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G:\JMGroup\BI\Template\"/>
    </mc:Choice>
  </mc:AlternateContent>
  <bookViews>
    <workbookView xWindow="15" yWindow="75" windowWidth="12120" windowHeight="7740" tabRatio="947" firstSheet="14" activeTab="20"/>
  </bookViews>
  <sheets>
    <sheet name="报表勾稽关系检查-酒店板块" sheetId="152" r:id="rId1"/>
    <sheet name="报表目录" sheetId="94" r:id="rId2"/>
    <sheet name="封面" sheetId="100" r:id="rId3"/>
    <sheet name="M1-资产负债表" sheetId="15" r:id="rId4"/>
    <sheet name="M2-利润表" sheetId="14" r:id="rId5"/>
    <sheet name="M3-现金流量表" sheetId="16" r:id="rId6"/>
    <sheet name="M4-营业成本" sheetId="137" r:id="rId7"/>
    <sheet name="M5-营业税金及附加" sheetId="138" r:id="rId8"/>
    <sheet name="M6-销售费用" sheetId="52" r:id="rId9"/>
    <sheet name="M7-管理费用" sheetId="53" r:id="rId10"/>
    <sheet name="M7-1-酒店开办费" sheetId="167" r:id="rId11"/>
    <sheet name="M8-财务费用" sheetId="55" r:id="rId12"/>
    <sheet name="M9-经济增加值" sheetId="130" r:id="rId13"/>
    <sheet name="S1-部门费用表" sheetId="95" r:id="rId14"/>
    <sheet name="S2-人工成本表" sheetId="93" r:id="rId15"/>
    <sheet name="S3-固定资产及重要支出预算表" sheetId="90" r:id="rId16"/>
    <sheet name="S3附表-IT项目预算表" sheetId="158" r:id="rId17"/>
    <sheet name="S4-安全环保及节能减排费用预算表" sheetId="107" r:id="rId18"/>
    <sheet name="S5-内部交易表" sheetId="116" r:id="rId19"/>
    <sheet name="S6-实交税金表" sheetId="117" r:id="rId20"/>
    <sheet name="C11-酒店专用表" sheetId="146" r:id="rId21"/>
    <sheet name="Sheet1" sheetId="168" state="hidden" r:id="rId22"/>
    <sheet name="Sheet2" sheetId="169" state="hidden"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s>
  <definedNames>
    <definedName name="_" localSheetId="0">[1]dpA!#REF!</definedName>
    <definedName name="___1__123Graph_ACHART_3" localSheetId="20" hidden="1">[2]A!#REF!</definedName>
    <definedName name="__1__123Graph_ACHART_3" localSheetId="20" hidden="1">[2]A!#REF!</definedName>
    <definedName name="__1__123Graph_ACHART_3" localSheetId="18" hidden="1">[3]A!#REF!</definedName>
    <definedName name="__1__123Graph_ACHART_3" localSheetId="19" hidden="1">[3]A!#REF!</definedName>
    <definedName name="__1__123Graph_ACHART_3" localSheetId="0" hidden="1">[3]A!#REF!</definedName>
    <definedName name="__123Graph_C" hidden="1">[4]Summary!$B$1:$B$1</definedName>
    <definedName name="__123Graph_D" hidden="1">[4]Summary!$C$1:$C$1</definedName>
    <definedName name="__123Graph_E" hidden="1">[4]Summary!$D$1:$D$1</definedName>
    <definedName name="__123Graph_F" hidden="1">[4]Summary!$E$1:$E$1</definedName>
    <definedName name="__123Graph_X" hidden="1">[4]Summary!$A$1:$A$1</definedName>
    <definedName name="__2__123Graph_BCHART_2" localSheetId="20" hidden="1">[2]A!#REF!</definedName>
    <definedName name="__2__123Graph_BCHART_2" localSheetId="18" hidden="1">[3]A!#REF!</definedName>
    <definedName name="__2__123Graph_BCHART_2" localSheetId="19" hidden="1">[3]A!#REF!</definedName>
    <definedName name="__2__123Graph_BCHART_2" localSheetId="0" hidden="1">[3]A!#REF!</definedName>
    <definedName name="__3__123Graph_BCHART_3" localSheetId="20" hidden="1">[2]A!#REF!</definedName>
    <definedName name="__3__123Graph_BCHART_3" localSheetId="18" hidden="1">[3]A!#REF!</definedName>
    <definedName name="__3__123Graph_BCHART_3" localSheetId="19" hidden="1">[3]A!#REF!</definedName>
    <definedName name="__3__123Graph_BCHART_3" localSheetId="0" hidden="1">[3]A!#REF!</definedName>
    <definedName name="__4__123Graph_CCHART_3" localSheetId="20" hidden="1">[2]A!#REF!</definedName>
    <definedName name="__4__123Graph_CCHART_3" localSheetId="18" hidden="1">[3]A!#REF!</definedName>
    <definedName name="__4__123Graph_CCHART_3" localSheetId="19" hidden="1">[3]A!#REF!</definedName>
    <definedName name="__4__123Graph_CCHART_3" localSheetId="0" hidden="1">[3]A!#REF!</definedName>
    <definedName name="__5__123Graph_DCHART_2" localSheetId="20" hidden="1">[2]A!#REF!</definedName>
    <definedName name="__5__123Graph_DCHART_2" localSheetId="18" hidden="1">[3]A!#REF!</definedName>
    <definedName name="__5__123Graph_DCHART_2" localSheetId="19" hidden="1">[3]A!#REF!</definedName>
    <definedName name="__5__123Graph_DCHART_2" localSheetId="0" hidden="1">[3]A!#REF!</definedName>
    <definedName name="__6__123Graph_DCHART_3" localSheetId="20" hidden="1">[2]A!#REF!</definedName>
    <definedName name="__6__123Graph_DCHART_3" localSheetId="18" hidden="1">[3]A!#REF!</definedName>
    <definedName name="__6__123Graph_DCHART_3" localSheetId="19" hidden="1">[3]A!#REF!</definedName>
    <definedName name="__6__123Graph_DCHART_3" localSheetId="0" hidden="1">[3]A!#REF!</definedName>
    <definedName name="__FAS69" localSheetId="18">[3]A!#REF!</definedName>
    <definedName name="__FAS69" localSheetId="19">[3]A!#REF!</definedName>
    <definedName name="__FAS69" localSheetId="0">[3]A!#REF!</definedName>
    <definedName name="__pc1" localSheetId="0">#REF!</definedName>
    <definedName name="__pc2" localSheetId="0">#REF!</definedName>
    <definedName name="__pc22" localSheetId="0">#REF!</definedName>
    <definedName name="__pc3" localSheetId="0">#REF!</definedName>
    <definedName name="__pc33" localSheetId="0">#REF!</definedName>
    <definedName name="__pc34" localSheetId="0">#REF!</definedName>
    <definedName name="__pc35" localSheetId="0">#REF!</definedName>
    <definedName name="__pc36" localSheetId="0">#REF!</definedName>
    <definedName name="__pc37" localSheetId="0">#REF!</definedName>
    <definedName name="__pc38" localSheetId="0">#REF!</definedName>
    <definedName name="__pc4" localSheetId="0">#REF!</definedName>
    <definedName name="__pc5" localSheetId="0">#REF!</definedName>
    <definedName name="__pc6" localSheetId="0">#REF!</definedName>
    <definedName name="__pc7" localSheetId="0">#REF!</definedName>
    <definedName name="__pc9" localSheetId="0">#REF!</definedName>
    <definedName name="__uni1" localSheetId="18">#REF!</definedName>
    <definedName name="__uni1" localSheetId="19">#REF!</definedName>
    <definedName name="__uni1" localSheetId="0">#REF!</definedName>
    <definedName name="__uni10" localSheetId="18">#REF!</definedName>
    <definedName name="__uni10" localSheetId="19">#REF!</definedName>
    <definedName name="__uni10" localSheetId="0">#REF!</definedName>
    <definedName name="__uni11" localSheetId="18">#REF!</definedName>
    <definedName name="__uni11" localSheetId="19">#REF!</definedName>
    <definedName name="__uni11" localSheetId="0">#REF!</definedName>
    <definedName name="__uni12" localSheetId="18">#REF!</definedName>
    <definedName name="__uni12" localSheetId="19">#REF!</definedName>
    <definedName name="__uni12" localSheetId="0">#REF!</definedName>
    <definedName name="__uni13" localSheetId="18">#REF!</definedName>
    <definedName name="__uni13" localSheetId="19">#REF!</definedName>
    <definedName name="__uni13" localSheetId="0">#REF!</definedName>
    <definedName name="__uni14" localSheetId="18">#REF!</definedName>
    <definedName name="__uni14" localSheetId="19">#REF!</definedName>
    <definedName name="__uni14" localSheetId="0">#REF!</definedName>
    <definedName name="__uni15" localSheetId="18">#REF!</definedName>
    <definedName name="__uni15" localSheetId="19">#REF!</definedName>
    <definedName name="__uni15" localSheetId="0">#REF!</definedName>
    <definedName name="__uni16" localSheetId="18">#REF!</definedName>
    <definedName name="__uni16" localSheetId="19">#REF!</definedName>
    <definedName name="__uni16" localSheetId="0">#REF!</definedName>
    <definedName name="__uni17" localSheetId="18">#REF!</definedName>
    <definedName name="__uni17" localSheetId="19">#REF!</definedName>
    <definedName name="__uni17" localSheetId="0">#REF!</definedName>
    <definedName name="__uni2" localSheetId="18">#REF!</definedName>
    <definedName name="__uni2" localSheetId="19">#REF!</definedName>
    <definedName name="__uni2" localSheetId="0">#REF!</definedName>
    <definedName name="__uni3" localSheetId="18">#REF!</definedName>
    <definedName name="__uni3" localSheetId="19">#REF!</definedName>
    <definedName name="__uni3" localSheetId="0">#REF!</definedName>
    <definedName name="__uni4" localSheetId="18">#REF!</definedName>
    <definedName name="__uni4" localSheetId="19">#REF!</definedName>
    <definedName name="__uni4" localSheetId="0">#REF!</definedName>
    <definedName name="__uni5" localSheetId="18">#REF!</definedName>
    <definedName name="__uni5" localSheetId="19">#REF!</definedName>
    <definedName name="__uni5" localSheetId="0">#REF!</definedName>
    <definedName name="__uni6" localSheetId="18">#REF!</definedName>
    <definedName name="__uni6" localSheetId="19">#REF!</definedName>
    <definedName name="__uni6" localSheetId="0">#REF!</definedName>
    <definedName name="__uni7" localSheetId="18">#REF!</definedName>
    <definedName name="__uni7" localSheetId="19">#REF!</definedName>
    <definedName name="__uni7" localSheetId="0">#REF!</definedName>
    <definedName name="__uni8" localSheetId="18">#REF!</definedName>
    <definedName name="__uni8" localSheetId="19">#REF!</definedName>
    <definedName name="__uni8" localSheetId="0">#REF!</definedName>
    <definedName name="__uni9" localSheetId="18">#REF!</definedName>
    <definedName name="__uni9" localSheetId="19">#REF!</definedName>
    <definedName name="__uni9" localSheetId="0">#REF!</definedName>
    <definedName name="_1__123Graph_ACHART_3" localSheetId="20" hidden="1">[2]A!#REF!</definedName>
    <definedName name="_1__123Graph_ACHART_3" localSheetId="18" hidden="1">[3]A!#REF!</definedName>
    <definedName name="_1__123Graph_ACHART_3" localSheetId="19" hidden="1">[3]A!#REF!</definedName>
    <definedName name="_1__123Graph_ACHART_3" localSheetId="0" hidden="1">[3]A!#REF!</definedName>
    <definedName name="_10__123Graph_ACHART_3" localSheetId="0" hidden="1">[3]A!#REF!</definedName>
    <definedName name="_102其他资产_开办费除外_明细表" localSheetId="15">#REF!</definedName>
    <definedName name="_15__123Graph_ACHART_3" hidden="1">[3]A!#REF!</definedName>
    <definedName name="_16__123Graph_BCHART_2" localSheetId="20" hidden="1">[2]A!#REF!</definedName>
    <definedName name="_2__123Graph_BCHART_2" localSheetId="20" hidden="1">[2]A!#REF!</definedName>
    <definedName name="_2__123Graph_BCHART_2" localSheetId="18" hidden="1">[3]A!#REF!</definedName>
    <definedName name="_2__123Graph_BCHART_2" localSheetId="19" hidden="1">[3]A!#REF!</definedName>
    <definedName name="_2__123Graph_BCHART_2" localSheetId="0" hidden="1">[3]A!#REF!</definedName>
    <definedName name="_22__123Graph_BCHART_2" localSheetId="18" hidden="1">[3]A!#REF!</definedName>
    <definedName name="_23__123Graph_BCHART_2" localSheetId="19" hidden="1">[3]A!#REF!</definedName>
    <definedName name="_25__123Graph_BCHART_2" localSheetId="0" hidden="1">[3]A!#REF!</definedName>
    <definedName name="_3__123Graph_BCHART_3" localSheetId="20" hidden="1">[2]A!#REF!</definedName>
    <definedName name="_3__123Graph_BCHART_3" localSheetId="18" hidden="1">[3]A!#REF!</definedName>
    <definedName name="_3__123Graph_BCHART_3" localSheetId="19" hidden="1">[3]A!#REF!</definedName>
    <definedName name="_3__123Graph_BCHART_3" localSheetId="0" hidden="1">[3]A!#REF!</definedName>
    <definedName name="_30__123Graph_BCHART_2" hidden="1">[3]A!#REF!</definedName>
    <definedName name="_31__123Graph_BCHART_3" localSheetId="20" hidden="1">[2]A!#REF!</definedName>
    <definedName name="_37__123Graph_BCHART_3" localSheetId="18" hidden="1">[3]A!#REF!</definedName>
    <definedName name="_38__123Graph_BCHART_3" localSheetId="19" hidden="1">[3]A!#REF!</definedName>
    <definedName name="_4__123Graph_CCHART_3" localSheetId="20" hidden="1">[2]A!#REF!</definedName>
    <definedName name="_4__123Graph_CCHART_3" localSheetId="18" hidden="1">[3]A!#REF!</definedName>
    <definedName name="_4__123Graph_CCHART_3" localSheetId="19" hidden="1">[3]A!#REF!</definedName>
    <definedName name="_4__123Graph_CCHART_3" localSheetId="0" hidden="1">[3]A!#REF!</definedName>
    <definedName name="_40__123Graph_BCHART_3" localSheetId="0" hidden="1">[3]A!#REF!</definedName>
    <definedName name="_46__123Graph_CCHART_3" localSheetId="20" hidden="1">[2]A!#REF!</definedName>
    <definedName name="_5__123Graph_DCHART_2" localSheetId="20" hidden="1">[2]A!#REF!</definedName>
    <definedName name="_5__123Graph_DCHART_2" localSheetId="18" hidden="1">[3]A!#REF!</definedName>
    <definedName name="_5__123Graph_DCHART_2" localSheetId="19" hidden="1">[3]A!#REF!</definedName>
    <definedName name="_5__123Graph_DCHART_2" localSheetId="0" hidden="1">[3]A!#REF!</definedName>
    <definedName name="_52__123Graph_CCHART_3" localSheetId="18" hidden="1">[3]A!#REF!</definedName>
    <definedName name="_53__123Graph_CCHART_3" localSheetId="19" hidden="1">[3]A!#REF!</definedName>
    <definedName name="_55__123Graph_CCHART_3" localSheetId="0" hidden="1">[3]A!#REF!</definedName>
    <definedName name="_6__123Graph_DCHART_3" localSheetId="20" hidden="1">[2]A!#REF!</definedName>
    <definedName name="_6__123Graph_DCHART_3" localSheetId="18" hidden="1">[3]A!#REF!</definedName>
    <definedName name="_6__123Graph_DCHART_3" localSheetId="19" hidden="1">[3]A!#REF!</definedName>
    <definedName name="_6__123Graph_DCHART_3" localSheetId="0" hidden="1">[3]A!#REF!</definedName>
    <definedName name="_60__123Graph_CCHART_3" hidden="1">[3]A!#REF!</definedName>
    <definedName name="_61__123Graph_DCHART_2" localSheetId="20" hidden="1">[2]A!#REF!</definedName>
    <definedName name="_67__123Graph_DCHART_2" localSheetId="18" hidden="1">[3]A!#REF!</definedName>
    <definedName name="_68__123Graph_DCHART_2" localSheetId="19" hidden="1">[3]A!#REF!</definedName>
    <definedName name="_7__123Graph_ACHART_3" localSheetId="18" hidden="1">[3]A!#REF!</definedName>
    <definedName name="_70__123Graph_DCHART_2" localSheetId="0" hidden="1">[3]A!#REF!</definedName>
    <definedName name="_76__123Graph_DCHART_3" localSheetId="20" hidden="1">[2]A!#REF!</definedName>
    <definedName name="_7其他资产_开办费除外_明细表" localSheetId="17">#REF!</definedName>
    <definedName name="_7其他资产_开办费除外_明细表" localSheetId="18">#REF!</definedName>
    <definedName name="_7其他资产_开办费除外_明细表" localSheetId="19">#REF!</definedName>
    <definedName name="_7其他资产_开办费除外_明细表" localSheetId="0">#REF!</definedName>
    <definedName name="_8__123Graph_ACHART_3" localSheetId="19" hidden="1">[3]A!#REF!</definedName>
    <definedName name="_82__123Graph_DCHART_3" localSheetId="18" hidden="1">[3]A!#REF!</definedName>
    <definedName name="_83__123Graph_DCHART_3" localSheetId="19" hidden="1">[3]A!#REF!</definedName>
    <definedName name="_85__123Graph_DCHART_3" localSheetId="0" hidden="1">[3]A!#REF!</definedName>
    <definedName name="_94U315_" localSheetId="0">#REF!</definedName>
    <definedName name="_99U315_">#REF!</definedName>
    <definedName name="_APr44">#REF!</definedName>
    <definedName name="_DAT1" localSheetId="0">#REF!</definedName>
    <definedName name="_DAT10" localSheetId="0">#REF!</definedName>
    <definedName name="_DAT11" localSheetId="0">#REF!</definedName>
    <definedName name="_DAT12" localSheetId="0">#REF!</definedName>
    <definedName name="_DAT13" localSheetId="0">#REF!</definedName>
    <definedName name="_DAT14" localSheetId="0">#REF!</definedName>
    <definedName name="_DAT15" localSheetId="0">#REF!</definedName>
    <definedName name="_DAT16" localSheetId="0">#REF!</definedName>
    <definedName name="_DAT17" localSheetId="0">#REF!</definedName>
    <definedName name="_DAT18" localSheetId="0">#REF!</definedName>
    <definedName name="_DAT19" localSheetId="0">#REF!</definedName>
    <definedName name="_DAT2" localSheetId="0">#REF!</definedName>
    <definedName name="_DAT20" localSheetId="0">#REF!</definedName>
    <definedName name="_DAT21" localSheetId="0">#REF!</definedName>
    <definedName name="_DAT22" localSheetId="0">#REF!</definedName>
    <definedName name="_DAT23" localSheetId="0">#REF!</definedName>
    <definedName name="_DAT3" localSheetId="0">#REF!</definedName>
    <definedName name="_DAT4" localSheetId="0">#REF!</definedName>
    <definedName name="_DAT5" localSheetId="0">#REF!</definedName>
    <definedName name="_DAT6" localSheetId="0">#REF!</definedName>
    <definedName name="_DAT7" localSheetId="0">#REF!</definedName>
    <definedName name="_DAT8" localSheetId="0">#REF!</definedName>
    <definedName name="_DAT9" localSheetId="0">#REF!</definedName>
    <definedName name="_FAS69" localSheetId="20">[2]A!#REF!</definedName>
    <definedName name="_FAS69" localSheetId="18">[5]A!#REF!</definedName>
    <definedName name="_FAS69" localSheetId="19">[5]A!#REF!</definedName>
    <definedName name="_FAS69" localSheetId="0">[6]A!#REF!</definedName>
    <definedName name="_xlnm._FilterDatabase" localSheetId="15" hidden="1">'[7]关联交易-存款'!#REF!</definedName>
    <definedName name="_xlnm._FilterDatabase" localSheetId="18" hidden="1">'[7]关联交易-存款'!#REF!</definedName>
    <definedName name="_xlnm._FilterDatabase" localSheetId="19" hidden="1">'[7]关联交易-存款'!#REF!</definedName>
    <definedName name="_xlnm._FilterDatabase" localSheetId="0" hidden="1">'[7]关联交易-存款'!#REF!</definedName>
    <definedName name="_Inv200210">#REF!</definedName>
    <definedName name="_Jul01">#REF!</definedName>
    <definedName name="_Order1" hidden="1">0</definedName>
    <definedName name="_Order2" hidden="1">0</definedName>
    <definedName name="_pc1" localSheetId="16">#REF!</definedName>
    <definedName name="_pc1" localSheetId="18">#REF!</definedName>
    <definedName name="_pc1" localSheetId="19">#REF!</definedName>
    <definedName name="_pc1" localSheetId="0">#REF!</definedName>
    <definedName name="_pc2" localSheetId="16">#REF!</definedName>
    <definedName name="_pc2" localSheetId="18">#REF!</definedName>
    <definedName name="_pc2" localSheetId="19">#REF!</definedName>
    <definedName name="_pc2" localSheetId="0">#REF!</definedName>
    <definedName name="_pc22" localSheetId="16">#REF!</definedName>
    <definedName name="_pc22" localSheetId="18">#REF!</definedName>
    <definedName name="_pc22" localSheetId="19">#REF!</definedName>
    <definedName name="_pc22" localSheetId="0">#REF!</definedName>
    <definedName name="_pc3" localSheetId="16">#REF!</definedName>
    <definedName name="_pc3" localSheetId="18">#REF!</definedName>
    <definedName name="_pc3" localSheetId="19">#REF!</definedName>
    <definedName name="_pc3" localSheetId="0">#REF!</definedName>
    <definedName name="_pc33" localSheetId="16">#REF!</definedName>
    <definedName name="_pc33" localSheetId="18">#REF!</definedName>
    <definedName name="_pc33" localSheetId="19">#REF!</definedName>
    <definedName name="_pc33" localSheetId="0">#REF!</definedName>
    <definedName name="_pc34" localSheetId="16">#REF!</definedName>
    <definedName name="_pc34" localSheetId="18">#REF!</definedName>
    <definedName name="_pc34" localSheetId="19">#REF!</definedName>
    <definedName name="_pc34" localSheetId="0">#REF!</definedName>
    <definedName name="_pc35" localSheetId="16">#REF!</definedName>
    <definedName name="_pc35" localSheetId="18">#REF!</definedName>
    <definedName name="_pc35" localSheetId="19">#REF!</definedName>
    <definedName name="_pc35" localSheetId="0">#REF!</definedName>
    <definedName name="_pc36" localSheetId="16">#REF!</definedName>
    <definedName name="_pc36" localSheetId="18">#REF!</definedName>
    <definedName name="_pc36" localSheetId="19">#REF!</definedName>
    <definedName name="_pc36" localSheetId="0">#REF!</definedName>
    <definedName name="_pc37" localSheetId="16">#REF!</definedName>
    <definedName name="_pc37" localSheetId="18">#REF!</definedName>
    <definedName name="_pc37" localSheetId="19">#REF!</definedName>
    <definedName name="_pc37" localSheetId="0">#REF!</definedName>
    <definedName name="_pc38" localSheetId="16">#REF!</definedName>
    <definedName name="_pc38" localSheetId="18">#REF!</definedName>
    <definedName name="_pc38" localSheetId="19">#REF!</definedName>
    <definedName name="_pc38" localSheetId="0">#REF!</definedName>
    <definedName name="_pc4" localSheetId="16">#REF!</definedName>
    <definedName name="_pc4" localSheetId="18">#REF!</definedName>
    <definedName name="_pc4" localSheetId="19">#REF!</definedName>
    <definedName name="_pc4" localSheetId="0">#REF!</definedName>
    <definedName name="_pc5" localSheetId="16">#REF!</definedName>
    <definedName name="_pc5" localSheetId="18">#REF!</definedName>
    <definedName name="_pc5" localSheetId="19">#REF!</definedName>
    <definedName name="_pc5" localSheetId="0">#REF!</definedName>
    <definedName name="_pc6" localSheetId="16">#REF!</definedName>
    <definedName name="_pc6" localSheetId="18">#REF!</definedName>
    <definedName name="_pc6" localSheetId="19">#REF!</definedName>
    <definedName name="_pc6" localSheetId="0">#REF!</definedName>
    <definedName name="_pc7" localSheetId="16">#REF!</definedName>
    <definedName name="_pc7" localSheetId="18">#REF!</definedName>
    <definedName name="_pc7" localSheetId="19">#REF!</definedName>
    <definedName name="_pc7" localSheetId="0">#REF!</definedName>
    <definedName name="_pc9" localSheetId="16">#REF!</definedName>
    <definedName name="_pc9" localSheetId="18">#REF!</definedName>
    <definedName name="_pc9" localSheetId="19">#REF!</definedName>
    <definedName name="_pc9" localSheetId="0">#REF!</definedName>
    <definedName name="_Table1_In1" hidden="1">#REF!</definedName>
    <definedName name="_Table1_Out" hidden="1">#REF!</definedName>
    <definedName name="_uni1" localSheetId="16">#REF!</definedName>
    <definedName name="_uni1" localSheetId="18">#REF!</definedName>
    <definedName name="_uni1" localSheetId="19">#REF!</definedName>
    <definedName name="_uni1" localSheetId="0">#REF!</definedName>
    <definedName name="_uni10" localSheetId="16">#REF!</definedName>
    <definedName name="_uni10" localSheetId="18">#REF!</definedName>
    <definedName name="_uni10" localSheetId="19">#REF!</definedName>
    <definedName name="_uni10" localSheetId="0">#REF!</definedName>
    <definedName name="_uni11" localSheetId="16">#REF!</definedName>
    <definedName name="_uni11" localSheetId="18">#REF!</definedName>
    <definedName name="_uni11" localSheetId="19">#REF!</definedName>
    <definedName name="_uni11" localSheetId="0">#REF!</definedName>
    <definedName name="_uni12" localSheetId="16">#REF!</definedName>
    <definedName name="_uni12" localSheetId="18">#REF!</definedName>
    <definedName name="_uni12" localSheetId="19">#REF!</definedName>
    <definedName name="_uni12" localSheetId="0">#REF!</definedName>
    <definedName name="_uni13" localSheetId="16">#REF!</definedName>
    <definedName name="_uni13" localSheetId="18">#REF!</definedName>
    <definedName name="_uni13" localSheetId="19">#REF!</definedName>
    <definedName name="_uni13" localSheetId="0">#REF!</definedName>
    <definedName name="_uni14" localSheetId="16">#REF!</definedName>
    <definedName name="_uni14" localSheetId="18">#REF!</definedName>
    <definedName name="_uni14" localSheetId="19">#REF!</definedName>
    <definedName name="_uni14" localSheetId="0">#REF!</definedName>
    <definedName name="_uni15" localSheetId="16">#REF!</definedName>
    <definedName name="_uni15" localSheetId="18">#REF!</definedName>
    <definedName name="_uni15" localSheetId="19">#REF!</definedName>
    <definedName name="_uni15" localSheetId="0">#REF!</definedName>
    <definedName name="_uni16" localSheetId="16">#REF!</definedName>
    <definedName name="_uni16" localSheetId="18">#REF!</definedName>
    <definedName name="_uni16" localSheetId="19">#REF!</definedName>
    <definedName name="_uni16" localSheetId="0">#REF!</definedName>
    <definedName name="_uni17" localSheetId="16">#REF!</definedName>
    <definedName name="_uni17" localSheetId="18">#REF!</definedName>
    <definedName name="_uni17" localSheetId="19">#REF!</definedName>
    <definedName name="_uni17" localSheetId="0">#REF!</definedName>
    <definedName name="_uni2" localSheetId="16">#REF!</definedName>
    <definedName name="_uni2" localSheetId="18">#REF!</definedName>
    <definedName name="_uni2" localSheetId="19">#REF!</definedName>
    <definedName name="_uni2" localSheetId="0">#REF!</definedName>
    <definedName name="_uni3" localSheetId="16">#REF!</definedName>
    <definedName name="_uni3" localSheetId="18">#REF!</definedName>
    <definedName name="_uni3" localSheetId="19">#REF!</definedName>
    <definedName name="_uni3" localSheetId="0">#REF!</definedName>
    <definedName name="_uni4" localSheetId="16">#REF!</definedName>
    <definedName name="_uni4" localSheetId="18">#REF!</definedName>
    <definedName name="_uni4" localSheetId="19">#REF!</definedName>
    <definedName name="_uni4" localSheetId="0">#REF!</definedName>
    <definedName name="_uni5" localSheetId="16">#REF!</definedName>
    <definedName name="_uni5" localSheetId="18">#REF!</definedName>
    <definedName name="_uni5" localSheetId="19">#REF!</definedName>
    <definedName name="_uni5" localSheetId="0">#REF!</definedName>
    <definedName name="_uni6" localSheetId="16">#REF!</definedName>
    <definedName name="_uni6" localSheetId="18">#REF!</definedName>
    <definedName name="_uni6" localSheetId="19">#REF!</definedName>
    <definedName name="_uni6" localSheetId="0">#REF!</definedName>
    <definedName name="_uni7" localSheetId="16">#REF!</definedName>
    <definedName name="_uni7" localSheetId="18">#REF!</definedName>
    <definedName name="_uni7" localSheetId="19">#REF!</definedName>
    <definedName name="_uni7" localSheetId="0">#REF!</definedName>
    <definedName name="_uni8" localSheetId="16">#REF!</definedName>
    <definedName name="_uni8" localSheetId="18">#REF!</definedName>
    <definedName name="_uni8" localSheetId="19">#REF!</definedName>
    <definedName name="_uni8" localSheetId="0">#REF!</definedName>
    <definedName name="_uni9" localSheetId="16">#REF!</definedName>
    <definedName name="_uni9" localSheetId="18">#REF!</definedName>
    <definedName name="_uni9" localSheetId="19">#REF!</definedName>
    <definedName name="_uni9" localSheetId="0">#REF!</definedName>
    <definedName name="_ZZ1" localSheetId="0">[1]dpA!#REF!</definedName>
    <definedName name="_ZZ2">#REF!</definedName>
    <definedName name="_ZZ3" localSheetId="0">[1]dpA!#REF!</definedName>
    <definedName name="¿ÆÄ¿Óà¶î±í">#REF!</definedName>
    <definedName name="a" localSheetId="16">#REF!</definedName>
    <definedName name="a" localSheetId="15">#REF!</definedName>
    <definedName name="a" localSheetId="18">#REF!</definedName>
    <definedName name="a" localSheetId="19">#REF!</definedName>
    <definedName name="a" localSheetId="0">#REF!</definedName>
    <definedName name="aa" localSheetId="15">#REF!</definedName>
    <definedName name="aa" localSheetId="0">[8]目录!$B$4</definedName>
    <definedName name="aaa">#REF!</definedName>
    <definedName name="aaaa" localSheetId="0">#REF!</definedName>
    <definedName name="AAAAAA" localSheetId="20" hidden="1">{#N/A,#N/A,FALSE,"BBPREP"}</definedName>
    <definedName name="AAAAAA" localSheetId="9" hidden="1">{#N/A,#N/A,FALSE,"BBPREP"}</definedName>
    <definedName name="AAAAAA" localSheetId="11" hidden="1">{#N/A,#N/A,FALSE,"BBPREP"}</definedName>
    <definedName name="AAAAAA" localSheetId="13" hidden="1">{#N/A,#N/A,FALSE,"BBPREP"}</definedName>
    <definedName name="AAAAAA" localSheetId="14" hidden="1">{#N/A,#N/A,FALSE,"BBPREP"}</definedName>
    <definedName name="AAAAAA" localSheetId="15" hidden="1">{#N/A,#N/A,FALSE,"BBPREP"}</definedName>
    <definedName name="AAAAAA" localSheetId="17" hidden="1">{#N/A,#N/A,FALSE,"BBPREP"}</definedName>
    <definedName name="AAAAAA" localSheetId="0" hidden="1">{#N/A,#N/A,FALSE,"BBPREP"}</definedName>
    <definedName name="aadfds" localSheetId="0">#REF!</definedName>
    <definedName name="abc" localSheetId="0">'[9]ARP-U501'!#REF!</definedName>
    <definedName name="abd" localSheetId="0">'[9]ARP-U501'!#REF!</definedName>
    <definedName name="abv" localSheetId="0">'[10]ARP-U501'!#REF!</definedName>
    <definedName name="ACC" localSheetId="0">#REF!</definedName>
    <definedName name="Account_Payable">#REF!</definedName>
    <definedName name="Account_receivable" localSheetId="0">#REF!</definedName>
    <definedName name="Accruals" localSheetId="0">#REF!</definedName>
    <definedName name="Accrued_payroll">#REF!</definedName>
    <definedName name="acvaa">#REF!</definedName>
    <definedName name="Addition_of_Other_Deferred_Exp." localSheetId="0">#REF!</definedName>
    <definedName name="adfa" localSheetId="0">#REF!</definedName>
    <definedName name="adfsfas" localSheetId="0">#REF!</definedName>
    <definedName name="Adj_Total">#REF!</definedName>
    <definedName name="Advance_from_customer" localSheetId="0">#REF!</definedName>
    <definedName name="advert">#REF!</definedName>
    <definedName name="afsds">#REF!</definedName>
    <definedName name="AGEDDATABASE" localSheetId="20" hidden="1">{#N/A,#N/A,FALSE,"970301";#N/A,#N/A,FALSE,"970302";#N/A,#N/A,FALSE,"970303";#N/A,#N/A,FALSE,"970304";#N/A,#N/A,FALSE,"COM1";#N/A,#N/A,FALSE,"COM2"}</definedName>
    <definedName name="AGEDDATABASE" localSheetId="0" hidden="1">{#N/A,#N/A,FALSE,"970301";#N/A,#N/A,FALSE,"970302";#N/A,#N/A,FALSE,"970303";#N/A,#N/A,FALSE,"970304";#N/A,#N/A,FALSE,"COM1";#N/A,#N/A,FALSE,"COM2"}</definedName>
    <definedName name="AGENCY" localSheetId="0">#REF!</definedName>
    <definedName name="All">#REF!</definedName>
    <definedName name="All_Out">#REF!</definedName>
    <definedName name="amortizacion_cta_resultados" localSheetId="16">#REF!</definedName>
    <definedName name="amortizacion_cta_resultados" localSheetId="0">#REF!</definedName>
    <definedName name="año_control">[11]IMPUTS!$B$22</definedName>
    <definedName name="año_inicio" localSheetId="16">#REF!</definedName>
    <definedName name="año_inicio" localSheetId="0">#REF!</definedName>
    <definedName name="Apr" localSheetId="0">#REF!</definedName>
    <definedName name="apr_pyr_prod">'[8]BOX SUM'!$E$17:$E$17</definedName>
    <definedName name="AR" localSheetId="0">'[12]Info. Request'!#REF!</definedName>
    <definedName name="AR_Balance" localSheetId="0">#REF!</definedName>
    <definedName name="ARGAAP" localSheetId="20">[2]A!#REF!</definedName>
    <definedName name="ARGAAP" localSheetId="18">[3]A!#REF!</definedName>
    <definedName name="ARGAAP" localSheetId="19">[3]A!#REF!</definedName>
    <definedName name="ARGAAP" localSheetId="0">[3]A!#REF!</definedName>
    <definedName name="ARP_A" localSheetId="0">[13]!ARP_A</definedName>
    <definedName name="arpA">#REF!</definedName>
    <definedName name="arpB" localSheetId="0">#REF!</definedName>
    <definedName name="arpc" localSheetId="0">'[14]H101(OK)'!#REF!</definedName>
    <definedName name="arpp" localSheetId="0">#REF!</definedName>
    <definedName name="arpp101arpa" localSheetId="0">#REF!</definedName>
    <definedName name="arpp101arpb" localSheetId="0">#REF!</definedName>
    <definedName name="arpp101arpc" localSheetId="0">#REF!</definedName>
    <definedName name="arpp101arpd" localSheetId="0">#REF!</definedName>
    <definedName name="arpp101arpe" localSheetId="0">#REF!</definedName>
    <definedName name="arpp101arpf" localSheetId="0">#REF!</definedName>
    <definedName name="arpp101arpg" localSheetId="0">#REF!</definedName>
    <definedName name="AS2DocOpenMode" hidden="1">"AS2DocumentEdit"</definedName>
    <definedName name="asd">#REF!</definedName>
    <definedName name="asdad">#REF!</definedName>
    <definedName name="asdfdf">#REF!</definedName>
    <definedName name="asdfdsfad" localSheetId="20" hidden="1">{#N/A,#N/A,FALSE,"Sales  total 9712";#N/A,#N/A,FALSE,"Sales  total 9712";#N/A,#N/A,FALSE,"Sales  total 9712";#N/A,#N/A,FALSE,"Sales  total 9712"}</definedName>
    <definedName name="asdfdsfad" localSheetId="0" hidden="1">{#N/A,#N/A,FALSE,"Sales  total 9712";#N/A,#N/A,FALSE,"Sales  total 9712";#N/A,#N/A,FALSE,"Sales  total 9712";#N/A,#N/A,FALSE,"Sales  total 9712"}</definedName>
    <definedName name="asdfsadf" localSheetId="20" hidden="1">{#N/A,#N/A,FALSE,"OffAdvance";#N/A,#N/A,FALSE,"OffExpRprt";#N/A,#N/A,FALSE,"Entertmnt";#N/A,#N/A,FALSE,"Promotion";#N/A,#N/A,FALSE,"Travelling"}</definedName>
    <definedName name="asdfsadf" localSheetId="0" hidden="1">{#N/A,#N/A,FALSE,"OffAdvance";#N/A,#N/A,FALSE,"OffExpRprt";#N/A,#N/A,FALSE,"Entertmnt";#N/A,#N/A,FALSE,"Promotion";#N/A,#N/A,FALSE,"Travelling"}</definedName>
    <definedName name="asdfsadfd">#REF!</definedName>
    <definedName name="asdfsadfsadfasdfa">#REF!</definedName>
    <definedName name="asdfsd">#REF!</definedName>
    <definedName name="asdfsfds" localSheetId="0">#REF!</definedName>
    <definedName name="asdfvadsc" localSheetId="0">#REF!</definedName>
    <definedName name="asdsd">#REF!</definedName>
    <definedName name="asfdasdfa" localSheetId="0">#REF!</definedName>
    <definedName name="asfdasdfasdf">#REF!</definedName>
    <definedName name="ASFXNCGTFIUONFE">[15]Summary!$A$395:$H$456</definedName>
    <definedName name="Asset_Closing">#REF!</definedName>
    <definedName name="ASSUM_DS_PRNT_RNGE">[16]METHANOL!$A$1:$Z$73</definedName>
    <definedName name="Aux_Mat_Out">#REF!</definedName>
    <definedName name="AVEdscr">[16]DSCR!$E$18</definedName>
    <definedName name="axc">#REF!</definedName>
    <definedName name="A版本" localSheetId="18">'[17]Aging Datasheet'!#REF!</definedName>
    <definedName name="A版本" localSheetId="19">'[17]Aging Datasheet'!#REF!</definedName>
    <definedName name="A版本" localSheetId="0">'[18]Aging Datasheet'!#REF!</definedName>
    <definedName name="A合并组" localSheetId="18">'[17]Aging Datasheet'!#REF!</definedName>
    <definedName name="A合并组" localSheetId="19">'[17]Aging Datasheet'!#REF!</definedName>
    <definedName name="A合并组" localSheetId="0">'[18]Aging Datasheet'!#REF!</definedName>
    <definedName name="A会计年度期间" localSheetId="18">'[17]Aging Datasheet'!#REF!</definedName>
    <definedName name="A会计年度期间" localSheetId="19">'[17]Aging Datasheet'!#REF!</definedName>
    <definedName name="A会计年度期间" localSheetId="0">'[18]Aging Datasheet'!#REF!</definedName>
    <definedName name="A日历年季度" localSheetId="18">'[17]Aging Datasheet'!#REF!</definedName>
    <definedName name="A日历年季度" localSheetId="19">'[17]Aging Datasheet'!#REF!</definedName>
    <definedName name="A日历年季度" localSheetId="0">'[18]Aging Datasheet'!#REF!</definedName>
    <definedName name="A项目" localSheetId="18">'[17]Aging Datasheet'!#REF!</definedName>
    <definedName name="A项目" localSheetId="19">'[17]Aging Datasheet'!#REF!</definedName>
    <definedName name="A项目" localSheetId="0">'[18]Aging Datasheet'!#REF!</definedName>
    <definedName name="bb" localSheetId="18">[19]Parameters!#REF!</definedName>
    <definedName name="bb" localSheetId="19">[19]Parameters!#REF!</definedName>
    <definedName name="bb" localSheetId="0">[20]Parameters!#REF!</definedName>
    <definedName name="bbb" localSheetId="18">#REF!</definedName>
    <definedName name="bbb" localSheetId="19">#REF!</definedName>
    <definedName name="bbb" localSheetId="0">#REF!</definedName>
    <definedName name="bj">#REF!</definedName>
    <definedName name="BRENT">[16]METHANOL!$B$47</definedName>
    <definedName name="bs" localSheetId="20" hidden="1">{#N/A,#N/A,FALSE,"BBPREP"}</definedName>
    <definedName name="bs" localSheetId="9" hidden="1">{#N/A,#N/A,FALSE,"BBPREP"}</definedName>
    <definedName name="bs" localSheetId="11" hidden="1">{#N/A,#N/A,FALSE,"BBPREP"}</definedName>
    <definedName name="bs" localSheetId="13" hidden="1">{#N/A,#N/A,FALSE,"BBPREP"}</definedName>
    <definedName name="bs" localSheetId="14" hidden="1">{#N/A,#N/A,FALSE,"BBPREP"}</definedName>
    <definedName name="bs" localSheetId="15" hidden="1">{#N/A,#N/A,FALSE,"BBPREP"}</definedName>
    <definedName name="bs" localSheetId="17" hidden="1">{#N/A,#N/A,FALSE,"BBPREP"}</definedName>
    <definedName name="bs" localSheetId="0" hidden="1">{#N/A,#N/A,FALSE,"BBPREP"}</definedName>
    <definedName name="BudgetYear">#REF!</definedName>
    <definedName name="BudgetYearRange" localSheetId="0">#REF!</definedName>
    <definedName name="bzw">#REF!</definedName>
    <definedName name="C_Lead_OD_Audit" localSheetId="0">'[21]C - Cash and Bank'!#REF!</definedName>
    <definedName name="ca">[22]CA_new!$A$10:$D$1944</definedName>
    <definedName name="caa" localSheetId="0">#REF!</definedName>
    <definedName name="cadadf">#REF!</definedName>
    <definedName name="CAN">[20]COA!$A$9:$D$1770</definedName>
    <definedName name="CANEW">[20]CA_new!$A$10:$D$1899</definedName>
    <definedName name="capex_anual" localSheetId="18">[23]calculos!#REF!</definedName>
    <definedName name="capex_anual" localSheetId="19">[23]calculos!#REF!</definedName>
    <definedName name="capex_anual" localSheetId="0">[23]calculos!#REF!</definedName>
    <definedName name="capex_sen" localSheetId="16">#REF!</definedName>
    <definedName name="capex_sen" localSheetId="0">#REF!</definedName>
    <definedName name="capex_sens" localSheetId="16">#REF!</definedName>
    <definedName name="capex_sens" localSheetId="0">#REF!</definedName>
    <definedName name="CAPITAL">[16]敏感性!$C$6</definedName>
    <definedName name="Capital_commitment">#REF!</definedName>
    <definedName name="carried" localSheetId="18">[11]IMPUTS!#REF!</definedName>
    <definedName name="carried" localSheetId="19">[11]IMPUTS!#REF!</definedName>
    <definedName name="carried" localSheetId="0">[11]IMPUTS!#REF!</definedName>
    <definedName name="Cash_and_Bank">#REF!</definedName>
    <definedName name="Cash_Closing">#REF!</definedName>
    <definedName name="CASO" localSheetId="16">#REF!</definedName>
    <definedName name="CASO" localSheetId="0">#REF!</definedName>
    <definedName name="CASO1" localSheetId="16">#REF!</definedName>
    <definedName name="CASO1" localSheetId="0">#REF!</definedName>
    <definedName name="Category" localSheetId="0">#REF!</definedName>
    <definedName name="CBU_Out">#REF!</definedName>
    <definedName name="CC101_ARP_A" localSheetId="0">[24]!CC101_ARP_A</definedName>
    <definedName name="CC101_ARP_B" localSheetId="0">[24]!CC101_ARP_B</definedName>
    <definedName name="CC101_ARP_C" localSheetId="0">[24]!CC101_ARP_C</definedName>
    <definedName name="cc101arpc" localSheetId="0">[25]C101!#REF!</definedName>
    <definedName name="cc101arpd" localSheetId="0">[25]C101!#REF!</definedName>
    <definedName name="cc101arpe" localSheetId="0">[25]C101!#REF!</definedName>
    <definedName name="CC101D">#REF!</definedName>
    <definedName name="ccp">#REF!</definedName>
    <definedName name="Choices_Wrapper" localSheetId="20">[26]!Choices_Wrapper</definedName>
    <definedName name="Choices_Wrapper" localSheetId="0">[27]!Choices_Wrapper</definedName>
    <definedName name="CIT_reconciliation">#REF!</definedName>
    <definedName name="Client_Name">[28]A300!$D$3</definedName>
    <definedName name="Coll" localSheetId="20" hidden="1">{#N/A,#N/A,FALSE,"970301";#N/A,#N/A,FALSE,"970302";#N/A,#N/A,FALSE,"970303";#N/A,#N/A,FALSE,"970304";#N/A,#N/A,FALSE,"COM1";#N/A,#N/A,FALSE,"COM2"}</definedName>
    <definedName name="Coll" localSheetId="0" hidden="1">{#N/A,#N/A,FALSE,"970301";#N/A,#N/A,FALSE,"970302";#N/A,#N/A,FALSE,"970303";#N/A,#N/A,FALSE,"970304";#N/A,#N/A,FALSE,"COM1";#N/A,#N/A,FALSE,"COM2"}</definedName>
    <definedName name="Cond_fee">[16]METHANOL!$B$48</definedName>
    <definedName name="CONDPROD">'[29]select case'!$I$24:$I$46</definedName>
    <definedName name="COP" localSheetId="0">#REF!</definedName>
    <definedName name="Cost" localSheetId="0">#REF!</definedName>
    <definedName name="COST_DS">[16]METHANOL!$Q$58</definedName>
    <definedName name="cost_oil">[11]CALCULOS!$D$72:$IV$72</definedName>
    <definedName name="CRC" localSheetId="0">[30]目录!$A$1</definedName>
    <definedName name="cuentas_cobrar_anual" localSheetId="16">#REF!</definedName>
    <definedName name="cuentas_cobrar_anual" localSheetId="0">#REF!</definedName>
    <definedName name="cumtab">'[31]cum pred'!$O$13:$R$120</definedName>
    <definedName name="Cumulative_Summary">[16]OPSRESULTS!$AG$7:$AI$40</definedName>
    <definedName name="Currency" localSheetId="0">[30]目录!$CA$3</definedName>
    <definedName name="cvcvz">#REF!</definedName>
    <definedName name="cvxcvx">#REF!</definedName>
    <definedName name="d" localSheetId="18">#REF!</definedName>
    <definedName name="d" localSheetId="19">#REF!</definedName>
    <definedName name="d" localSheetId="0">#REF!</definedName>
    <definedName name="_xlnm.Database" localSheetId="16">'[32]Derrames la'!$A$1:$F$59</definedName>
    <definedName name="_xlnm.Database" localSheetId="15">[33]B!#REF!</definedName>
    <definedName name="_xlnm.Database" localSheetId="17">[34]B!#REF!</definedName>
    <definedName name="_xlnm.Database" localSheetId="18">[34]B!#REF!</definedName>
    <definedName name="_xlnm.Database" localSheetId="19">[34]B!#REF!</definedName>
    <definedName name="_xlnm.Database" localSheetId="0">'[32]Derrames la'!$A$1:$F$59</definedName>
    <definedName name="Date" localSheetId="0">[35]Sheet1!$E$3</definedName>
    <definedName name="DDAUSED">#REF!</definedName>
    <definedName name="ddl" localSheetId="16">#REF!</definedName>
    <definedName name="ddl" localSheetId="0">#REF!</definedName>
    <definedName name="DEBT_DS">[16]METHANOL!$K$40</definedName>
    <definedName name="DEBTPERC_DS">[16]METHANOL!$I$40</definedName>
    <definedName name="dep">#REF!</definedName>
    <definedName name="depletion" localSheetId="16">#REF!</definedName>
    <definedName name="depletion" localSheetId="0">#REF!</definedName>
    <definedName name="Depreciable_Base">[16]METHANOL!$Q$59</definedName>
    <definedName name="description">[36]Description!$A$2:$B$551</definedName>
    <definedName name="df">[37]Summary!$A$395:$H$456</definedName>
    <definedName name="dfa" localSheetId="15">[38]B!#REF!</definedName>
    <definedName name="dfa" localSheetId="18">[38]B!#REF!</definedName>
    <definedName name="dfa" localSheetId="19">[38]B!#REF!</definedName>
    <definedName name="dfa" localSheetId="0">[38]B!#REF!</definedName>
    <definedName name="dfsdf" localSheetId="20" hidden="1">{#N/A,#N/A,FALSE,"OffAdvance";#N/A,#N/A,FALSE,"OffExpRprt";#N/A,#N/A,FALSE,"Travelling";#N/A,#N/A,FALSE,"Entertmnt";#N/A,#N/A,FALSE,"Promotion"}</definedName>
    <definedName name="dfsdf" localSheetId="0" hidden="1">{#N/A,#N/A,FALSE,"OffAdvance";#N/A,#N/A,FALSE,"OffExpRprt";#N/A,#N/A,FALSE,"Travelling";#N/A,#N/A,FALSE,"Entertmnt";#N/A,#N/A,FALSE,"Promotion"}</definedName>
    <definedName name="dhp">#REF!</definedName>
    <definedName name="dif_crudo" localSheetId="16">#REF!</definedName>
    <definedName name="dif_crudo" localSheetId="0">#REF!</definedName>
    <definedName name="dl" localSheetId="16">#REF!</definedName>
    <definedName name="dl" localSheetId="0">#REF!</definedName>
    <definedName name="dll" localSheetId="16">#REF!</definedName>
    <definedName name="dll" localSheetId="0">#REF!</definedName>
    <definedName name="DME_Dirty" hidden="1">"False"</definedName>
    <definedName name="DME_ODMALinks1" hidden="1">"::ODMA\DME-MSE\ECU1-46342=C:\DOCUME~1\ec01309\LOCALS~1\Temp\Dme\DME46342.xls"</definedName>
    <definedName name="DME_ODMALinksCount" hidden="1">"1"</definedName>
    <definedName name="DOS" localSheetId="16">#REF!</definedName>
    <definedName name="DOS" localSheetId="0">#REF!</definedName>
    <definedName name="Draw_EPC">[16]METHANOL!$H$47:$L$53</definedName>
    <definedName name="DRILLING_DAYS_DIRECTIONAL" localSheetId="16">#REF!</definedName>
    <definedName name="DRILLING_DAYS_DIRECTIONAL" localSheetId="0">#REF!</definedName>
    <definedName name="DRILLING_DAYS_HORIZONTAL" localSheetId="16">#REF!</definedName>
    <definedName name="DRILLING_DAYS_HORIZONTAL" localSheetId="0">#REF!</definedName>
    <definedName name="DRILLING_DAYS_RE_ENTRY" localSheetId="16">#REF!</definedName>
    <definedName name="DRILLING_DAYS_RE_ENTRY" localSheetId="0">#REF!</definedName>
    <definedName name="ds">[37]Summary!$A$1:$I$225</definedName>
    <definedName name="dsfdsf">#REF!</definedName>
    <definedName name="e101arpa">[25]E101!$A$29</definedName>
    <definedName name="e101arpb">[25]E101!$A$56</definedName>
    <definedName name="e101arpc">[25]E101!$A$65</definedName>
    <definedName name="E101arpd">[39]E101!$A$53</definedName>
    <definedName name="E11关联" localSheetId="15">[40]source!#REF!</definedName>
    <definedName name="E11关联" localSheetId="18">[40]source!#REF!</definedName>
    <definedName name="E11关联" localSheetId="19">[40]source!#REF!</definedName>
    <definedName name="E11关联" localSheetId="0">[40]source!#REF!</definedName>
    <definedName name="elect">#REF!</definedName>
    <definedName name="entertainment">#REF!</definedName>
    <definedName name="EQRXG">[41]Calculations!$H$4</definedName>
    <definedName name="EQUITY_DS">[16]METHANOL!$K$41</definedName>
    <definedName name="equityperc_DS">[16]METHANOL!$I$41</definedName>
    <definedName name="ergbctrhv">[42]Summary!$A$1:$AH$272</definedName>
    <definedName name="escalacion">[11]IMPUTS!$D$17:$AJ$17</definedName>
    <definedName name="escalación">[23]INPUTS!$B$2</definedName>
    <definedName name="EST_COMITT_US">[16]METHANOL!$AE$10</definedName>
    <definedName name="EST_COST_US">[16]METHANOL!$AE$12</definedName>
    <definedName name="EST_IDC">[16]METHANOL!$AE$7</definedName>
    <definedName name="estipendio_reembolso_trim" localSheetId="18">'[23]impuestos trim'!#REF!</definedName>
    <definedName name="estipendio_reembolso_trim" localSheetId="19">'[23]impuestos trim'!#REF!</definedName>
    <definedName name="estipendio_reembolso_trim" localSheetId="0">'[23]impuestos trim'!#REF!</definedName>
    <definedName name="estipendio_rembolso_anual" localSheetId="16">#REF!</definedName>
    <definedName name="estipendio_rembolso_anual" localSheetId="0">#REF!</definedName>
    <definedName name="estipendio_serv" localSheetId="16">#REF!</definedName>
    <definedName name="estipendio_serv" localSheetId="0">#REF!</definedName>
    <definedName name="ew">#REF!</definedName>
    <definedName name="ewfgxcregc">[43]SUDAREA!$A$1:$X$61</definedName>
    <definedName name="EWRXF">[44]SUDAREA!$A$62:$X$112</definedName>
    <definedName name="EXF">[41]Calculations!$H$10</definedName>
    <definedName name="EXFC">[41]Calculations!$H$5</definedName>
    <definedName name="exito_exploracion" localSheetId="16">#REF!</definedName>
    <definedName name="exito_exploracion" localSheetId="0">#REF!</definedName>
    <definedName name="éxito_exploración" localSheetId="16">#REF!</definedName>
    <definedName name="éxito_exploración" localSheetId="0">#REF!</definedName>
    <definedName name="E版本" localSheetId="18">'[17]ECCS_1 DataSheet'!#REF!</definedName>
    <definedName name="E版本" localSheetId="19">'[17]ECCS_1 DataSheet'!#REF!</definedName>
    <definedName name="E版本" localSheetId="0">'[18]ECCS_1 DataSheet'!#REF!</definedName>
    <definedName name="E合并组" localSheetId="18">'[17]ECCS_1 DataSheet'!#REF!</definedName>
    <definedName name="E合并组" localSheetId="19">'[17]ECCS_1 DataSheet'!#REF!</definedName>
    <definedName name="E合并组" localSheetId="0">'[18]ECCS_1 DataSheet'!#REF!</definedName>
    <definedName name="E会计年度期间" localSheetId="18">'[17]ECCS_1 DataSheet'!#REF!</definedName>
    <definedName name="E会计年度期间" localSheetId="19">'[17]ECCS_1 DataSheet'!#REF!</definedName>
    <definedName name="E会计年度期间" localSheetId="0">'[18]ECCS_1 DataSheet'!#REF!</definedName>
    <definedName name="E日历年季度" localSheetId="18">'[17]ECCS_1 DataSheet'!#REF!</definedName>
    <definedName name="E日历年季度" localSheetId="19">'[17]ECCS_1 DataSheet'!#REF!</definedName>
    <definedName name="E日历年季度" localSheetId="0">'[18]ECCS_1 DataSheet'!#REF!</definedName>
    <definedName name="E项目" localSheetId="18">'[17]ECCS_1 DataSheet'!#REF!</definedName>
    <definedName name="E项目" localSheetId="19">'[17]ECCS_1 DataSheet'!#REF!</definedName>
    <definedName name="E项目" localSheetId="0">'[18]ECCS_1 DataSheet'!#REF!</definedName>
    <definedName name="factor_esc" localSheetId="16">#REF!</definedName>
    <definedName name="factor_esc" localSheetId="0">#REF!</definedName>
    <definedName name="FASB69">[4]Summary!$C$268</definedName>
    <definedName name="fasdfsadf" localSheetId="20" hidden="1">{#N/A,#N/A,FALSE,"970301";#N/A,#N/A,FALSE,"970302";#N/A,#N/A,FALSE,"970303";#N/A,#N/A,FALSE,"970304";#N/A,#N/A,FALSE,"COM1";#N/A,#N/A,FALSE,"COM2"}</definedName>
    <definedName name="fasdfsadf" localSheetId="0" hidden="1">{#N/A,#N/A,FALSE,"970301";#N/A,#N/A,FALSE,"970302";#N/A,#N/A,FALSE,"970303";#N/A,#N/A,FALSE,"970304";#N/A,#N/A,FALSE,"COM1";#N/A,#N/A,FALSE,"COM2"}</definedName>
    <definedName name="fg" localSheetId="0">[45]Part_Datum!#REF!</definedName>
    <definedName name="FG_In">#REF!</definedName>
    <definedName name="FG_In_1999">#REF!</definedName>
    <definedName name="fin_table">[16]DEBT!$B$26:$X$57</definedName>
    <definedName name="Financial_expenses">#REF!</definedName>
    <definedName name="FINISH_GOODS_APRIL__MTD_PRODUCTION_PLANT_27" localSheetId="0">'[8]FIN GOOD'!#REF!</definedName>
    <definedName name="FINSTMTS">[4]Summary!$A$395:$H$456</definedName>
    <definedName name="flujo_caja">[11]CALCULOS!$D$96:$AJ$96</definedName>
    <definedName name="FMC">'[46]Summry Prod'!$J$47</definedName>
    <definedName name="FMG">'[46]Summry Prod'!$I$49</definedName>
    <definedName name="FMW">'[46]Summry Prod'!$H$47</definedName>
    <definedName name="Form">[4]Summary!$A$1:$I$225</definedName>
    <definedName name="FRSname" localSheetId="0">#REF!</definedName>
    <definedName name="FRSnum" localSheetId="0">#REF!</definedName>
    <definedName name="fsdfs">#REF!</definedName>
    <definedName name="fsdfsdf">#REF!</definedName>
    <definedName name="fsdfsf" localSheetId="20">[26]!fsdfsf</definedName>
    <definedName name="fsdfsf" localSheetId="0">[27]!fsdfsf</definedName>
    <definedName name="FY">'[47]2171_FYbk'!$A$2:$C$40</definedName>
    <definedName name="G_A_expenses">#REF!</definedName>
    <definedName name="G_EXPL_ADMIN" localSheetId="20">[2]A!#REF!</definedName>
    <definedName name="G_EXPL_ADMIN" localSheetId="18">[3]A!#REF!</definedName>
    <definedName name="G_EXPL_ADMIN" localSheetId="19">[3]A!#REF!</definedName>
    <definedName name="G_EXPL_ADMIN" localSheetId="0">[3]A!#REF!</definedName>
    <definedName name="G_EXPL_DCAP" localSheetId="20">[2]A!#REF!</definedName>
    <definedName name="G_EXPL_DCAP" localSheetId="18">[3]A!#REF!</definedName>
    <definedName name="G_EXPL_DCAP" localSheetId="19">[3]A!#REF!</definedName>
    <definedName name="G_EXPL_DCAP" localSheetId="0">[3]A!#REF!</definedName>
    <definedName name="G_EXPL_GG" localSheetId="20">[2]A!#REF!</definedName>
    <definedName name="G_EXPL_GG" localSheetId="18">[3]A!#REF!</definedName>
    <definedName name="G_EXPL_GG" localSheetId="19">[3]A!#REF!</definedName>
    <definedName name="G_EXPL_GG" localSheetId="0">[3]A!#REF!</definedName>
    <definedName name="G_GR_RESREV" localSheetId="20">[2]A!#REF!</definedName>
    <definedName name="G_GR_RESREV" localSheetId="18">[3]A!#REF!</definedName>
    <definedName name="G_GR_RESREV" localSheetId="19">[3]A!#REF!</definedName>
    <definedName name="G_GR_RESREV" localSheetId="0">[3]A!#REF!</definedName>
    <definedName name="G101arpa">[25]G101!$A$24</definedName>
    <definedName name="G101arpb">[25]G101!$A$30</definedName>
    <definedName name="G101arpc">[25]G101!$A$37</definedName>
    <definedName name="G101arpd" localSheetId="0">'[48]ARP-G101'!#REF!</definedName>
    <definedName name="G201arpa">[25]G201!$A$31</definedName>
    <definedName name="g201arpb">[25]G201!$A$46</definedName>
    <definedName name="g201arpc">[25]G201!$A$51</definedName>
    <definedName name="g201arpd">[25]G201!$A$63</definedName>
    <definedName name="G201arpe" localSheetId="0">#REF!</definedName>
    <definedName name="G201arpf" localSheetId="0">#REF!</definedName>
    <definedName name="G201B">#REF!</definedName>
    <definedName name="G300arpa" localSheetId="0">#REF!</definedName>
    <definedName name="G300arpb" localSheetId="0">#REF!</definedName>
    <definedName name="G300arpc" localSheetId="0">#REF!</definedName>
    <definedName name="G300arpd" localSheetId="0">#REF!</definedName>
    <definedName name="G300arpe" localSheetId="0">#REF!</definedName>
    <definedName name="g301ard">[25]G301!$A$77</definedName>
    <definedName name="g301arpa">[25]G301!$A$37</definedName>
    <definedName name="g301arpb">[25]G301!$A$67</definedName>
    <definedName name="g301arpc">[25]G301!$A$73</definedName>
    <definedName name="G301arpd">[25]G301!$A$77</definedName>
    <definedName name="G301arpe">#REF!</definedName>
    <definedName name="G301arpf" localSheetId="0">#REF!</definedName>
    <definedName name="G301arpg" localSheetId="0">#REF!</definedName>
    <definedName name="G301arph" localSheetId="0">#REF!</definedName>
    <definedName name="G301arpx" localSheetId="0">'[14]H101(OK)'!#REF!</definedName>
    <definedName name="gas_oil_equiv">[49]Calculations!$H$9</definedName>
    <definedName name="GAS_PRICE" localSheetId="20">[2]A!#REF!</definedName>
    <definedName name="GAS_PRICE" localSheetId="18">[3]A!#REF!</definedName>
    <definedName name="GAS_PRICE" localSheetId="19">[3]A!#REF!</definedName>
    <definedName name="GAS_PRICE" localSheetId="0">[3]A!#REF!</definedName>
    <definedName name="GASPROD">'[29]select case'!$H$24:$H$46</definedName>
    <definedName name="GASPROJ" localSheetId="20">[2]A!#REF!</definedName>
    <definedName name="GASPROJ" localSheetId="18">[3]A!#REF!</definedName>
    <definedName name="GASPROJ" localSheetId="19">[3]A!#REF!</definedName>
    <definedName name="GASPROJ" localSheetId="0">[3]A!#REF!</definedName>
    <definedName name="gastos_financieros" localSheetId="16">#REF!</definedName>
    <definedName name="gastos_financieros" localSheetId="0">#REF!</definedName>
    <definedName name="goodwill" localSheetId="16">#REF!</definedName>
    <definedName name="goodwill" localSheetId="0">#REF!</definedName>
    <definedName name="Goto_U201" localSheetId="0">[24]!Goto_U201</definedName>
    <definedName name="Goto_U301" localSheetId="0">[24]!Goto_U301</definedName>
    <definedName name="GP" localSheetId="0">#REF!</definedName>
    <definedName name="group" localSheetId="0">[35]Sheet1!$B$5</definedName>
    <definedName name="GWG_Out">#REF!</definedName>
    <definedName name="h" localSheetId="0">#REF!</definedName>
    <definedName name="H101arpa">[50]H101!$A$29</definedName>
    <definedName name="H101arpb">[50]H101!$A$35</definedName>
    <definedName name="H101arpc">[50]H101!$A$41</definedName>
    <definedName name="h101arpd">[50]H101!$A$47</definedName>
    <definedName name="HiddenStaffAveGP" localSheetId="0">#REF!</definedName>
    <definedName name="HiddenStaffAveOPBITDA" localSheetId="0">#REF!</definedName>
    <definedName name="HiddenStaffAveOpProfit" localSheetId="0">#REF!</definedName>
    <definedName name="home">[16]METHANOL!$A$1</definedName>
    <definedName name="HUI">#REF!</definedName>
    <definedName name="I01arpb">[25]I101!$A$49</definedName>
    <definedName name="I101arpa">[25]I101!$A$37</definedName>
    <definedName name="I101arpb">#REF!</definedName>
    <definedName name="I101arpc">[25]I101!$A$54</definedName>
    <definedName name="I101ARPD" localSheetId="0">[51]I101!#REF!</definedName>
    <definedName name="I101ARPE" localSheetId="0">[52]I101!#REF!</definedName>
    <definedName name="IEHF">[15]Summary!$A$1:$I$225</definedName>
    <definedName name="impuesto_municipal_anual" localSheetId="16">#REF!</definedName>
    <definedName name="impuesto_municipal_anual" localSheetId="0">#REF!</definedName>
    <definedName name="INFL_FACTOR" localSheetId="20">[2]A!#REF!</definedName>
    <definedName name="INFL_FACTOR" localSheetId="18">[3]A!#REF!</definedName>
    <definedName name="INFL_FACTOR" localSheetId="19">[3]A!#REF!</definedName>
    <definedName name="INFL_FACTOR" localSheetId="0">[3]A!#REF!</definedName>
    <definedName name="inicio" localSheetId="16">#REF!</definedName>
    <definedName name="inicio" localSheetId="0">#REF!</definedName>
    <definedName name="INPUT">[4]Summary!$A$228</definedName>
    <definedName name="INPUTS_DS">[16]METHANOL!$AF$7:$AF$17</definedName>
    <definedName name="Insurance">#REF!</definedName>
    <definedName name="Inter_company">#REF!</definedName>
    <definedName name="Inv_pte_amort" localSheetId="16">#REF!</definedName>
    <definedName name="Inv_pte_amort" localSheetId="0">#REF!</definedName>
    <definedName name="Inventory" localSheetId="0">#REF!</definedName>
    <definedName name="irr0">[16]PARAMETER!$F$21</definedName>
    <definedName name="july_product">#REF!</definedName>
    <definedName name="june_product">#REF!</definedName>
    <definedName name="JV" localSheetId="0">[53]F30.Nov.Price.Variance.For.Ref!#REF!</definedName>
    <definedName name="kkk" localSheetId="20" hidden="1">{#N/A,#N/A,FALSE,"OffAdvance";#N/A,#N/A,FALSE,"OffExpRprt";#N/A,#N/A,FALSE,"Entertmnt";#N/A,#N/A,FALSE,"Promotion";#N/A,#N/A,FALSE,"Travelling"}</definedName>
    <definedName name="kkk" localSheetId="0" hidden="1">{#N/A,#N/A,FALSE,"OffAdvance";#N/A,#N/A,FALSE,"OffExpRprt";#N/A,#N/A,FALSE,"Entertmnt";#N/A,#N/A,FALSE,"Promotion";#N/A,#N/A,FALSE,"Travelling"}</definedName>
    <definedName name="KLRM" localSheetId="0">[53]F30.Nov.Price.Variance.For.Ref!#REF!</definedName>
    <definedName name="K版本" localSheetId="18">'[17]KPI Datasheet'!#REF!</definedName>
    <definedName name="K版本" localSheetId="19">'[17]KPI Datasheet'!#REF!</definedName>
    <definedName name="K版本" localSheetId="0">'[18]KPI Datasheet'!#REF!</definedName>
    <definedName name="K合并组" localSheetId="18">'[17]KPI Datasheet'!#REF!</definedName>
    <definedName name="K合并组" localSheetId="19">'[17]KPI Datasheet'!#REF!</definedName>
    <definedName name="K合并组" localSheetId="0">'[18]KPI Datasheet'!#REF!</definedName>
    <definedName name="K会计年度期间" localSheetId="18">'[17]KPI Datasheet'!#REF!</definedName>
    <definedName name="K会计年度期间" localSheetId="19">'[17]KPI Datasheet'!#REF!</definedName>
    <definedName name="K会计年度期间" localSheetId="0">'[18]KPI Datasheet'!#REF!</definedName>
    <definedName name="K日历年季度" localSheetId="18">'[17]KPI Datasheet'!#REF!</definedName>
    <definedName name="K日历年季度" localSheetId="19">'[17]KPI Datasheet'!#REF!</definedName>
    <definedName name="K日历年季度" localSheetId="0">'[18]KPI Datasheet'!#REF!</definedName>
    <definedName name="K项目" localSheetId="18">'[17]KPI Datasheet'!#REF!</definedName>
    <definedName name="K项目" localSheetId="19">'[17]KPI Datasheet'!#REF!</definedName>
    <definedName name="K项目" localSheetId="0">'[18]KPI Datasheet'!#REF!</definedName>
    <definedName name="L" localSheetId="20" hidden="1">{#N/A,#N/A,FALSE,"BBPREP"}</definedName>
    <definedName name="L" localSheetId="9" hidden="1">{#N/A,#N/A,FALSE,"BBPREP"}</definedName>
    <definedName name="L" localSheetId="11" hidden="1">{#N/A,#N/A,FALSE,"BBPREP"}</definedName>
    <definedName name="L" localSheetId="13" hidden="1">{#N/A,#N/A,FALSE,"BBPREP"}</definedName>
    <definedName name="L" localSheetId="14" hidden="1">{#N/A,#N/A,FALSE,"BBPREP"}</definedName>
    <definedName name="L" localSheetId="15" hidden="1">{#N/A,#N/A,FALSE,"BBPREP"}</definedName>
    <definedName name="L" localSheetId="17" hidden="1">{#N/A,#N/A,FALSE,"BBPREP"}</definedName>
    <definedName name="L" localSheetId="0" hidden="1">{#N/A,#N/A,FALSE,"BBPREP"}</definedName>
    <definedName name="Lease_Commitment">#REF!</definedName>
    <definedName name="Liability_Closing">#REF!</definedName>
    <definedName name="libor">[16]METHANOL!$X$7</definedName>
    <definedName name="LOH" localSheetId="0">#REF!</definedName>
    <definedName name="loopfactor_DS" localSheetId="18">[16]METHANOL!#REF!</definedName>
    <definedName name="loopfactor_DS" localSheetId="19">[16]METHANOL!#REF!</definedName>
    <definedName name="loopfactor_DS" localSheetId="0">[16]METHANOL!#REF!</definedName>
    <definedName name="LY_Period">[54]Data!$B$6</definedName>
    <definedName name="m3_scf">[49]Calculations!$H$10</definedName>
    <definedName name="Main" localSheetId="0">[55]!Main</definedName>
    <definedName name="main1" localSheetId="0">[56]!Main</definedName>
    <definedName name="Mar_pyr_prod">'[8]BOX SUM'!$D$17:$D$17</definedName>
    <definedName name="MAT_UT">[16]敏感性!$C$5</definedName>
    <definedName name="MCP">'[46]Info div'!$E$19</definedName>
    <definedName name="MEperiod" localSheetId="0">#REF!</definedName>
    <definedName name="MINdscr">[16]DSCR!$E$17</definedName>
    <definedName name="mode" localSheetId="0">[35]Sheet1!$A$5</definedName>
    <definedName name="ModuleN101.ARP_A" localSheetId="0">[57]!ModuleN101.ARP_A</definedName>
    <definedName name="ModuleN101.ARP_B" localSheetId="0">[57]!ModuleN101.ARP_B</definedName>
    <definedName name="ModuleN101.ARP_C" localSheetId="0">[57]!ModuleN101.ARP_C</definedName>
    <definedName name="ModuleN101.ARP_D" localSheetId="0">[57]!ModuleN101.ARP_D</definedName>
    <definedName name="MOH" localSheetId="0">#REF!</definedName>
    <definedName name="MTH">'[47]2171-BK'!$A$2:$C$64</definedName>
    <definedName name="MWP">'[46]Info div'!$E$4</definedName>
    <definedName name="N101arpa">#REF!</definedName>
    <definedName name="N101arpb">#REF!</definedName>
    <definedName name="N101arpc">#REF!</definedName>
    <definedName name="N101arpd">#REF!</definedName>
    <definedName name="NET_GAS_PROD" localSheetId="20">[2]A!#REF!</definedName>
    <definedName name="NET_GAS_PROD" localSheetId="18">[3]A!#REF!</definedName>
    <definedName name="NET_GAS_PROD" localSheetId="19">[3]A!#REF!</definedName>
    <definedName name="NET_GAS_PROD" localSheetId="0">[3]A!#REF!</definedName>
    <definedName name="NET_NGL_PROD" localSheetId="20">[2]A!#REF!</definedName>
    <definedName name="NET_NGL_PROD" localSheetId="18">[3]A!#REF!</definedName>
    <definedName name="NET_NGL_PROD" localSheetId="19">[3]A!#REF!</definedName>
    <definedName name="NET_NGL_PROD" localSheetId="0">[3]A!#REF!</definedName>
    <definedName name="NET_OIL_PROD" localSheetId="20">[2]A!#REF!</definedName>
    <definedName name="NET_OIL_PROD" localSheetId="18">[3]A!#REF!</definedName>
    <definedName name="NET_OIL_PROD" localSheetId="19">[3]A!#REF!</definedName>
    <definedName name="NET_OIL_PROD" localSheetId="0">[3]A!#REF!</definedName>
    <definedName name="new">[58]A430!$A$3:$H$48</definedName>
    <definedName name="Non_operating_expenses">#REF!</definedName>
    <definedName name="Non_operating_income">#REF!</definedName>
    <definedName name="Number_of_Month">[54]Data!$B$5</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O_EXPL_ADMIN" localSheetId="20">[2]A!#REF!</definedName>
    <definedName name="O_EXPL_ADMIN" localSheetId="18">[3]A!#REF!</definedName>
    <definedName name="O_EXPL_ADMIN" localSheetId="19">[3]A!#REF!</definedName>
    <definedName name="O_EXPL_ADMIN" localSheetId="0">[3]A!#REF!</definedName>
    <definedName name="O_EXPL_DCAP" localSheetId="20">[2]A!#REF!</definedName>
    <definedName name="O_EXPL_DCAP" localSheetId="18">[3]A!#REF!</definedName>
    <definedName name="O_EXPL_DCAP" localSheetId="19">[3]A!#REF!</definedName>
    <definedName name="O_EXPL_DCAP" localSheetId="0">[3]A!#REF!</definedName>
    <definedName name="O_EXPL_GG" localSheetId="20">[2]A!#REF!</definedName>
    <definedName name="O_EXPL_GG" localSheetId="18">[3]A!#REF!</definedName>
    <definedName name="O_EXPL_GG" localSheetId="19">[3]A!#REF!</definedName>
    <definedName name="O_EXPL_GG" localSheetId="0">[3]A!#REF!</definedName>
    <definedName name="O_GR_RESREV" localSheetId="20">[2]A!#REF!</definedName>
    <definedName name="O_GR_RESREV" localSheetId="18">[3]A!#REF!</definedName>
    <definedName name="O_GR_RESREV" localSheetId="19">[3]A!#REF!</definedName>
    <definedName name="O_GR_RESREV" localSheetId="0">[3]A!#REF!</definedName>
    <definedName name="offexp">#REF!</definedName>
    <definedName name="ooo" localSheetId="20" hidden="1">{#N/A,#N/A,FALSE,"Sales  total 9712";#N/A,#N/A,FALSE,"Sales  total 9712";#N/A,#N/A,FALSE,"Sales  total 9712";#N/A,#N/A,FALSE,"Sales  total 9712"}</definedName>
    <definedName name="ooo" localSheetId="0" hidden="1">{#N/A,#N/A,FALSE,"Sales  total 9712";#N/A,#N/A,FALSE,"Sales  total 9712";#N/A,#N/A,FALSE,"Sales  total 9712";#N/A,#N/A,FALSE,"Sales  total 9712"}</definedName>
    <definedName name="OPBITDAConsol" localSheetId="0">#REF!</definedName>
    <definedName name="OPDetailsReportName" localSheetId="0">#REF!</definedName>
    <definedName name="opex" localSheetId="16">#REF!</definedName>
    <definedName name="opex" localSheetId="0">#REF!</definedName>
    <definedName name="opex_sen" localSheetId="16">#REF!</definedName>
    <definedName name="opex_sen" localSheetId="0">#REF!</definedName>
    <definedName name="opex_sens" localSheetId="16">#REF!</definedName>
    <definedName name="opex_sens" localSheetId="0">#REF!</definedName>
    <definedName name="OTHER" localSheetId="16">#REF!</definedName>
    <definedName name="OTHER" localSheetId="0">#REF!</definedName>
    <definedName name="Other_deferred_expenses" localSheetId="0">#REF!</definedName>
    <definedName name="Other_payable">#REF!</definedName>
    <definedName name="Other_receivable">#REF!</definedName>
    <definedName name="P_L_FinancingExp" localSheetId="0">#REF!</definedName>
    <definedName name="P_L_GAExp" localSheetId="0">#REF!</definedName>
    <definedName name="P_L_InterestIncome" localSheetId="0">#REF!</definedName>
    <definedName name="P_L_OpCost" localSheetId="0">#REF!</definedName>
    <definedName name="P_L_OtherNonOpExp" localSheetId="0">#REF!</definedName>
    <definedName name="P_L_OtherNonOpIncome" localSheetId="0">#REF!</definedName>
    <definedName name="P_L_OtherOpExp" localSheetId="0">#REF!</definedName>
    <definedName name="P_L_OtherOpIncome" localSheetId="0">#REF!</definedName>
    <definedName name="P_L_SalesExp" localSheetId="0">#REF!</definedName>
    <definedName name="P_L2_Depreciation" localSheetId="0">#REF!</definedName>
    <definedName name="P_L2_FinancingExp" localSheetId="0">#REF!</definedName>
    <definedName name="P_L2_GAExp" localSheetId="0">#REF!</definedName>
    <definedName name="P_L2_InterestIncome" localSheetId="0">#REF!</definedName>
    <definedName name="P_L2_OpCost" localSheetId="0">#REF!</definedName>
    <definedName name="P_L2_OtherNonOpExp" localSheetId="0">#REF!</definedName>
    <definedName name="P_L2_OtherNonOpIncome" localSheetId="0">#REF!</definedName>
    <definedName name="P_L2_OtherOpExp" localSheetId="0">#REF!</definedName>
    <definedName name="P_L2_OtherOpIncome" localSheetId="0">#REF!</definedName>
    <definedName name="P_L2_SalesExp" localSheetId="0">#REF!</definedName>
    <definedName name="P101arpa">#REF!</definedName>
    <definedName name="P101arpb">#REF!</definedName>
    <definedName name="P101arpc">#REF!</definedName>
    <definedName name="P101arpd">#REF!</definedName>
    <definedName name="P101arpe" localSheetId="0">#REF!</definedName>
    <definedName name="p101arpf">'[59]ARP-P101'!$A$39</definedName>
    <definedName name="p101arpg">'[59]ARP-P101'!$A$45</definedName>
    <definedName name="P201arpa">#REF!</definedName>
    <definedName name="P201arpb">#REF!</definedName>
    <definedName name="P201arpc">#REF!</definedName>
    <definedName name="P2A110PA">[54]LinkData!$K$74</definedName>
    <definedName name="P2A110YA">[54]LinkData!$M$74</definedName>
    <definedName name="P2A120PA">[54]LinkData!$K$75</definedName>
    <definedName name="P2A120YA">[54]LinkData!$M$75</definedName>
    <definedName name="P2A180PA">[54]LinkData!$K$76</definedName>
    <definedName name="P2A180YA">[54]LinkData!$M$76</definedName>
    <definedName name="P2A240PA">[54]LinkData!$K$77</definedName>
    <definedName name="P2A240YA">[54]LinkData!$M$77</definedName>
    <definedName name="P2A320PA">[54]LinkData!$K$79</definedName>
    <definedName name="P2A320YA">[54]LinkData!$M$79</definedName>
    <definedName name="P2A330PA">[54]LinkData!$K$80</definedName>
    <definedName name="P2A330YA">[54]LinkData!$M$80</definedName>
    <definedName name="P2A340PA">[54]LinkData!$K$81</definedName>
    <definedName name="P2A340YA">[54]LinkData!$M$81</definedName>
    <definedName name="P2A360PA">[54]LinkData!$K$82</definedName>
    <definedName name="P2A360YA">[54]LinkData!$M$82</definedName>
    <definedName name="P2A380PA">[54]LinkData!$K$83</definedName>
    <definedName name="P2A380YA">[54]LinkData!$M$83</definedName>
    <definedName name="P2A390PA">[54]LinkData!$K$84</definedName>
    <definedName name="P2A390YA">[54]LinkData!$M$84</definedName>
    <definedName name="p2yp3ye">[60]SUDAREA!$A$62:$X$112</definedName>
    <definedName name="P3050YA">[54]LinkData!$M$87</definedName>
    <definedName name="P3060YA">[54]LinkData!$M$88</definedName>
    <definedName name="P3070YA">[54]LinkData!$M$89</definedName>
    <definedName name="P3090YA">[54]LinkData!$M$90</definedName>
    <definedName name="P3100YA">[54]LinkData!$M$91</definedName>
    <definedName name="P3110YA">[54]LinkData!$M$92</definedName>
    <definedName name="P3120YA">[54]LinkData!$M$93</definedName>
    <definedName name="P3130APA" localSheetId="0">[61]LinkData!#REF!</definedName>
    <definedName name="P3130AYA" localSheetId="0">[61]LinkData!#REF!</definedName>
    <definedName name="P3130PA">[54]LinkData!$K$94</definedName>
    <definedName name="P3130YA">[54]LinkData!$M$94</definedName>
    <definedName name="P3140YA">[54]LinkData!$M$95</definedName>
    <definedName name="P3145YA">[54]LinkData!$M$96</definedName>
    <definedName name="P3150YA">[54]LinkData!$M$97</definedName>
    <definedName name="P3180YA">[54]LinkData!$M$98</definedName>
    <definedName name="P3190YA">[54]LinkData!$M$99</definedName>
    <definedName name="P3200YA">[54]LinkData!$M$100</definedName>
    <definedName name="p401aprm">#REF!</definedName>
    <definedName name="P401arpa">#REF!</definedName>
    <definedName name="P401arpb">#REF!</definedName>
    <definedName name="P401arpc">#REF!</definedName>
    <definedName name="P401arpd">#REF!</definedName>
    <definedName name="P401arpe">#REF!</definedName>
    <definedName name="P401arpf">#REF!</definedName>
    <definedName name="P401arpg">#REF!</definedName>
    <definedName name="P401arph">#REF!</definedName>
    <definedName name="P401arpi">#REF!</definedName>
    <definedName name="P401arpj">#REF!</definedName>
    <definedName name="P401arpk">#REF!</definedName>
    <definedName name="P401arpl">#REF!</definedName>
    <definedName name="P401arpn">#REF!</definedName>
    <definedName name="P401arpo">#REF!</definedName>
    <definedName name="Package">#REF!</definedName>
    <definedName name="Part_Out">#REF!</definedName>
    <definedName name="part2">#REF!</definedName>
    <definedName name="parti_REPSOL">[23]INPUTS!$B$22</definedName>
    <definedName name="Particip_costos" localSheetId="16">#REF!</definedName>
    <definedName name="Particip_costos" localSheetId="0">#REF!</definedName>
    <definedName name="Particip_gas">[49]Calculations!$H$5</definedName>
    <definedName name="Particip_inversiones" localSheetId="16">#REF!</definedName>
    <definedName name="Particip_inversiones" localSheetId="0">#REF!</definedName>
    <definedName name="Particip_petroleo">[49]Calculations!$H$4</definedName>
    <definedName name="participacion" localSheetId="16">#REF!</definedName>
    <definedName name="participacion" localSheetId="0">#REF!</definedName>
    <definedName name="Participación_Repsol_en_contratista" localSheetId="16">#REF!</definedName>
    <definedName name="Participación_Repsol_en_contratista" localSheetId="0">#REF!</definedName>
    <definedName name="parts">#REF!</definedName>
    <definedName name="PC" localSheetId="16">#REF!</definedName>
    <definedName name="PC" localSheetId="0">#REF!</definedName>
    <definedName name="pcase" localSheetId="18">[62]parameter!#REF!</definedName>
    <definedName name="pcase" localSheetId="19">[62]parameter!#REF!</definedName>
    <definedName name="pcase" localSheetId="0">[62]parameter!#REF!</definedName>
    <definedName name="PCName" localSheetId="0">[30]目录!$B$4</definedName>
    <definedName name="pdpypud">[60]SUDAREA!$A$1:$X$61</definedName>
    <definedName name="Period">[63]Data!$B$3</definedName>
    <definedName name="PL_Closing">#REF!</definedName>
    <definedName name="pnl" localSheetId="0">#REF!</definedName>
    <definedName name="pnl_property" localSheetId="0">#REF!</definedName>
    <definedName name="POD" localSheetId="0">#REF!</definedName>
    <definedName name="PPV" localSheetId="0">#REF!</definedName>
    <definedName name="precio">[11]CALCULOS!$D$25:$AJ$25</definedName>
    <definedName name="precio_compra" localSheetId="16">#REF!</definedName>
    <definedName name="precio_compra" localSheetId="0">#REF!</definedName>
    <definedName name="precio_gas" localSheetId="16">#REF!</definedName>
    <definedName name="precio_gas" localSheetId="0">#REF!</definedName>
    <definedName name="precio_lpg" localSheetId="16">#REF!</definedName>
    <definedName name="precio_lpg" localSheetId="0">#REF!</definedName>
    <definedName name="precio_neto_crudo" localSheetId="16">#REF!</definedName>
    <definedName name="precio_neto_crudo" localSheetId="0">#REF!</definedName>
    <definedName name="precio_sens" localSheetId="16">#REF!</definedName>
    <definedName name="precio_sens" localSheetId="0">#REF!</definedName>
    <definedName name="preciogas_sens" localSheetId="16">#REF!</definedName>
    <definedName name="preciogas_sens" localSheetId="0">#REF!</definedName>
    <definedName name="Prepaid_expenses___Deferred_Assets">#REF!</definedName>
    <definedName name="price_sen" localSheetId="16">#REF!</definedName>
    <definedName name="price_sen" localSheetId="0">#REF!</definedName>
    <definedName name="_xlnm.Print_Area" localSheetId="3">'M1-资产负债表'!$A$1:$I$41</definedName>
    <definedName name="_xlnm.Print_Area" localSheetId="4">'M2-利润表'!$A$1:$AF$27</definedName>
    <definedName name="_xlnm.Print_Area" localSheetId="5">'M3-现金流量表'!$A$1:$AF$113</definedName>
    <definedName name="_xlnm.Print_Area" localSheetId="9">'M7-管理费用'!$A$1:$AF$71</definedName>
    <definedName name="_xlnm.Print_Area" localSheetId="11">'M8-财务费用'!$A$1:$AF$114</definedName>
    <definedName name="_xlnm.Print_Area" localSheetId="12">'M9-经济增加值'!$A$1:$C$48</definedName>
    <definedName name="_xlnm.Print_Area" localSheetId="14">'S2-人工成本表'!#REF!</definedName>
    <definedName name="_xlnm.Print_Area" localSheetId="16">#REF!</definedName>
    <definedName name="_xlnm.Print_Area" localSheetId="15">#N/A</definedName>
    <definedName name="_xlnm.Print_Area" localSheetId="17">'S4-安全环保及节能减排费用预算表'!$A$1:$E$31</definedName>
    <definedName name="_xlnm.Print_Area" localSheetId="18">'S5-内部交易表'!$A$1:$AE$40</definedName>
    <definedName name="_xlnm.Print_Area" localSheetId="19">'S6-实交税金表'!$A$1:$AE$25</definedName>
    <definedName name="_xlnm.Print_Area" localSheetId="0">'报表勾稽关系检查-酒店板块'!$A$1:$G$13</definedName>
    <definedName name="_xlnm.Print_Area" localSheetId="1">报表目录!$A$1:$E$41</definedName>
    <definedName name="_xlnm.Print_Area" localSheetId="2">封面!$A$1:$E$23</definedName>
    <definedName name="PRINT_AREA_MH" localSheetId="0">#REF!</definedName>
    <definedName name="Print_Area_MI" localSheetId="16">#REF!</definedName>
    <definedName name="Print_Area_MI" localSheetId="15">#REF!</definedName>
    <definedName name="Print_Area_MI" localSheetId="0">#REF!</definedName>
    <definedName name="Print_Macro" localSheetId="18">[64]!Print_Macro</definedName>
    <definedName name="Print_Macro" localSheetId="19">[64]!Print_Macro</definedName>
    <definedName name="Print_Macro" localSheetId="0">[64]!Print_Macro</definedName>
    <definedName name="_xlnm.Print_Titles" localSheetId="20">'C11-酒店专用表'!$1:$7</definedName>
    <definedName name="_xlnm.Print_Titles" localSheetId="5">'M3-现金流量表'!$1:$7</definedName>
    <definedName name="_xlnm.Print_Titles" localSheetId="9">'M7-管理费用'!$1:$7</definedName>
    <definedName name="_xlnm.Print_Titles" localSheetId="11">'M8-财务费用'!$1:$7</definedName>
    <definedName name="_xlnm.Print_Titles" localSheetId="13">'S1-部门费用表'!$B:$C</definedName>
    <definedName name="_xlnm.Print_Titles" localSheetId="15">#N/A</definedName>
    <definedName name="PRINT_TITLES_MI">#REF!</definedName>
    <definedName name="PRINTB" localSheetId="16">#REF!</definedName>
    <definedName name="PRINTB" localSheetId="0">#REF!</definedName>
    <definedName name="Probabilidad" localSheetId="16">#REF!</definedName>
    <definedName name="Probabilidad" localSheetId="0">#REF!</definedName>
    <definedName name="prod_sen" localSheetId="16">#REF!</definedName>
    <definedName name="prod_sen" localSheetId="0">#REF!</definedName>
    <definedName name="prodgas_sens" localSheetId="16">#REF!</definedName>
    <definedName name="prodgas_sens" localSheetId="0">#REF!</definedName>
    <definedName name="prodoil_sens" localSheetId="16">#REF!</definedName>
    <definedName name="prodoil_sens" localSheetId="0">#REF!</definedName>
    <definedName name="produccion" localSheetId="16">#REF!</definedName>
    <definedName name="produccion" localSheetId="0">#REF!</definedName>
    <definedName name="produccion_anual" localSheetId="16">#REF!</definedName>
    <definedName name="produccion_anual" localSheetId="0">#REF!</definedName>
    <definedName name="produccion_crudo" localSheetId="16">#REF!</definedName>
    <definedName name="produccion_crudo" localSheetId="0">#REF!</definedName>
    <definedName name="produccion_gas_anual">[11]CALCULOS!$D$12:$IV$12</definedName>
    <definedName name="Product_Code">#REF!</definedName>
    <definedName name="ProductCode">[65]ProductCode!$A$1:$D$1549</definedName>
    <definedName name="profitoil_contrat_extranj">[11]CALCULOS!$D$81:$IV$81</definedName>
    <definedName name="PROVED" localSheetId="20">[2]A!#REF!</definedName>
    <definedName name="PROVED" localSheetId="18">[3]A!#REF!</definedName>
    <definedName name="PROVED" localSheetId="19">[3]A!#REF!</definedName>
    <definedName name="PROVED" localSheetId="0">[3]A!#REF!</definedName>
    <definedName name="Purchase_In">#REF!</definedName>
    <definedName name="Purchase_In_1999">#REF!</definedName>
    <definedName name="Receivables_collectable_after_1_year" localSheetId="0">#REF!</definedName>
    <definedName name="reg_gas" localSheetId="16">#REF!</definedName>
    <definedName name="reg_gas" localSheetId="0">#REF!</definedName>
    <definedName name="reg_LPG" localSheetId="16">#REF!</definedName>
    <definedName name="reg_LPG" localSheetId="0">#REF!</definedName>
    <definedName name="reg_petr" localSheetId="16">#REF!</definedName>
    <definedName name="reg_petr" localSheetId="0">#REF!</definedName>
    <definedName name="rent">#REF!</definedName>
    <definedName name="RentalPaymentToCRCProp" localSheetId="0">#REF!</definedName>
    <definedName name="RentalPaymentToCRCProp_5_2" localSheetId="0">#REF!</definedName>
    <definedName name="repairs">#REF!</definedName>
    <definedName name="ReportDate">#REF!</definedName>
    <definedName name="Reporting_Period">[54]Data!$B$4</definedName>
    <definedName name="ReportType" localSheetId="0">[30]目录!$CA$2</definedName>
    <definedName name="ReportYearRange" localSheetId="0">[30]目录!$CA$4</definedName>
    <definedName name="ResultsAECN11" localSheetId="0">#REF!</definedName>
    <definedName name="reten_islr_anual" localSheetId="16">#REF!</definedName>
    <definedName name="reten_islr_anual" localSheetId="0">#REF!</definedName>
    <definedName name="REXGF">[44]SUDAREA!$A$1:$X$61</definedName>
    <definedName name="REZFG">[15]Summary!$A$1:$AH$272</definedName>
    <definedName name="RIG_COST" localSheetId="16">#REF!</definedName>
    <definedName name="RIG_COST" localSheetId="18">#REF!</definedName>
    <definedName name="RIG_COST" localSheetId="19">#REF!</definedName>
    <definedName name="RIG_COST" localSheetId="0">#REF!</definedName>
    <definedName name="RIG_MOVE1" localSheetId="16">#REF!</definedName>
    <definedName name="RIG_MOVE1" localSheetId="0">#REF!</definedName>
    <definedName name="RIG_MOVE2" localSheetId="16">#REF!</definedName>
    <definedName name="RIG_MOVE2" localSheetId="0">#REF!</definedName>
    <definedName name="RIG_MOVE3" localSheetId="16">#REF!</definedName>
    <definedName name="RIG_MOVE3" localSheetId="0">#REF!</definedName>
    <definedName name="RM" localSheetId="0">#REF!</definedName>
    <definedName name="royalty" localSheetId="18">[66]Cálculos!#REF!</definedName>
    <definedName name="royalty" localSheetId="19">[66]Cálculos!#REF!</definedName>
    <definedName name="royalty" localSheetId="0">[66]Cálculos!#REF!</definedName>
    <definedName name="royalty_bruto">[11]CALCULOS!$D$44:$AJ$44</definedName>
    <definedName name="rp">#REF!</definedName>
    <definedName name="s" localSheetId="20" hidden="1">{#N/A,#N/A,FALSE,"BBPREP"}</definedName>
    <definedName name="s" localSheetId="9" hidden="1">{#N/A,#N/A,FALSE,"BBPREP"}</definedName>
    <definedName name="s" localSheetId="11" hidden="1">{#N/A,#N/A,FALSE,"BBPREP"}</definedName>
    <definedName name="s" localSheetId="13" hidden="1">{#N/A,#N/A,FALSE,"BBPREP"}</definedName>
    <definedName name="s" localSheetId="14" hidden="1">{#N/A,#N/A,FALSE,"BBPREP"}</definedName>
    <definedName name="s" localSheetId="15" hidden="1">{#N/A,#N/A,FALSE,"BBPREP"}</definedName>
    <definedName name="s" localSheetId="17" hidden="1">{#N/A,#N/A,FALSE,"BBPREP"}</definedName>
    <definedName name="s" localSheetId="0" hidden="1">{#N/A,#N/A,FALSE,"BBPREP"}</definedName>
    <definedName name="saaa">#REF!</definedName>
    <definedName name="sadfdsfd" localSheetId="0">#REF!</definedName>
    <definedName name="sadfsdfd" localSheetId="20" hidden="1">{#N/A,#N/A,FALSE,"970301";#N/A,#N/A,FALSE,"970302";#N/A,#N/A,FALSE,"970303";#N/A,#N/A,FALSE,"970304";#N/A,#N/A,FALSE,"COM1";#N/A,#N/A,FALSE,"COM2"}</definedName>
    <definedName name="sadfsdfd" localSheetId="0" hidden="1">{#N/A,#N/A,FALSE,"970301";#N/A,#N/A,FALSE,"970302";#N/A,#N/A,FALSE,"970303";#N/A,#N/A,FALSE,"970304";#N/A,#N/A,FALSE,"COM1";#N/A,#N/A,FALSE,"COM2"}</definedName>
    <definedName name="sadfsdfsad">#REF!</definedName>
    <definedName name="safasdf" localSheetId="20" hidden="1">{#N/A,#N/A,FALSE,"970301";#N/A,#N/A,FALSE,"970302";#N/A,#N/A,FALSE,"970303";#N/A,#N/A,FALSE,"970304";#N/A,#N/A,FALSE,"COM1";#N/A,#N/A,FALSE,"COM2"}</definedName>
    <definedName name="safasdf" localSheetId="0" hidden="1">{#N/A,#N/A,FALSE,"970301";#N/A,#N/A,FALSE,"970302";#N/A,#N/A,FALSE,"970303";#N/A,#N/A,FALSE,"970304";#N/A,#N/A,FALSE,"COM1";#N/A,#N/A,FALSE,"COM2"}</definedName>
    <definedName name="safnwefg">[67]Calculations!$H$10</definedName>
    <definedName name="salaries">#REF!</definedName>
    <definedName name="SALES">[16]敏感性!$C$4</definedName>
    <definedName name="Sales_tax">#REF!</definedName>
    <definedName name="SALES_TRANSACTION_TEST_DETAILS" localSheetId="0">#REF!</definedName>
    <definedName name="SAPBEXrevision" hidden="1">4</definedName>
    <definedName name="SAPBEXsysID" hidden="1">"BW1"</definedName>
    <definedName name="SAPBEXwbID" hidden="1">"8DZFG4M4NA6MVVGNLO7J4SRAY"</definedName>
    <definedName name="sdadsa">[68]Calculations!$H$9</definedName>
    <definedName name="sdafadsca">[69]设备部房屋!$C$5:$AC$108</definedName>
    <definedName name="sdfa" localSheetId="0">#REF!</definedName>
    <definedName name="sdfasdfads" localSheetId="20" hidden="1">{#N/A,#N/A,FALSE,"OffAdvance";#N/A,#N/A,FALSE,"OffExpRprt";#N/A,#N/A,FALSE,"Entertmnt";#N/A,#N/A,FALSE,"Promotion";#N/A,#N/A,FALSE,"Travelling"}</definedName>
    <definedName name="sdfasdfads" localSheetId="0" hidden="1">{#N/A,#N/A,FALSE,"OffAdvance";#N/A,#N/A,FALSE,"OffExpRprt";#N/A,#N/A,FALSE,"Entertmnt";#N/A,#N/A,FALSE,"Promotion";#N/A,#N/A,FALSE,"Travelling"}</definedName>
    <definedName name="sdfc" localSheetId="20" hidden="1">{#N/A,#N/A,FALSE,"OffAdvance";#N/A,#N/A,FALSE,"OffExpRprt";#N/A,#N/A,FALSE,"Entertmnt";#N/A,#N/A,FALSE,"Promotion";#N/A,#N/A,FALSE,"Travelling"}</definedName>
    <definedName name="sdfc" localSheetId="0" hidden="1">{#N/A,#N/A,FALSE,"OffAdvance";#N/A,#N/A,FALSE,"OffExpRprt";#N/A,#N/A,FALSE,"Entertmnt";#N/A,#N/A,FALSE,"Promotion";#N/A,#N/A,FALSE,"Travelling"}</definedName>
    <definedName name="sdfdsafsa">#REF!</definedName>
    <definedName name="sdfdsf">#REF!</definedName>
    <definedName name="sdfdsfds">#REF!</definedName>
    <definedName name="sdfdsfdsf" localSheetId="20" hidden="1">{#N/A,#N/A,FALSE,"Marketing";#N/A,#N/A,FALSE,"Selling";#N/A,#N/A,FALSE,"Promotional";#N/A,#N/A,FALSE,"Advertising"}</definedName>
    <definedName name="sdfdsfdsf" localSheetId="0" hidden="1">{#N/A,#N/A,FALSE,"Marketing";#N/A,#N/A,FALSE,"Selling";#N/A,#N/A,FALSE,"Promotional";#N/A,#N/A,FALSE,"Advertising"}</definedName>
    <definedName name="sdfdsfsad">#REF!</definedName>
    <definedName name="sdfdsfsdf" localSheetId="20" hidden="1">{#N/A,#N/A,FALSE,"970301";#N/A,#N/A,FALSE,"970302";#N/A,#N/A,FALSE,"970303";#N/A,#N/A,FALSE,"970304";#N/A,#N/A,FALSE,"COM1";#N/A,#N/A,FALSE,"COM2"}</definedName>
    <definedName name="sdfdsfsdf" localSheetId="0" hidden="1">{#N/A,#N/A,FALSE,"970301";#N/A,#N/A,FALSE,"970302";#N/A,#N/A,FALSE,"970303";#N/A,#N/A,FALSE,"970304";#N/A,#N/A,FALSE,"COM1";#N/A,#N/A,FALSE,"COM2"}</definedName>
    <definedName name="sdfsa">#REF!</definedName>
    <definedName name="sdfsadfa" localSheetId="20" hidden="1">{"toptrial",#N/A,TRUE,"toptrial";"adjustment",#N/A,TRUE,"toptrial";"voucher",#N/A,TRUE,"toptrial"}</definedName>
    <definedName name="sdfsadfa" localSheetId="0" hidden="1">{"toptrial",#N/A,TRUE,"toptrial";"adjustment",#N/A,TRUE,"toptrial";"voucher",#N/A,TRUE,"toptrial"}</definedName>
    <definedName name="sdfsadfadf" localSheetId="0">#REF!</definedName>
    <definedName name="sdfsadfds" localSheetId="20" hidden="1">{#N/A,#N/A,FALSE,"970301";#N/A,#N/A,FALSE,"970302";#N/A,#N/A,FALSE,"970303";#N/A,#N/A,FALSE,"970304";#N/A,#N/A,FALSE,"COM1";#N/A,#N/A,FALSE,"COM2"}</definedName>
    <definedName name="sdfsadfds" localSheetId="0" hidden="1">{#N/A,#N/A,FALSE,"970301";#N/A,#N/A,FALSE,"970302";#N/A,#N/A,FALSE,"970303";#N/A,#N/A,FALSE,"970304";#N/A,#N/A,FALSE,"COM1";#N/A,#N/A,FALSE,"COM2"}</definedName>
    <definedName name="sdfsadfdsf" localSheetId="20" hidden="1">{#N/A,#N/A,FALSE,"Marketing";#N/A,#N/A,FALSE,"Selling";#N/A,#N/A,FALSE,"Promotional";#N/A,#N/A,FALSE,"Advertising"}</definedName>
    <definedName name="sdfsadfdsf" localSheetId="0" hidden="1">{#N/A,#N/A,FALSE,"Marketing";#N/A,#N/A,FALSE,"Selling";#N/A,#N/A,FALSE,"Promotional";#N/A,#N/A,FALSE,"Advertising"}</definedName>
    <definedName name="sdfsda">#REF!</definedName>
    <definedName name="sdfsdafsa" localSheetId="0">#REF!</definedName>
    <definedName name="sdfsdf">#REF!</definedName>
    <definedName name="sdfsdfad">#REF!</definedName>
    <definedName name="sdfsdfd" localSheetId="0">#REF!</definedName>
    <definedName name="sdfsdfdf" localSheetId="0">#REF!</definedName>
    <definedName name="sdfsdfds" localSheetId="0">#REF!</definedName>
    <definedName name="sdfsdfdsf">#REF!</definedName>
    <definedName name="sdfsdfs">#REF!</definedName>
    <definedName name="sdfsdfsd">#REF!</definedName>
    <definedName name="sdfsdfsdf" localSheetId="20" hidden="1">{#N/A,#N/A,FALSE,"OffAdvance";#N/A,#N/A,FALSE,"OffExpRprt";#N/A,#N/A,FALSE,"Travelling";#N/A,#N/A,FALSE,"Entertmnt";#N/A,#N/A,FALSE,"Promotion"}</definedName>
    <definedName name="sdfsdfsdf" localSheetId="0" hidden="1">{#N/A,#N/A,FALSE,"OffAdvance";#N/A,#N/A,FALSE,"OffExpRprt";#N/A,#N/A,FALSE,"Travelling";#N/A,#N/A,FALSE,"Entertmnt";#N/A,#N/A,FALSE,"Promotion"}</definedName>
    <definedName name="sdsda">#REF!</definedName>
    <definedName name="Selling_expenses" localSheetId="0">#REF!</definedName>
    <definedName name="Sensitivity_Range">#REF!</definedName>
    <definedName name="sfdsf" localSheetId="20" hidden="1">{#N/A,#N/A,FALSE,"Sales  total 9712";#N/A,#N/A,FALSE,"Sales  total 9712";#N/A,#N/A,FALSE,"Sales  total 9712";#N/A,#N/A,FALSE,"Sales  total 9712"}</definedName>
    <definedName name="sfdsf" localSheetId="0" hidden="1">{#N/A,#N/A,FALSE,"Sales  total 9712";#N/A,#N/A,FALSE,"Sales  total 9712";#N/A,#N/A,FALSE,"Sales  total 9712";#N/A,#N/A,FALSE,"Sales  total 9712"}</definedName>
    <definedName name="sfsdfsfsd" localSheetId="20" hidden="1">{#N/A,#N/A,FALSE,"OffAdvance";#N/A,#N/A,FALSE,"OffExpRprt";#N/A,#N/A,FALSE,"Entertmnt";#N/A,#N/A,FALSE,"Promotion";#N/A,#N/A,FALSE,"Travelling"}</definedName>
    <definedName name="sfsdfsfsd" localSheetId="0" hidden="1">{#N/A,#N/A,FALSE,"OffAdvance";#N/A,#N/A,FALSE,"OffExpRprt";#N/A,#N/A,FALSE,"Entertmnt";#N/A,#N/A,FALSE,"Promotion";#N/A,#N/A,FALSE,"Travelling"}</definedName>
    <definedName name="sheet1" localSheetId="0">#REF!</definedName>
    <definedName name="Sheet2">#REF!</definedName>
    <definedName name="Sheet3">#REF!</definedName>
    <definedName name="Sheet4">#REF!</definedName>
    <definedName name="Sheet5">#REF!</definedName>
    <definedName name="Sheet6">#REF!</definedName>
    <definedName name="Sheet7">#REF!</definedName>
    <definedName name="Sheet8">#REF!</definedName>
    <definedName name="Sheet9">#REF!</definedName>
    <definedName name="shelf" localSheetId="0">#REF!</definedName>
    <definedName name="SMode" localSheetId="0">[35]Sheet1!$E$5</definedName>
    <definedName name="sorted_product_code">#REF!</definedName>
    <definedName name="Spares_DS">[16]METHANOL!$Q$53</definedName>
    <definedName name="ss" localSheetId="15">[38]B!#REF!</definedName>
    <definedName name="ss" localSheetId="18">[38]B!#REF!</definedName>
    <definedName name="ss" localSheetId="19">[38]B!#REF!</definedName>
    <definedName name="ss" localSheetId="0">[38]B!#REF!</definedName>
    <definedName name="ss_desc">[70]Description!$A$1:$B$542</definedName>
    <definedName name="st_investment">[71]master!$C$3:$C$11</definedName>
    <definedName name="Staff_and_workers__bonus_and_welfare">#REF!</definedName>
    <definedName name="StaffTotalNo" localSheetId="0">#REF!</definedName>
    <definedName name="STARTCONST_DS">[16]METHANOL!$D$8</definedName>
    <definedName name="STARTOPS">[16]METHANOL!$D$12</definedName>
    <definedName name="STARTYR1">[16]METHANOL!$E$12</definedName>
    <definedName name="STARTYRFRAC">[16]OPSRESULTS!$F$5</definedName>
    <definedName name="STD" localSheetId="0">#REF!</definedName>
    <definedName name="stockreceipt">#REF!</definedName>
    <definedName name="SUMMARY">[4]Summary!$A$1:$AH$272</definedName>
    <definedName name="SUMMCHARTS" localSheetId="16">#REF!</definedName>
    <definedName name="SUMMCHARTS" localSheetId="0">#REF!</definedName>
    <definedName name="szewqrgfxc">[43]SUDAREA!$A$62:$X$112</definedName>
    <definedName name="t" localSheetId="20" hidden="1">{#N/A,#N/A,FALSE,"BBPREP"}</definedName>
    <definedName name="t" localSheetId="9" hidden="1">{#N/A,#N/A,FALSE,"BBPREP"}</definedName>
    <definedName name="t" localSheetId="11" hidden="1">{#N/A,#N/A,FALSE,"BBPREP"}</definedName>
    <definedName name="t" localSheetId="13" hidden="1">{#N/A,#N/A,FALSE,"BBPREP"}</definedName>
    <definedName name="t" localSheetId="14" hidden="1">{#N/A,#N/A,FALSE,"BBPREP"}</definedName>
    <definedName name="t" localSheetId="15" hidden="1">{#N/A,#N/A,FALSE,"BBPREP"}</definedName>
    <definedName name="t" localSheetId="17" hidden="1">{#N/A,#N/A,FALSE,"BBPREP"}</definedName>
    <definedName name="t" localSheetId="0" hidden="1">{#N/A,#N/A,FALSE,"BBPREP"}</definedName>
    <definedName name="Tax_payable">#REF!</definedName>
    <definedName name="term">[16]METHANOL!$E$20</definedName>
    <definedName name="TERM_C_DS">[16]METHANOL!$E$9</definedName>
    <definedName name="TERM_CEXT_DS">[16]METHANOL!$E$10</definedName>
    <definedName name="TEST1" localSheetId="0">#REF!</definedName>
    <definedName name="TEST2" localSheetId="0">#REF!</definedName>
    <definedName name="TESTHKEY" localSheetId="0">#REF!</definedName>
    <definedName name="TESTKEYS" localSheetId="0">#REF!</definedName>
    <definedName name="TESTVKEY" localSheetId="0">#REF!</definedName>
    <definedName name="TextRefCopy3">#REF!</definedName>
    <definedName name="TextRefCopy4" localSheetId="15">'[72]应收票据(关联方)'!#REF!</definedName>
    <definedName name="TextRefCopy4" localSheetId="17">'[73]应收票据(关联方)'!#REF!</definedName>
    <definedName name="TextRefCopy4" localSheetId="18">'[73]应收票据(关联方)'!#REF!</definedName>
    <definedName name="TextRefCopy4" localSheetId="19">'[73]应收票据(关联方)'!#REF!</definedName>
    <definedName name="TextRefCopy4" localSheetId="0">'[74]应收票据(关联方)'!#REF!</definedName>
    <definedName name="TextRefCopyRangeCount" hidden="1">4</definedName>
    <definedName name="tipo_cambio" localSheetId="16">#REF!</definedName>
    <definedName name="tipo_cambio" localSheetId="0">#REF!</definedName>
    <definedName name="TOTAL" localSheetId="0">#REF!</definedName>
    <definedName name="total_impuestos" localSheetId="16">#REF!</definedName>
    <definedName name="total_impuestos" localSheetId="0">#REF!</definedName>
    <definedName name="TotalRooms" localSheetId="0">[35]Sheet1!$F$5</definedName>
    <definedName name="TotalScale" localSheetId="0">[35]Sheet1!$H$5</definedName>
    <definedName name="Tower" localSheetId="0">[35]Sheet1!$C$5</definedName>
    <definedName name="Tower_Name" localSheetId="0">[35]Sheet1!$D$5</definedName>
    <definedName name="Trade_Debtor_Current" localSheetId="0">[75]F101!#REF!</definedName>
    <definedName name="Trade_Debtor_Prior" localSheetId="0">[75]F101!#REF!</definedName>
    <definedName name="transport">#REF!</definedName>
    <definedName name="trip">#REF!</definedName>
    <definedName name="U101apra" localSheetId="0">#REF!</definedName>
    <definedName name="U101ARPA">'[25]ARP-U101'!$A$6</definedName>
    <definedName name="U101ARPB">'[25]ARP-U101'!$A$11</definedName>
    <definedName name="U101ARPC">'[25]ARP-U101'!$A$16</definedName>
    <definedName name="U101ARPD">'[25]ARP-U101'!$A$21</definedName>
    <definedName name="U101ARPE" localSheetId="0">'[48]ARP-U101'!#REF!</definedName>
    <definedName name="U101ARPF">'[25]ARP-U101'!$A$35</definedName>
    <definedName name="U201apra" localSheetId="0">'[48]ARP-U301'!#REF!</definedName>
    <definedName name="U201arpa">'[76]ARP-U201'!$A$7</definedName>
    <definedName name="U201arpb">'[76]ARP-U201'!$A$14</definedName>
    <definedName name="u201arpc">'[76]ARP-U201'!$A$24</definedName>
    <definedName name="u201arpd">'[76]ARP-U201'!$A$31</definedName>
    <definedName name="u201arpe">'[76]ARP-U201'!$A$46</definedName>
    <definedName name="u201arpf">'[76]ARP-U201'!$A$52</definedName>
    <definedName name="u201arpg">'[76]ARP-U201'!$A$58</definedName>
    <definedName name="u201arph">'[76]ARP-U201'!$A$64</definedName>
    <definedName name="u201arpi">'[76]ARP-U201'!$A$70</definedName>
    <definedName name="u201arpj">'[76]ARP-U201'!$A$76</definedName>
    <definedName name="u201arpk">'[76]ARP-U201'!$A$82</definedName>
    <definedName name="u201arpl">'[76]ARP-U201'!$A$88</definedName>
    <definedName name="U221arpa" localSheetId="0">[48]E221!#REF!</definedName>
    <definedName name="U301arpa">'[25]ARP-U301'!$A$6</definedName>
    <definedName name="U301arpb">'[25]ARP-U301'!$A$28</definedName>
    <definedName name="U301arpc">'[25]ARP-U301'!$A$34</definedName>
    <definedName name="U301arpd">'[25]ARP-U301'!$A$41</definedName>
    <definedName name="U301arpe">'[25]ARP-U301'!$A$47</definedName>
    <definedName name="U301arpf">'[25]ARP-U301'!$A$74</definedName>
    <definedName name="u301arpg">'[25]ARP-U301'!$A$77</definedName>
    <definedName name="U301arph">'[25]ARP-U301'!$A$83</definedName>
    <definedName name="U301arpi" localSheetId="0">'[77]ARP-U301'!#REF!</definedName>
    <definedName name="U311arpa">#REF!</definedName>
    <definedName name="U311arpb">#REF!</definedName>
    <definedName name="U311arpc">#REF!</definedName>
    <definedName name="U321arpa">#REF!</definedName>
    <definedName name="U321arpb">#REF!</definedName>
    <definedName name="U321arpc">#REF!</definedName>
    <definedName name="U321arpd">#REF!</definedName>
    <definedName name="U331arpa">#REF!</definedName>
    <definedName name="U331arpb">#REF!</definedName>
    <definedName name="U331arpc">#REF!</definedName>
    <definedName name="U331arpd">#REF!</definedName>
    <definedName name="U331arpe">#REF!</definedName>
    <definedName name="U341ARPA">#REF!</definedName>
    <definedName name="U341ARPB">#REF!</definedName>
    <definedName name="U341ARPC">#REF!</definedName>
    <definedName name="U341ARPD">#REF!</definedName>
    <definedName name="U341ARPE">#REF!</definedName>
    <definedName name="U341ARPF">#REF!</definedName>
    <definedName name="U341ARPG">#REF!</definedName>
    <definedName name="U401arpa">[25]U401!$A$36</definedName>
    <definedName name="U401arpb">[25]U401!$A$59</definedName>
    <definedName name="U401arpc">[25]U401!$A$72</definedName>
    <definedName name="U401arpd">[25]U401!$A$101</definedName>
    <definedName name="U401ARPE">#REF!</definedName>
    <definedName name="U411ARPA">#REF!</definedName>
    <definedName name="U411ARPB">#REF!</definedName>
    <definedName name="U411ARPC">#REF!</definedName>
    <definedName name="U411ARPD">#REF!</definedName>
    <definedName name="U411ARPE">#REF!</definedName>
    <definedName name="u411arpf" localSheetId="0">[77]U411!#REF!</definedName>
    <definedName name="U501ARPA">#REF!</definedName>
    <definedName name="U501ARPB">#REF!</definedName>
    <definedName name="U501ARPC">#REF!</definedName>
    <definedName name="U501ARPD">#REF!</definedName>
    <definedName name="U501ARPDV" localSheetId="0">#REF!</definedName>
    <definedName name="U501ARPE">#REF!</definedName>
    <definedName name="U501ARPF">#REF!</definedName>
    <definedName name="U501arpg">'[25]ARP-U501'!$A$49</definedName>
    <definedName name="U501arph">'[25]ARP-U501'!$A$62</definedName>
    <definedName name="U501ARPI">#REF!</definedName>
    <definedName name="U501ARPJ">#REF!</definedName>
    <definedName name="U501ARPK">#REF!</definedName>
    <definedName name="U501ARPL">#REF!</definedName>
    <definedName name="U501ARPM">#REF!</definedName>
    <definedName name="U501ARPN">#REF!</definedName>
    <definedName name="U501ARPO">#REF!</definedName>
    <definedName name="U501ARPP">#REF!</definedName>
    <definedName name="U501ARPQ">#REF!</definedName>
    <definedName name="U501ARPR">#REF!</definedName>
    <definedName name="U501ARPS">#REF!</definedName>
    <definedName name="U501ARPT">#REF!</definedName>
    <definedName name="U501ARPU">#REF!</definedName>
    <definedName name="U501ARPV">#REF!</definedName>
    <definedName name="U501ARPW">#REF!</definedName>
    <definedName name="U601arpa" localSheetId="0">#REF!</definedName>
    <definedName name="UFPrn19991231165647" localSheetId="0">#REF!</definedName>
    <definedName name="UFPrn20000313111847">#REF!</definedName>
    <definedName name="UFPrn20000313111932">#REF!</definedName>
    <definedName name="UFPrn20000313111958">#REF!</definedName>
    <definedName name="UFPrn20000313112054">#REF!</definedName>
    <definedName name="UFPrn20000313112135">#REF!</definedName>
    <definedName name="UFPrn20010301092424" localSheetId="0">#REF!</definedName>
    <definedName name="UFPrn20010329162024" localSheetId="0">#REF!</definedName>
    <definedName name="UFPrn20010427131525" localSheetId="0">#REF!</definedName>
    <definedName name="UFPrn20010627140408" localSheetId="0">#REF!</definedName>
    <definedName name="UFPrn20010731125819" localSheetId="0">#REF!</definedName>
    <definedName name="UFPrn20021105185509">'[78]A.R 01'!$A$1:$Q$47</definedName>
    <definedName name="UFPrn20021113090847">[79]UFPrn20021113090847!$A$1:$F$23</definedName>
    <definedName name="UFPrn20021125141957">#REF!</definedName>
    <definedName name="UFPrn20021125145344">#REF!</definedName>
    <definedName name="UFPrn20021125153258">#REF!</definedName>
    <definedName name="UFPrn20021125155713">#REF!</definedName>
    <definedName name="UFPrn20021125161844">#REF!</definedName>
    <definedName name="UFPrn20030109162322">#REF!</definedName>
    <definedName name="UFPrn20030113153818">#REF!</definedName>
    <definedName name="UFPrn20030114115810">#REF!</definedName>
    <definedName name="UFPrn20030505131153" localSheetId="0">#REF!</definedName>
    <definedName name="UFPrn20030506143846" localSheetId="0">#REF!</definedName>
    <definedName name="UFPrn20030506144119" localSheetId="0">#REF!</definedName>
    <definedName name="UFPrn20030604083415" localSheetId="0">#REF!</definedName>
    <definedName name="UFPrn20030624112403" localSheetId="0">#REF!</definedName>
    <definedName name="UFPrn20030625090333" localSheetId="0">#REF!</definedName>
    <definedName name="UFPrn20031121105227" localSheetId="0">#REF!</definedName>
    <definedName name="UFPrn20031121105541" localSheetId="0">#REF!</definedName>
    <definedName name="UFPrn20031121110720" localSheetId="0">#REF!</definedName>
    <definedName name="UFPrn20031121110758" localSheetId="0">#REF!</definedName>
    <definedName name="UFPrn20031121110820" localSheetId="0">#REF!</definedName>
    <definedName name="UFPrn20031121110845" localSheetId="0">#REF!</definedName>
    <definedName name="UFPrn20031121110903" localSheetId="0">#REF!</definedName>
    <definedName name="UFPrn20031121110924" localSheetId="0">#REF!</definedName>
    <definedName name="UFPrn20031121112839" localSheetId="0">#REF!</definedName>
    <definedName name="UFPrn20031121112913" localSheetId="0">#REF!</definedName>
    <definedName name="UFPrn20031121112930" localSheetId="0">#REF!</definedName>
    <definedName name="UFPrn20031121112952" localSheetId="0">#REF!</definedName>
    <definedName name="UFPrn20031126104105" localSheetId="0">#REF!</definedName>
    <definedName name="UFPrn20031126104632" localSheetId="0">#REF!</definedName>
    <definedName name="UFPrn20031201093057" localSheetId="0">#REF!</definedName>
    <definedName name="UFPrn20031203171241" localSheetId="0">#REF!</definedName>
    <definedName name="UFPrn20031219195424" localSheetId="15">#REF!</definedName>
    <definedName name="UFPrn20040112151834" localSheetId="0">#REF!</definedName>
    <definedName name="UNO" localSheetId="16">#REF!</definedName>
    <definedName name="UNO" localSheetId="0">#REF!</definedName>
    <definedName name="Untitled" localSheetId="0">#REF!</definedName>
    <definedName name="ValidityCode" localSheetId="0">#REF!</definedName>
    <definedName name="VALUES_DS">[16]METHANOL!$AE$7:$AE$17</definedName>
    <definedName name="w">#REF!</definedName>
    <definedName name="WCAP_DS">[16]METHANOL!$Q$52</definedName>
    <definedName name="well7">'[31]cum pred'!$Y$8:$AA$9</definedName>
    <definedName name="well7g">'[31]cum pred'!$AC$8:$AE$10</definedName>
    <definedName name="well8">'[31]cum pred'!$Y$13:$AA$14</definedName>
    <definedName name="well9">'[31]cum pred'!$Y$18:$AA$19</definedName>
    <definedName name="WEXZFV">[15]Summary!$A$228</definedName>
    <definedName name="WhatIf" localSheetId="0">#REF!</definedName>
    <definedName name="WQE">[41]Calculations!$H$9</definedName>
    <definedName name="wrn.a." localSheetId="20" hidden="1">{#N/A,#N/A,FALSE,"V"}</definedName>
    <definedName name="wrn.a." localSheetId="0" hidden="1">{#N/A,#N/A,FALSE,"V"}</definedName>
    <definedName name="wrn.form." localSheetId="20" hidden="1">{#N/A,#N/A,FALSE,"OffAdvance";#N/A,#N/A,FALSE,"OffExpRprt";#N/A,#N/A,FALSE,"Entertmnt";#N/A,#N/A,FALSE,"Promotion";#N/A,#N/A,FALSE,"Travelling"}</definedName>
    <definedName name="wrn.form." localSheetId="0" hidden="1">{#N/A,#N/A,FALSE,"OffAdvance";#N/A,#N/A,FALSE,"OffExpRprt";#N/A,#N/A,FALSE,"Entertmnt";#N/A,#N/A,FALSE,"Promotion";#N/A,#N/A,FALSE,"Travelling"}</definedName>
    <definedName name="wrn.Office." localSheetId="20" hidden="1">{#N/A,#N/A,FALSE,"OffAdvance";#N/A,#N/A,FALSE,"OffExpRprt";#N/A,#N/A,FALSE,"Travelling";#N/A,#N/A,FALSE,"Entertmnt";#N/A,#N/A,FALSE,"Promotion"}</definedName>
    <definedName name="wrn.Office." localSheetId="0" hidden="1">{#N/A,#N/A,FALSE,"OffAdvance";#N/A,#N/A,FALSE,"OffExpRprt";#N/A,#N/A,FALSE,"Travelling";#N/A,#N/A,FALSE,"Entertmnt";#N/A,#N/A,FALSE,"Promotion"}</definedName>
    <definedName name="wrn.REPORT." localSheetId="20" hidden="1">{#N/A,#N/A,FALSE,"Sales  total 9712";#N/A,#N/A,FALSE,"Sales  total 9712";#N/A,#N/A,FALSE,"Sales  total 9712";#N/A,#N/A,FALSE,"Sales  total 9712"}</definedName>
    <definedName name="wrn.REPORT." localSheetId="0" hidden="1">{#N/A,#N/A,FALSE,"Sales  total 9712";#N/A,#N/A,FALSE,"Sales  total 9712";#N/A,#N/A,FALSE,"Sales  total 9712";#N/A,#N/A,FALSE,"Sales  total 9712"}</definedName>
    <definedName name="wrn.Sales." localSheetId="20" hidden="1">{#N/A,#N/A,FALSE,"Marketing";#N/A,#N/A,FALSE,"Selling";#N/A,#N/A,FALSE,"Promotional";#N/A,#N/A,FALSE,"Advertising"}</definedName>
    <definedName name="wrn.Sales." localSheetId="0" hidden="1">{#N/A,#N/A,FALSE,"Marketing";#N/A,#N/A,FALSE,"Selling";#N/A,#N/A,FALSE,"Promotional";#N/A,#N/A,FALSE,"Advertising"}</definedName>
    <definedName name="wrn.toptrial." localSheetId="20" hidden="1">{"toptrial",#N/A,TRUE,"toptrial";"adjustment",#N/A,TRUE,"toptrial";"voucher",#N/A,TRUE,"toptrial"}</definedName>
    <definedName name="wrn.toptrial." localSheetId="0" hidden="1">{"toptrial",#N/A,TRUE,"toptrial";"adjustment",#N/A,TRUE,"toptrial";"voucher",#N/A,TRUE,"toptrial"}</definedName>
    <definedName name="wrn.voucher9703." localSheetId="20" hidden="1">{#N/A,#N/A,FALSE,"970301";#N/A,#N/A,FALSE,"970302";#N/A,#N/A,FALSE,"970303";#N/A,#N/A,FALSE,"970304";#N/A,#N/A,FALSE,"COM1";#N/A,#N/A,FALSE,"COM2"}</definedName>
    <definedName name="wrn.voucher9703." localSheetId="0" hidden="1">{#N/A,#N/A,FALSE,"970301";#N/A,#N/A,FALSE,"970302";#N/A,#N/A,FALSE,"970303";#N/A,#N/A,FALSE,"970304";#N/A,#N/A,FALSE,"COM1";#N/A,#N/A,FALSE,"COM2"}</definedName>
    <definedName name="wti" localSheetId="16">#REF!</definedName>
    <definedName name="wti" localSheetId="0">#REF!</definedName>
    <definedName name="WTI_PRICE" localSheetId="20">[2]A!#REF!</definedName>
    <definedName name="WTI_PRICE" localSheetId="18">[3]A!#REF!</definedName>
    <definedName name="WTI_PRICE" localSheetId="19">[3]A!#REF!</definedName>
    <definedName name="WTI_PRICE" localSheetId="0">[3]A!#REF!</definedName>
    <definedName name="wwe">#REF!</definedName>
    <definedName name="x" localSheetId="17">#REF!</definedName>
    <definedName name="x" localSheetId="18">#REF!</definedName>
    <definedName name="x" localSheetId="19">#REF!</definedName>
    <definedName name="x" localSheetId="0">#REF!</definedName>
    <definedName name="xcvxcv">#REF!</definedName>
    <definedName name="xcvxcvx">#REF!</definedName>
    <definedName name="xergfregf">[67]Calculations!$H$4</definedName>
    <definedName name="xrecvreg">[67]Calculations!$H$5</definedName>
    <definedName name="xx" localSheetId="20" hidden="1">[80]nada!$A$2:$A$11</definedName>
    <definedName name="YE">#REF!</definedName>
    <definedName name="Year" localSheetId="0">#REF!</definedName>
    <definedName name="Year_ended">[21]A300!$D$6</definedName>
    <definedName name="yinhang" localSheetId="15">[71]master!#REF!</definedName>
    <definedName name="yinhang" localSheetId="18">[71]master!#REF!</definedName>
    <definedName name="yinhang" localSheetId="19">[71]master!#REF!</definedName>
    <definedName name="yinhang" localSheetId="0">[71]master!#REF!</definedName>
    <definedName name="zhjjl" localSheetId="18">#REF!</definedName>
    <definedName name="zhjjl" localSheetId="19">#REF!</definedName>
    <definedName name="zhjjl" localSheetId="0">#REF!</definedName>
    <definedName name="啊啊啊" localSheetId="20" hidden="1">{#N/A,#N/A,FALSE,"BBPREP"}</definedName>
    <definedName name="啊啊啊" localSheetId="0" hidden="1">{#N/A,#N/A,FALSE,"BBPREP"}</definedName>
    <definedName name="版本" localSheetId="18">'[17]Aging Datasheet'!#REF!</definedName>
    <definedName name="版本" localSheetId="19">'[17]Aging Datasheet'!#REF!</definedName>
    <definedName name="版本" localSheetId="0">'[18]Aging Datasheet'!#REF!</definedName>
    <definedName name="报表">#REF!</definedName>
    <definedName name="备用" localSheetId="20" hidden="1">{#N/A,#N/A,FALSE,"OffAdvance";#N/A,#N/A,FALSE,"OffExpRprt";#N/A,#N/A,FALSE,"Entertmnt";#N/A,#N/A,FALSE,"Promotion";#N/A,#N/A,FALSE,"Travelling"}</definedName>
    <definedName name="备用" localSheetId="0" hidden="1">{#N/A,#N/A,FALSE,"OffAdvance";#N/A,#N/A,FALSE,"OffExpRprt";#N/A,#N/A,FALSE,"Entertmnt";#N/A,#N/A,FALSE,"Promotion";#N/A,#N/A,FALSE,"Travelling"}</definedName>
    <definedName name="本月月份">[81]Parameters!$B$3</definedName>
    <definedName name="产销1">#REF!</definedName>
    <definedName name="成本明细表" localSheetId="18">#REF!</definedName>
    <definedName name="成本明细表" localSheetId="19">#REF!</definedName>
    <definedName name="成本明细表" localSheetId="0">#REF!</definedName>
    <definedName name="存货93期初">[74]企业表一!$C$7</definedName>
    <definedName name="存货93期末">[74]企业表一!$D$7</definedName>
    <definedName name="存货94期初">[74]企业表一!$E$7</definedName>
    <definedName name="存货94期末">[74]企业表一!$F$7</definedName>
    <definedName name="存货95期初">[74]企业表一!$G$7</definedName>
    <definedName name="存货95期末">[74]企业表一!$H$7</definedName>
    <definedName name="存货收发汇总表" localSheetId="0">#REF!</definedName>
    <definedName name="存货收发序时簿" localSheetId="0">#REF!</definedName>
    <definedName name="存貨" localSheetId="17">[34]B!#REF!</definedName>
    <definedName name="存貨" localSheetId="18">[34]B!#REF!</definedName>
    <definedName name="存貨" localSheetId="19">[34]B!#REF!</definedName>
    <definedName name="存貨" localSheetId="0">[34]B!#REF!</definedName>
    <definedName name="待处理固定资产净损失明细表" localSheetId="15">#REF!</definedName>
    <definedName name="东方宫" localSheetId="15">[33]B!#REF!</definedName>
    <definedName name="东方宫" localSheetId="17">[34]B!#REF!</definedName>
    <definedName name="东方宫" localSheetId="18">[34]B!#REF!</definedName>
    <definedName name="东方宫" localSheetId="19">[34]B!#REF!</definedName>
    <definedName name="东方宫" localSheetId="0">[34]B!#REF!</definedName>
    <definedName name="短期借款">#REF!</definedName>
    <definedName name="短期投资_债券_明细表" localSheetId="15">#REF!</definedName>
    <definedName name="梵蒂冈" localSheetId="15">#REF!</definedName>
    <definedName name="梵蒂冈" localSheetId="17">#REF!</definedName>
    <definedName name="梵蒂冈" localSheetId="0">#REF!</definedName>
    <definedName name="分录A" localSheetId="18">#REF!</definedName>
    <definedName name="分录A" localSheetId="19">#REF!</definedName>
    <definedName name="分录A" localSheetId="0">#REF!</definedName>
    <definedName name="分录B">'[82]汇总抵消 '!$J$1:$P$65536</definedName>
    <definedName name="分录C">[83]总部调整!$J$1:$P$65536</definedName>
    <definedName name="负债合计93期末">[74]企业表一!$D$17</definedName>
    <definedName name="负债合计94期末">[74]企业表一!$F$17</definedName>
    <definedName name="负债合计95期末">[74]企业表一!$H$17</definedName>
    <definedName name="公司名称">[81]Parameters!$B$2</definedName>
    <definedName name="公用工程费用估算表">[16]投入产出汇总!$A$20:$N$39</definedName>
    <definedName name="估价汇总报表" localSheetId="15">'[84]AP1998KX(estimated)'!$A$1:$C$331</definedName>
    <definedName name="估价汇总报表" localSheetId="17">'[85]AP1998KX(estimated)'!$A$1:$C$331</definedName>
    <definedName name="估价汇总报表" localSheetId="0">'[86]AP1998KX(estimated)'!$A$1:$C$331</definedName>
    <definedName name="固定资产变动情况表" localSheetId="15">#REF!</definedName>
    <definedName name="固定资产清单" localSheetId="15">#REF!</definedName>
    <definedName name="固定资产清单111" localSheetId="15">[80]固定资产清单!$A$1:$Q$154</definedName>
    <definedName name="固定资产清单111" localSheetId="17">[87]固定资产清单!$A$1:$Q$154</definedName>
    <definedName name="固定资产清单111" localSheetId="0">[88]固定资产清单!$A$1:$Q$154</definedName>
    <definedName name="固定资产折旧费用分配表" localSheetId="0">#REF!</definedName>
    <definedName name="关联" localSheetId="15">[40]source!#REF!</definedName>
    <definedName name="关联" localSheetId="18">[40]source!#REF!</definedName>
    <definedName name="关联" localSheetId="19">[40]source!#REF!</definedName>
    <definedName name="关联" localSheetId="0">[40]source!#REF!</definedName>
    <definedName name="管理费用">#REF!</definedName>
    <definedName name="管理费用明细表" localSheetId="15">#REF!</definedName>
    <definedName name="国威西" localSheetId="15">'[72]应收票据(关联方)'!#REF!</definedName>
    <definedName name="国威西" localSheetId="17">'[73]应收票据(关联方)'!#REF!</definedName>
    <definedName name="国威西" localSheetId="18">'[73]应收票据(关联方)'!#REF!</definedName>
    <definedName name="国威西" localSheetId="19">'[73]应收票据(关联方)'!#REF!</definedName>
    <definedName name="国威西" localSheetId="0">'[74]应收票据(关联方)'!#REF!</definedName>
    <definedName name="合并价差明细表" localSheetId="15">#REF!</definedName>
    <definedName name="合并组" localSheetId="18">'[17]Aging Datasheet'!#REF!</definedName>
    <definedName name="合并组" localSheetId="19">'[17]Aging Datasheet'!#REF!</definedName>
    <definedName name="合并组" localSheetId="0">'[18]Aging Datasheet'!#REF!</definedName>
    <definedName name="核算项目汇总表" localSheetId="0">#REF!</definedName>
    <definedName name="核算项目明细表" localSheetId="15">#REF!</definedName>
    <definedName name="坏帐准备明细表" localSheetId="15">#REF!</definedName>
    <definedName name="汇率" localSheetId="15">#REF!</definedName>
    <definedName name="汇总抵消">[83]汇总抵消!$K$1:$R$65536</definedName>
    <definedName name="会计年度期间" localSheetId="18">'[17]Aging Datasheet'!#REF!</definedName>
    <definedName name="会计年度期间" localSheetId="19">'[17]Aging Datasheet'!#REF!</definedName>
    <definedName name="会计年度期间" localSheetId="0">'[18]Aging Datasheet'!#REF!</definedName>
    <definedName name="借款" localSheetId="20" hidden="1">{#N/A,#N/A,FALSE,"970301";#N/A,#N/A,FALSE,"970302";#N/A,#N/A,FALSE,"970303";#N/A,#N/A,FALSE,"970304";#N/A,#N/A,FALSE,"COM1";#N/A,#N/A,FALSE,"COM2"}</definedName>
    <definedName name="借款" localSheetId="0" hidden="1">{#N/A,#N/A,FALSE,"970301";#N/A,#N/A,FALSE,"970302";#N/A,#N/A,FALSE,"970303";#N/A,#N/A,FALSE,"970304";#N/A,#N/A,FALSE,"COM1";#N/A,#N/A,FALSE,"COM2"}</definedName>
    <definedName name="净_利_润93">'[74]M-5C'!$B$24</definedName>
    <definedName name="净_利_润94">'[74]M-5C'!$D$24</definedName>
    <definedName name="净_利_润95">'[74]M-5C'!$F$24</definedName>
    <definedName name="净资产合计93期初">[74]企业表一!$C$20</definedName>
    <definedName name="净资产合计93期末">[74]企业表一!$D$20</definedName>
    <definedName name="净资产合计94期初">[74]企业表一!$E$20</definedName>
    <definedName name="净资产合计94期末">[74]企业表一!$F$20</definedName>
    <definedName name="净资产合计95期初">[74]企业表一!$G$20</definedName>
    <definedName name="净资产合计95期末">[74]企业表一!$H$20</definedName>
    <definedName name="开办费明细表" localSheetId="15">#REF!</definedName>
    <definedName name="科目余额表" localSheetId="15">#REF!</definedName>
    <definedName name="累计折旧明细表" localSheetId="15">#REF!</definedName>
    <definedName name="利_润_总_额93">'[74]M-5A'!$B$10</definedName>
    <definedName name="利_润_总_额94">'[74]M-5A'!$C$10</definedName>
    <definedName name="利_润_总_额95">'[74]M-5A'!$D$10</definedName>
    <definedName name="流_动_资_产93">'[74]M-5A'!$B$15</definedName>
    <definedName name="流_动_资_产94">'[74]M-5A'!$C$15</definedName>
    <definedName name="流_动_资_产95">'[74]M-5A'!$D$15</definedName>
    <definedName name="流动负债93期末">[74]企业表一!$D$15</definedName>
    <definedName name="流动负债94期末">[74]企业表一!$F$15</definedName>
    <definedName name="流动负债95期末">[74]企业表一!$H$15</definedName>
    <definedName name="敏感性分析计算表">[16]敏感性!$A$13:$Q$40</definedName>
    <definedName name="明细分类账" localSheetId="15">#REF!</definedName>
    <definedName name="明细帐" localSheetId="0">#REF!</definedName>
    <definedName name="内部收益率" localSheetId="0">#REF!</definedName>
    <definedName name="年度预算">[89]Parameters!$B$5</definedName>
    <definedName name="年销售收入估算表" localSheetId="18">[16]投入产出汇总!#REF!</definedName>
    <definedName name="年销售收入估算表" localSheetId="19">[16]投入产出汇总!#REF!</definedName>
    <definedName name="年销售收入估算表" localSheetId="0">[16]投入产出汇总!#REF!</definedName>
    <definedName name="哦哦" localSheetId="20" hidden="1">{#N/A,#N/A,FALSE,"BBPREP"}</definedName>
    <definedName name="哦哦" localSheetId="0" hidden="1">{#N/A,#N/A,FALSE,"BBPREP"}</definedName>
    <definedName name="期初">[90]source!$G$2:$G$5</definedName>
    <definedName name="期末">[90]source!$H$2:$H$6</definedName>
    <definedName name="其他货币资金明细表" localSheetId="15">#REF!</definedName>
    <definedName name="其他未交款明细表" localSheetId="15">#REF!</definedName>
    <definedName name="其他应付款">#REF!</definedName>
    <definedName name="其他应付款明细表" localSheetId="15">#REF!</definedName>
    <definedName name="其他应交款">#REF!</definedName>
    <definedName name="其他应收款">[91]G102!$A$1:$C$126</definedName>
    <definedName name="其他应收款明细表" localSheetId="15">#REF!</definedName>
    <definedName name="日历年季度" localSheetId="18">'[17]Aging Datasheet'!#REF!</definedName>
    <definedName name="日历年季度" localSheetId="19">'[17]Aging Datasheet'!#REF!</definedName>
    <definedName name="日历年季度" localSheetId="0">'[18]Aging Datasheet'!#REF!</definedName>
    <definedName name="设备">[92]设备部房屋!$C$5:$AC$108</definedName>
    <definedName name="沈玉环">#REF!</definedName>
    <definedName name="生产列1" localSheetId="15">#REF!</definedName>
    <definedName name="生产列11" localSheetId="15">#REF!</definedName>
    <definedName name="生产列15" localSheetId="15">#REF!</definedName>
    <definedName name="生产列16" localSheetId="15">#REF!</definedName>
    <definedName name="生产列17" localSheetId="15">#REF!</definedName>
    <definedName name="生产列19" localSheetId="15">#REF!</definedName>
    <definedName name="生产列2" localSheetId="15">#REF!</definedName>
    <definedName name="生产列20" localSheetId="15">#REF!</definedName>
    <definedName name="生产列3" localSheetId="15">#REF!</definedName>
    <definedName name="生产列4" localSheetId="15">#REF!</definedName>
    <definedName name="生产列5" localSheetId="15">[93]E1020!#REF!</definedName>
    <definedName name="生产列5" localSheetId="18">[93]E1020!#REF!</definedName>
    <definedName name="生产列5" localSheetId="19">[93]E1020!#REF!</definedName>
    <definedName name="生产列5" localSheetId="0">[93]E1020!#REF!</definedName>
    <definedName name="生产列6" localSheetId="15">#REF!</definedName>
    <definedName name="生产列7" localSheetId="15">#REF!</definedName>
    <definedName name="生产列8" localSheetId="15">#REF!</definedName>
    <definedName name="生产列9" localSheetId="15">#REF!</definedName>
    <definedName name="生产期" localSheetId="15">#REF!</definedName>
    <definedName name="生产期1" localSheetId="15">#REF!</definedName>
    <definedName name="生产期11" localSheetId="15">#REF!</definedName>
    <definedName name="生产期15" localSheetId="15">#REF!</definedName>
    <definedName name="生产期16" localSheetId="15">#REF!</definedName>
    <definedName name="生产期17" localSheetId="15">#REF!</definedName>
    <definedName name="生产期19" localSheetId="15">#REF!</definedName>
    <definedName name="生产期2" localSheetId="15">#REF!</definedName>
    <definedName name="生产期20" localSheetId="15">#REF!</definedName>
    <definedName name="生产期3" localSheetId="15">#REF!</definedName>
    <definedName name="生产期4" localSheetId="15">#REF!</definedName>
    <definedName name="生产期5" localSheetId="15">[93]E1020!#REF!</definedName>
    <definedName name="生产期5" localSheetId="18">[93]E1020!#REF!</definedName>
    <definedName name="生产期5" localSheetId="19">[93]E1020!#REF!</definedName>
    <definedName name="生产期5" localSheetId="0">[93]E1020!#REF!</definedName>
    <definedName name="生产期500" localSheetId="18">[94]资产负债表!#REF!</definedName>
    <definedName name="生产期500" localSheetId="19">[94]资产负债表!#REF!</definedName>
    <definedName name="生产期500" localSheetId="0">[94]资产负债表!#REF!</definedName>
    <definedName name="生产期6" localSheetId="15">#REF!</definedName>
    <definedName name="生产期7" localSheetId="15">#REF!</definedName>
    <definedName name="生产期8" localSheetId="15">#REF!</definedName>
    <definedName name="生产期9" localSheetId="15">#REF!</definedName>
    <definedName name="试算平衡表_对应负债和权益" localSheetId="15">#REF!</definedName>
    <definedName name="试算平衡表_对应利润及分配" localSheetId="15">#REF!</definedName>
    <definedName name="试算平衡表_对应资产部分" localSheetId="15">#REF!</definedName>
    <definedName name="试验" localSheetId="20" hidden="1">{#N/A,#N/A,FALSE,"OffAdvance";#N/A,#N/A,FALSE,"OffExpRprt";#N/A,#N/A,FALSE,"Travelling";#N/A,#N/A,FALSE,"Entertmnt";#N/A,#N/A,FALSE,"Promotion"}</definedName>
    <definedName name="试验" localSheetId="0" hidden="1">{#N/A,#N/A,FALSE,"OffAdvance";#N/A,#N/A,FALSE,"OffExpRprt";#N/A,#N/A,FALSE,"Travelling";#N/A,#N/A,FALSE,"Entertmnt";#N/A,#N/A,FALSE,"Promotion"}</definedName>
    <definedName name="数量金额明细账" localSheetId="15">#REF!</definedName>
    <definedName name="速_动_资_产93">'[74]M-5A'!$B$14</definedName>
    <definedName name="速_动_资_产94">'[74]M-5A'!$C$14</definedName>
    <definedName name="速_动_资_产95">'[74]M-5A'!$D$14</definedName>
    <definedName name="投资收益明细表" localSheetId="15">#REF!</definedName>
    <definedName name="投资收益明细表" localSheetId="17">#REF!</definedName>
    <definedName name="投资收益明细表" localSheetId="0">#REF!</definedName>
    <definedName name="未交税金明细表" localSheetId="15">#REF!</definedName>
    <definedName name="文网文" localSheetId="20" hidden="1">{#N/A,#N/A,FALSE,"BBPREP"}</definedName>
    <definedName name="文网文" localSheetId="0" hidden="1">{#N/A,#N/A,FALSE,"BBPREP"}</definedName>
    <definedName name="无对应明细表的报表项目" localSheetId="15">#REF!</definedName>
    <definedName name="现金流量表" localSheetId="0">#REF!</definedName>
    <definedName name="项目" localSheetId="18">'[17]Aging Datasheet'!#REF!</definedName>
    <definedName name="项目" localSheetId="19">'[17]Aging Datasheet'!#REF!</definedName>
    <definedName name="项目" localSheetId="0">'[18]Aging Datasheet'!#REF!</definedName>
    <definedName name="项目名称">[16]A!$G$8</definedName>
    <definedName name="销售出库序时簿" localSheetId="15">#REF!</definedName>
    <definedName name="以前年度损益调整明细表" localSheetId="15">#REF!</definedName>
    <definedName name="营业外支出明细表" localSheetId="15">#REF!</definedName>
    <definedName name="应付工资">#REF!</definedName>
    <definedName name="应付股利明细表" localSheetId="15">#REF!</definedName>
    <definedName name="应付股利明细表" localSheetId="17">#REF!</definedName>
    <definedName name="应付股利明细表" localSheetId="0">#REF!</definedName>
    <definedName name="应付票据">#REF!</definedName>
    <definedName name="应付票据明细表" localSheetId="15">#REF!</definedName>
    <definedName name="应付帐款">#REF!</definedName>
    <definedName name="应交税金">#REF!</definedName>
    <definedName name="应收帐款">#REF!</definedName>
    <definedName name="应收帐款93期初">[74]企业表一!$C$6</definedName>
    <definedName name="应收帐款93期末">[74]企业表一!$D$6</definedName>
    <definedName name="应收帐款94期初">[74]企业表一!$E$6</definedName>
    <definedName name="应收帐款94期末">[74]企业表一!$F$6</definedName>
    <definedName name="应收帐款95期初">[74]企业表一!$G$6</definedName>
    <definedName name="应收帐款95期末">[74]企业表一!$H$6</definedName>
    <definedName name="应手款" localSheetId="20" hidden="1">{#N/A,#N/A,FALSE,"970301";#N/A,#N/A,FALSE,"970302";#N/A,#N/A,FALSE,"970303";#N/A,#N/A,FALSE,"970304";#N/A,#N/A,FALSE,"COM1";#N/A,#N/A,FALSE,"COM2"}</definedName>
    <definedName name="应手款" localSheetId="0" hidden="1">{#N/A,#N/A,FALSE,"970301";#N/A,#N/A,FALSE,"970302";#N/A,#N/A,FALSE,"970303";#N/A,#N/A,FALSE,"970304";#N/A,#N/A,FALSE,"COM1";#N/A,#N/A,FALSE,"COM2"}</definedName>
    <definedName name="应手款1月" localSheetId="20" hidden="1">{#N/A,#N/A,FALSE,"Marketing";#N/A,#N/A,FALSE,"Selling";#N/A,#N/A,FALSE,"Promotional";#N/A,#N/A,FALSE,"Advertising"}</definedName>
    <definedName name="应手款1月" localSheetId="0" hidden="1">{#N/A,#N/A,FALSE,"Marketing";#N/A,#N/A,FALSE,"Selling";#N/A,#N/A,FALSE,"Promotional";#N/A,#N/A,FALSE,"Advertising"}</definedName>
    <definedName name="有">[71]master!$E$12:$E$13</definedName>
    <definedName name="预付帐款明细表" localSheetId="15">#REF!</definedName>
    <definedName name="预收货款明细表" localSheetId="15">#REF!</definedName>
    <definedName name="预提费用明细表" localSheetId="15">#REF!</definedName>
    <definedName name="原辅材料费用估算表">[16]投入产出汇总!$A$1:$N$9</definedName>
    <definedName name="长期借款">#REF!</definedName>
    <definedName name="账龄分析表">#REF!</definedName>
    <definedName name="职工福利及奖励基金">#REF!</definedName>
    <definedName name="指标汇总表">[16]指标!$A$1:$F$35</definedName>
    <definedName name="指标预算">#REF!</definedName>
    <definedName name="资产合计93期初">[74]企业表一!$C$14</definedName>
    <definedName name="资产合计93期末">[74]企业表一!$D$14</definedName>
    <definedName name="资产合计94期初">[74]企业表一!$E$14</definedName>
    <definedName name="资产合计94期末">[74]企业表一!$F$14</definedName>
    <definedName name="资产合计95期初">[74]企业表一!$G$14</definedName>
    <definedName name="资产合计95期末">[74]企业表一!$H$14</definedName>
    <definedName name="资产日期">[82]离石试算!$C$5,[82]离石试算!$E$5</definedName>
    <definedName name="总分类帐" localSheetId="15">#REF!</definedName>
    <definedName name="最后修订日期">[81]Parameters!$B$4</definedName>
    <definedName name="전" localSheetId="16">#REF!</definedName>
    <definedName name="전" localSheetId="15">#REF!</definedName>
    <definedName name="전" localSheetId="18">#REF!</definedName>
    <definedName name="전" localSheetId="19">#REF!</definedName>
    <definedName name="전" localSheetId="0">#REF!</definedName>
    <definedName name="주택사업본부" localSheetId="16">#REF!</definedName>
    <definedName name="주택사업본부" localSheetId="15">#REF!</definedName>
    <definedName name="주택사업본부" localSheetId="18">#REF!</definedName>
    <definedName name="주택사업본부" localSheetId="19">#REF!</definedName>
    <definedName name="주택사업본부" localSheetId="0">#REF!</definedName>
    <definedName name="철구사업본부" localSheetId="16">#REF!</definedName>
    <definedName name="철구사업본부" localSheetId="15">#REF!</definedName>
    <definedName name="철구사업본부" localSheetId="18">#REF!</definedName>
    <definedName name="철구사업본부" localSheetId="19">#REF!</definedName>
    <definedName name="철구사업본부" localSheetId="0">#REF!</definedName>
  </definedNames>
  <calcPr calcId="152511"/>
  <customWorkbookViews>
    <customWorkbookView name="微软用户 - 个人视图" guid="{7A8CBF1B-AFBB-42BB-A553-0A59C46F7110}" mergeInterval="0" personalView="1" maximized="1" windowWidth="1020" windowHeight="536" tabRatio="774" activeSheetId="9"/>
  </customWorkbookViews>
</workbook>
</file>

<file path=xl/calcChain.xml><?xml version="1.0" encoding="utf-8"?>
<calcChain xmlns="http://schemas.openxmlformats.org/spreadsheetml/2006/main">
  <c r="G17" i="15" l="1"/>
  <c r="O84" i="146"/>
  <c r="N84" i="146"/>
  <c r="M84" i="146"/>
  <c r="L84" i="146"/>
  <c r="K84" i="146"/>
  <c r="J84" i="146"/>
  <c r="I84" i="146"/>
  <c r="H84" i="146"/>
  <c r="G84" i="146"/>
  <c r="F84" i="146"/>
  <c r="E84" i="146"/>
  <c r="D84" i="146"/>
  <c r="AD8" i="93" l="1"/>
  <c r="X8" i="93"/>
  <c r="U8" i="93"/>
  <c r="R8" i="93"/>
  <c r="O8" i="93"/>
  <c r="L8" i="93"/>
  <c r="U372" i="53"/>
  <c r="T372" i="53"/>
  <c r="S372" i="53"/>
  <c r="R372" i="53"/>
  <c r="Q372" i="53"/>
  <c r="P372" i="53"/>
  <c r="N372" i="53"/>
  <c r="M372" i="53"/>
  <c r="L372" i="53"/>
  <c r="K372" i="53"/>
  <c r="J372" i="53"/>
  <c r="I372" i="53"/>
  <c r="AC457" i="137" l="1"/>
  <c r="AD457" i="137"/>
  <c r="Z457" i="137"/>
  <c r="AD445" i="137"/>
  <c r="AC445" i="137"/>
  <c r="K8" i="93" l="1"/>
  <c r="Y64" i="138" l="1"/>
  <c r="Y69" i="138"/>
  <c r="Y67" i="138"/>
  <c r="Y66" i="138"/>
  <c r="Y65" i="138"/>
  <c r="I377" i="52"/>
  <c r="U71" i="138"/>
  <c r="T71" i="138"/>
  <c r="S71" i="138"/>
  <c r="R71" i="138"/>
  <c r="Q71" i="138"/>
  <c r="P71" i="138"/>
  <c r="U70" i="138"/>
  <c r="T70" i="138"/>
  <c r="S70" i="138"/>
  <c r="R70" i="138"/>
  <c r="Q70" i="138"/>
  <c r="P70" i="138"/>
  <c r="U69" i="138"/>
  <c r="T69" i="138"/>
  <c r="S69" i="138"/>
  <c r="R69" i="138"/>
  <c r="Q69" i="138"/>
  <c r="P69" i="138"/>
  <c r="U68" i="138"/>
  <c r="T68" i="138"/>
  <c r="S68" i="138"/>
  <c r="R68" i="138"/>
  <c r="Q68" i="138"/>
  <c r="P68" i="138"/>
  <c r="U67" i="138"/>
  <c r="T67" i="138"/>
  <c r="S67" i="138"/>
  <c r="R67" i="138"/>
  <c r="Q67" i="138"/>
  <c r="P67" i="138"/>
  <c r="U66" i="138"/>
  <c r="T66" i="138"/>
  <c r="S66" i="138"/>
  <c r="R66" i="138"/>
  <c r="Q66" i="138"/>
  <c r="P66" i="138"/>
  <c r="U65" i="138"/>
  <c r="T65" i="138"/>
  <c r="S65" i="138"/>
  <c r="R65" i="138"/>
  <c r="Q65" i="138"/>
  <c r="P65" i="138"/>
  <c r="U64" i="138"/>
  <c r="T64" i="138"/>
  <c r="S64" i="138"/>
  <c r="R64" i="138"/>
  <c r="Q64" i="138"/>
  <c r="P64" i="138"/>
  <c r="N71" i="138"/>
  <c r="M71" i="138"/>
  <c r="L71" i="138"/>
  <c r="K71" i="138"/>
  <c r="J71" i="138"/>
  <c r="I71" i="138"/>
  <c r="N70" i="138"/>
  <c r="M70" i="138"/>
  <c r="L70" i="138"/>
  <c r="K70" i="138"/>
  <c r="J70" i="138"/>
  <c r="I70" i="138"/>
  <c r="N69" i="138"/>
  <c r="M69" i="138"/>
  <c r="L69" i="138"/>
  <c r="K69" i="138"/>
  <c r="J69" i="138"/>
  <c r="I69" i="138"/>
  <c r="N68" i="138"/>
  <c r="M68" i="138"/>
  <c r="L68" i="138"/>
  <c r="K68" i="138"/>
  <c r="J68" i="138"/>
  <c r="I68" i="138"/>
  <c r="N67" i="138"/>
  <c r="M67" i="138"/>
  <c r="L67" i="138"/>
  <c r="K67" i="138"/>
  <c r="J67" i="138"/>
  <c r="I67" i="138"/>
  <c r="N66" i="138"/>
  <c r="M66" i="138"/>
  <c r="L66" i="138"/>
  <c r="K66" i="138"/>
  <c r="J66" i="138"/>
  <c r="I66" i="138"/>
  <c r="N65" i="138"/>
  <c r="M65" i="138"/>
  <c r="L65" i="138"/>
  <c r="K65" i="138"/>
  <c r="J65" i="138"/>
  <c r="I65" i="138"/>
  <c r="N64" i="138"/>
  <c r="M64" i="138"/>
  <c r="L64" i="138"/>
  <c r="K64" i="138"/>
  <c r="J64" i="138"/>
  <c r="I64" i="138"/>
  <c r="G71" i="138"/>
  <c r="F71" i="138"/>
  <c r="E71" i="138"/>
  <c r="D71" i="138"/>
  <c r="G70" i="138"/>
  <c r="F70" i="138"/>
  <c r="E70" i="138"/>
  <c r="D70" i="138"/>
  <c r="G69" i="138"/>
  <c r="F69" i="138"/>
  <c r="E69" i="138"/>
  <c r="D69" i="138"/>
  <c r="G68" i="138"/>
  <c r="F68" i="138"/>
  <c r="E68" i="138"/>
  <c r="D68" i="138"/>
  <c r="G67" i="138"/>
  <c r="F67" i="138"/>
  <c r="E67" i="138"/>
  <c r="D67" i="138"/>
  <c r="G66" i="138"/>
  <c r="F66" i="138"/>
  <c r="E66" i="138"/>
  <c r="D66" i="138"/>
  <c r="G65" i="138"/>
  <c r="F65" i="138"/>
  <c r="E65" i="138"/>
  <c r="D65" i="138"/>
  <c r="G64" i="138"/>
  <c r="F64" i="138"/>
  <c r="E64" i="138"/>
  <c r="D64" i="138"/>
  <c r="E10" i="107" l="1"/>
  <c r="K225" i="90" l="1"/>
  <c r="E17" i="107"/>
  <c r="D17" i="107"/>
  <c r="C17" i="107"/>
  <c r="B17" i="107"/>
  <c r="E25" i="107"/>
  <c r="D25" i="107"/>
  <c r="C25" i="107"/>
  <c r="B25" i="107"/>
  <c r="I24" i="15" l="1"/>
  <c r="I36" i="15"/>
  <c r="I11" i="15"/>
  <c r="I12" i="15"/>
  <c r="I13" i="15"/>
  <c r="I14" i="15"/>
  <c r="I16" i="15"/>
  <c r="I17" i="15"/>
  <c r="H17" i="15"/>
  <c r="C10" i="15"/>
  <c r="C17" i="15"/>
  <c r="C18" i="15"/>
  <c r="D9" i="15"/>
  <c r="C9" i="15"/>
  <c r="T12" i="117" l="1"/>
  <c r="T11" i="117"/>
  <c r="T10" i="117"/>
  <c r="T9" i="117"/>
  <c r="T8" i="117"/>
  <c r="S12" i="117"/>
  <c r="S11" i="117"/>
  <c r="S10" i="117"/>
  <c r="S9" i="117"/>
  <c r="S8" i="117"/>
  <c r="R12" i="117"/>
  <c r="R11" i="117"/>
  <c r="R10" i="117"/>
  <c r="R9" i="117"/>
  <c r="R8" i="117"/>
  <c r="Q12" i="117"/>
  <c r="Q11" i="117"/>
  <c r="Q10" i="117"/>
  <c r="Q9" i="117"/>
  <c r="Q8" i="117"/>
  <c r="T22" i="117"/>
  <c r="S22" i="117"/>
  <c r="R22" i="117"/>
  <c r="Q22" i="117"/>
  <c r="P22" i="117"/>
  <c r="O22" i="117"/>
  <c r="P12" i="117"/>
  <c r="P11" i="117"/>
  <c r="P10" i="117"/>
  <c r="P9" i="117"/>
  <c r="P8" i="117"/>
  <c r="O12" i="117"/>
  <c r="O11" i="117"/>
  <c r="O10" i="117"/>
  <c r="O9" i="117"/>
  <c r="O8" i="117"/>
  <c r="M22" i="117"/>
  <c r="M20" i="117"/>
  <c r="M12" i="117"/>
  <c r="M11" i="117"/>
  <c r="M10" i="117"/>
  <c r="M9" i="117"/>
  <c r="M8" i="117"/>
  <c r="L22" i="117"/>
  <c r="L20" i="117"/>
  <c r="L12" i="117"/>
  <c r="L11" i="117"/>
  <c r="L10" i="117"/>
  <c r="L9" i="117"/>
  <c r="L8" i="117"/>
  <c r="K22" i="117"/>
  <c r="K20" i="117"/>
  <c r="K12" i="117"/>
  <c r="K11" i="117"/>
  <c r="K10" i="117"/>
  <c r="K9" i="117"/>
  <c r="K8" i="117"/>
  <c r="J22" i="117"/>
  <c r="J20" i="117"/>
  <c r="J12" i="117"/>
  <c r="J11" i="117"/>
  <c r="J10" i="117"/>
  <c r="J9" i="117"/>
  <c r="J8" i="117"/>
  <c r="I22" i="117"/>
  <c r="I12" i="117"/>
  <c r="I11" i="117"/>
  <c r="I10" i="117"/>
  <c r="I9" i="117"/>
  <c r="I8" i="117"/>
  <c r="H22" i="117"/>
  <c r="H20" i="117"/>
  <c r="H12" i="117"/>
  <c r="H11" i="117"/>
  <c r="H10" i="117"/>
  <c r="H9" i="117"/>
  <c r="H8" i="117"/>
  <c r="F22" i="117"/>
  <c r="F20" i="117"/>
  <c r="F12" i="117"/>
  <c r="F11" i="117"/>
  <c r="F10" i="117"/>
  <c r="F9" i="117"/>
  <c r="F8" i="117"/>
  <c r="E22" i="117"/>
  <c r="E12" i="117"/>
  <c r="E11" i="117"/>
  <c r="E10" i="117"/>
  <c r="E9" i="117"/>
  <c r="E8" i="117"/>
  <c r="D22" i="117"/>
  <c r="D20" i="117"/>
  <c r="D12" i="117"/>
  <c r="D11" i="117"/>
  <c r="D10" i="117"/>
  <c r="D9" i="117"/>
  <c r="D8" i="117"/>
  <c r="C22" i="117"/>
  <c r="C20" i="117"/>
  <c r="C12" i="117"/>
  <c r="C11" i="117"/>
  <c r="C10" i="117"/>
  <c r="C9" i="117"/>
  <c r="C8" i="117"/>
  <c r="O26" i="93"/>
  <c r="N26" i="93"/>
  <c r="P26" i="93" l="1"/>
  <c r="D33" i="130" l="1"/>
  <c r="D30" i="130"/>
  <c r="D27" i="130"/>
  <c r="P17" i="55"/>
  <c r="Q17" i="55"/>
  <c r="R17" i="55"/>
  <c r="S17" i="55"/>
  <c r="T17" i="55"/>
  <c r="U17" i="55"/>
  <c r="P18" i="55"/>
  <c r="Q18" i="55"/>
  <c r="R18" i="55"/>
  <c r="S18" i="55"/>
  <c r="T18" i="55"/>
  <c r="U18" i="55"/>
  <c r="P19" i="55"/>
  <c r="Q19" i="55"/>
  <c r="R19" i="55"/>
  <c r="S19" i="55"/>
  <c r="T19" i="55"/>
  <c r="U19" i="55"/>
  <c r="P21" i="55"/>
  <c r="Q21" i="55"/>
  <c r="R21" i="55"/>
  <c r="S21" i="55"/>
  <c r="T21" i="55"/>
  <c r="U21" i="55"/>
  <c r="P22" i="55"/>
  <c r="Q22" i="55"/>
  <c r="R22" i="55"/>
  <c r="S22" i="55"/>
  <c r="T22" i="55"/>
  <c r="U22" i="55"/>
  <c r="U16" i="55"/>
  <c r="T16" i="55"/>
  <c r="S16" i="55"/>
  <c r="R16" i="55"/>
  <c r="Q16" i="55"/>
  <c r="P16" i="55"/>
  <c r="Q9" i="55"/>
  <c r="R9" i="55"/>
  <c r="S9" i="55"/>
  <c r="T9" i="55"/>
  <c r="U9" i="55"/>
  <c r="Q10" i="55"/>
  <c r="R10" i="55"/>
  <c r="S10" i="55"/>
  <c r="T10" i="55"/>
  <c r="U10" i="55"/>
  <c r="Q11" i="55"/>
  <c r="R11" i="55"/>
  <c r="S11" i="55"/>
  <c r="T11" i="55"/>
  <c r="U11" i="55"/>
  <c r="Q12" i="55"/>
  <c r="R12" i="55"/>
  <c r="S12" i="55"/>
  <c r="T12" i="55"/>
  <c r="U12" i="55"/>
  <c r="Q13" i="55"/>
  <c r="R13" i="55"/>
  <c r="S13" i="55"/>
  <c r="T13" i="55"/>
  <c r="U13" i="55"/>
  <c r="Q14" i="55"/>
  <c r="R14" i="55"/>
  <c r="S14" i="55"/>
  <c r="T14" i="55"/>
  <c r="U14" i="55"/>
  <c r="P14" i="55"/>
  <c r="P13" i="55"/>
  <c r="P12" i="55"/>
  <c r="P11" i="55"/>
  <c r="P10" i="55"/>
  <c r="P9" i="55"/>
  <c r="Y91" i="52"/>
  <c r="Y107" i="52"/>
  <c r="Y127" i="52"/>
  <c r="Y139" i="52"/>
  <c r="Y144" i="52"/>
  <c r="Y147" i="52"/>
  <c r="Y135" i="52"/>
  <c r="Y253" i="52"/>
  <c r="Y269" i="52"/>
  <c r="Y289" i="52"/>
  <c r="Y297" i="52"/>
  <c r="Y301" i="52"/>
  <c r="Y306" i="52"/>
  <c r="Y309" i="52"/>
  <c r="Y225" i="52"/>
  <c r="Y228" i="52"/>
  <c r="Y220" i="52"/>
  <c r="Y172" i="52"/>
  <c r="Y188" i="52"/>
  <c r="Y208" i="52"/>
  <c r="Y216" i="52"/>
  <c r="Y415" i="52"/>
  <c r="Y431" i="52"/>
  <c r="Y459" i="52"/>
  <c r="Y463" i="52"/>
  <c r="Y468" i="52"/>
  <c r="Y471" i="52"/>
  <c r="Y451" i="52"/>
  <c r="Y496" i="52"/>
  <c r="Y512" i="52"/>
  <c r="Y549" i="52"/>
  <c r="Y552" i="52"/>
  <c r="Y544" i="52"/>
  <c r="Y540" i="52"/>
  <c r="Y532" i="52"/>
  <c r="C72" i="52"/>
  <c r="C73" i="52"/>
  <c r="C74" i="52"/>
  <c r="C75" i="52"/>
  <c r="C76" i="52"/>
  <c r="C77" i="52"/>
  <c r="B73" i="52"/>
  <c r="B74" i="52"/>
  <c r="B75" i="52"/>
  <c r="B76" i="52"/>
  <c r="B77" i="52"/>
  <c r="B72" i="52"/>
  <c r="V155" i="52"/>
  <c r="V156" i="52"/>
  <c r="V157" i="52"/>
  <c r="V158" i="52"/>
  <c r="V159" i="52"/>
  <c r="V160" i="52"/>
  <c r="V161" i="52"/>
  <c r="V162" i="52"/>
  <c r="V163" i="52"/>
  <c r="V164" i="52"/>
  <c r="V317" i="52"/>
  <c r="V318" i="52"/>
  <c r="V319" i="52"/>
  <c r="V320" i="52"/>
  <c r="V321" i="52"/>
  <c r="V322" i="52"/>
  <c r="V323" i="52"/>
  <c r="V324" i="52"/>
  <c r="V325" i="52"/>
  <c r="V326" i="52"/>
  <c r="V236" i="52"/>
  <c r="V237" i="52"/>
  <c r="V238" i="52"/>
  <c r="V239" i="52"/>
  <c r="V240" i="52"/>
  <c r="V241" i="52"/>
  <c r="V242" i="52"/>
  <c r="V243" i="52"/>
  <c r="V244" i="52"/>
  <c r="V245" i="52"/>
  <c r="V479" i="52"/>
  <c r="V480" i="52"/>
  <c r="V481" i="52"/>
  <c r="V482" i="52"/>
  <c r="V483" i="52"/>
  <c r="V484" i="52"/>
  <c r="V485" i="52"/>
  <c r="V486" i="52"/>
  <c r="V487" i="52"/>
  <c r="V488" i="52"/>
  <c r="V560" i="52"/>
  <c r="V570" i="52" s="1"/>
  <c r="V561" i="52"/>
  <c r="V562" i="52"/>
  <c r="V563" i="52"/>
  <c r="V564" i="52"/>
  <c r="V565" i="52"/>
  <c r="V566" i="52"/>
  <c r="V567" i="52"/>
  <c r="V568" i="52"/>
  <c r="V569" i="52"/>
  <c r="AA268" i="52"/>
  <c r="AA288" i="52"/>
  <c r="AA296" i="52"/>
  <c r="AA300" i="52"/>
  <c r="AA305" i="52"/>
  <c r="AA317" i="52"/>
  <c r="AA318" i="52"/>
  <c r="AA319" i="52"/>
  <c r="AA320" i="52"/>
  <c r="AA321" i="52"/>
  <c r="AA322" i="52"/>
  <c r="AA323" i="52"/>
  <c r="AA324" i="52"/>
  <c r="AA325" i="52"/>
  <c r="AA326" i="52"/>
  <c r="U79" i="53"/>
  <c r="T79" i="53"/>
  <c r="S79" i="53"/>
  <c r="R79" i="53"/>
  <c r="Q79" i="53"/>
  <c r="P79" i="53"/>
  <c r="N79" i="53"/>
  <c r="M79" i="53"/>
  <c r="L79" i="53"/>
  <c r="K79" i="53"/>
  <c r="J79" i="53"/>
  <c r="I79" i="53"/>
  <c r="B79" i="53"/>
  <c r="C79" i="53"/>
  <c r="D79" i="53"/>
  <c r="E79" i="53"/>
  <c r="F79" i="53"/>
  <c r="G79" i="53"/>
  <c r="B80" i="53"/>
  <c r="C80" i="53"/>
  <c r="B81" i="53"/>
  <c r="C81" i="53"/>
  <c r="B82" i="53"/>
  <c r="C82" i="53"/>
  <c r="B83" i="53"/>
  <c r="C83" i="53"/>
  <c r="B84" i="53"/>
  <c r="C84" i="53"/>
  <c r="B85" i="53"/>
  <c r="C85" i="53"/>
  <c r="B86" i="53"/>
  <c r="C86" i="53"/>
  <c r="B87" i="53"/>
  <c r="C87" i="53"/>
  <c r="C78" i="53"/>
  <c r="B78" i="53"/>
  <c r="H401" i="53"/>
  <c r="F395" i="53"/>
  <c r="G395" i="53"/>
  <c r="E395" i="53"/>
  <c r="D395" i="53"/>
  <c r="AD441" i="137"/>
  <c r="AD56" i="137" s="1"/>
  <c r="L441" i="137"/>
  <c r="L56" i="137" s="1"/>
  <c r="M441" i="137"/>
  <c r="M56" i="137" s="1"/>
  <c r="U441" i="137"/>
  <c r="U56" i="137" s="1"/>
  <c r="E441" i="137"/>
  <c r="E56" i="137" s="1"/>
  <c r="G441" i="137"/>
  <c r="G56" i="137" s="1"/>
  <c r="D85" i="146"/>
  <c r="I394" i="53" s="1"/>
  <c r="I48" i="53" s="1"/>
  <c r="G394" i="53"/>
  <c r="G48" i="53" s="1"/>
  <c r="E403" i="53"/>
  <c r="F403" i="53"/>
  <c r="F57" i="53" s="1"/>
  <c r="D77" i="146"/>
  <c r="I403" i="53" s="1"/>
  <c r="I57" i="53" s="1"/>
  <c r="D76" i="146"/>
  <c r="I398" i="53" s="1"/>
  <c r="I397" i="53" s="1"/>
  <c r="E398" i="53"/>
  <c r="E85" i="146"/>
  <c r="J394" i="53" s="1"/>
  <c r="J48" i="53" s="1"/>
  <c r="D398" i="53"/>
  <c r="D52" i="53" s="1"/>
  <c r="D51" i="53" s="1"/>
  <c r="E76" i="146"/>
  <c r="J398" i="53" s="1"/>
  <c r="G85" i="146"/>
  <c r="F85" i="146"/>
  <c r="K394" i="53" s="1"/>
  <c r="E77" i="146"/>
  <c r="F76" i="146"/>
  <c r="K398" i="53" s="1"/>
  <c r="K52" i="53" s="1"/>
  <c r="G76" i="146"/>
  <c r="F77" i="146"/>
  <c r="H85" i="146"/>
  <c r="M394" i="53" s="1"/>
  <c r="H76" i="146"/>
  <c r="M398" i="53" s="1"/>
  <c r="M397" i="53" s="1"/>
  <c r="G77" i="146"/>
  <c r="I85" i="146"/>
  <c r="N394" i="53" s="1"/>
  <c r="N48" i="53" s="1"/>
  <c r="I76" i="146"/>
  <c r="N398" i="53" s="1"/>
  <c r="N52" i="53" s="1"/>
  <c r="N51" i="53" s="1"/>
  <c r="J76" i="146"/>
  <c r="P398" i="53" s="1"/>
  <c r="P397" i="53" s="1"/>
  <c r="J85" i="146"/>
  <c r="K76" i="146"/>
  <c r="K85" i="146"/>
  <c r="Q394" i="53" s="1"/>
  <c r="Q48" i="53" s="1"/>
  <c r="H77" i="146"/>
  <c r="M403" i="53" s="1"/>
  <c r="M402" i="53" s="1"/>
  <c r="L85" i="146"/>
  <c r="L76" i="146"/>
  <c r="R398" i="53" s="1"/>
  <c r="I77" i="146"/>
  <c r="N403" i="53" s="1"/>
  <c r="J77" i="146"/>
  <c r="P403" i="53" s="1"/>
  <c r="M85" i="146"/>
  <c r="S394" i="53" s="1"/>
  <c r="M76" i="146"/>
  <c r="K77" i="146"/>
  <c r="Q403" i="53" s="1"/>
  <c r="Q57" i="53" s="1"/>
  <c r="Q56" i="53" s="1"/>
  <c r="N76" i="146"/>
  <c r="T398" i="53" s="1"/>
  <c r="T397" i="53" s="1"/>
  <c r="O85" i="146"/>
  <c r="U394" i="53" s="1"/>
  <c r="U48" i="53" s="1"/>
  <c r="N85" i="146"/>
  <c r="T394" i="53" s="1"/>
  <c r="T48" i="53" s="1"/>
  <c r="L77" i="146"/>
  <c r="R403" i="53" s="1"/>
  <c r="R402" i="53" s="1"/>
  <c r="O76" i="146"/>
  <c r="U398" i="53" s="1"/>
  <c r="U52" i="53" s="1"/>
  <c r="U51" i="53" s="1"/>
  <c r="M77" i="146"/>
  <c r="N77" i="146"/>
  <c r="O77" i="146"/>
  <c r="Y398" i="53"/>
  <c r="Y397" i="53" s="1"/>
  <c r="AD398" i="53"/>
  <c r="AC398" i="53"/>
  <c r="AC397" i="53" s="1"/>
  <c r="Y403" i="53"/>
  <c r="Y57" i="53" s="1"/>
  <c r="Y56" i="53" s="1"/>
  <c r="AC403" i="53"/>
  <c r="AC57" i="53" s="1"/>
  <c r="AE399" i="53"/>
  <c r="AE400" i="53"/>
  <c r="AE395" i="53"/>
  <c r="AA404" i="53"/>
  <c r="E394" i="53"/>
  <c r="F394" i="53"/>
  <c r="F48" i="53" s="1"/>
  <c r="D394" i="53"/>
  <c r="G403" i="53"/>
  <c r="G57" i="53" s="1"/>
  <c r="F398" i="53"/>
  <c r="G398" i="53"/>
  <c r="G52" i="53" s="1"/>
  <c r="D403" i="53"/>
  <c r="F441" i="137"/>
  <c r="F56" i="137" s="1"/>
  <c r="D399" i="53"/>
  <c r="D400" i="53"/>
  <c r="AD394" i="53"/>
  <c r="AD403" i="53"/>
  <c r="AD57" i="53" s="1"/>
  <c r="AC394" i="53"/>
  <c r="AC441" i="137"/>
  <c r="AC56" i="137" s="1"/>
  <c r="AE56" i="137" s="1"/>
  <c r="Z403" i="53"/>
  <c r="Z57" i="53" s="1"/>
  <c r="Z441" i="137"/>
  <c r="Z56" i="137" s="1"/>
  <c r="Z398" i="53"/>
  <c r="Y394" i="53"/>
  <c r="Y393" i="53" s="1"/>
  <c r="R441" i="137"/>
  <c r="R56" i="137" s="1"/>
  <c r="S441" i="137"/>
  <c r="S56" i="137" s="1"/>
  <c r="T441" i="137"/>
  <c r="T56" i="137" s="1"/>
  <c r="R394" i="53"/>
  <c r="P441" i="137"/>
  <c r="J441" i="137"/>
  <c r="J56" i="137" s="1"/>
  <c r="K441" i="137"/>
  <c r="K56" i="137" s="1"/>
  <c r="N441" i="137"/>
  <c r="N56" i="137" s="1"/>
  <c r="L394" i="53"/>
  <c r="L48" i="53" s="1"/>
  <c r="C84" i="16"/>
  <c r="C47" i="16"/>
  <c r="C46" i="16"/>
  <c r="C45" i="16"/>
  <c r="C38" i="16"/>
  <c r="C36" i="16"/>
  <c r="C35" i="16"/>
  <c r="C32" i="16"/>
  <c r="C33" i="16" s="1"/>
  <c r="C14" i="16"/>
  <c r="C11" i="16"/>
  <c r="D32" i="16"/>
  <c r="D33" i="16" s="1"/>
  <c r="U232" i="55"/>
  <c r="T232" i="55"/>
  <c r="T392" i="53" s="1"/>
  <c r="S232" i="55"/>
  <c r="R232" i="55"/>
  <c r="R392" i="53" s="1"/>
  <c r="Q232" i="55"/>
  <c r="Q392" i="53" s="1"/>
  <c r="P232" i="55"/>
  <c r="N232" i="55"/>
  <c r="N392" i="53" s="1"/>
  <c r="M232" i="55"/>
  <c r="M392" i="53" s="1"/>
  <c r="L232" i="55"/>
  <c r="L392" i="53" s="1"/>
  <c r="K232" i="55"/>
  <c r="K392" i="53" s="1"/>
  <c r="J232" i="55"/>
  <c r="J392" i="53" s="1"/>
  <c r="I232" i="55"/>
  <c r="I392" i="53" s="1"/>
  <c r="G232" i="55"/>
  <c r="G392" i="53" s="1"/>
  <c r="F232" i="55"/>
  <c r="E232" i="55"/>
  <c r="D232" i="55"/>
  <c r="D18" i="15"/>
  <c r="D17" i="15"/>
  <c r="D10" i="15"/>
  <c r="E18" i="15"/>
  <c r="E17" i="15"/>
  <c r="I18" i="15"/>
  <c r="I15" i="15"/>
  <c r="I10" i="15"/>
  <c r="I9" i="15"/>
  <c r="I8" i="15"/>
  <c r="E16" i="15"/>
  <c r="E15" i="15"/>
  <c r="E14" i="15"/>
  <c r="E13" i="15"/>
  <c r="E12" i="15"/>
  <c r="E11" i="15"/>
  <c r="E10" i="15"/>
  <c r="E9" i="15"/>
  <c r="E8" i="15"/>
  <c r="D47" i="16"/>
  <c r="D46" i="16"/>
  <c r="D45" i="16"/>
  <c r="D84" i="16"/>
  <c r="D38" i="16"/>
  <c r="E38" i="16" s="1"/>
  <c r="D35" i="16"/>
  <c r="D14" i="16"/>
  <c r="E14" i="16" s="1"/>
  <c r="D11" i="16"/>
  <c r="U54" i="95"/>
  <c r="T54" i="95"/>
  <c r="K54" i="95"/>
  <c r="I54" i="95" s="1"/>
  <c r="J54" i="95"/>
  <c r="F54" i="95"/>
  <c r="E54" i="95"/>
  <c r="P54" i="95"/>
  <c r="O54" i="95"/>
  <c r="T20" i="117"/>
  <c r="S20" i="117"/>
  <c r="R20" i="117"/>
  <c r="Q20" i="117"/>
  <c r="P20" i="117"/>
  <c r="O20" i="117"/>
  <c r="I20" i="117"/>
  <c r="E20" i="117"/>
  <c r="F24" i="117"/>
  <c r="I8" i="93"/>
  <c r="H8" i="93"/>
  <c r="F8" i="93"/>
  <c r="E8" i="93"/>
  <c r="E35" i="16"/>
  <c r="G35" i="16"/>
  <c r="E46" i="16"/>
  <c r="G46" i="16"/>
  <c r="G11" i="16"/>
  <c r="F35" i="16"/>
  <c r="F46" i="16"/>
  <c r="O114" i="146"/>
  <c r="N114" i="146"/>
  <c r="M114" i="146"/>
  <c r="M115" i="146" s="1"/>
  <c r="L114" i="146"/>
  <c r="K114" i="146"/>
  <c r="J114" i="146"/>
  <c r="I114" i="146"/>
  <c r="I115" i="146" s="1"/>
  <c r="H114" i="146"/>
  <c r="G114" i="146"/>
  <c r="F114" i="146"/>
  <c r="E114" i="146"/>
  <c r="D114" i="146"/>
  <c r="O102" i="146"/>
  <c r="N102" i="146"/>
  <c r="M102" i="146"/>
  <c r="L102" i="146"/>
  <c r="K102" i="146"/>
  <c r="J102" i="146"/>
  <c r="I102" i="146"/>
  <c r="H102" i="146"/>
  <c r="G102" i="146"/>
  <c r="F102" i="146"/>
  <c r="E102" i="146"/>
  <c r="D102" i="146"/>
  <c r="O100" i="146"/>
  <c r="N100" i="146"/>
  <c r="M100" i="146"/>
  <c r="L100" i="146"/>
  <c r="K100" i="146"/>
  <c r="J100" i="146"/>
  <c r="I100" i="146"/>
  <c r="H100" i="146"/>
  <c r="G100" i="146"/>
  <c r="F100" i="146"/>
  <c r="E100" i="146"/>
  <c r="D100" i="146"/>
  <c r="O96" i="146"/>
  <c r="N96" i="146"/>
  <c r="M96" i="146"/>
  <c r="L96" i="146"/>
  <c r="K96" i="146"/>
  <c r="J96" i="146"/>
  <c r="O95" i="146"/>
  <c r="N95" i="146"/>
  <c r="M95" i="146"/>
  <c r="L95" i="146"/>
  <c r="K95" i="146"/>
  <c r="J95" i="146"/>
  <c r="O94" i="146"/>
  <c r="N94" i="146"/>
  <c r="N111" i="146" s="1"/>
  <c r="M94" i="146"/>
  <c r="L94" i="146"/>
  <c r="K94" i="146"/>
  <c r="J94" i="146"/>
  <c r="I96" i="146"/>
  <c r="H96" i="146"/>
  <c r="G96" i="146"/>
  <c r="F96" i="146"/>
  <c r="E96" i="146"/>
  <c r="D96" i="146"/>
  <c r="I95" i="146"/>
  <c r="H95" i="146"/>
  <c r="G95" i="146"/>
  <c r="F95" i="146"/>
  <c r="E95" i="146"/>
  <c r="D95" i="146"/>
  <c r="I94" i="146"/>
  <c r="I103" i="146" s="1"/>
  <c r="H94" i="146"/>
  <c r="G94" i="146"/>
  <c r="F94" i="146"/>
  <c r="F111" i="146" s="1"/>
  <c r="E94" i="146"/>
  <c r="D94" i="146"/>
  <c r="O82" i="146"/>
  <c r="N82" i="146"/>
  <c r="M82" i="146"/>
  <c r="L82" i="146"/>
  <c r="K82" i="146"/>
  <c r="J82" i="146"/>
  <c r="O81" i="146"/>
  <c r="N81" i="146"/>
  <c r="M81" i="146"/>
  <c r="L81" i="146"/>
  <c r="K81" i="146"/>
  <c r="J81" i="146"/>
  <c r="O80" i="146"/>
  <c r="N80" i="146"/>
  <c r="M80" i="146"/>
  <c r="L80" i="146"/>
  <c r="K80" i="146"/>
  <c r="J80" i="146"/>
  <c r="O79" i="146"/>
  <c r="N79" i="146"/>
  <c r="M79" i="146"/>
  <c r="L79" i="146"/>
  <c r="K79" i="146"/>
  <c r="J79" i="146"/>
  <c r="O78" i="146"/>
  <c r="N78" i="146"/>
  <c r="M78" i="146"/>
  <c r="L78" i="146"/>
  <c r="K78" i="146"/>
  <c r="J78" i="146"/>
  <c r="I82" i="146"/>
  <c r="H82" i="146"/>
  <c r="G82" i="146"/>
  <c r="F82" i="146"/>
  <c r="E82" i="146"/>
  <c r="D82" i="146"/>
  <c r="I81" i="146"/>
  <c r="H81" i="146"/>
  <c r="G81" i="146"/>
  <c r="F81" i="146"/>
  <c r="E81" i="146"/>
  <c r="D81" i="146"/>
  <c r="I80" i="146"/>
  <c r="H80" i="146"/>
  <c r="G80" i="146"/>
  <c r="F80" i="146"/>
  <c r="E80" i="146"/>
  <c r="D80" i="146"/>
  <c r="I79" i="146"/>
  <c r="H79" i="146"/>
  <c r="G79" i="146"/>
  <c r="F79" i="146"/>
  <c r="E79" i="146"/>
  <c r="D79" i="146"/>
  <c r="I78" i="146"/>
  <c r="H78" i="146"/>
  <c r="G78" i="146"/>
  <c r="F78" i="146"/>
  <c r="E78" i="146"/>
  <c r="D78" i="146"/>
  <c r="O71" i="146"/>
  <c r="N71" i="146"/>
  <c r="M71" i="146"/>
  <c r="L71" i="146"/>
  <c r="K71" i="146"/>
  <c r="J71" i="146"/>
  <c r="O70" i="146"/>
  <c r="O83" i="146" s="1"/>
  <c r="N70" i="146"/>
  <c r="N83" i="146" s="1"/>
  <c r="M70" i="146"/>
  <c r="M83" i="146" s="1"/>
  <c r="L70" i="146"/>
  <c r="L83" i="146" s="1"/>
  <c r="K70" i="146"/>
  <c r="K83" i="146" s="1"/>
  <c r="J70" i="146"/>
  <c r="J83" i="146" s="1"/>
  <c r="O69" i="146"/>
  <c r="N69" i="146"/>
  <c r="M69" i="146"/>
  <c r="L69" i="146"/>
  <c r="K69" i="146"/>
  <c r="J69" i="146"/>
  <c r="O68" i="146"/>
  <c r="N68" i="146"/>
  <c r="M68" i="146"/>
  <c r="L68" i="146"/>
  <c r="K68" i="146"/>
  <c r="J68" i="146"/>
  <c r="O67" i="146"/>
  <c r="N67" i="146"/>
  <c r="M67" i="146"/>
  <c r="L67" i="146"/>
  <c r="K67" i="146"/>
  <c r="J67" i="146"/>
  <c r="I71" i="146"/>
  <c r="H71" i="146"/>
  <c r="G71" i="146"/>
  <c r="F71" i="146"/>
  <c r="E71" i="146"/>
  <c r="D71" i="146"/>
  <c r="I70" i="146"/>
  <c r="I83" i="146" s="1"/>
  <c r="H70" i="146"/>
  <c r="H83" i="146" s="1"/>
  <c r="G70" i="146"/>
  <c r="G83" i="146" s="1"/>
  <c r="F70" i="146"/>
  <c r="F83" i="146" s="1"/>
  <c r="E70" i="146"/>
  <c r="D70" i="146"/>
  <c r="D83" i="146" s="1"/>
  <c r="I69" i="146"/>
  <c r="H69" i="146"/>
  <c r="G69" i="146"/>
  <c r="F69" i="146"/>
  <c r="E69" i="146"/>
  <c r="D69" i="146"/>
  <c r="I68" i="146"/>
  <c r="H68" i="146"/>
  <c r="G68" i="146"/>
  <c r="F68" i="146"/>
  <c r="E68" i="146"/>
  <c r="D68" i="146"/>
  <c r="I67" i="146"/>
  <c r="H67" i="146"/>
  <c r="G67" i="146"/>
  <c r="F67" i="146"/>
  <c r="F130" i="146" s="1"/>
  <c r="E67" i="146"/>
  <c r="D67" i="146"/>
  <c r="O64" i="146"/>
  <c r="N64" i="146"/>
  <c r="M64" i="146"/>
  <c r="L64" i="146"/>
  <c r="K64" i="146"/>
  <c r="J64" i="146"/>
  <c r="O63" i="146"/>
  <c r="N63" i="146"/>
  <c r="M63" i="146"/>
  <c r="L63" i="146"/>
  <c r="K63" i="146"/>
  <c r="J63" i="146"/>
  <c r="O62" i="146"/>
  <c r="N62" i="146"/>
  <c r="M62" i="146"/>
  <c r="M65" i="146" s="1"/>
  <c r="L62" i="146"/>
  <c r="K62" i="146"/>
  <c r="J62" i="146"/>
  <c r="I64" i="146"/>
  <c r="H64" i="146"/>
  <c r="G64" i="146"/>
  <c r="F64" i="146"/>
  <c r="E64" i="146"/>
  <c r="D64" i="146"/>
  <c r="I63" i="146"/>
  <c r="H63" i="146"/>
  <c r="G63" i="146"/>
  <c r="F63" i="146"/>
  <c r="E63" i="146"/>
  <c r="D63" i="146"/>
  <c r="I62" i="146"/>
  <c r="I65" i="146" s="1"/>
  <c r="H62" i="146"/>
  <c r="G62" i="146"/>
  <c r="F62" i="146"/>
  <c r="E62" i="146"/>
  <c r="D62" i="146"/>
  <c r="O55" i="146"/>
  <c r="N55" i="146"/>
  <c r="M55" i="146"/>
  <c r="L55" i="146"/>
  <c r="K55" i="146"/>
  <c r="J55" i="146"/>
  <c r="O54" i="146"/>
  <c r="N54" i="146"/>
  <c r="M54" i="146"/>
  <c r="L54" i="146"/>
  <c r="K54" i="146"/>
  <c r="J54" i="146"/>
  <c r="O53" i="146"/>
  <c r="N53" i="146"/>
  <c r="M53" i="146"/>
  <c r="L53" i="146"/>
  <c r="K53" i="146"/>
  <c r="J53" i="146"/>
  <c r="O52" i="146"/>
  <c r="O56" i="146" s="1"/>
  <c r="N52" i="146"/>
  <c r="M52" i="146"/>
  <c r="L52" i="146"/>
  <c r="K52" i="146"/>
  <c r="K56" i="146" s="1"/>
  <c r="J52" i="146"/>
  <c r="O51" i="146"/>
  <c r="N51" i="146"/>
  <c r="M51" i="146"/>
  <c r="M56" i="146" s="1"/>
  <c r="L51" i="146"/>
  <c r="K51" i="146"/>
  <c r="J51" i="146"/>
  <c r="I55" i="146"/>
  <c r="H55" i="146"/>
  <c r="G55" i="146"/>
  <c r="F55" i="146"/>
  <c r="E55" i="146"/>
  <c r="D55" i="146"/>
  <c r="I54" i="146"/>
  <c r="H54" i="146"/>
  <c r="G54" i="146"/>
  <c r="F54" i="146"/>
  <c r="E54" i="146"/>
  <c r="D54" i="146"/>
  <c r="I53" i="146"/>
  <c r="H53" i="146"/>
  <c r="G53" i="146"/>
  <c r="F53" i="146"/>
  <c r="E53" i="146"/>
  <c r="D53" i="146"/>
  <c r="I52" i="146"/>
  <c r="H52" i="146"/>
  <c r="G52" i="146"/>
  <c r="G56" i="146" s="1"/>
  <c r="F52" i="146"/>
  <c r="E52" i="146"/>
  <c r="D52" i="146"/>
  <c r="I51" i="146"/>
  <c r="I56" i="146" s="1"/>
  <c r="I126" i="146" s="1"/>
  <c r="H51" i="146"/>
  <c r="G51" i="146"/>
  <c r="F51" i="146"/>
  <c r="E51" i="146"/>
  <c r="E56" i="146" s="1"/>
  <c r="D51" i="146"/>
  <c r="O47" i="146"/>
  <c r="N47" i="146"/>
  <c r="M47" i="146"/>
  <c r="L47" i="146"/>
  <c r="K47" i="146"/>
  <c r="J47" i="146"/>
  <c r="O46" i="146"/>
  <c r="N46" i="146"/>
  <c r="M46" i="146"/>
  <c r="L46" i="146"/>
  <c r="K46" i="146"/>
  <c r="J46" i="146"/>
  <c r="O45" i="146"/>
  <c r="N45" i="146"/>
  <c r="M45" i="146"/>
  <c r="L45" i="146"/>
  <c r="K45" i="146"/>
  <c r="J45" i="146"/>
  <c r="O44" i="146"/>
  <c r="O48" i="146" s="1"/>
  <c r="N44" i="146"/>
  <c r="M44" i="146"/>
  <c r="L44" i="146"/>
  <c r="K44" i="146"/>
  <c r="K48" i="146" s="1"/>
  <c r="J44" i="146"/>
  <c r="I47" i="146"/>
  <c r="H47" i="146"/>
  <c r="G47" i="146"/>
  <c r="F47" i="146"/>
  <c r="E47" i="146"/>
  <c r="D47" i="146"/>
  <c r="I46" i="146"/>
  <c r="H46" i="146"/>
  <c r="G46" i="146"/>
  <c r="F46" i="146"/>
  <c r="E46" i="146"/>
  <c r="D46" i="146"/>
  <c r="I45" i="146"/>
  <c r="H45" i="146"/>
  <c r="G45" i="146"/>
  <c r="F45" i="146"/>
  <c r="E45" i="146"/>
  <c r="D45" i="146"/>
  <c r="I44" i="146"/>
  <c r="I48" i="146" s="1"/>
  <c r="H44" i="146"/>
  <c r="G44" i="146"/>
  <c r="F44" i="146"/>
  <c r="E44" i="146"/>
  <c r="E48" i="146" s="1"/>
  <c r="D44" i="146"/>
  <c r="O34" i="146"/>
  <c r="N34" i="146"/>
  <c r="M34" i="146"/>
  <c r="L34" i="146"/>
  <c r="K34" i="146"/>
  <c r="J34" i="146"/>
  <c r="O33" i="146"/>
  <c r="N33" i="146"/>
  <c r="M33" i="146"/>
  <c r="L33" i="146"/>
  <c r="K33" i="146"/>
  <c r="J33" i="146"/>
  <c r="O32" i="146"/>
  <c r="N32" i="146"/>
  <c r="M32" i="146"/>
  <c r="M35" i="146" s="1"/>
  <c r="L32" i="146"/>
  <c r="K32" i="146"/>
  <c r="J32" i="146"/>
  <c r="I34" i="146"/>
  <c r="H34" i="146"/>
  <c r="G34" i="146"/>
  <c r="F34" i="146"/>
  <c r="E34" i="146"/>
  <c r="D34" i="146"/>
  <c r="I33" i="146"/>
  <c r="H33" i="146"/>
  <c r="G33" i="146"/>
  <c r="F33" i="146"/>
  <c r="E33" i="146"/>
  <c r="D33" i="146"/>
  <c r="I32" i="146"/>
  <c r="I35" i="146" s="1"/>
  <c r="H32" i="146"/>
  <c r="G32" i="146"/>
  <c r="F32" i="146"/>
  <c r="E32" i="146"/>
  <c r="D32" i="146"/>
  <c r="O28" i="146"/>
  <c r="N28" i="146"/>
  <c r="M28" i="146"/>
  <c r="L28" i="146"/>
  <c r="K28" i="146"/>
  <c r="J28" i="146"/>
  <c r="O27" i="146"/>
  <c r="N27" i="146"/>
  <c r="M27" i="146"/>
  <c r="L27" i="146"/>
  <c r="K27" i="146"/>
  <c r="J27" i="146"/>
  <c r="O26" i="146"/>
  <c r="N26" i="146"/>
  <c r="M26" i="146"/>
  <c r="M29" i="146" s="1"/>
  <c r="L26" i="146"/>
  <c r="K26" i="146"/>
  <c r="J26" i="146"/>
  <c r="I28" i="146"/>
  <c r="H28" i="146"/>
  <c r="G28" i="146"/>
  <c r="F28" i="146"/>
  <c r="E28" i="146"/>
  <c r="E40" i="146" s="1"/>
  <c r="D28" i="146"/>
  <c r="I27" i="146"/>
  <c r="H27" i="146"/>
  <c r="G27" i="146"/>
  <c r="F27" i="146"/>
  <c r="E27" i="146"/>
  <c r="D27" i="146"/>
  <c r="I26" i="146"/>
  <c r="H26" i="146"/>
  <c r="G26" i="146"/>
  <c r="F26" i="146"/>
  <c r="E26" i="146"/>
  <c r="E29" i="146" s="1"/>
  <c r="D26" i="146"/>
  <c r="O22" i="146"/>
  <c r="N22" i="146"/>
  <c r="M22" i="146"/>
  <c r="L22" i="146"/>
  <c r="K22" i="146"/>
  <c r="J22" i="146"/>
  <c r="O21" i="146"/>
  <c r="N21" i="146"/>
  <c r="M21" i="146"/>
  <c r="L21" i="146"/>
  <c r="K21" i="146"/>
  <c r="J21" i="146"/>
  <c r="O20" i="146"/>
  <c r="N20" i="146"/>
  <c r="M20" i="146"/>
  <c r="M18" i="146" s="1"/>
  <c r="M23" i="146" s="1"/>
  <c r="L20" i="146"/>
  <c r="K20" i="146"/>
  <c r="J20" i="146"/>
  <c r="O19" i="146"/>
  <c r="O18" i="146" s="1"/>
  <c r="O23" i="146" s="1"/>
  <c r="N19" i="146"/>
  <c r="M19" i="146"/>
  <c r="L19" i="146"/>
  <c r="K19" i="146"/>
  <c r="J19" i="146"/>
  <c r="I22" i="146"/>
  <c r="H22" i="146"/>
  <c r="G22" i="146"/>
  <c r="F22" i="146"/>
  <c r="E22" i="146"/>
  <c r="D22" i="146"/>
  <c r="I21" i="146"/>
  <c r="H21" i="146"/>
  <c r="G21" i="146"/>
  <c r="F21" i="146"/>
  <c r="E21" i="146"/>
  <c r="D21" i="146"/>
  <c r="I20" i="146"/>
  <c r="H20" i="146"/>
  <c r="G20" i="146"/>
  <c r="F20" i="146"/>
  <c r="E20" i="146"/>
  <c r="D20" i="146"/>
  <c r="I19" i="146"/>
  <c r="H19" i="146"/>
  <c r="G19" i="146"/>
  <c r="F19" i="146"/>
  <c r="E19" i="146"/>
  <c r="D19" i="146"/>
  <c r="O14" i="146"/>
  <c r="O40" i="146" s="1"/>
  <c r="O123" i="146" s="1"/>
  <c r="N14" i="146"/>
  <c r="N40" i="146" s="1"/>
  <c r="N123" i="146" s="1"/>
  <c r="M14" i="146"/>
  <c r="M122" i="146" s="1"/>
  <c r="L14" i="146"/>
  <c r="L122" i="146" s="1"/>
  <c r="K14" i="146"/>
  <c r="K122" i="146" s="1"/>
  <c r="J14" i="146"/>
  <c r="J40" i="146" s="1"/>
  <c r="O13" i="146"/>
  <c r="N13" i="146"/>
  <c r="M13" i="146"/>
  <c r="L13" i="146"/>
  <c r="K13" i="146"/>
  <c r="J13" i="146"/>
  <c r="O12" i="146"/>
  <c r="N12" i="146"/>
  <c r="N117" i="146" s="1"/>
  <c r="M12" i="146"/>
  <c r="M10" i="146" s="1"/>
  <c r="L12" i="146"/>
  <c r="L117" i="146" s="1"/>
  <c r="K12" i="146"/>
  <c r="J12" i="146"/>
  <c r="O11" i="146"/>
  <c r="O10" i="146" s="1"/>
  <c r="N11" i="146"/>
  <c r="N116" i="146" s="1"/>
  <c r="M11" i="146"/>
  <c r="L11" i="146"/>
  <c r="L116" i="146" s="1"/>
  <c r="K11" i="146"/>
  <c r="K10" i="146" s="1"/>
  <c r="K118" i="146" s="1"/>
  <c r="J11" i="146"/>
  <c r="J116" i="146" s="1"/>
  <c r="I14" i="146"/>
  <c r="H14" i="146"/>
  <c r="G14" i="146"/>
  <c r="F14" i="146"/>
  <c r="E14" i="146"/>
  <c r="D14" i="146"/>
  <c r="I13" i="146"/>
  <c r="H13" i="146"/>
  <c r="G13" i="146"/>
  <c r="F13" i="146"/>
  <c r="E13" i="146"/>
  <c r="D13" i="146"/>
  <c r="I12" i="146"/>
  <c r="H12" i="146"/>
  <c r="H117" i="146" s="1"/>
  <c r="G12" i="146"/>
  <c r="F12" i="146"/>
  <c r="F117" i="146" s="1"/>
  <c r="E12" i="146"/>
  <c r="D12" i="146"/>
  <c r="D117" i="146" s="1"/>
  <c r="I11" i="146"/>
  <c r="I10" i="146" s="1"/>
  <c r="I119" i="146" s="1"/>
  <c r="H11" i="146"/>
  <c r="G11" i="146"/>
  <c r="F11" i="146"/>
  <c r="F116" i="146" s="1"/>
  <c r="E11" i="146"/>
  <c r="E10" i="146" s="1"/>
  <c r="D11" i="146"/>
  <c r="O9" i="146"/>
  <c r="N9" i="146"/>
  <c r="N38" i="146" s="1"/>
  <c r="M9" i="146"/>
  <c r="L9" i="146"/>
  <c r="L38" i="146" s="1"/>
  <c r="L112" i="146" s="1"/>
  <c r="K9" i="146"/>
  <c r="K38" i="146" s="1"/>
  <c r="J9" i="146"/>
  <c r="J38" i="146" s="1"/>
  <c r="J112" i="146" s="1"/>
  <c r="I9" i="146"/>
  <c r="H9" i="146"/>
  <c r="H38" i="146" s="1"/>
  <c r="H112" i="146" s="1"/>
  <c r="G9" i="146"/>
  <c r="F9" i="146"/>
  <c r="F38" i="146" s="1"/>
  <c r="E9" i="146"/>
  <c r="D9" i="146"/>
  <c r="D38" i="146" s="1"/>
  <c r="D112" i="146" s="1"/>
  <c r="U370" i="53"/>
  <c r="T370" i="53"/>
  <c r="S370" i="53"/>
  <c r="R370" i="53"/>
  <c r="Q370" i="53"/>
  <c r="P370" i="53"/>
  <c r="V370" i="53" s="1"/>
  <c r="U369" i="53"/>
  <c r="T369" i="53"/>
  <c r="S369" i="53"/>
  <c r="R369" i="53"/>
  <c r="Q369" i="53"/>
  <c r="P369" i="53"/>
  <c r="U368" i="53"/>
  <c r="T368" i="53"/>
  <c r="S368" i="53"/>
  <c r="R368" i="53"/>
  <c r="Q368" i="53"/>
  <c r="P368" i="53"/>
  <c r="U367" i="53"/>
  <c r="T367" i="53"/>
  <c r="S367" i="53"/>
  <c r="R367" i="53"/>
  <c r="Q367" i="53"/>
  <c r="P367" i="53"/>
  <c r="U366" i="53"/>
  <c r="T366" i="53"/>
  <c r="S366" i="53"/>
  <c r="R366" i="53"/>
  <c r="Q366" i="53"/>
  <c r="P366" i="53"/>
  <c r="V366" i="53" s="1"/>
  <c r="U365" i="53"/>
  <c r="T365" i="53"/>
  <c r="S365" i="53"/>
  <c r="R365" i="53"/>
  <c r="Q365" i="53"/>
  <c r="P365" i="53"/>
  <c r="U364" i="53"/>
  <c r="T364" i="53"/>
  <c r="S364" i="53"/>
  <c r="R364" i="53"/>
  <c r="Q364" i="53"/>
  <c r="P364" i="53"/>
  <c r="V364" i="53" s="1"/>
  <c r="U363" i="53"/>
  <c r="T363" i="53"/>
  <c r="S363" i="53"/>
  <c r="R363" i="53"/>
  <c r="Q363" i="53"/>
  <c r="P363" i="53"/>
  <c r="U362" i="53"/>
  <c r="T362" i="53"/>
  <c r="S362" i="53"/>
  <c r="R362" i="53"/>
  <c r="Q362" i="53"/>
  <c r="P362" i="53"/>
  <c r="V362" i="53" s="1"/>
  <c r="U361" i="53"/>
  <c r="T361" i="53"/>
  <c r="S361" i="53"/>
  <c r="R361" i="53"/>
  <c r="Q361" i="53"/>
  <c r="P361" i="53"/>
  <c r="U360" i="53"/>
  <c r="T360" i="53"/>
  <c r="S360" i="53"/>
  <c r="R360" i="53"/>
  <c r="Q360" i="53"/>
  <c r="P360" i="53"/>
  <c r="V360" i="53" s="1"/>
  <c r="U359" i="53"/>
  <c r="T359" i="53"/>
  <c r="S359" i="53"/>
  <c r="R359" i="53"/>
  <c r="Q359" i="53"/>
  <c r="P359" i="53"/>
  <c r="U358" i="53"/>
  <c r="T358" i="53"/>
  <c r="S358" i="53"/>
  <c r="R358" i="53"/>
  <c r="Q358" i="53"/>
  <c r="P358" i="53"/>
  <c r="V358" i="53" s="1"/>
  <c r="U357" i="53"/>
  <c r="T357" i="53"/>
  <c r="S357" i="53"/>
  <c r="R357" i="53"/>
  <c r="Q357" i="53"/>
  <c r="P357" i="53"/>
  <c r="U356" i="53"/>
  <c r="T356" i="53"/>
  <c r="S356" i="53"/>
  <c r="R356" i="53"/>
  <c r="Q356" i="53"/>
  <c r="P356" i="53"/>
  <c r="V356" i="53" s="1"/>
  <c r="U355" i="53"/>
  <c r="T355" i="53"/>
  <c r="S355" i="53"/>
  <c r="R355" i="53"/>
  <c r="Q355" i="53"/>
  <c r="P355" i="53"/>
  <c r="N370" i="53"/>
  <c r="M370" i="53"/>
  <c r="L370" i="53"/>
  <c r="K370" i="53"/>
  <c r="J370" i="53"/>
  <c r="I370" i="53"/>
  <c r="N369" i="53"/>
  <c r="M369" i="53"/>
  <c r="L369" i="53"/>
  <c r="K369" i="53"/>
  <c r="J369" i="53"/>
  <c r="I369" i="53"/>
  <c r="N368" i="53"/>
  <c r="M368" i="53"/>
  <c r="L368" i="53"/>
  <c r="K368" i="53"/>
  <c r="J368" i="53"/>
  <c r="I368" i="53"/>
  <c r="O368" i="53" s="1"/>
  <c r="N367" i="53"/>
  <c r="M367" i="53"/>
  <c r="L367" i="53"/>
  <c r="K367" i="53"/>
  <c r="J367" i="53"/>
  <c r="I367" i="53"/>
  <c r="O367" i="53" s="1"/>
  <c r="N366" i="53"/>
  <c r="M366" i="53"/>
  <c r="L366" i="53"/>
  <c r="K366" i="53"/>
  <c r="J366" i="53"/>
  <c r="I366" i="53"/>
  <c r="N365" i="53"/>
  <c r="M365" i="53"/>
  <c r="L365" i="53"/>
  <c r="K365" i="53"/>
  <c r="J365" i="53"/>
  <c r="I365" i="53"/>
  <c r="O365" i="53" s="1"/>
  <c r="N364" i="53"/>
  <c r="M364" i="53"/>
  <c r="L364" i="53"/>
  <c r="K364" i="53"/>
  <c r="J364" i="53"/>
  <c r="I364" i="53"/>
  <c r="N363" i="53"/>
  <c r="M363" i="53"/>
  <c r="L363" i="53"/>
  <c r="K363" i="53"/>
  <c r="J363" i="53"/>
  <c r="I363" i="53"/>
  <c r="O363" i="53" s="1"/>
  <c r="N362" i="53"/>
  <c r="M362" i="53"/>
  <c r="L362" i="53"/>
  <c r="K362" i="53"/>
  <c r="J362" i="53"/>
  <c r="I362" i="53"/>
  <c r="N361" i="53"/>
  <c r="M361" i="53"/>
  <c r="L361" i="53"/>
  <c r="K361" i="53"/>
  <c r="J361" i="53"/>
  <c r="I361" i="53"/>
  <c r="O361" i="53" s="1"/>
  <c r="N360" i="53"/>
  <c r="M360" i="53"/>
  <c r="L360" i="53"/>
  <c r="K360" i="53"/>
  <c r="J360" i="53"/>
  <c r="I360" i="53"/>
  <c r="N359" i="53"/>
  <c r="M359" i="53"/>
  <c r="L359" i="53"/>
  <c r="K359" i="53"/>
  <c r="J359" i="53"/>
  <c r="I359" i="53"/>
  <c r="O359" i="53" s="1"/>
  <c r="N358" i="53"/>
  <c r="M358" i="53"/>
  <c r="L358" i="53"/>
  <c r="K358" i="53"/>
  <c r="J358" i="53"/>
  <c r="I358" i="53"/>
  <c r="N357" i="53"/>
  <c r="M357" i="53"/>
  <c r="L357" i="53"/>
  <c r="K357" i="53"/>
  <c r="J357" i="53"/>
  <c r="I357" i="53"/>
  <c r="O357" i="53" s="1"/>
  <c r="N356" i="53"/>
  <c r="M356" i="53"/>
  <c r="L356" i="53"/>
  <c r="K356" i="53"/>
  <c r="J356" i="53"/>
  <c r="I356" i="53"/>
  <c r="N355" i="53"/>
  <c r="M355" i="53"/>
  <c r="L355" i="53"/>
  <c r="K355" i="53"/>
  <c r="J355" i="53"/>
  <c r="I355" i="53"/>
  <c r="O355" i="53" s="1"/>
  <c r="G370" i="53"/>
  <c r="F370" i="53"/>
  <c r="E370" i="53"/>
  <c r="G369" i="53"/>
  <c r="F369" i="53"/>
  <c r="E369" i="53"/>
  <c r="G368" i="53"/>
  <c r="F368" i="53"/>
  <c r="E368" i="53"/>
  <c r="G367" i="53"/>
  <c r="F367" i="53"/>
  <c r="E367" i="53"/>
  <c r="G366" i="53"/>
  <c r="F366" i="53"/>
  <c r="E366" i="53"/>
  <c r="G365" i="53"/>
  <c r="F365" i="53"/>
  <c r="E365" i="53"/>
  <c r="G364" i="53"/>
  <c r="F364" i="53"/>
  <c r="E364" i="53"/>
  <c r="G363" i="53"/>
  <c r="F363" i="53"/>
  <c r="E363" i="53"/>
  <c r="G362" i="53"/>
  <c r="F362" i="53"/>
  <c r="E362" i="53"/>
  <c r="G361" i="53"/>
  <c r="F361" i="53"/>
  <c r="E361" i="53"/>
  <c r="G360" i="53"/>
  <c r="F360" i="53"/>
  <c r="E360" i="53"/>
  <c r="G359" i="53"/>
  <c r="F359" i="53"/>
  <c r="E359" i="53"/>
  <c r="G358" i="53"/>
  <c r="F358" i="53"/>
  <c r="H358" i="53" s="1"/>
  <c r="E358" i="53"/>
  <c r="G357" i="53"/>
  <c r="F357" i="53"/>
  <c r="E357" i="53"/>
  <c r="G356" i="53"/>
  <c r="F356" i="53"/>
  <c r="H356" i="53" s="1"/>
  <c r="E356" i="53"/>
  <c r="G355" i="53"/>
  <c r="G354" i="53" s="1"/>
  <c r="F355" i="53"/>
  <c r="E355" i="53"/>
  <c r="E354" i="53" s="1"/>
  <c r="D370" i="53"/>
  <c r="D369" i="53"/>
  <c r="D368" i="53"/>
  <c r="D367" i="53"/>
  <c r="D366" i="53"/>
  <c r="D365" i="53"/>
  <c r="D364" i="53"/>
  <c r="D363" i="53"/>
  <c r="D362" i="53"/>
  <c r="D361" i="53"/>
  <c r="D360" i="53"/>
  <c r="D359" i="53"/>
  <c r="D358" i="53"/>
  <c r="D357" i="53"/>
  <c r="D356" i="53"/>
  <c r="D355" i="53"/>
  <c r="U349" i="52"/>
  <c r="U23" i="52" s="1"/>
  <c r="T349" i="52"/>
  <c r="T23" i="52" s="1"/>
  <c r="S349" i="52"/>
  <c r="S23" i="52" s="1"/>
  <c r="R349" i="52"/>
  <c r="R23" i="52" s="1"/>
  <c r="Q349" i="52"/>
  <c r="Q23" i="52" s="1"/>
  <c r="P349" i="52"/>
  <c r="U348" i="52"/>
  <c r="T348" i="52"/>
  <c r="S348" i="52"/>
  <c r="R348" i="52"/>
  <c r="Q348" i="52"/>
  <c r="P348" i="52"/>
  <c r="U347" i="52"/>
  <c r="T347" i="52"/>
  <c r="S347" i="52"/>
  <c r="R347" i="52"/>
  <c r="Q347" i="52"/>
  <c r="P347" i="52"/>
  <c r="U346" i="52"/>
  <c r="T346" i="52"/>
  <c r="S346" i="52"/>
  <c r="R346" i="52"/>
  <c r="Q346" i="52"/>
  <c r="P346" i="52"/>
  <c r="V346" i="52" s="1"/>
  <c r="U345" i="52"/>
  <c r="T345" i="52"/>
  <c r="S345" i="52"/>
  <c r="R345" i="52"/>
  <c r="Q345" i="52"/>
  <c r="P345" i="52"/>
  <c r="V345" i="52" s="1"/>
  <c r="U344" i="52"/>
  <c r="T344" i="52"/>
  <c r="S344" i="52"/>
  <c r="R344" i="52"/>
  <c r="Q344" i="52"/>
  <c r="P344" i="52"/>
  <c r="U343" i="52"/>
  <c r="T343" i="52"/>
  <c r="S343" i="52"/>
  <c r="R343" i="52"/>
  <c r="Q343" i="52"/>
  <c r="P343" i="52"/>
  <c r="U342" i="52"/>
  <c r="T342" i="52"/>
  <c r="S342" i="52"/>
  <c r="R342" i="52"/>
  <c r="Q342" i="52"/>
  <c r="P342" i="52"/>
  <c r="V342" i="52" s="1"/>
  <c r="U341" i="52"/>
  <c r="T341" i="52"/>
  <c r="S341" i="52"/>
  <c r="R341" i="52"/>
  <c r="Q341" i="52"/>
  <c r="P341" i="52"/>
  <c r="U340" i="52"/>
  <c r="T340" i="52"/>
  <c r="S340" i="52"/>
  <c r="R340" i="52"/>
  <c r="Q340" i="52"/>
  <c r="P340" i="52"/>
  <c r="U339" i="52"/>
  <c r="T339" i="52"/>
  <c r="S339" i="52"/>
  <c r="R339" i="52"/>
  <c r="Q339" i="52"/>
  <c r="P339" i="52"/>
  <c r="U338" i="52"/>
  <c r="T338" i="52"/>
  <c r="S338" i="52"/>
  <c r="R338" i="52"/>
  <c r="Q338" i="52"/>
  <c r="P338" i="52"/>
  <c r="U337" i="52"/>
  <c r="T337" i="52"/>
  <c r="S337" i="52"/>
  <c r="R337" i="52"/>
  <c r="Q337" i="52"/>
  <c r="P337" i="52"/>
  <c r="V337" i="52" s="1"/>
  <c r="U336" i="52"/>
  <c r="T336" i="52"/>
  <c r="S336" i="52"/>
  <c r="R336" i="52"/>
  <c r="Q336" i="52"/>
  <c r="P336" i="52"/>
  <c r="U335" i="52"/>
  <c r="T335" i="52"/>
  <c r="S335" i="52"/>
  <c r="R335" i="52"/>
  <c r="Q335" i="52"/>
  <c r="P335" i="52"/>
  <c r="N349" i="52"/>
  <c r="M349" i="52"/>
  <c r="L349" i="52"/>
  <c r="K349" i="52"/>
  <c r="J349" i="52"/>
  <c r="I349" i="52"/>
  <c r="N348" i="52"/>
  <c r="M348" i="52"/>
  <c r="L348" i="52"/>
  <c r="K348" i="52"/>
  <c r="J348" i="52"/>
  <c r="I348" i="52"/>
  <c r="O348" i="52" s="1"/>
  <c r="N347" i="52"/>
  <c r="M347" i="52"/>
  <c r="L347" i="52"/>
  <c r="K347" i="52"/>
  <c r="J347" i="52"/>
  <c r="I347" i="52"/>
  <c r="N346" i="52"/>
  <c r="M346" i="52"/>
  <c r="L346" i="52"/>
  <c r="K346" i="52"/>
  <c r="J346" i="52"/>
  <c r="I346" i="52"/>
  <c r="N345" i="52"/>
  <c r="M345" i="52"/>
  <c r="L345" i="52"/>
  <c r="K345" i="52"/>
  <c r="J345" i="52"/>
  <c r="I345" i="52"/>
  <c r="N344" i="52"/>
  <c r="M344" i="52"/>
  <c r="L344" i="52"/>
  <c r="K344" i="52"/>
  <c r="J344" i="52"/>
  <c r="I344" i="52"/>
  <c r="O344" i="52" s="1"/>
  <c r="N343" i="52"/>
  <c r="M343" i="52"/>
  <c r="L343" i="52"/>
  <c r="K343" i="52"/>
  <c r="J343" i="52"/>
  <c r="I343" i="52"/>
  <c r="N342" i="52"/>
  <c r="M342" i="52"/>
  <c r="L342" i="52"/>
  <c r="K342" i="52"/>
  <c r="J342" i="52"/>
  <c r="I342" i="52"/>
  <c r="N341" i="52"/>
  <c r="M341" i="52"/>
  <c r="L341" i="52"/>
  <c r="K341" i="52"/>
  <c r="J341" i="52"/>
  <c r="I341" i="52"/>
  <c r="N340" i="52"/>
  <c r="M340" i="52"/>
  <c r="L340" i="52"/>
  <c r="K340" i="52"/>
  <c r="J340" i="52"/>
  <c r="I340" i="52"/>
  <c r="O340" i="52" s="1"/>
  <c r="N339" i="52"/>
  <c r="M339" i="52"/>
  <c r="L339" i="52"/>
  <c r="K339" i="52"/>
  <c r="J339" i="52"/>
  <c r="I339" i="52"/>
  <c r="N338" i="52"/>
  <c r="M338" i="52"/>
  <c r="L338" i="52"/>
  <c r="K338" i="52"/>
  <c r="J338" i="52"/>
  <c r="I338" i="52"/>
  <c r="N337" i="52"/>
  <c r="M337" i="52"/>
  <c r="L337" i="52"/>
  <c r="K337" i="52"/>
  <c r="J337" i="52"/>
  <c r="I337" i="52"/>
  <c r="N336" i="52"/>
  <c r="M336" i="52"/>
  <c r="L336" i="52"/>
  <c r="K336" i="52"/>
  <c r="J336" i="52"/>
  <c r="I336" i="52"/>
  <c r="O336" i="52" s="1"/>
  <c r="N335" i="52"/>
  <c r="M335" i="52"/>
  <c r="L335" i="52"/>
  <c r="K335" i="52"/>
  <c r="J335" i="52"/>
  <c r="I335" i="52"/>
  <c r="G349" i="52"/>
  <c r="F349" i="52"/>
  <c r="E349" i="52"/>
  <c r="G348" i="52"/>
  <c r="F348" i="52"/>
  <c r="E348" i="52"/>
  <c r="G347" i="52"/>
  <c r="F347" i="52"/>
  <c r="E347" i="52"/>
  <c r="G346" i="52"/>
  <c r="F346" i="52"/>
  <c r="E346" i="52"/>
  <c r="G345" i="52"/>
  <c r="F345" i="52"/>
  <c r="E345" i="52"/>
  <c r="G344" i="52"/>
  <c r="F344" i="52"/>
  <c r="E344" i="52"/>
  <c r="G343" i="52"/>
  <c r="F343" i="52"/>
  <c r="E343" i="52"/>
  <c r="G342" i="52"/>
  <c r="F342" i="52"/>
  <c r="E342" i="52"/>
  <c r="G341" i="52"/>
  <c r="F341" i="52"/>
  <c r="E341" i="52"/>
  <c r="G340" i="52"/>
  <c r="F340" i="52"/>
  <c r="E340" i="52"/>
  <c r="G339" i="52"/>
  <c r="F339" i="52"/>
  <c r="E339" i="52"/>
  <c r="G338" i="52"/>
  <c r="F338" i="52"/>
  <c r="E338" i="52"/>
  <c r="G337" i="52"/>
  <c r="F337" i="52"/>
  <c r="E337" i="52"/>
  <c r="G336" i="52"/>
  <c r="F336" i="52"/>
  <c r="E336" i="52"/>
  <c r="G335" i="52"/>
  <c r="F335" i="52"/>
  <c r="E335" i="52"/>
  <c r="D349" i="52"/>
  <c r="D348" i="52"/>
  <c r="D347" i="52"/>
  <c r="D346" i="52"/>
  <c r="D345" i="52"/>
  <c r="D344" i="52"/>
  <c r="D343" i="52"/>
  <c r="D342" i="52"/>
  <c r="D341" i="52"/>
  <c r="D340" i="52"/>
  <c r="D339" i="52"/>
  <c r="D338" i="52"/>
  <c r="D337" i="52"/>
  <c r="D336" i="52"/>
  <c r="D335" i="52"/>
  <c r="W8" i="93"/>
  <c r="U118" i="14"/>
  <c r="T118" i="14"/>
  <c r="S118" i="14"/>
  <c r="R118" i="14"/>
  <c r="Q118" i="14"/>
  <c r="P118" i="14"/>
  <c r="N118" i="14"/>
  <c r="M118" i="14"/>
  <c r="L118" i="14"/>
  <c r="K118" i="14"/>
  <c r="J118" i="14"/>
  <c r="I118" i="14"/>
  <c r="G118" i="14"/>
  <c r="F118" i="14"/>
  <c r="E118" i="14"/>
  <c r="U465" i="137"/>
  <c r="T465" i="137"/>
  <c r="S465" i="137"/>
  <c r="R465" i="137"/>
  <c r="Q465" i="137"/>
  <c r="P465" i="137"/>
  <c r="U464" i="137"/>
  <c r="T464" i="137"/>
  <c r="S464" i="137"/>
  <c r="R464" i="137"/>
  <c r="Q464" i="137"/>
  <c r="P464" i="137"/>
  <c r="U463" i="137"/>
  <c r="T463" i="137"/>
  <c r="S463" i="137"/>
  <c r="R463" i="137"/>
  <c r="Q463" i="137"/>
  <c r="P463" i="137"/>
  <c r="U462" i="137"/>
  <c r="T462" i="137"/>
  <c r="S462" i="137"/>
  <c r="R462" i="137"/>
  <c r="Q462" i="137"/>
  <c r="P462" i="137"/>
  <c r="U461" i="137"/>
  <c r="T461" i="137"/>
  <c r="S461" i="137"/>
  <c r="R461" i="137"/>
  <c r="Q461" i="137"/>
  <c r="P461" i="137"/>
  <c r="U460" i="137"/>
  <c r="T460" i="137"/>
  <c r="S460" i="137"/>
  <c r="R460" i="137"/>
  <c r="Q460" i="137"/>
  <c r="P460" i="137"/>
  <c r="U459" i="137"/>
  <c r="T459" i="137"/>
  <c r="S459" i="137"/>
  <c r="R459" i="137"/>
  <c r="Q459" i="137"/>
  <c r="P459" i="137"/>
  <c r="U458" i="137"/>
  <c r="T458" i="137"/>
  <c r="S458" i="137"/>
  <c r="R458" i="137"/>
  <c r="Q458" i="137"/>
  <c r="P458" i="137"/>
  <c r="U457" i="137"/>
  <c r="T457" i="137"/>
  <c r="S457" i="137"/>
  <c r="R457" i="137"/>
  <c r="Q457" i="137"/>
  <c r="P457" i="137"/>
  <c r="U456" i="137"/>
  <c r="T456" i="137"/>
  <c r="S456" i="137"/>
  <c r="R456" i="137"/>
  <c r="Q456" i="137"/>
  <c r="P456" i="137"/>
  <c r="U455" i="137"/>
  <c r="T455" i="137"/>
  <c r="S455" i="137"/>
  <c r="R455" i="137"/>
  <c r="Q455" i="137"/>
  <c r="P455" i="137"/>
  <c r="U453" i="137"/>
  <c r="T453" i="137"/>
  <c r="S453" i="137"/>
  <c r="R453" i="137"/>
  <c r="Q453" i="137"/>
  <c r="P453" i="137"/>
  <c r="U452" i="137"/>
  <c r="T452" i="137"/>
  <c r="S452" i="137"/>
  <c r="R452" i="137"/>
  <c r="Q452" i="137"/>
  <c r="P452" i="137"/>
  <c r="U446" i="137"/>
  <c r="T446" i="137"/>
  <c r="S446" i="137"/>
  <c r="R446" i="137"/>
  <c r="Q446" i="137"/>
  <c r="P446" i="137"/>
  <c r="U445" i="137"/>
  <c r="T445" i="137"/>
  <c r="S445" i="137"/>
  <c r="R445" i="137"/>
  <c r="Q445" i="137"/>
  <c r="P445" i="137"/>
  <c r="U444" i="137"/>
  <c r="T444" i="137"/>
  <c r="S444" i="137"/>
  <c r="R444" i="137"/>
  <c r="Q444" i="137"/>
  <c r="P444" i="137"/>
  <c r="U443" i="137"/>
  <c r="T443" i="137"/>
  <c r="S443" i="137"/>
  <c r="R443" i="137"/>
  <c r="Q443" i="137"/>
  <c r="P443" i="137"/>
  <c r="V443" i="137" s="1"/>
  <c r="U440" i="137"/>
  <c r="T440" i="137"/>
  <c r="S440" i="137"/>
  <c r="R440" i="137"/>
  <c r="Q440" i="137"/>
  <c r="P440" i="137"/>
  <c r="U439" i="137"/>
  <c r="T439" i="137"/>
  <c r="S439" i="137"/>
  <c r="R439" i="137"/>
  <c r="Q439" i="137"/>
  <c r="P439" i="137"/>
  <c r="U438" i="137"/>
  <c r="T438" i="137"/>
  <c r="S438" i="137"/>
  <c r="R438" i="137"/>
  <c r="Q438" i="137"/>
  <c r="P438" i="137"/>
  <c r="U437" i="137"/>
  <c r="T437" i="137"/>
  <c r="S437" i="137"/>
  <c r="R437" i="137"/>
  <c r="Q437" i="137"/>
  <c r="P437" i="137"/>
  <c r="U436" i="137"/>
  <c r="T436" i="137"/>
  <c r="S436" i="137"/>
  <c r="R436" i="137"/>
  <c r="Q436" i="137"/>
  <c r="P436" i="137"/>
  <c r="U435" i="137"/>
  <c r="T435" i="137"/>
  <c r="S435" i="137"/>
  <c r="R435" i="137"/>
  <c r="Q435" i="137"/>
  <c r="P435" i="137"/>
  <c r="U434" i="137"/>
  <c r="T434" i="137"/>
  <c r="S434" i="137"/>
  <c r="R434" i="137"/>
  <c r="Q434" i="137"/>
  <c r="P434" i="137"/>
  <c r="U433" i="137"/>
  <c r="T433" i="137"/>
  <c r="S433" i="137"/>
  <c r="R433" i="137"/>
  <c r="Q433" i="137"/>
  <c r="P433" i="137"/>
  <c r="U432" i="137"/>
  <c r="T432" i="137"/>
  <c r="S432" i="137"/>
  <c r="R432" i="137"/>
  <c r="Q432" i="137"/>
  <c r="P432" i="137"/>
  <c r="U431" i="137"/>
  <c r="T431" i="137"/>
  <c r="S431" i="137"/>
  <c r="R431" i="137"/>
  <c r="Q431" i="137"/>
  <c r="P431" i="137"/>
  <c r="U430" i="137"/>
  <c r="T430" i="137"/>
  <c r="S430" i="137"/>
  <c r="R430" i="137"/>
  <c r="Q430" i="137"/>
  <c r="P430" i="137"/>
  <c r="U429" i="137"/>
  <c r="T429" i="137"/>
  <c r="S429" i="137"/>
  <c r="R429" i="137"/>
  <c r="Q429" i="137"/>
  <c r="P429" i="137"/>
  <c r="U428" i="137"/>
  <c r="T428" i="137"/>
  <c r="S428" i="137"/>
  <c r="R428" i="137"/>
  <c r="Q428" i="137"/>
  <c r="P428" i="137"/>
  <c r="U427" i="137"/>
  <c r="T427" i="137"/>
  <c r="S427" i="137"/>
  <c r="R427" i="137"/>
  <c r="Q427" i="137"/>
  <c r="P427" i="137"/>
  <c r="U426" i="137"/>
  <c r="T426" i="137"/>
  <c r="S426" i="137"/>
  <c r="R426" i="137"/>
  <c r="Q426" i="137"/>
  <c r="P426" i="137"/>
  <c r="U425" i="137"/>
  <c r="T425" i="137"/>
  <c r="S425" i="137"/>
  <c r="R425" i="137"/>
  <c r="Q425" i="137"/>
  <c r="P425" i="137"/>
  <c r="U424" i="137"/>
  <c r="T424" i="137"/>
  <c r="S424" i="137"/>
  <c r="R424" i="137"/>
  <c r="Q424" i="137"/>
  <c r="P424" i="137"/>
  <c r="U423" i="137"/>
  <c r="T423" i="137"/>
  <c r="S423" i="137"/>
  <c r="R423" i="137"/>
  <c r="Q423" i="137"/>
  <c r="P423" i="137"/>
  <c r="U422" i="137"/>
  <c r="T422" i="137"/>
  <c r="S422" i="137"/>
  <c r="R422" i="137"/>
  <c r="Q422" i="137"/>
  <c r="P422" i="137"/>
  <c r="U421" i="137"/>
  <c r="T421" i="137"/>
  <c r="S421" i="137"/>
  <c r="R421" i="137"/>
  <c r="Q421" i="137"/>
  <c r="P421" i="137"/>
  <c r="U420" i="137"/>
  <c r="T420" i="137"/>
  <c r="S420" i="137"/>
  <c r="R420" i="137"/>
  <c r="Q420" i="137"/>
  <c r="P420" i="137"/>
  <c r="U419" i="137"/>
  <c r="T419" i="137"/>
  <c r="S419" i="137"/>
  <c r="R419" i="137"/>
  <c r="Q419" i="137"/>
  <c r="P419" i="137"/>
  <c r="U417" i="137"/>
  <c r="T417" i="137"/>
  <c r="S417" i="137"/>
  <c r="R417" i="137"/>
  <c r="Q417" i="137"/>
  <c r="P417" i="137"/>
  <c r="U416" i="137"/>
  <c r="T416" i="137"/>
  <c r="S416" i="137"/>
  <c r="R416" i="137"/>
  <c r="Q416" i="137"/>
  <c r="P416" i="137"/>
  <c r="U415" i="137"/>
  <c r="T415" i="137"/>
  <c r="S415" i="137"/>
  <c r="R415" i="137"/>
  <c r="Q415" i="137"/>
  <c r="P415" i="137"/>
  <c r="U414" i="137"/>
  <c r="T414" i="137"/>
  <c r="S414" i="137"/>
  <c r="R414" i="137"/>
  <c r="Q414" i="137"/>
  <c r="P414" i="137"/>
  <c r="U413" i="137"/>
  <c r="T413" i="137"/>
  <c r="S413" i="137"/>
  <c r="R413" i="137"/>
  <c r="Q413" i="137"/>
  <c r="P413" i="137"/>
  <c r="U412" i="137"/>
  <c r="T412" i="137"/>
  <c r="S412" i="137"/>
  <c r="R412" i="137"/>
  <c r="Q412" i="137"/>
  <c r="P412" i="137"/>
  <c r="U411" i="137"/>
  <c r="T411" i="137"/>
  <c r="S411" i="137"/>
  <c r="R411" i="137"/>
  <c r="Q411" i="137"/>
  <c r="P411" i="137"/>
  <c r="U410" i="137"/>
  <c r="T410" i="137"/>
  <c r="S410" i="137"/>
  <c r="R410" i="137"/>
  <c r="Q410" i="137"/>
  <c r="P410" i="137"/>
  <c r="U409" i="137"/>
  <c r="T409" i="137"/>
  <c r="S409" i="137"/>
  <c r="R409" i="137"/>
  <c r="Q409" i="137"/>
  <c r="P409" i="137"/>
  <c r="U401" i="137"/>
  <c r="T401" i="137"/>
  <c r="S401" i="137"/>
  <c r="R401" i="137"/>
  <c r="Q401" i="137"/>
  <c r="P401" i="137"/>
  <c r="U400" i="137"/>
  <c r="T400" i="137"/>
  <c r="S400" i="137"/>
  <c r="R400" i="137"/>
  <c r="Q400" i="137"/>
  <c r="P400" i="137"/>
  <c r="U399" i="137"/>
  <c r="T399" i="137"/>
  <c r="S399" i="137"/>
  <c r="R399" i="137"/>
  <c r="Q399" i="137"/>
  <c r="P399" i="137"/>
  <c r="N465" i="137"/>
  <c r="M465" i="137"/>
  <c r="L465" i="137"/>
  <c r="K465" i="137"/>
  <c r="J465" i="137"/>
  <c r="I465" i="137"/>
  <c r="N464" i="137"/>
  <c r="M464" i="137"/>
  <c r="L464" i="137"/>
  <c r="K464" i="137"/>
  <c r="J464" i="137"/>
  <c r="I464" i="137"/>
  <c r="N463" i="137"/>
  <c r="M463" i="137"/>
  <c r="L463" i="137"/>
  <c r="K463" i="137"/>
  <c r="J463" i="137"/>
  <c r="I463" i="137"/>
  <c r="N462" i="137"/>
  <c r="M462" i="137"/>
  <c r="L462" i="137"/>
  <c r="K462" i="137"/>
  <c r="J462" i="137"/>
  <c r="I462" i="137"/>
  <c r="N461" i="137"/>
  <c r="M461" i="137"/>
  <c r="L461" i="137"/>
  <c r="K461" i="137"/>
  <c r="J461" i="137"/>
  <c r="I461" i="137"/>
  <c r="N460" i="137"/>
  <c r="M460" i="137"/>
  <c r="L460" i="137"/>
  <c r="K460" i="137"/>
  <c r="J460" i="137"/>
  <c r="I460" i="137"/>
  <c r="N459" i="137"/>
  <c r="M459" i="137"/>
  <c r="L459" i="137"/>
  <c r="K459" i="137"/>
  <c r="J459" i="137"/>
  <c r="I459" i="137"/>
  <c r="N458" i="137"/>
  <c r="M458" i="137"/>
  <c r="L458" i="137"/>
  <c r="K458" i="137"/>
  <c r="J458" i="137"/>
  <c r="I458" i="137"/>
  <c r="N457" i="137"/>
  <c r="M457" i="137"/>
  <c r="L457" i="137"/>
  <c r="K457" i="137"/>
  <c r="J457" i="137"/>
  <c r="I457" i="137"/>
  <c r="N456" i="137"/>
  <c r="M456" i="137"/>
  <c r="L456" i="137"/>
  <c r="K456" i="137"/>
  <c r="J456" i="137"/>
  <c r="I456" i="137"/>
  <c r="N455" i="137"/>
  <c r="M455" i="137"/>
  <c r="L455" i="137"/>
  <c r="K455" i="137"/>
  <c r="J455" i="137"/>
  <c r="I455" i="137"/>
  <c r="N453" i="137"/>
  <c r="M453" i="137"/>
  <c r="L453" i="137"/>
  <c r="K453" i="137"/>
  <c r="J453" i="137"/>
  <c r="I453" i="137"/>
  <c r="N452" i="137"/>
  <c r="M452" i="137"/>
  <c r="L452" i="137"/>
  <c r="K452" i="137"/>
  <c r="J452" i="137"/>
  <c r="I452" i="137"/>
  <c r="N446" i="137"/>
  <c r="M446" i="137"/>
  <c r="L446" i="137"/>
  <c r="K446" i="137"/>
  <c r="J446" i="137"/>
  <c r="I446" i="137"/>
  <c r="N445" i="137"/>
  <c r="M445" i="137"/>
  <c r="L445" i="137"/>
  <c r="K445" i="137"/>
  <c r="J445" i="137"/>
  <c r="I445" i="137"/>
  <c r="N444" i="137"/>
  <c r="M444" i="137"/>
  <c r="L444" i="137"/>
  <c r="K444" i="137"/>
  <c r="J444" i="137"/>
  <c r="I444" i="137"/>
  <c r="N443" i="137"/>
  <c r="M443" i="137"/>
  <c r="L443" i="137"/>
  <c r="K443" i="137"/>
  <c r="J443" i="137"/>
  <c r="I443" i="137"/>
  <c r="O443" i="137" s="1"/>
  <c r="N440" i="137"/>
  <c r="M440" i="137"/>
  <c r="L440" i="137"/>
  <c r="K440" i="137"/>
  <c r="J440" i="137"/>
  <c r="I440" i="137"/>
  <c r="N439" i="137"/>
  <c r="M439" i="137"/>
  <c r="L439" i="137"/>
  <c r="K439" i="137"/>
  <c r="J439" i="137"/>
  <c r="I439" i="137"/>
  <c r="N438" i="137"/>
  <c r="M438" i="137"/>
  <c r="L438" i="137"/>
  <c r="K438" i="137"/>
  <c r="J438" i="137"/>
  <c r="I438" i="137"/>
  <c r="N437" i="137"/>
  <c r="M437" i="137"/>
  <c r="L437" i="137"/>
  <c r="K437" i="137"/>
  <c r="J437" i="137"/>
  <c r="I437" i="137"/>
  <c r="N436" i="137"/>
  <c r="M436" i="137"/>
  <c r="L436" i="137"/>
  <c r="K436" i="137"/>
  <c r="J436" i="137"/>
  <c r="I436" i="137"/>
  <c r="N435" i="137"/>
  <c r="M435" i="137"/>
  <c r="L435" i="137"/>
  <c r="K435" i="137"/>
  <c r="J435" i="137"/>
  <c r="I435" i="137"/>
  <c r="N434" i="137"/>
  <c r="M434" i="137"/>
  <c r="L434" i="137"/>
  <c r="K434" i="137"/>
  <c r="J434" i="137"/>
  <c r="I434" i="137"/>
  <c r="N433" i="137"/>
  <c r="M433" i="137"/>
  <c r="L433" i="137"/>
  <c r="K433" i="137"/>
  <c r="J433" i="137"/>
  <c r="I433" i="137"/>
  <c r="N432" i="137"/>
  <c r="M432" i="137"/>
  <c r="L432" i="137"/>
  <c r="K432" i="137"/>
  <c r="J432" i="137"/>
  <c r="I432" i="137"/>
  <c r="N431" i="137"/>
  <c r="M431" i="137"/>
  <c r="L431" i="137"/>
  <c r="K431" i="137"/>
  <c r="J431" i="137"/>
  <c r="I431" i="137"/>
  <c r="N430" i="137"/>
  <c r="M430" i="137"/>
  <c r="L430" i="137"/>
  <c r="K430" i="137"/>
  <c r="J430" i="137"/>
  <c r="I430" i="137"/>
  <c r="N429" i="137"/>
  <c r="M429" i="137"/>
  <c r="L429" i="137"/>
  <c r="K429" i="137"/>
  <c r="J429" i="137"/>
  <c r="I429" i="137"/>
  <c r="N428" i="137"/>
  <c r="M428" i="137"/>
  <c r="L428" i="137"/>
  <c r="K428" i="137"/>
  <c r="J428" i="137"/>
  <c r="I428" i="137"/>
  <c r="N427" i="137"/>
  <c r="M427" i="137"/>
  <c r="L427" i="137"/>
  <c r="K427" i="137"/>
  <c r="J427" i="137"/>
  <c r="I427" i="137"/>
  <c r="N426" i="137"/>
  <c r="M426" i="137"/>
  <c r="L426" i="137"/>
  <c r="K426" i="137"/>
  <c r="J426" i="137"/>
  <c r="I426" i="137"/>
  <c r="N425" i="137"/>
  <c r="M425" i="137"/>
  <c r="L425" i="137"/>
  <c r="K425" i="137"/>
  <c r="J425" i="137"/>
  <c r="I425" i="137"/>
  <c r="N424" i="137"/>
  <c r="M424" i="137"/>
  <c r="L424" i="137"/>
  <c r="K424" i="137"/>
  <c r="J424" i="137"/>
  <c r="I424" i="137"/>
  <c r="N423" i="137"/>
  <c r="M423" i="137"/>
  <c r="L423" i="137"/>
  <c r="K423" i="137"/>
  <c r="J423" i="137"/>
  <c r="I423" i="137"/>
  <c r="N422" i="137"/>
  <c r="M422" i="137"/>
  <c r="L422" i="137"/>
  <c r="K422" i="137"/>
  <c r="J422" i="137"/>
  <c r="I422" i="137"/>
  <c r="N421" i="137"/>
  <c r="M421" i="137"/>
  <c r="L421" i="137"/>
  <c r="K421" i="137"/>
  <c r="J421" i="137"/>
  <c r="I421" i="137"/>
  <c r="N420" i="137"/>
  <c r="M420" i="137"/>
  <c r="L420" i="137"/>
  <c r="K420" i="137"/>
  <c r="J420" i="137"/>
  <c r="I420" i="137"/>
  <c r="N419" i="137"/>
  <c r="M419" i="137"/>
  <c r="L419" i="137"/>
  <c r="K419" i="137"/>
  <c r="J419" i="137"/>
  <c r="I419" i="137"/>
  <c r="N417" i="137"/>
  <c r="M417" i="137"/>
  <c r="L417" i="137"/>
  <c r="K417" i="137"/>
  <c r="J417" i="137"/>
  <c r="I417" i="137"/>
  <c r="N416" i="137"/>
  <c r="M416" i="137"/>
  <c r="L416" i="137"/>
  <c r="K416" i="137"/>
  <c r="J416" i="137"/>
  <c r="I416" i="137"/>
  <c r="N415" i="137"/>
  <c r="M415" i="137"/>
  <c r="L415" i="137"/>
  <c r="K415" i="137"/>
  <c r="J415" i="137"/>
  <c r="I415" i="137"/>
  <c r="N414" i="137"/>
  <c r="M414" i="137"/>
  <c r="L414" i="137"/>
  <c r="K414" i="137"/>
  <c r="J414" i="137"/>
  <c r="I414" i="137"/>
  <c r="N413" i="137"/>
  <c r="M413" i="137"/>
  <c r="L413" i="137"/>
  <c r="K413" i="137"/>
  <c r="J413" i="137"/>
  <c r="I413" i="137"/>
  <c r="N412" i="137"/>
  <c r="M412" i="137"/>
  <c r="L412" i="137"/>
  <c r="K412" i="137"/>
  <c r="J412" i="137"/>
  <c r="I412" i="137"/>
  <c r="N411" i="137"/>
  <c r="M411" i="137"/>
  <c r="L411" i="137"/>
  <c r="K411" i="137"/>
  <c r="J411" i="137"/>
  <c r="I411" i="137"/>
  <c r="N410" i="137"/>
  <c r="M410" i="137"/>
  <c r="L410" i="137"/>
  <c r="K410" i="137"/>
  <c r="J410" i="137"/>
  <c r="I410" i="137"/>
  <c r="N409" i="137"/>
  <c r="M409" i="137"/>
  <c r="L409" i="137"/>
  <c r="K409" i="137"/>
  <c r="J409" i="137"/>
  <c r="I409" i="137"/>
  <c r="N401" i="137"/>
  <c r="M401" i="137"/>
  <c r="L401" i="137"/>
  <c r="K401" i="137"/>
  <c r="J401" i="137"/>
  <c r="I401" i="137"/>
  <c r="N400" i="137"/>
  <c r="M400" i="137"/>
  <c r="L400" i="137"/>
  <c r="K400" i="137"/>
  <c r="J400" i="137"/>
  <c r="I400" i="137"/>
  <c r="N399" i="137"/>
  <c r="M399" i="137"/>
  <c r="L399" i="137"/>
  <c r="K399" i="137"/>
  <c r="J399" i="137"/>
  <c r="I399" i="137"/>
  <c r="G465" i="137"/>
  <c r="F465" i="137"/>
  <c r="E465" i="137"/>
  <c r="D465" i="137"/>
  <c r="G464" i="137"/>
  <c r="F464" i="137"/>
  <c r="E464" i="137"/>
  <c r="D464" i="137"/>
  <c r="G463" i="137"/>
  <c r="F463" i="137"/>
  <c r="E463" i="137"/>
  <c r="D463" i="137"/>
  <c r="G462" i="137"/>
  <c r="F462" i="137"/>
  <c r="E462" i="137"/>
  <c r="D462" i="137"/>
  <c r="G461" i="137"/>
  <c r="F461" i="137"/>
  <c r="E461" i="137"/>
  <c r="D461" i="137"/>
  <c r="G460" i="137"/>
  <c r="F460" i="137"/>
  <c r="E460" i="137"/>
  <c r="D460" i="137"/>
  <c r="G459" i="137"/>
  <c r="F459" i="137"/>
  <c r="E459" i="137"/>
  <c r="D459" i="137"/>
  <c r="G458" i="137"/>
  <c r="F458" i="137"/>
  <c r="E458" i="137"/>
  <c r="D458" i="137"/>
  <c r="G457" i="137"/>
  <c r="F457" i="137"/>
  <c r="E457" i="137"/>
  <c r="D457" i="137"/>
  <c r="G456" i="137"/>
  <c r="F456" i="137"/>
  <c r="E456" i="137"/>
  <c r="D456" i="137"/>
  <c r="G455" i="137"/>
  <c r="F455" i="137"/>
  <c r="E455" i="137"/>
  <c r="D455" i="137"/>
  <c r="G453" i="137"/>
  <c r="F453" i="137"/>
  <c r="E453" i="137"/>
  <c r="D453" i="137"/>
  <c r="G452" i="137"/>
  <c r="F452" i="137"/>
  <c r="E452" i="137"/>
  <c r="D452" i="137"/>
  <c r="G446" i="137"/>
  <c r="F446" i="137"/>
  <c r="E446" i="137"/>
  <c r="D446" i="137"/>
  <c r="G445" i="137"/>
  <c r="F445" i="137"/>
  <c r="E445" i="137"/>
  <c r="D445" i="137"/>
  <c r="G444" i="137"/>
  <c r="F444" i="137"/>
  <c r="E444" i="137"/>
  <c r="D444" i="137"/>
  <c r="G443" i="137"/>
  <c r="F443" i="137"/>
  <c r="E443" i="137"/>
  <c r="D443" i="137"/>
  <c r="G440" i="137"/>
  <c r="F440" i="137"/>
  <c r="E440" i="137"/>
  <c r="D440" i="137"/>
  <c r="G439" i="137"/>
  <c r="F439" i="137"/>
  <c r="E439" i="137"/>
  <c r="D439" i="137"/>
  <c r="G438" i="137"/>
  <c r="F438" i="137"/>
  <c r="E438" i="137"/>
  <c r="D438" i="137"/>
  <c r="G437" i="137"/>
  <c r="F437" i="137"/>
  <c r="E437" i="137"/>
  <c r="D437" i="137"/>
  <c r="G436" i="137"/>
  <c r="F436" i="137"/>
  <c r="E436" i="137"/>
  <c r="D436" i="137"/>
  <c r="G435" i="137"/>
  <c r="F435" i="137"/>
  <c r="E435" i="137"/>
  <c r="D435" i="137"/>
  <c r="G434" i="137"/>
  <c r="F434" i="137"/>
  <c r="E434" i="137"/>
  <c r="D434" i="137"/>
  <c r="G433" i="137"/>
  <c r="F433" i="137"/>
  <c r="E433" i="137"/>
  <c r="D433" i="137"/>
  <c r="G432" i="137"/>
  <c r="F432" i="137"/>
  <c r="E432" i="137"/>
  <c r="D432" i="137"/>
  <c r="G431" i="137"/>
  <c r="F431" i="137"/>
  <c r="E431" i="137"/>
  <c r="D431" i="137"/>
  <c r="G430" i="137"/>
  <c r="F430" i="137"/>
  <c r="E430" i="137"/>
  <c r="D430" i="137"/>
  <c r="G429" i="137"/>
  <c r="F429" i="137"/>
  <c r="E429" i="137"/>
  <c r="D429" i="137"/>
  <c r="G428" i="137"/>
  <c r="F428" i="137"/>
  <c r="E428" i="137"/>
  <c r="D428" i="137"/>
  <c r="G427" i="137"/>
  <c r="F427" i="137"/>
  <c r="E427" i="137"/>
  <c r="D427" i="137"/>
  <c r="G426" i="137"/>
  <c r="F426" i="137"/>
  <c r="E426" i="137"/>
  <c r="D426" i="137"/>
  <c r="G425" i="137"/>
  <c r="F425" i="137"/>
  <c r="E425" i="137"/>
  <c r="D425" i="137"/>
  <c r="G424" i="137"/>
  <c r="F424" i="137"/>
  <c r="E424" i="137"/>
  <c r="D424" i="137"/>
  <c r="G423" i="137"/>
  <c r="F423" i="137"/>
  <c r="E423" i="137"/>
  <c r="D423" i="137"/>
  <c r="G422" i="137"/>
  <c r="F422" i="137"/>
  <c r="E422" i="137"/>
  <c r="D422" i="137"/>
  <c r="G421" i="137"/>
  <c r="F421" i="137"/>
  <c r="E421" i="137"/>
  <c r="D421" i="137"/>
  <c r="G420" i="137"/>
  <c r="F420" i="137"/>
  <c r="E420" i="137"/>
  <c r="D420" i="137"/>
  <c r="G419" i="137"/>
  <c r="F419" i="137"/>
  <c r="E419" i="137"/>
  <c r="D419" i="137"/>
  <c r="G417" i="137"/>
  <c r="F417" i="137"/>
  <c r="E417" i="137"/>
  <c r="D417" i="137"/>
  <c r="G416" i="137"/>
  <c r="F416" i="137"/>
  <c r="E416" i="137"/>
  <c r="D416" i="137"/>
  <c r="G415" i="137"/>
  <c r="F415" i="137"/>
  <c r="E415" i="137"/>
  <c r="D415" i="137"/>
  <c r="G414" i="137"/>
  <c r="F414" i="137"/>
  <c r="E414" i="137"/>
  <c r="D414" i="137"/>
  <c r="G413" i="137"/>
  <c r="F413" i="137"/>
  <c r="E413" i="137"/>
  <c r="D413" i="137"/>
  <c r="G412" i="137"/>
  <c r="F412" i="137"/>
  <c r="E412" i="137"/>
  <c r="D412" i="137"/>
  <c r="G411" i="137"/>
  <c r="F411" i="137"/>
  <c r="E411" i="137"/>
  <c r="D411" i="137"/>
  <c r="G410" i="137"/>
  <c r="F410" i="137"/>
  <c r="E410" i="137"/>
  <c r="D410" i="137"/>
  <c r="G409" i="137"/>
  <c r="F409" i="137"/>
  <c r="E409" i="137"/>
  <c r="D409" i="137"/>
  <c r="G401" i="137"/>
  <c r="F401" i="137"/>
  <c r="E401" i="137"/>
  <c r="D401" i="137"/>
  <c r="G400" i="137"/>
  <c r="F400" i="137"/>
  <c r="E400" i="137"/>
  <c r="D400" i="137"/>
  <c r="G399" i="137"/>
  <c r="F399" i="137"/>
  <c r="E399" i="137"/>
  <c r="D399" i="137"/>
  <c r="D14" i="137" s="1"/>
  <c r="U397" i="137"/>
  <c r="T397" i="137"/>
  <c r="S397" i="137"/>
  <c r="R397" i="137"/>
  <c r="Q397" i="137"/>
  <c r="P397" i="137"/>
  <c r="U396" i="137"/>
  <c r="T396" i="137"/>
  <c r="S396" i="137"/>
  <c r="R396" i="137"/>
  <c r="Q396" i="137"/>
  <c r="P396" i="137"/>
  <c r="U395" i="137"/>
  <c r="T395" i="137"/>
  <c r="S395" i="137"/>
  <c r="R395" i="137"/>
  <c r="Q395" i="137"/>
  <c r="P395" i="137"/>
  <c r="N397" i="137"/>
  <c r="M397" i="137"/>
  <c r="L397" i="137"/>
  <c r="K397" i="137"/>
  <c r="J397" i="137"/>
  <c r="I397" i="137"/>
  <c r="N396" i="137"/>
  <c r="M396" i="137"/>
  <c r="L396" i="137"/>
  <c r="K396" i="137"/>
  <c r="J396" i="137"/>
  <c r="I396" i="137"/>
  <c r="N395" i="137"/>
  <c r="M395" i="137"/>
  <c r="L395" i="137"/>
  <c r="K395" i="137"/>
  <c r="J395" i="137"/>
  <c r="I395" i="137"/>
  <c r="G397" i="137"/>
  <c r="F397" i="137"/>
  <c r="E397" i="137"/>
  <c r="D397" i="137"/>
  <c r="G396" i="137"/>
  <c r="F396" i="137"/>
  <c r="E396" i="137"/>
  <c r="D396" i="137"/>
  <c r="G395" i="137"/>
  <c r="F395" i="137"/>
  <c r="E395" i="137"/>
  <c r="D395" i="137"/>
  <c r="U394" i="137"/>
  <c r="T394" i="137"/>
  <c r="S394" i="137"/>
  <c r="R394" i="137"/>
  <c r="Q394" i="137"/>
  <c r="P394" i="137"/>
  <c r="N394" i="137"/>
  <c r="M394" i="137"/>
  <c r="L394" i="137"/>
  <c r="K394" i="137"/>
  <c r="J394" i="137"/>
  <c r="I394" i="137"/>
  <c r="G394" i="137"/>
  <c r="F394" i="137"/>
  <c r="E394" i="137"/>
  <c r="D394" i="137"/>
  <c r="U479" i="137"/>
  <c r="T479" i="137"/>
  <c r="R479" i="137"/>
  <c r="P479" i="137"/>
  <c r="F479" i="137"/>
  <c r="D473" i="137"/>
  <c r="E473" i="137"/>
  <c r="F473" i="137"/>
  <c r="G473" i="137"/>
  <c r="I473" i="137"/>
  <c r="J473" i="137"/>
  <c r="K473" i="137"/>
  <c r="L473" i="137"/>
  <c r="M473" i="137"/>
  <c r="N473" i="137"/>
  <c r="P473" i="137"/>
  <c r="Q473" i="137"/>
  <c r="R473" i="137"/>
  <c r="S473" i="137"/>
  <c r="T473" i="137"/>
  <c r="U473" i="137"/>
  <c r="D480" i="137"/>
  <c r="E480" i="137"/>
  <c r="F480" i="137"/>
  <c r="G480" i="137"/>
  <c r="I480" i="137"/>
  <c r="J480" i="137"/>
  <c r="K480" i="137"/>
  <c r="L480" i="137"/>
  <c r="M480" i="137"/>
  <c r="N480" i="137"/>
  <c r="P480" i="137"/>
  <c r="Q480" i="137"/>
  <c r="R480" i="137"/>
  <c r="S480" i="137"/>
  <c r="T480" i="137"/>
  <c r="U480" i="137"/>
  <c r="D474" i="137"/>
  <c r="E474" i="137"/>
  <c r="F474" i="137"/>
  <c r="G474" i="137"/>
  <c r="I474" i="137"/>
  <c r="J474" i="137"/>
  <c r="K474" i="137"/>
  <c r="L474" i="137"/>
  <c r="M474" i="137"/>
  <c r="N474" i="137"/>
  <c r="P474" i="137"/>
  <c r="Q474" i="137"/>
  <c r="R474" i="137"/>
  <c r="S474" i="137"/>
  <c r="T474" i="137"/>
  <c r="U474" i="137"/>
  <c r="D475" i="137"/>
  <c r="E475" i="137"/>
  <c r="F475" i="137"/>
  <c r="G475" i="137"/>
  <c r="I475" i="137"/>
  <c r="J475" i="137"/>
  <c r="K475" i="137"/>
  <c r="L475" i="137"/>
  <c r="M475" i="137"/>
  <c r="N475" i="137"/>
  <c r="P475" i="137"/>
  <c r="Q475" i="137"/>
  <c r="R475" i="137"/>
  <c r="S475" i="137"/>
  <c r="T475" i="137"/>
  <c r="U475" i="137"/>
  <c r="D476" i="137"/>
  <c r="E476" i="137"/>
  <c r="F476" i="137"/>
  <c r="G476" i="137"/>
  <c r="I476" i="137"/>
  <c r="J476" i="137"/>
  <c r="K476" i="137"/>
  <c r="L476" i="137"/>
  <c r="M476" i="137"/>
  <c r="N476" i="137"/>
  <c r="P476" i="137"/>
  <c r="Q476" i="137"/>
  <c r="R476" i="137"/>
  <c r="S476" i="137"/>
  <c r="T476" i="137"/>
  <c r="U476" i="137"/>
  <c r="D481" i="137"/>
  <c r="E481" i="137"/>
  <c r="F481" i="137"/>
  <c r="G481" i="137"/>
  <c r="I481" i="137"/>
  <c r="J481" i="137"/>
  <c r="K481" i="137"/>
  <c r="L481" i="137"/>
  <c r="M481" i="137"/>
  <c r="N481" i="137"/>
  <c r="P481" i="137"/>
  <c r="Q481" i="137"/>
  <c r="R481" i="137"/>
  <c r="S481" i="137"/>
  <c r="T481" i="137"/>
  <c r="U481" i="137"/>
  <c r="D477" i="137"/>
  <c r="E477" i="137"/>
  <c r="F477" i="137"/>
  <c r="G477" i="137"/>
  <c r="I477" i="137"/>
  <c r="J477" i="137"/>
  <c r="K477" i="137"/>
  <c r="L477" i="137"/>
  <c r="M477" i="137"/>
  <c r="N477" i="137"/>
  <c r="P477" i="137"/>
  <c r="Q477" i="137"/>
  <c r="R477" i="137"/>
  <c r="S477" i="137"/>
  <c r="T477" i="137"/>
  <c r="U477" i="137"/>
  <c r="D478" i="137"/>
  <c r="E478" i="137"/>
  <c r="F478" i="137"/>
  <c r="G478" i="137"/>
  <c r="I478" i="137"/>
  <c r="J478" i="137"/>
  <c r="K478" i="137"/>
  <c r="L478" i="137"/>
  <c r="M478" i="137"/>
  <c r="N478" i="137"/>
  <c r="P478" i="137"/>
  <c r="Q478" i="137"/>
  <c r="R478" i="137"/>
  <c r="S478" i="137"/>
  <c r="T478" i="137"/>
  <c r="U478" i="137"/>
  <c r="U472" i="137"/>
  <c r="T472" i="137"/>
  <c r="S472" i="137"/>
  <c r="R472" i="137"/>
  <c r="Q472" i="137"/>
  <c r="P472" i="137"/>
  <c r="N472" i="137"/>
  <c r="M472" i="137"/>
  <c r="L472" i="137"/>
  <c r="K472" i="137"/>
  <c r="J472" i="137"/>
  <c r="I472" i="137"/>
  <c r="G472" i="137"/>
  <c r="F472" i="137"/>
  <c r="E472" i="137"/>
  <c r="D472" i="137"/>
  <c r="W443" i="137"/>
  <c r="D118" i="14"/>
  <c r="D115" i="14" s="1"/>
  <c r="I479" i="137"/>
  <c r="K479" i="137"/>
  <c r="M479" i="137"/>
  <c r="D479" i="137"/>
  <c r="E479" i="137"/>
  <c r="G479" i="137"/>
  <c r="J479" i="137"/>
  <c r="L479" i="137"/>
  <c r="N479" i="137"/>
  <c r="Q479" i="137"/>
  <c r="S479" i="137"/>
  <c r="B2" i="158"/>
  <c r="B4" i="158" s="1"/>
  <c r="K127" i="90"/>
  <c r="K126" i="90"/>
  <c r="K125" i="90"/>
  <c r="K123" i="90"/>
  <c r="K122" i="90"/>
  <c r="K121" i="90"/>
  <c r="K120" i="90"/>
  <c r="K119" i="90"/>
  <c r="K118" i="90"/>
  <c r="K117" i="90"/>
  <c r="K116" i="90"/>
  <c r="K115" i="90"/>
  <c r="K114" i="90"/>
  <c r="K113" i="90"/>
  <c r="K112" i="90"/>
  <c r="K111" i="90"/>
  <c r="K110" i="90"/>
  <c r="K109" i="90"/>
  <c r="K108" i="90"/>
  <c r="K107" i="90"/>
  <c r="K224" i="90"/>
  <c r="K223" i="90"/>
  <c r="K222" i="90"/>
  <c r="K221" i="90"/>
  <c r="K220" i="90"/>
  <c r="K219" i="90"/>
  <c r="K217" i="90"/>
  <c r="K216" i="90"/>
  <c r="K215" i="90"/>
  <c r="K214" i="90"/>
  <c r="K213" i="90"/>
  <c r="K212" i="90"/>
  <c r="K211" i="90"/>
  <c r="K210" i="90"/>
  <c r="K209" i="90"/>
  <c r="K208" i="90"/>
  <c r="K207" i="90"/>
  <c r="K206" i="90"/>
  <c r="K205" i="90"/>
  <c r="K204" i="90"/>
  <c r="K203" i="90"/>
  <c r="K202" i="90"/>
  <c r="K200" i="90"/>
  <c r="K199" i="90"/>
  <c r="K198" i="90"/>
  <c r="K197" i="90"/>
  <c r="K196" i="90"/>
  <c r="K195" i="90"/>
  <c r="K193" i="90"/>
  <c r="K192" i="90"/>
  <c r="K191" i="90"/>
  <c r="K189" i="90"/>
  <c r="K188" i="90"/>
  <c r="K187" i="90"/>
  <c r="K186" i="90"/>
  <c r="K185" i="90"/>
  <c r="K184" i="90"/>
  <c r="K183" i="90"/>
  <c r="K182" i="90"/>
  <c r="K181" i="90"/>
  <c r="K180" i="90"/>
  <c r="K179" i="90"/>
  <c r="K178" i="90"/>
  <c r="K177" i="90"/>
  <c r="K176" i="90"/>
  <c r="K175" i="90"/>
  <c r="K174" i="90"/>
  <c r="K173" i="90"/>
  <c r="K172" i="90"/>
  <c r="K169" i="90"/>
  <c r="K168" i="90"/>
  <c r="K167" i="90"/>
  <c r="K166" i="90"/>
  <c r="K165" i="90"/>
  <c r="K164" i="90"/>
  <c r="K163" i="90"/>
  <c r="K162" i="90"/>
  <c r="K161" i="90"/>
  <c r="K160" i="90"/>
  <c r="K159" i="90"/>
  <c r="K158" i="90"/>
  <c r="K157" i="90"/>
  <c r="K156" i="90"/>
  <c r="K155" i="90"/>
  <c r="K154" i="90"/>
  <c r="K153" i="90"/>
  <c r="K152" i="90"/>
  <c r="K151" i="90"/>
  <c r="K150" i="90"/>
  <c r="K149" i="90"/>
  <c r="K148" i="90"/>
  <c r="K147" i="90"/>
  <c r="K146" i="90"/>
  <c r="K145" i="90"/>
  <c r="K144" i="90"/>
  <c r="K143" i="90"/>
  <c r="K142" i="90"/>
  <c r="K141" i="90"/>
  <c r="K140" i="90"/>
  <c r="K139" i="90"/>
  <c r="K138" i="90"/>
  <c r="K137" i="90"/>
  <c r="K136" i="90"/>
  <c r="K135" i="90"/>
  <c r="K134" i="90"/>
  <c r="K133" i="90"/>
  <c r="K132" i="90"/>
  <c r="K131" i="90"/>
  <c r="K130" i="90"/>
  <c r="K106" i="90"/>
  <c r="K105" i="90"/>
  <c r="K104" i="90"/>
  <c r="K103" i="90"/>
  <c r="K102" i="90"/>
  <c r="K101" i="90"/>
  <c r="K100" i="90"/>
  <c r="K99" i="90"/>
  <c r="K98" i="90"/>
  <c r="K97" i="90"/>
  <c r="K96" i="90"/>
  <c r="K95" i="90"/>
  <c r="K94" i="90"/>
  <c r="K93" i="90"/>
  <c r="K92" i="90"/>
  <c r="K91" i="90"/>
  <c r="K90" i="90"/>
  <c r="K89" i="90"/>
  <c r="K88" i="90"/>
  <c r="K87" i="90"/>
  <c r="K86" i="90"/>
  <c r="K85" i="90"/>
  <c r="K84" i="90"/>
  <c r="K83" i="90"/>
  <c r="K82" i="90"/>
  <c r="K81" i="90"/>
  <c r="K80" i="90"/>
  <c r="K79" i="90"/>
  <c r="K77" i="90"/>
  <c r="K76" i="90"/>
  <c r="K75" i="90"/>
  <c r="K74" i="90"/>
  <c r="K73" i="90"/>
  <c r="K72" i="90"/>
  <c r="K71" i="90"/>
  <c r="K70" i="90"/>
  <c r="K69" i="90"/>
  <c r="K68" i="90"/>
  <c r="K67" i="90"/>
  <c r="K66" i="90"/>
  <c r="K65" i="90"/>
  <c r="K64" i="90"/>
  <c r="K63" i="90"/>
  <c r="K62" i="90"/>
  <c r="K61" i="90"/>
  <c r="K60" i="90"/>
  <c r="K59" i="90"/>
  <c r="K58" i="90"/>
  <c r="J57" i="90"/>
  <c r="K56" i="90"/>
  <c r="K55" i="90"/>
  <c r="K54" i="90"/>
  <c r="K53" i="90"/>
  <c r="K52" i="90"/>
  <c r="K51" i="90"/>
  <c r="K50" i="90"/>
  <c r="K49" i="90"/>
  <c r="K48" i="90"/>
  <c r="K47" i="90"/>
  <c r="K46" i="90"/>
  <c r="K45" i="90"/>
  <c r="K44" i="90"/>
  <c r="K43" i="90"/>
  <c r="K42" i="90"/>
  <c r="K41" i="90"/>
  <c r="K40" i="90"/>
  <c r="K39" i="90"/>
  <c r="K38" i="90"/>
  <c r="K37" i="90"/>
  <c r="K36" i="90"/>
  <c r="K35" i="90"/>
  <c r="K34" i="90"/>
  <c r="K33" i="90"/>
  <c r="K32" i="90"/>
  <c r="K31" i="90"/>
  <c r="K30" i="90"/>
  <c r="K29" i="90"/>
  <c r="K28" i="90"/>
  <c r="K27" i="90"/>
  <c r="K26" i="90"/>
  <c r="K25" i="90"/>
  <c r="K24" i="90"/>
  <c r="K23" i="90"/>
  <c r="K22" i="90"/>
  <c r="K19" i="90"/>
  <c r="K18" i="90"/>
  <c r="K17" i="90"/>
  <c r="K16" i="90"/>
  <c r="K15" i="90"/>
  <c r="K14" i="90"/>
  <c r="K13" i="90"/>
  <c r="K12" i="90"/>
  <c r="V406" i="52"/>
  <c r="Z406" i="52" s="1"/>
  <c r="V404" i="52"/>
  <c r="Z404" i="52" s="1"/>
  <c r="U403" i="52"/>
  <c r="U77" i="52" s="1"/>
  <c r="T403" i="52"/>
  <c r="T77" i="52" s="1"/>
  <c r="S403" i="52"/>
  <c r="S77" i="52" s="1"/>
  <c r="R403" i="52"/>
  <c r="R77" i="52" s="1"/>
  <c r="Q403" i="52"/>
  <c r="Q77" i="52" s="1"/>
  <c r="P403" i="52"/>
  <c r="P77" i="52" s="1"/>
  <c r="U402" i="52"/>
  <c r="U76" i="52" s="1"/>
  <c r="T402" i="52"/>
  <c r="T76" i="52" s="1"/>
  <c r="S402" i="52"/>
  <c r="S76" i="52" s="1"/>
  <c r="R402" i="52"/>
  <c r="R76" i="52" s="1"/>
  <c r="Q402" i="52"/>
  <c r="Q76" i="52" s="1"/>
  <c r="P402" i="52"/>
  <c r="U401" i="52"/>
  <c r="U75" i="52" s="1"/>
  <c r="T401" i="52"/>
  <c r="T75" i="52" s="1"/>
  <c r="S401" i="52"/>
  <c r="S75" i="52" s="1"/>
  <c r="R401" i="52"/>
  <c r="R75" i="52" s="1"/>
  <c r="Q401" i="52"/>
  <c r="Q75" i="52" s="1"/>
  <c r="P401" i="52"/>
  <c r="P75" i="52" s="1"/>
  <c r="U400" i="52"/>
  <c r="U74" i="52" s="1"/>
  <c r="T400" i="52"/>
  <c r="T74" i="52" s="1"/>
  <c r="S400" i="52"/>
  <c r="S74" i="52" s="1"/>
  <c r="R400" i="52"/>
  <c r="R74" i="52" s="1"/>
  <c r="Q400" i="52"/>
  <c r="Q74" i="52" s="1"/>
  <c r="P400" i="52"/>
  <c r="U399" i="52"/>
  <c r="U73" i="52" s="1"/>
  <c r="T399" i="52"/>
  <c r="T73" i="52" s="1"/>
  <c r="S399" i="52"/>
  <c r="S73" i="52" s="1"/>
  <c r="R399" i="52"/>
  <c r="R73" i="52" s="1"/>
  <c r="Q399" i="52"/>
  <c r="Q73" i="52" s="1"/>
  <c r="P399" i="52"/>
  <c r="P73" i="52" s="1"/>
  <c r="U398" i="52"/>
  <c r="U72" i="52" s="1"/>
  <c r="T398" i="52"/>
  <c r="T72" i="52" s="1"/>
  <c r="S398" i="52"/>
  <c r="S72" i="52" s="1"/>
  <c r="R398" i="52"/>
  <c r="R72" i="52" s="1"/>
  <c r="Q398" i="52"/>
  <c r="Q72" i="52" s="1"/>
  <c r="P398" i="52"/>
  <c r="N403" i="52"/>
  <c r="N77" i="52" s="1"/>
  <c r="M403" i="52"/>
  <c r="M77" i="52" s="1"/>
  <c r="L403" i="52"/>
  <c r="L77" i="52" s="1"/>
  <c r="K403" i="52"/>
  <c r="K77" i="52" s="1"/>
  <c r="J403" i="52"/>
  <c r="J77" i="52" s="1"/>
  <c r="I403" i="52"/>
  <c r="I77" i="52" s="1"/>
  <c r="N402" i="52"/>
  <c r="N76" i="52" s="1"/>
  <c r="M402" i="52"/>
  <c r="M76" i="52" s="1"/>
  <c r="L402" i="52"/>
  <c r="L76" i="52" s="1"/>
  <c r="K402" i="52"/>
  <c r="K76" i="52" s="1"/>
  <c r="J402" i="52"/>
  <c r="J76" i="52" s="1"/>
  <c r="I402" i="52"/>
  <c r="N401" i="52"/>
  <c r="N75" i="52" s="1"/>
  <c r="M401" i="52"/>
  <c r="M75" i="52" s="1"/>
  <c r="L401" i="52"/>
  <c r="L75" i="52" s="1"/>
  <c r="K401" i="52"/>
  <c r="K75" i="52" s="1"/>
  <c r="J401" i="52"/>
  <c r="J75" i="52" s="1"/>
  <c r="I401" i="52"/>
  <c r="N400" i="52"/>
  <c r="N74" i="52" s="1"/>
  <c r="M400" i="52"/>
  <c r="M74" i="52" s="1"/>
  <c r="L400" i="52"/>
  <c r="L74" i="52" s="1"/>
  <c r="K400" i="52"/>
  <c r="K74" i="52" s="1"/>
  <c r="J400" i="52"/>
  <c r="J74" i="52" s="1"/>
  <c r="I400" i="52"/>
  <c r="N399" i="52"/>
  <c r="N73" i="52" s="1"/>
  <c r="M399" i="52"/>
  <c r="M73" i="52" s="1"/>
  <c r="L399" i="52"/>
  <c r="L73" i="52" s="1"/>
  <c r="K399" i="52"/>
  <c r="K73" i="52" s="1"/>
  <c r="J399" i="52"/>
  <c r="J73" i="52" s="1"/>
  <c r="I399" i="52"/>
  <c r="I73" i="52" s="1"/>
  <c r="N398" i="52"/>
  <c r="N72" i="52" s="1"/>
  <c r="M398" i="52"/>
  <c r="M72" i="52" s="1"/>
  <c r="L398" i="52"/>
  <c r="L72" i="52" s="1"/>
  <c r="K398" i="52"/>
  <c r="K72" i="52" s="1"/>
  <c r="J398" i="52"/>
  <c r="J72" i="52" s="1"/>
  <c r="I398" i="52"/>
  <c r="I72" i="52" s="1"/>
  <c r="G403" i="52"/>
  <c r="G77" i="52" s="1"/>
  <c r="F403" i="52"/>
  <c r="F77" i="52" s="1"/>
  <c r="E403" i="52"/>
  <c r="E77" i="52" s="1"/>
  <c r="G402" i="52"/>
  <c r="G76" i="52" s="1"/>
  <c r="F402" i="52"/>
  <c r="F76" i="52" s="1"/>
  <c r="E402" i="52"/>
  <c r="E76" i="52" s="1"/>
  <c r="G401" i="52"/>
  <c r="G75" i="52" s="1"/>
  <c r="F401" i="52"/>
  <c r="F75" i="52" s="1"/>
  <c r="E401" i="52"/>
  <c r="E75" i="52" s="1"/>
  <c r="G400" i="52"/>
  <c r="G74" i="52" s="1"/>
  <c r="F400" i="52"/>
  <c r="F74" i="52" s="1"/>
  <c r="E400" i="52"/>
  <c r="G399" i="52"/>
  <c r="G73" i="52" s="1"/>
  <c r="F399" i="52"/>
  <c r="F73" i="52" s="1"/>
  <c r="E399" i="52"/>
  <c r="E73" i="52" s="1"/>
  <c r="G398" i="52"/>
  <c r="G72" i="52" s="1"/>
  <c r="F398" i="52"/>
  <c r="F72" i="52" s="1"/>
  <c r="E398" i="52"/>
  <c r="E72" i="52" s="1"/>
  <c r="D403" i="52"/>
  <c r="D402" i="52"/>
  <c r="D401" i="52"/>
  <c r="D400" i="52"/>
  <c r="D74" i="52" s="1"/>
  <c r="D399" i="52"/>
  <c r="D398" i="52"/>
  <c r="U389" i="52"/>
  <c r="T389" i="52"/>
  <c r="S389" i="52"/>
  <c r="R389" i="52"/>
  <c r="Q389" i="52"/>
  <c r="P389" i="52"/>
  <c r="U388" i="52"/>
  <c r="T388" i="52"/>
  <c r="S388" i="52"/>
  <c r="R388" i="52"/>
  <c r="Q388" i="52"/>
  <c r="P388" i="52"/>
  <c r="U391" i="52"/>
  <c r="T391" i="52"/>
  <c r="S391" i="52"/>
  <c r="R391" i="52"/>
  <c r="Q391" i="52"/>
  <c r="P391" i="52"/>
  <c r="N391" i="52"/>
  <c r="M391" i="52"/>
  <c r="L391" i="52"/>
  <c r="K391" i="52"/>
  <c r="J391" i="52"/>
  <c r="I391" i="52"/>
  <c r="G391" i="52"/>
  <c r="F391" i="52"/>
  <c r="E391" i="52"/>
  <c r="N389" i="52"/>
  <c r="M389" i="52"/>
  <c r="L389" i="52"/>
  <c r="K389" i="52"/>
  <c r="J389" i="52"/>
  <c r="I389" i="52"/>
  <c r="N388" i="52"/>
  <c r="M388" i="52"/>
  <c r="L388" i="52"/>
  <c r="K388" i="52"/>
  <c r="J388" i="52"/>
  <c r="I388" i="52"/>
  <c r="G389" i="52"/>
  <c r="F389" i="52"/>
  <c r="E389" i="52"/>
  <c r="G388" i="52"/>
  <c r="F388" i="52"/>
  <c r="E388" i="52"/>
  <c r="U386" i="52"/>
  <c r="U60" i="52" s="1"/>
  <c r="T386" i="52"/>
  <c r="T60" i="52" s="1"/>
  <c r="S386" i="52"/>
  <c r="S60" i="52" s="1"/>
  <c r="R386" i="52"/>
  <c r="R60" i="52" s="1"/>
  <c r="Q386" i="52"/>
  <c r="Q60" i="52" s="1"/>
  <c r="P386" i="52"/>
  <c r="U385" i="52"/>
  <c r="T385" i="52"/>
  <c r="S385" i="52"/>
  <c r="R385" i="52"/>
  <c r="Q385" i="52"/>
  <c r="P385" i="52"/>
  <c r="U384" i="52"/>
  <c r="T384" i="52"/>
  <c r="S384" i="52"/>
  <c r="R384" i="52"/>
  <c r="Q384" i="52"/>
  <c r="P384" i="52"/>
  <c r="U383" i="52"/>
  <c r="T383" i="52"/>
  <c r="S383" i="52"/>
  <c r="R383" i="52"/>
  <c r="Q383" i="52"/>
  <c r="P383" i="52"/>
  <c r="N386" i="52"/>
  <c r="M386" i="52"/>
  <c r="L386" i="52"/>
  <c r="K386" i="52"/>
  <c r="J386" i="52"/>
  <c r="I386" i="52"/>
  <c r="N385" i="52"/>
  <c r="M385" i="52"/>
  <c r="L385" i="52"/>
  <c r="K385" i="52"/>
  <c r="J385" i="52"/>
  <c r="I385" i="52"/>
  <c r="N384" i="52"/>
  <c r="M384" i="52"/>
  <c r="L384" i="52"/>
  <c r="K384" i="52"/>
  <c r="J384" i="52"/>
  <c r="I384" i="52"/>
  <c r="N383" i="52"/>
  <c r="N382" i="52" s="1"/>
  <c r="M383" i="52"/>
  <c r="M382" i="52" s="1"/>
  <c r="L383" i="52"/>
  <c r="K383" i="52"/>
  <c r="K382" i="52" s="1"/>
  <c r="J383" i="52"/>
  <c r="J382" i="52" s="1"/>
  <c r="I383" i="52"/>
  <c r="G386" i="52"/>
  <c r="F386" i="52"/>
  <c r="E386" i="52"/>
  <c r="G385" i="52"/>
  <c r="F385" i="52"/>
  <c r="E385" i="52"/>
  <c r="G384" i="52"/>
  <c r="F384" i="52"/>
  <c r="E384" i="52"/>
  <c r="G383" i="52"/>
  <c r="F383" i="52"/>
  <c r="E383" i="52"/>
  <c r="U381" i="52"/>
  <c r="U55" i="52" s="1"/>
  <c r="T381" i="52"/>
  <c r="T55" i="52" s="1"/>
  <c r="S381" i="52"/>
  <c r="S55" i="52" s="1"/>
  <c r="R381" i="52"/>
  <c r="R55" i="52" s="1"/>
  <c r="Q381" i="52"/>
  <c r="Q55" i="52" s="1"/>
  <c r="P381" i="52"/>
  <c r="U380" i="52"/>
  <c r="T380" i="52"/>
  <c r="S380" i="52"/>
  <c r="R380" i="52"/>
  <c r="Q380" i="52"/>
  <c r="P380" i="52"/>
  <c r="U379" i="52"/>
  <c r="T379" i="52"/>
  <c r="S379" i="52"/>
  <c r="R379" i="52"/>
  <c r="Q379" i="52"/>
  <c r="P379" i="52"/>
  <c r="N381" i="52"/>
  <c r="M381" i="52"/>
  <c r="L381" i="52"/>
  <c r="K381" i="52"/>
  <c r="J381" i="52"/>
  <c r="I381" i="52"/>
  <c r="N380" i="52"/>
  <c r="M380" i="52"/>
  <c r="L380" i="52"/>
  <c r="K380" i="52"/>
  <c r="J380" i="52"/>
  <c r="I380" i="52"/>
  <c r="N379" i="52"/>
  <c r="N378" i="52" s="1"/>
  <c r="M379" i="52"/>
  <c r="L379" i="52"/>
  <c r="K379" i="52"/>
  <c r="K378" i="52" s="1"/>
  <c r="J379" i="52"/>
  <c r="J378" i="52" s="1"/>
  <c r="I379" i="52"/>
  <c r="I378" i="52" s="1"/>
  <c r="G381" i="52"/>
  <c r="F381" i="52"/>
  <c r="E381" i="52"/>
  <c r="G380" i="52"/>
  <c r="F380" i="52"/>
  <c r="E380" i="52"/>
  <c r="G379" i="52"/>
  <c r="F379" i="52"/>
  <c r="E379" i="52"/>
  <c r="U377" i="52"/>
  <c r="U51" i="52" s="1"/>
  <c r="T377" i="52"/>
  <c r="T51" i="52" s="1"/>
  <c r="S377" i="52"/>
  <c r="S51" i="52" s="1"/>
  <c r="R377" i="52"/>
  <c r="R51" i="52" s="1"/>
  <c r="Q377" i="52"/>
  <c r="Q51" i="52" s="1"/>
  <c r="P377" i="52"/>
  <c r="P51" i="52" s="1"/>
  <c r="U376" i="52"/>
  <c r="T376" i="52"/>
  <c r="S376" i="52"/>
  <c r="R376" i="52"/>
  <c r="Q376" i="52"/>
  <c r="P376" i="52"/>
  <c r="U375" i="52"/>
  <c r="T375" i="52"/>
  <c r="S375" i="52"/>
  <c r="R375" i="52"/>
  <c r="Q375" i="52"/>
  <c r="P375" i="52"/>
  <c r="U374" i="52"/>
  <c r="T374" i="52"/>
  <c r="S374" i="52"/>
  <c r="R374" i="52"/>
  <c r="Q374" i="52"/>
  <c r="P374" i="52"/>
  <c r="U373" i="52"/>
  <c r="T373" i="52"/>
  <c r="S373" i="52"/>
  <c r="R373" i="52"/>
  <c r="Q373" i="52"/>
  <c r="P373" i="52"/>
  <c r="U372" i="52"/>
  <c r="T372" i="52"/>
  <c r="S372" i="52"/>
  <c r="R372" i="52"/>
  <c r="Q372" i="52"/>
  <c r="P372" i="52"/>
  <c r="U371" i="52"/>
  <c r="T371" i="52"/>
  <c r="S371" i="52"/>
  <c r="R371" i="52"/>
  <c r="Q371" i="52"/>
  <c r="P371" i="52"/>
  <c r="N377" i="52"/>
  <c r="M377" i="52"/>
  <c r="L377" i="52"/>
  <c r="K377" i="52"/>
  <c r="J377" i="52"/>
  <c r="N376" i="52"/>
  <c r="M376" i="52"/>
  <c r="L376" i="52"/>
  <c r="K376" i="52"/>
  <c r="J376" i="52"/>
  <c r="I376" i="52"/>
  <c r="N375" i="52"/>
  <c r="M375" i="52"/>
  <c r="L375" i="52"/>
  <c r="K375" i="52"/>
  <c r="J375" i="52"/>
  <c r="I375" i="52"/>
  <c r="N374" i="52"/>
  <c r="M374" i="52"/>
  <c r="L374" i="52"/>
  <c r="K374" i="52"/>
  <c r="J374" i="52"/>
  <c r="I374" i="52"/>
  <c r="N373" i="52"/>
  <c r="M373" i="52"/>
  <c r="L373" i="52"/>
  <c r="K373" i="52"/>
  <c r="J373" i="52"/>
  <c r="I373" i="52"/>
  <c r="N372" i="52"/>
  <c r="M372" i="52"/>
  <c r="L372" i="52"/>
  <c r="K372" i="52"/>
  <c r="J372" i="52"/>
  <c r="I372" i="52"/>
  <c r="N371" i="52"/>
  <c r="M371" i="52"/>
  <c r="L371" i="52"/>
  <c r="K371" i="52"/>
  <c r="J371" i="52"/>
  <c r="I371" i="52"/>
  <c r="G377" i="52"/>
  <c r="F377" i="52"/>
  <c r="E377" i="52"/>
  <c r="G376" i="52"/>
  <c r="F376" i="52"/>
  <c r="E376" i="52"/>
  <c r="G375" i="52"/>
  <c r="F375" i="52"/>
  <c r="E375" i="52"/>
  <c r="G374" i="52"/>
  <c r="F374" i="52"/>
  <c r="E374" i="52"/>
  <c r="G373" i="52"/>
  <c r="F373" i="52"/>
  <c r="E373" i="52"/>
  <c r="G372" i="52"/>
  <c r="F372" i="52"/>
  <c r="E372" i="52"/>
  <c r="G371" i="52"/>
  <c r="F371" i="52"/>
  <c r="E371" i="52"/>
  <c r="U369" i="52"/>
  <c r="U43" i="52" s="1"/>
  <c r="T369" i="52"/>
  <c r="T43" i="52" s="1"/>
  <c r="S369" i="52"/>
  <c r="S43" i="52" s="1"/>
  <c r="R369" i="52"/>
  <c r="R43" i="52" s="1"/>
  <c r="Q369" i="52"/>
  <c r="Q43" i="52" s="1"/>
  <c r="P369" i="52"/>
  <c r="P43" i="52" s="1"/>
  <c r="U368" i="52"/>
  <c r="T368" i="52"/>
  <c r="S368" i="52"/>
  <c r="R368" i="52"/>
  <c r="Q368" i="52"/>
  <c r="P368" i="52"/>
  <c r="V368" i="52" s="1"/>
  <c r="U367" i="52"/>
  <c r="T367" i="52"/>
  <c r="S367" i="52"/>
  <c r="R367" i="52"/>
  <c r="Q367" i="52"/>
  <c r="P367" i="52"/>
  <c r="U366" i="52"/>
  <c r="T366" i="52"/>
  <c r="S366" i="52"/>
  <c r="R366" i="52"/>
  <c r="Q366" i="52"/>
  <c r="P366" i="52"/>
  <c r="U365" i="52"/>
  <c r="T365" i="52"/>
  <c r="S365" i="52"/>
  <c r="R365" i="52"/>
  <c r="Q365" i="52"/>
  <c r="P365" i="52"/>
  <c r="U364" i="52"/>
  <c r="T364" i="52"/>
  <c r="S364" i="52"/>
  <c r="R364" i="52"/>
  <c r="Q364" i="52"/>
  <c r="P364" i="52"/>
  <c r="U363" i="52"/>
  <c r="T363" i="52"/>
  <c r="S363" i="52"/>
  <c r="R363" i="52"/>
  <c r="Q363" i="52"/>
  <c r="P363" i="52"/>
  <c r="V363" i="52" s="1"/>
  <c r="U362" i="52"/>
  <c r="T362" i="52"/>
  <c r="S362" i="52"/>
  <c r="R362" i="52"/>
  <c r="Q362" i="52"/>
  <c r="P362" i="52"/>
  <c r="U361" i="52"/>
  <c r="T361" i="52"/>
  <c r="S361" i="52"/>
  <c r="R361" i="52"/>
  <c r="Q361" i="52"/>
  <c r="P361" i="52"/>
  <c r="U360" i="52"/>
  <c r="T360" i="52"/>
  <c r="S360" i="52"/>
  <c r="R360" i="52"/>
  <c r="Q360" i="52"/>
  <c r="P360" i="52"/>
  <c r="V360" i="52" s="1"/>
  <c r="U359" i="52"/>
  <c r="T359" i="52"/>
  <c r="S359" i="52"/>
  <c r="R359" i="52"/>
  <c r="Q359" i="52"/>
  <c r="P359" i="52"/>
  <c r="U358" i="52"/>
  <c r="T358" i="52"/>
  <c r="S358" i="52"/>
  <c r="R358" i="52"/>
  <c r="Q358" i="52"/>
  <c r="P358" i="52"/>
  <c r="U357" i="52"/>
  <c r="T357" i="52"/>
  <c r="S357" i="52"/>
  <c r="R357" i="52"/>
  <c r="Q357" i="52"/>
  <c r="P357" i="52"/>
  <c r="U356" i="52"/>
  <c r="T356" i="52"/>
  <c r="S356" i="52"/>
  <c r="R356" i="52"/>
  <c r="Q356" i="52"/>
  <c r="P356" i="52"/>
  <c r="U355" i="52"/>
  <c r="T355" i="52"/>
  <c r="S355" i="52"/>
  <c r="R355" i="52"/>
  <c r="Q355" i="52"/>
  <c r="P355" i="52"/>
  <c r="V355" i="52" s="1"/>
  <c r="U354" i="52"/>
  <c r="T354" i="52"/>
  <c r="S354" i="52"/>
  <c r="R354" i="52"/>
  <c r="Q354" i="52"/>
  <c r="P354" i="52"/>
  <c r="U353" i="52"/>
  <c r="T353" i="52"/>
  <c r="S353" i="52"/>
  <c r="R353" i="52"/>
  <c r="Q353" i="52"/>
  <c r="P353" i="52"/>
  <c r="U352" i="52"/>
  <c r="T352" i="52"/>
  <c r="S352" i="52"/>
  <c r="R352" i="52"/>
  <c r="Q352" i="52"/>
  <c r="P352" i="52"/>
  <c r="V352" i="52" s="1"/>
  <c r="U351" i="52"/>
  <c r="T351" i="52"/>
  <c r="S351" i="52"/>
  <c r="R351" i="52"/>
  <c r="Q351" i="52"/>
  <c r="P351" i="52"/>
  <c r="N369" i="52"/>
  <c r="M369" i="52"/>
  <c r="L369" i="52"/>
  <c r="K369" i="52"/>
  <c r="J369" i="52"/>
  <c r="I369" i="52"/>
  <c r="N368" i="52"/>
  <c r="M368" i="52"/>
  <c r="L368" i="52"/>
  <c r="K368" i="52"/>
  <c r="J368" i="52"/>
  <c r="I368" i="52"/>
  <c r="N367" i="52"/>
  <c r="M367" i="52"/>
  <c r="L367" i="52"/>
  <c r="K367" i="52"/>
  <c r="J367" i="52"/>
  <c r="I367" i="52"/>
  <c r="N366" i="52"/>
  <c r="M366" i="52"/>
  <c r="L366" i="52"/>
  <c r="K366" i="52"/>
  <c r="J366" i="52"/>
  <c r="I366" i="52"/>
  <c r="N365" i="52"/>
  <c r="M365" i="52"/>
  <c r="L365" i="52"/>
  <c r="K365" i="52"/>
  <c r="J365" i="52"/>
  <c r="I365" i="52"/>
  <c r="N364" i="52"/>
  <c r="M364" i="52"/>
  <c r="L364" i="52"/>
  <c r="K364" i="52"/>
  <c r="J364" i="52"/>
  <c r="I364" i="52"/>
  <c r="N363" i="52"/>
  <c r="M363" i="52"/>
  <c r="L363" i="52"/>
  <c r="K363" i="52"/>
  <c r="J363" i="52"/>
  <c r="I363" i="52"/>
  <c r="N362" i="52"/>
  <c r="M362" i="52"/>
  <c r="L362" i="52"/>
  <c r="K362" i="52"/>
  <c r="J362" i="52"/>
  <c r="I362" i="52"/>
  <c r="N361" i="52"/>
  <c r="M361" i="52"/>
  <c r="L361" i="52"/>
  <c r="K361" i="52"/>
  <c r="J361" i="52"/>
  <c r="I361" i="52"/>
  <c r="O361" i="52" s="1"/>
  <c r="N360" i="52"/>
  <c r="M360" i="52"/>
  <c r="L360" i="52"/>
  <c r="K360" i="52"/>
  <c r="J360" i="52"/>
  <c r="I360" i="52"/>
  <c r="N359" i="52"/>
  <c r="M359" i="52"/>
  <c r="L359" i="52"/>
  <c r="K359" i="52"/>
  <c r="J359" i="52"/>
  <c r="I359" i="52"/>
  <c r="N358" i="52"/>
  <c r="M358" i="52"/>
  <c r="L358" i="52"/>
  <c r="K358" i="52"/>
  <c r="J358" i="52"/>
  <c r="I358" i="52"/>
  <c r="N357" i="52"/>
  <c r="M357" i="52"/>
  <c r="L357" i="52"/>
  <c r="K357" i="52"/>
  <c r="J357" i="52"/>
  <c r="I357" i="52"/>
  <c r="N356" i="52"/>
  <c r="M356" i="52"/>
  <c r="L356" i="52"/>
  <c r="K356" i="52"/>
  <c r="J356" i="52"/>
  <c r="I356" i="52"/>
  <c r="N355" i="52"/>
  <c r="M355" i="52"/>
  <c r="L355" i="52"/>
  <c r="K355" i="52"/>
  <c r="J355" i="52"/>
  <c r="I355" i="52"/>
  <c r="N354" i="52"/>
  <c r="M354" i="52"/>
  <c r="L354" i="52"/>
  <c r="K354" i="52"/>
  <c r="J354" i="52"/>
  <c r="I354" i="52"/>
  <c r="N353" i="52"/>
  <c r="M353" i="52"/>
  <c r="L353" i="52"/>
  <c r="K353" i="52"/>
  <c r="J353" i="52"/>
  <c r="I353" i="52"/>
  <c r="O353" i="52" s="1"/>
  <c r="N352" i="52"/>
  <c r="M352" i="52"/>
  <c r="L352" i="52"/>
  <c r="K352" i="52"/>
  <c r="J352" i="52"/>
  <c r="I352" i="52"/>
  <c r="N351" i="52"/>
  <c r="M351" i="52"/>
  <c r="L351" i="52"/>
  <c r="K351" i="52"/>
  <c r="J351" i="52"/>
  <c r="I351" i="52"/>
  <c r="G369" i="52"/>
  <c r="F369" i="52"/>
  <c r="E369" i="52"/>
  <c r="G368" i="52"/>
  <c r="F368" i="52"/>
  <c r="E368" i="52"/>
  <c r="G367" i="52"/>
  <c r="F367" i="52"/>
  <c r="E367" i="52"/>
  <c r="G366" i="52"/>
  <c r="F366" i="52"/>
  <c r="E366" i="52"/>
  <c r="G365" i="52"/>
  <c r="F365" i="52"/>
  <c r="E365" i="52"/>
  <c r="G364" i="52"/>
  <c r="F364" i="52"/>
  <c r="E364" i="52"/>
  <c r="G363" i="52"/>
  <c r="F363" i="52"/>
  <c r="E363" i="52"/>
  <c r="G362" i="52"/>
  <c r="F362" i="52"/>
  <c r="E362" i="52"/>
  <c r="G361" i="52"/>
  <c r="F361" i="52"/>
  <c r="E361" i="52"/>
  <c r="G360" i="52"/>
  <c r="F360" i="52"/>
  <c r="E360" i="52"/>
  <c r="G359" i="52"/>
  <c r="F359" i="52"/>
  <c r="E359" i="52"/>
  <c r="G358" i="52"/>
  <c r="F358" i="52"/>
  <c r="E358" i="52"/>
  <c r="G357" i="52"/>
  <c r="F357" i="52"/>
  <c r="E357" i="52"/>
  <c r="G356" i="52"/>
  <c r="F356" i="52"/>
  <c r="E356" i="52"/>
  <c r="G355" i="52"/>
  <c r="F355" i="52"/>
  <c r="E355" i="52"/>
  <c r="G354" i="52"/>
  <c r="F354" i="52"/>
  <c r="E354" i="52"/>
  <c r="G353" i="52"/>
  <c r="F353" i="52"/>
  <c r="E353" i="52"/>
  <c r="G352" i="52"/>
  <c r="F352" i="52"/>
  <c r="E352" i="52"/>
  <c r="G351" i="52"/>
  <c r="F351" i="52"/>
  <c r="E351" i="52"/>
  <c r="D391" i="52"/>
  <c r="D389" i="52"/>
  <c r="D388" i="52"/>
  <c r="D386" i="52"/>
  <c r="D385" i="52"/>
  <c r="D384" i="52"/>
  <c r="D383" i="52"/>
  <c r="D381" i="52"/>
  <c r="D380" i="52"/>
  <c r="D379" i="52"/>
  <c r="D377" i="52"/>
  <c r="D376" i="52"/>
  <c r="D375" i="52"/>
  <c r="D374" i="52"/>
  <c r="D373" i="52"/>
  <c r="D372" i="52"/>
  <c r="D371" i="52"/>
  <c r="D369" i="52"/>
  <c r="D368" i="52"/>
  <c r="D367" i="52"/>
  <c r="D366" i="52"/>
  <c r="D365" i="52"/>
  <c r="D364" i="52"/>
  <c r="D363" i="52"/>
  <c r="D362" i="52"/>
  <c r="D361" i="52"/>
  <c r="D360" i="52"/>
  <c r="D359" i="52"/>
  <c r="D358" i="52"/>
  <c r="D357" i="52"/>
  <c r="D356" i="52"/>
  <c r="D355" i="52"/>
  <c r="D354" i="52"/>
  <c r="D353" i="52"/>
  <c r="D352" i="52"/>
  <c r="D351" i="52"/>
  <c r="U432" i="53"/>
  <c r="U87" i="53" s="1"/>
  <c r="T432" i="53"/>
  <c r="T87" i="53" s="1"/>
  <c r="S432" i="53"/>
  <c r="S87" i="53" s="1"/>
  <c r="R432" i="53"/>
  <c r="R87" i="53" s="1"/>
  <c r="Q432" i="53"/>
  <c r="Q87" i="53" s="1"/>
  <c r="P432" i="53"/>
  <c r="P87" i="53" s="1"/>
  <c r="U431" i="53"/>
  <c r="U86" i="53" s="1"/>
  <c r="T431" i="53"/>
  <c r="T86" i="53" s="1"/>
  <c r="S431" i="53"/>
  <c r="S86" i="53" s="1"/>
  <c r="R431" i="53"/>
  <c r="R86" i="53" s="1"/>
  <c r="Q431" i="53"/>
  <c r="Q86" i="53" s="1"/>
  <c r="P431" i="53"/>
  <c r="U430" i="53"/>
  <c r="U85" i="53" s="1"/>
  <c r="T430" i="53"/>
  <c r="T85" i="53" s="1"/>
  <c r="S430" i="53"/>
  <c r="S85" i="53" s="1"/>
  <c r="R430" i="53"/>
  <c r="Q430" i="53"/>
  <c r="Q85" i="53" s="1"/>
  <c r="P430" i="53"/>
  <c r="P85" i="53" s="1"/>
  <c r="U429" i="53"/>
  <c r="U84" i="53" s="1"/>
  <c r="T429" i="53"/>
  <c r="T84" i="53" s="1"/>
  <c r="S429" i="53"/>
  <c r="S84" i="53" s="1"/>
  <c r="R429" i="53"/>
  <c r="R84" i="53" s="1"/>
  <c r="Q429" i="53"/>
  <c r="Q84" i="53" s="1"/>
  <c r="P429" i="53"/>
  <c r="U428" i="53"/>
  <c r="U83" i="53" s="1"/>
  <c r="T428" i="53"/>
  <c r="T83" i="53" s="1"/>
  <c r="S428" i="53"/>
  <c r="S83" i="53" s="1"/>
  <c r="R428" i="53"/>
  <c r="Q428" i="53"/>
  <c r="Q83" i="53" s="1"/>
  <c r="P428" i="53"/>
  <c r="P83" i="53" s="1"/>
  <c r="U427" i="53"/>
  <c r="U82" i="53" s="1"/>
  <c r="T427" i="53"/>
  <c r="T82" i="53" s="1"/>
  <c r="S427" i="53"/>
  <c r="S82" i="53" s="1"/>
  <c r="R427" i="53"/>
  <c r="R82" i="53" s="1"/>
  <c r="Q427" i="53"/>
  <c r="Q82" i="53" s="1"/>
  <c r="P427" i="53"/>
  <c r="P82" i="53" s="1"/>
  <c r="U426" i="53"/>
  <c r="U81" i="53" s="1"/>
  <c r="T426" i="53"/>
  <c r="T81" i="53" s="1"/>
  <c r="S426" i="53"/>
  <c r="S81" i="53" s="1"/>
  <c r="R426" i="53"/>
  <c r="Q426" i="53"/>
  <c r="Q81" i="53" s="1"/>
  <c r="P426" i="53"/>
  <c r="P81" i="53" s="1"/>
  <c r="U425" i="53"/>
  <c r="U80" i="53" s="1"/>
  <c r="T425" i="53"/>
  <c r="S425" i="53"/>
  <c r="S80" i="53" s="1"/>
  <c r="R425" i="53"/>
  <c r="R80" i="53" s="1"/>
  <c r="Q425" i="53"/>
  <c r="Q80" i="53" s="1"/>
  <c r="P425" i="53"/>
  <c r="U423" i="53"/>
  <c r="U78" i="53" s="1"/>
  <c r="T423" i="53"/>
  <c r="T78" i="53" s="1"/>
  <c r="S423" i="53"/>
  <c r="R423" i="53"/>
  <c r="Q423" i="53"/>
  <c r="Q78" i="53" s="1"/>
  <c r="P423" i="53"/>
  <c r="P78" i="53" s="1"/>
  <c r="N432" i="53"/>
  <c r="N87" i="53" s="1"/>
  <c r="M432" i="53"/>
  <c r="M87" i="53" s="1"/>
  <c r="L432" i="53"/>
  <c r="L87" i="53" s="1"/>
  <c r="K432" i="53"/>
  <c r="K87" i="53" s="1"/>
  <c r="J432" i="53"/>
  <c r="I432" i="53"/>
  <c r="I87" i="53" s="1"/>
  <c r="N431" i="53"/>
  <c r="N86" i="53" s="1"/>
  <c r="M431" i="53"/>
  <c r="M86" i="53" s="1"/>
  <c r="L431" i="53"/>
  <c r="L86" i="53" s="1"/>
  <c r="K431" i="53"/>
  <c r="J431" i="53"/>
  <c r="J86" i="53" s="1"/>
  <c r="I431" i="53"/>
  <c r="I86" i="53" s="1"/>
  <c r="N430" i="53"/>
  <c r="N85" i="53" s="1"/>
  <c r="M430" i="53"/>
  <c r="M85" i="53" s="1"/>
  <c r="L430" i="53"/>
  <c r="L85" i="53" s="1"/>
  <c r="K430" i="53"/>
  <c r="K85" i="53" s="1"/>
  <c r="J430" i="53"/>
  <c r="J85" i="53" s="1"/>
  <c r="I430" i="53"/>
  <c r="N429" i="53"/>
  <c r="N84" i="53" s="1"/>
  <c r="M429" i="53"/>
  <c r="M84" i="53" s="1"/>
  <c r="L429" i="53"/>
  <c r="L84" i="53" s="1"/>
  <c r="K429" i="53"/>
  <c r="J429" i="53"/>
  <c r="J84" i="53" s="1"/>
  <c r="I429" i="53"/>
  <c r="I84" i="53" s="1"/>
  <c r="N428" i="53"/>
  <c r="N83" i="53" s="1"/>
  <c r="M428" i="53"/>
  <c r="M83" i="53" s="1"/>
  <c r="L428" i="53"/>
  <c r="L83" i="53" s="1"/>
  <c r="K428" i="53"/>
  <c r="K83" i="53" s="1"/>
  <c r="J428" i="53"/>
  <c r="J83" i="53" s="1"/>
  <c r="I428" i="53"/>
  <c r="N427" i="53"/>
  <c r="N82" i="53" s="1"/>
  <c r="M427" i="53"/>
  <c r="M82" i="53" s="1"/>
  <c r="L427" i="53"/>
  <c r="L82" i="53" s="1"/>
  <c r="K427" i="53"/>
  <c r="K82" i="53" s="1"/>
  <c r="J427" i="53"/>
  <c r="I427" i="53"/>
  <c r="I82" i="53" s="1"/>
  <c r="N426" i="53"/>
  <c r="N81" i="53" s="1"/>
  <c r="M426" i="53"/>
  <c r="M81" i="53" s="1"/>
  <c r="L426" i="53"/>
  <c r="L81" i="53" s="1"/>
  <c r="K426" i="53"/>
  <c r="K81" i="53" s="1"/>
  <c r="J426" i="53"/>
  <c r="J81" i="53" s="1"/>
  <c r="I426" i="53"/>
  <c r="N425" i="53"/>
  <c r="N80" i="53" s="1"/>
  <c r="M425" i="53"/>
  <c r="M80" i="53" s="1"/>
  <c r="L425" i="53"/>
  <c r="L80" i="53" s="1"/>
  <c r="K425" i="53"/>
  <c r="J425" i="53"/>
  <c r="J80" i="53" s="1"/>
  <c r="I425" i="53"/>
  <c r="I80" i="53" s="1"/>
  <c r="N423" i="53"/>
  <c r="M423" i="53"/>
  <c r="L423" i="53"/>
  <c r="L78" i="53" s="1"/>
  <c r="K423" i="53"/>
  <c r="K78" i="53" s="1"/>
  <c r="J423" i="53"/>
  <c r="I423" i="53"/>
  <c r="G432" i="53"/>
  <c r="G87" i="53" s="1"/>
  <c r="F432" i="53"/>
  <c r="F87" i="53" s="1"/>
  <c r="E432" i="53"/>
  <c r="E87" i="53" s="1"/>
  <c r="G431" i="53"/>
  <c r="G86" i="53" s="1"/>
  <c r="F431" i="53"/>
  <c r="F86" i="53" s="1"/>
  <c r="E431" i="53"/>
  <c r="E86" i="53" s="1"/>
  <c r="G430" i="53"/>
  <c r="G85" i="53" s="1"/>
  <c r="F430" i="53"/>
  <c r="F85" i="53" s="1"/>
  <c r="E430" i="53"/>
  <c r="E85" i="53" s="1"/>
  <c r="G429" i="53"/>
  <c r="G84" i="53" s="1"/>
  <c r="F429" i="53"/>
  <c r="F84" i="53" s="1"/>
  <c r="E429" i="53"/>
  <c r="E84" i="53" s="1"/>
  <c r="G428" i="53"/>
  <c r="G83" i="53" s="1"/>
  <c r="F428" i="53"/>
  <c r="F83" i="53" s="1"/>
  <c r="E428" i="53"/>
  <c r="E83" i="53" s="1"/>
  <c r="G427" i="53"/>
  <c r="F427" i="53"/>
  <c r="F82" i="53" s="1"/>
  <c r="E427" i="53"/>
  <c r="E82" i="53" s="1"/>
  <c r="G426" i="53"/>
  <c r="G81" i="53" s="1"/>
  <c r="F426" i="53"/>
  <c r="E426" i="53"/>
  <c r="E81" i="53" s="1"/>
  <c r="G425" i="53"/>
  <c r="G80" i="53" s="1"/>
  <c r="F425" i="53"/>
  <c r="F80" i="53" s="1"/>
  <c r="E425" i="53"/>
  <c r="G423" i="53"/>
  <c r="G78" i="53" s="1"/>
  <c r="F423" i="53"/>
  <c r="F78" i="53" s="1"/>
  <c r="E423" i="53"/>
  <c r="D432" i="53"/>
  <c r="D87" i="53" s="1"/>
  <c r="D431" i="53"/>
  <c r="D430" i="53"/>
  <c r="D85" i="53" s="1"/>
  <c r="D429" i="53"/>
  <c r="D428" i="53"/>
  <c r="D83" i="53" s="1"/>
  <c r="D427" i="53"/>
  <c r="D82" i="53" s="1"/>
  <c r="D426" i="53"/>
  <c r="D81" i="53" s="1"/>
  <c r="D425" i="53"/>
  <c r="D80" i="53" s="1"/>
  <c r="D423" i="53"/>
  <c r="U415" i="53"/>
  <c r="T415" i="53"/>
  <c r="S415" i="53"/>
  <c r="R415" i="53"/>
  <c r="Q415" i="53"/>
  <c r="P415" i="53"/>
  <c r="U414" i="53"/>
  <c r="T414" i="53"/>
  <c r="S414" i="53"/>
  <c r="R414" i="53"/>
  <c r="Q414" i="53"/>
  <c r="P414" i="53"/>
  <c r="U413" i="53"/>
  <c r="U412" i="53" s="1"/>
  <c r="T413" i="53"/>
  <c r="S413" i="53"/>
  <c r="S412" i="53" s="1"/>
  <c r="R413" i="53"/>
  <c r="R412" i="53" s="1"/>
  <c r="Q413" i="53"/>
  <c r="P413" i="53"/>
  <c r="N415" i="53"/>
  <c r="M415" i="53"/>
  <c r="L415" i="53"/>
  <c r="K415" i="53"/>
  <c r="J415" i="53"/>
  <c r="I415" i="53"/>
  <c r="N414" i="53"/>
  <c r="M414" i="53"/>
  <c r="L414" i="53"/>
  <c r="K414" i="53"/>
  <c r="J414" i="53"/>
  <c r="O414" i="53" s="1"/>
  <c r="I414" i="53"/>
  <c r="N413" i="53"/>
  <c r="M413" i="53"/>
  <c r="M412" i="53" s="1"/>
  <c r="L413" i="53"/>
  <c r="L412" i="53" s="1"/>
  <c r="K413" i="53"/>
  <c r="J413" i="53"/>
  <c r="J412" i="53" s="1"/>
  <c r="I413" i="53"/>
  <c r="G415" i="53"/>
  <c r="F415" i="53"/>
  <c r="E415" i="53"/>
  <c r="G414" i="53"/>
  <c r="F414" i="53"/>
  <c r="E414" i="53"/>
  <c r="G413" i="53"/>
  <c r="F413" i="53"/>
  <c r="E413" i="53"/>
  <c r="E412" i="53" s="1"/>
  <c r="U411" i="53"/>
  <c r="T411" i="53"/>
  <c r="S411" i="53"/>
  <c r="R411" i="53"/>
  <c r="Q411" i="53"/>
  <c r="P411" i="53"/>
  <c r="U410" i="53"/>
  <c r="T410" i="53"/>
  <c r="S410" i="53"/>
  <c r="R410" i="53"/>
  <c r="Q410" i="53"/>
  <c r="P410" i="53"/>
  <c r="V410" i="53" s="1"/>
  <c r="U409" i="53"/>
  <c r="T409" i="53"/>
  <c r="T408" i="53" s="1"/>
  <c r="S409" i="53"/>
  <c r="R409" i="53"/>
  <c r="R408" i="53" s="1"/>
  <c r="Q409" i="53"/>
  <c r="P409" i="53"/>
  <c r="N411" i="53"/>
  <c r="N65" i="53" s="1"/>
  <c r="M411" i="53"/>
  <c r="L411" i="53"/>
  <c r="K411" i="53"/>
  <c r="J411" i="53"/>
  <c r="I411" i="53"/>
  <c r="N410" i="53"/>
  <c r="M410" i="53"/>
  <c r="L410" i="53"/>
  <c r="K410" i="53"/>
  <c r="J410" i="53"/>
  <c r="I410" i="53"/>
  <c r="N409" i="53"/>
  <c r="M409" i="53"/>
  <c r="L409" i="53"/>
  <c r="K409" i="53"/>
  <c r="K408" i="53" s="1"/>
  <c r="J409" i="53"/>
  <c r="I409" i="53"/>
  <c r="G411" i="53"/>
  <c r="F411" i="53"/>
  <c r="E411" i="53"/>
  <c r="G410" i="53"/>
  <c r="F410" i="53"/>
  <c r="E410" i="53"/>
  <c r="G409" i="53"/>
  <c r="F409" i="53"/>
  <c r="E409" i="53"/>
  <c r="U407" i="53"/>
  <c r="T407" i="53"/>
  <c r="S407" i="53"/>
  <c r="R407" i="53"/>
  <c r="Q407" i="53"/>
  <c r="P407" i="53"/>
  <c r="U406" i="53"/>
  <c r="T406" i="53"/>
  <c r="S406" i="53"/>
  <c r="R406" i="53"/>
  <c r="R60" i="53" s="1"/>
  <c r="Q406" i="53"/>
  <c r="P406" i="53"/>
  <c r="U405" i="53"/>
  <c r="T405" i="53"/>
  <c r="S405" i="53"/>
  <c r="R405" i="53"/>
  <c r="Q405" i="53"/>
  <c r="P405" i="53"/>
  <c r="U404" i="53"/>
  <c r="T404" i="53"/>
  <c r="S404" i="53"/>
  <c r="R404" i="53"/>
  <c r="Q404" i="53"/>
  <c r="P404" i="53"/>
  <c r="N407" i="53"/>
  <c r="M407" i="53"/>
  <c r="L407" i="53"/>
  <c r="K407" i="53"/>
  <c r="J407" i="53"/>
  <c r="I407" i="53"/>
  <c r="N406" i="53"/>
  <c r="M406" i="53"/>
  <c r="L406" i="53"/>
  <c r="K406" i="53"/>
  <c r="J406" i="53"/>
  <c r="I406" i="53"/>
  <c r="N405" i="53"/>
  <c r="M405" i="53"/>
  <c r="L405" i="53"/>
  <c r="K405" i="53"/>
  <c r="J405" i="53"/>
  <c r="I405" i="53"/>
  <c r="N404" i="53"/>
  <c r="M404" i="53"/>
  <c r="L404" i="53"/>
  <c r="K404" i="53"/>
  <c r="J404" i="53"/>
  <c r="I404" i="53"/>
  <c r="G407" i="53"/>
  <c r="F407" i="53"/>
  <c r="E407" i="53"/>
  <c r="G406" i="53"/>
  <c r="F406" i="53"/>
  <c r="E406" i="53"/>
  <c r="G405" i="53"/>
  <c r="F405" i="53"/>
  <c r="E405" i="53"/>
  <c r="G404" i="53"/>
  <c r="F404" i="53"/>
  <c r="E404" i="53"/>
  <c r="U401" i="53"/>
  <c r="U55" i="53" s="1"/>
  <c r="T401" i="53"/>
  <c r="S401" i="53"/>
  <c r="R401" i="53"/>
  <c r="Q401" i="53"/>
  <c r="P401" i="53"/>
  <c r="U400" i="53"/>
  <c r="T400" i="53"/>
  <c r="S400" i="53"/>
  <c r="R400" i="53"/>
  <c r="Q400" i="53"/>
  <c r="P400" i="53"/>
  <c r="U399" i="53"/>
  <c r="U53" i="53" s="1"/>
  <c r="T399" i="53"/>
  <c r="S399" i="53"/>
  <c r="R399" i="53"/>
  <c r="Q399" i="53"/>
  <c r="P399" i="53"/>
  <c r="N401" i="53"/>
  <c r="M401" i="53"/>
  <c r="L401" i="53"/>
  <c r="K401" i="53"/>
  <c r="J401" i="53"/>
  <c r="I401" i="53"/>
  <c r="N400" i="53"/>
  <c r="M400" i="53"/>
  <c r="L400" i="53"/>
  <c r="K400" i="53"/>
  <c r="J400" i="53"/>
  <c r="I400" i="53"/>
  <c r="N399" i="53"/>
  <c r="M399" i="53"/>
  <c r="L399" i="53"/>
  <c r="K399" i="53"/>
  <c r="J399" i="53"/>
  <c r="I399" i="53"/>
  <c r="G400" i="53"/>
  <c r="F400" i="53"/>
  <c r="E400" i="53"/>
  <c r="G399" i="53"/>
  <c r="F399" i="53"/>
  <c r="F397" i="53" s="1"/>
  <c r="E399" i="53"/>
  <c r="U396" i="53"/>
  <c r="T396" i="53"/>
  <c r="S396" i="53"/>
  <c r="S50" i="53" s="1"/>
  <c r="R396" i="53"/>
  <c r="Q396" i="53"/>
  <c r="Q50" i="53" s="1"/>
  <c r="P396" i="53"/>
  <c r="U395" i="53"/>
  <c r="U417" i="53" s="1"/>
  <c r="T395" i="53"/>
  <c r="S395" i="53"/>
  <c r="S49" i="53" s="1"/>
  <c r="R395" i="53"/>
  <c r="Q395" i="53"/>
  <c r="Q49" i="53" s="1"/>
  <c r="P395" i="53"/>
  <c r="N396" i="53"/>
  <c r="N50" i="53" s="1"/>
  <c r="M396" i="53"/>
  <c r="L396" i="53"/>
  <c r="L50" i="53" s="1"/>
  <c r="K396" i="53"/>
  <c r="K50" i="53" s="1"/>
  <c r="J396" i="53"/>
  <c r="I396" i="53"/>
  <c r="N395" i="53"/>
  <c r="N49" i="53" s="1"/>
  <c r="M395" i="53"/>
  <c r="L395" i="53"/>
  <c r="L417" i="53" s="1"/>
  <c r="K395" i="53"/>
  <c r="K49" i="53" s="1"/>
  <c r="J395" i="53"/>
  <c r="J417" i="53" s="1"/>
  <c r="I395" i="53"/>
  <c r="G396" i="53"/>
  <c r="F396" i="53"/>
  <c r="F50" i="53" s="1"/>
  <c r="E396" i="53"/>
  <c r="E50" i="53" s="1"/>
  <c r="D415" i="53"/>
  <c r="D414" i="53"/>
  <c r="D413" i="53"/>
  <c r="D411" i="53"/>
  <c r="D410" i="53"/>
  <c r="D409" i="53"/>
  <c r="D407" i="53"/>
  <c r="D406" i="53"/>
  <c r="D405" i="53"/>
  <c r="D404" i="53"/>
  <c r="D396" i="53"/>
  <c r="D50" i="53" s="1"/>
  <c r="U391" i="53"/>
  <c r="T391" i="53"/>
  <c r="S391" i="53"/>
  <c r="R391" i="53"/>
  <c r="Q391" i="53"/>
  <c r="V391" i="53" s="1"/>
  <c r="P391" i="53"/>
  <c r="U390" i="53"/>
  <c r="T390" i="53"/>
  <c r="S390" i="53"/>
  <c r="R390" i="53"/>
  <c r="Q390" i="53"/>
  <c r="P390" i="53"/>
  <c r="U389" i="53"/>
  <c r="T389" i="53"/>
  <c r="S389" i="53"/>
  <c r="R389" i="53"/>
  <c r="Q389" i="53"/>
  <c r="V389" i="53" s="1"/>
  <c r="P389" i="53"/>
  <c r="U388" i="53"/>
  <c r="T388" i="53"/>
  <c r="S388" i="53"/>
  <c r="R388" i="53"/>
  <c r="Q388" i="53"/>
  <c r="P388" i="53"/>
  <c r="U387" i="53"/>
  <c r="T387" i="53"/>
  <c r="S387" i="53"/>
  <c r="R387" i="53"/>
  <c r="Q387" i="53"/>
  <c r="V387" i="53" s="1"/>
  <c r="P387" i="53"/>
  <c r="U386" i="53"/>
  <c r="T386" i="53"/>
  <c r="S386" i="53"/>
  <c r="R386" i="53"/>
  <c r="Q386" i="53"/>
  <c r="P386" i="53"/>
  <c r="U385" i="53"/>
  <c r="T385" i="53"/>
  <c r="S385" i="53"/>
  <c r="R385" i="53"/>
  <c r="Q385" i="53"/>
  <c r="V385" i="53" s="1"/>
  <c r="P385" i="53"/>
  <c r="U384" i="53"/>
  <c r="T384" i="53"/>
  <c r="S384" i="53"/>
  <c r="R384" i="53"/>
  <c r="Q384" i="53"/>
  <c r="P384" i="53"/>
  <c r="U383" i="53"/>
  <c r="T383" i="53"/>
  <c r="S383" i="53"/>
  <c r="R383" i="53"/>
  <c r="Q383" i="53"/>
  <c r="V383" i="53" s="1"/>
  <c r="P383" i="53"/>
  <c r="U382" i="53"/>
  <c r="T382" i="53"/>
  <c r="S382" i="53"/>
  <c r="R382" i="53"/>
  <c r="Q382" i="53"/>
  <c r="P382" i="53"/>
  <c r="U381" i="53"/>
  <c r="T381" i="53"/>
  <c r="S381" i="53"/>
  <c r="R381" i="53"/>
  <c r="Q381" i="53"/>
  <c r="P381" i="53"/>
  <c r="U380" i="53"/>
  <c r="T380" i="53"/>
  <c r="S380" i="53"/>
  <c r="R380" i="53"/>
  <c r="Q380" i="53"/>
  <c r="P380" i="53"/>
  <c r="U379" i="53"/>
  <c r="T379" i="53"/>
  <c r="S379" i="53"/>
  <c r="R379" i="53"/>
  <c r="Q379" i="53"/>
  <c r="V379" i="53" s="1"/>
  <c r="P379" i="53"/>
  <c r="U378" i="53"/>
  <c r="T378" i="53"/>
  <c r="S378" i="53"/>
  <c r="R378" i="53"/>
  <c r="Q378" i="53"/>
  <c r="P378" i="53"/>
  <c r="U377" i="53"/>
  <c r="T377" i="53"/>
  <c r="S377" i="53"/>
  <c r="R377" i="53"/>
  <c r="Q377" i="53"/>
  <c r="V377" i="53" s="1"/>
  <c r="P377" i="53"/>
  <c r="U376" i="53"/>
  <c r="T376" i="53"/>
  <c r="S376" i="53"/>
  <c r="R376" i="53"/>
  <c r="Q376" i="53"/>
  <c r="P376" i="53"/>
  <c r="U375" i="53"/>
  <c r="T375" i="53"/>
  <c r="S375" i="53"/>
  <c r="R375" i="53"/>
  <c r="Q375" i="53"/>
  <c r="P375" i="53"/>
  <c r="U374" i="53"/>
  <c r="T374" i="53"/>
  <c r="S374" i="53"/>
  <c r="R374" i="53"/>
  <c r="Q374" i="53"/>
  <c r="P374" i="53"/>
  <c r="U373" i="53"/>
  <c r="T373" i="53"/>
  <c r="S373" i="53"/>
  <c r="R373" i="53"/>
  <c r="Q373" i="53"/>
  <c r="Q417" i="53" s="1"/>
  <c r="P373" i="53"/>
  <c r="N391" i="53"/>
  <c r="M391" i="53"/>
  <c r="L391" i="53"/>
  <c r="K391" i="53"/>
  <c r="J391" i="53"/>
  <c r="I391" i="53"/>
  <c r="O391" i="53"/>
  <c r="N390" i="53"/>
  <c r="M390" i="53"/>
  <c r="L390" i="53"/>
  <c r="K390" i="53"/>
  <c r="J390" i="53"/>
  <c r="I390" i="53"/>
  <c r="N389" i="53"/>
  <c r="M389" i="53"/>
  <c r="L389" i="53"/>
  <c r="K389" i="53"/>
  <c r="J389" i="53"/>
  <c r="I389" i="53"/>
  <c r="N388" i="53"/>
  <c r="M388" i="53"/>
  <c r="L388" i="53"/>
  <c r="K388" i="53"/>
  <c r="J388" i="53"/>
  <c r="I388" i="53"/>
  <c r="N387" i="53"/>
  <c r="M387" i="53"/>
  <c r="L387" i="53"/>
  <c r="K387" i="53"/>
  <c r="J387" i="53"/>
  <c r="I387" i="53"/>
  <c r="N386" i="53"/>
  <c r="M386" i="53"/>
  <c r="L386" i="53"/>
  <c r="K386" i="53"/>
  <c r="J386" i="53"/>
  <c r="I386" i="53"/>
  <c r="N385" i="53"/>
  <c r="M385" i="53"/>
  <c r="L385" i="53"/>
  <c r="K385" i="53"/>
  <c r="J385" i="53"/>
  <c r="I385" i="53"/>
  <c r="N384" i="53"/>
  <c r="M384" i="53"/>
  <c r="L384" i="53"/>
  <c r="K384" i="53"/>
  <c r="J384" i="53"/>
  <c r="I384" i="53"/>
  <c r="N383" i="53"/>
  <c r="M383" i="53"/>
  <c r="L383" i="53"/>
  <c r="K383" i="53"/>
  <c r="J383" i="53"/>
  <c r="I383" i="53"/>
  <c r="N382" i="53"/>
  <c r="M382" i="53"/>
  <c r="L382" i="53"/>
  <c r="K382" i="53"/>
  <c r="J382" i="53"/>
  <c r="I382" i="53"/>
  <c r="N381" i="53"/>
  <c r="M381" i="53"/>
  <c r="L381" i="53"/>
  <c r="K381" i="53"/>
  <c r="J381" i="53"/>
  <c r="I381" i="53"/>
  <c r="O381" i="53" s="1"/>
  <c r="N380" i="53"/>
  <c r="M380" i="53"/>
  <c r="L380" i="53"/>
  <c r="K380" i="53"/>
  <c r="J380" i="53"/>
  <c r="I380" i="53"/>
  <c r="N379" i="53"/>
  <c r="M379" i="53"/>
  <c r="L379" i="53"/>
  <c r="K379" i="53"/>
  <c r="J379" i="53"/>
  <c r="I379" i="53"/>
  <c r="N378" i="53"/>
  <c r="M378" i="53"/>
  <c r="L378" i="53"/>
  <c r="K378" i="53"/>
  <c r="J378" i="53"/>
  <c r="I378" i="53"/>
  <c r="N377" i="53"/>
  <c r="M377" i="53"/>
  <c r="L377" i="53"/>
  <c r="K377" i="53"/>
  <c r="J377" i="53"/>
  <c r="I377" i="53"/>
  <c r="N376" i="53"/>
  <c r="M376" i="53"/>
  <c r="L376" i="53"/>
  <c r="K376" i="53"/>
  <c r="J376" i="53"/>
  <c r="I376" i="53"/>
  <c r="N375" i="53"/>
  <c r="M375" i="53"/>
  <c r="L375" i="53"/>
  <c r="K375" i="53"/>
  <c r="J375" i="53"/>
  <c r="I375" i="53"/>
  <c r="O375" i="53" s="1"/>
  <c r="N374" i="53"/>
  <c r="M374" i="53"/>
  <c r="L374" i="53"/>
  <c r="K374" i="53"/>
  <c r="J374" i="53"/>
  <c r="I374" i="53"/>
  <c r="N373" i="53"/>
  <c r="M373" i="53"/>
  <c r="L373" i="53"/>
  <c r="K373" i="53"/>
  <c r="J373" i="53"/>
  <c r="I373" i="53"/>
  <c r="O373" i="53" s="1"/>
  <c r="G391" i="53"/>
  <c r="F391" i="53"/>
  <c r="E391" i="53"/>
  <c r="G390" i="53"/>
  <c r="F390" i="53"/>
  <c r="E390" i="53"/>
  <c r="G389" i="53"/>
  <c r="F389" i="53"/>
  <c r="E389" i="53"/>
  <c r="G388" i="53"/>
  <c r="F388" i="53"/>
  <c r="E388" i="53"/>
  <c r="G387" i="53"/>
  <c r="F387" i="53"/>
  <c r="E387" i="53"/>
  <c r="G386" i="53"/>
  <c r="F386" i="53"/>
  <c r="E386" i="53"/>
  <c r="G385" i="53"/>
  <c r="F385" i="53"/>
  <c r="E385" i="53"/>
  <c r="G384" i="53"/>
  <c r="F384" i="53"/>
  <c r="E384" i="53"/>
  <c r="G383" i="53"/>
  <c r="F383" i="53"/>
  <c r="E383" i="53"/>
  <c r="G382" i="53"/>
  <c r="F382" i="53"/>
  <c r="E382" i="53"/>
  <c r="G381" i="53"/>
  <c r="F381" i="53"/>
  <c r="E381" i="53"/>
  <c r="G380" i="53"/>
  <c r="F380" i="53"/>
  <c r="E380" i="53"/>
  <c r="G379" i="53"/>
  <c r="F379" i="53"/>
  <c r="E379" i="53"/>
  <c r="G378" i="53"/>
  <c r="F378" i="53"/>
  <c r="E378" i="53"/>
  <c r="G377" i="53"/>
  <c r="F377" i="53"/>
  <c r="E377" i="53"/>
  <c r="G376" i="53"/>
  <c r="F376" i="53"/>
  <c r="E376" i="53"/>
  <c r="G375" i="53"/>
  <c r="F375" i="53"/>
  <c r="E375" i="53"/>
  <c r="G374" i="53"/>
  <c r="F374" i="53"/>
  <c r="E374" i="53"/>
  <c r="G373" i="53"/>
  <c r="F373" i="53"/>
  <c r="E373" i="53"/>
  <c r="G372" i="53"/>
  <c r="F372" i="53"/>
  <c r="E372" i="53"/>
  <c r="D391" i="53"/>
  <c r="D390" i="53"/>
  <c r="H390" i="53" s="1"/>
  <c r="X390" i="53" s="1"/>
  <c r="D389" i="53"/>
  <c r="D388" i="53"/>
  <c r="D387" i="53"/>
  <c r="D386" i="53"/>
  <c r="D385" i="53"/>
  <c r="D384" i="53"/>
  <c r="D383" i="53"/>
  <c r="D382" i="53"/>
  <c r="H382" i="53" s="1"/>
  <c r="X382" i="53" s="1"/>
  <c r="D381" i="53"/>
  <c r="D380" i="53"/>
  <c r="D379" i="53"/>
  <c r="D378" i="53"/>
  <c r="D377" i="53"/>
  <c r="D376" i="53"/>
  <c r="H376" i="53" s="1"/>
  <c r="X376" i="53" s="1"/>
  <c r="D375" i="53"/>
  <c r="D374" i="53"/>
  <c r="H374" i="53" s="1"/>
  <c r="X374" i="53" s="1"/>
  <c r="D373" i="53"/>
  <c r="D372" i="53"/>
  <c r="C4" i="53"/>
  <c r="C3" i="53"/>
  <c r="C2" i="53"/>
  <c r="AD605" i="53"/>
  <c r="AD607" i="53" s="1"/>
  <c r="AC605" i="53"/>
  <c r="AC607" i="53" s="1"/>
  <c r="Z605" i="53"/>
  <c r="Z607" i="53" s="1"/>
  <c r="Y605" i="53"/>
  <c r="Y607" i="53" s="1"/>
  <c r="U605" i="53"/>
  <c r="U607" i="53" s="1"/>
  <c r="T605" i="53"/>
  <c r="S605" i="53"/>
  <c r="S607" i="53" s="1"/>
  <c r="R605" i="53"/>
  <c r="R607" i="53" s="1"/>
  <c r="Q605" i="53"/>
  <c r="Q607" i="53" s="1"/>
  <c r="P605" i="53"/>
  <c r="P607" i="53" s="1"/>
  <c r="N605" i="53"/>
  <c r="N607" i="53" s="1"/>
  <c r="M605" i="53"/>
  <c r="M607" i="53" s="1"/>
  <c r="L605" i="53"/>
  <c r="L607" i="53" s="1"/>
  <c r="K605" i="53"/>
  <c r="K607" i="53" s="1"/>
  <c r="J605" i="53"/>
  <c r="J607" i="53" s="1"/>
  <c r="I605" i="53"/>
  <c r="I607" i="53" s="1"/>
  <c r="G605" i="53"/>
  <c r="G607" i="53"/>
  <c r="F605" i="53"/>
  <c r="F607" i="53" s="1"/>
  <c r="E605" i="53"/>
  <c r="E607" i="53"/>
  <c r="D605" i="53"/>
  <c r="D607" i="53" s="1"/>
  <c r="AE604" i="53"/>
  <c r="AA604" i="53"/>
  <c r="AF604" i="53" s="1"/>
  <c r="V604" i="53"/>
  <c r="O604" i="53"/>
  <c r="H604" i="53"/>
  <c r="X604" i="53" s="1"/>
  <c r="AE603" i="53"/>
  <c r="AA603" i="53"/>
  <c r="AF603" i="53" s="1"/>
  <c r="V603" i="53"/>
  <c r="O603" i="53"/>
  <c r="H603" i="53"/>
  <c r="X603" i="53" s="1"/>
  <c r="AE602" i="53"/>
  <c r="AA602" i="53"/>
  <c r="AF602" i="53" s="1"/>
  <c r="V602" i="53"/>
  <c r="O602" i="53"/>
  <c r="H602" i="53"/>
  <c r="X602" i="53" s="1"/>
  <c r="AE601" i="53"/>
  <c r="AA601" i="53"/>
  <c r="AF601" i="53" s="1"/>
  <c r="V601" i="53"/>
  <c r="O601" i="53"/>
  <c r="H601" i="53"/>
  <c r="X601" i="53" s="1"/>
  <c r="AE600" i="53"/>
  <c r="AA600" i="53"/>
  <c r="AF600" i="53" s="1"/>
  <c r="V600" i="53"/>
  <c r="O600" i="53"/>
  <c r="H600" i="53"/>
  <c r="X600" i="53" s="1"/>
  <c r="AE599" i="53"/>
  <c r="AA599" i="53"/>
  <c r="AF599" i="53"/>
  <c r="V599" i="53"/>
  <c r="O599" i="53"/>
  <c r="H599" i="53"/>
  <c r="X599" i="53" s="1"/>
  <c r="AE598" i="53"/>
  <c r="AA598" i="53"/>
  <c r="AF598" i="53" s="1"/>
  <c r="V598" i="53"/>
  <c r="O598" i="53"/>
  <c r="H598" i="53"/>
  <c r="X598" i="53" s="1"/>
  <c r="AE597" i="53"/>
  <c r="AA597" i="53"/>
  <c r="AF597" i="53" s="1"/>
  <c r="V597" i="53"/>
  <c r="O597" i="53"/>
  <c r="W597" i="53" s="1"/>
  <c r="AB597" i="53" s="1"/>
  <c r="H597" i="53"/>
  <c r="X597" i="53" s="1"/>
  <c r="AE596" i="53"/>
  <c r="AA596" i="53"/>
  <c r="AF596" i="53" s="1"/>
  <c r="V596" i="53"/>
  <c r="O596" i="53"/>
  <c r="W596" i="53" s="1"/>
  <c r="AB596" i="53" s="1"/>
  <c r="H596" i="53"/>
  <c r="X596" i="53" s="1"/>
  <c r="AE595" i="53"/>
  <c r="AA595" i="53"/>
  <c r="V595" i="53"/>
  <c r="O595" i="53"/>
  <c r="H595" i="53"/>
  <c r="X595" i="53" s="1"/>
  <c r="AD589" i="53"/>
  <c r="AC589" i="53"/>
  <c r="Z589" i="53"/>
  <c r="Y589" i="53"/>
  <c r="U589" i="53"/>
  <c r="T589" i="53"/>
  <c r="S589" i="53"/>
  <c r="R589" i="53"/>
  <c r="Q589" i="53"/>
  <c r="P589" i="53"/>
  <c r="N589" i="53"/>
  <c r="M589" i="53"/>
  <c r="L589" i="53"/>
  <c r="K589" i="53"/>
  <c r="J589" i="53"/>
  <c r="I589" i="53"/>
  <c r="G589" i="53"/>
  <c r="F589" i="53"/>
  <c r="E589" i="53"/>
  <c r="D589" i="53"/>
  <c r="AE587" i="53"/>
  <c r="AA587" i="53"/>
  <c r="V587" i="53"/>
  <c r="O587" i="53"/>
  <c r="H587" i="53"/>
  <c r="X587" i="53" s="1"/>
  <c r="AE586" i="53"/>
  <c r="AA586" i="53"/>
  <c r="AF586" i="53" s="1"/>
  <c r="V586" i="53"/>
  <c r="O586" i="53"/>
  <c r="H586" i="53"/>
  <c r="X586" i="53" s="1"/>
  <c r="AE585" i="53"/>
  <c r="AA585" i="53"/>
  <c r="AF585" i="53" s="1"/>
  <c r="V585" i="53"/>
  <c r="V584" i="53" s="1"/>
  <c r="O585" i="53"/>
  <c r="H585" i="53"/>
  <c r="AD584" i="53"/>
  <c r="AC584" i="53"/>
  <c r="Z584" i="53"/>
  <c r="Y584" i="53"/>
  <c r="U584" i="53"/>
  <c r="T584" i="53"/>
  <c r="S584" i="53"/>
  <c r="R584" i="53"/>
  <c r="Q584" i="53"/>
  <c r="P584" i="53"/>
  <c r="N584" i="53"/>
  <c r="M584" i="53"/>
  <c r="L584" i="53"/>
  <c r="K584" i="53"/>
  <c r="J584" i="53"/>
  <c r="I584" i="53"/>
  <c r="G584" i="53"/>
  <c r="F584" i="53"/>
  <c r="E584" i="53"/>
  <c r="D584" i="53"/>
  <c r="AE583" i="53"/>
  <c r="AA583" i="53"/>
  <c r="V583" i="53"/>
  <c r="O583" i="53"/>
  <c r="W583" i="53" s="1"/>
  <c r="AB583" i="53" s="1"/>
  <c r="H583" i="53"/>
  <c r="AE582" i="53"/>
  <c r="AA582" i="53"/>
  <c r="AF582" i="53"/>
  <c r="V582" i="53"/>
  <c r="O582" i="53"/>
  <c r="H582" i="53"/>
  <c r="X582" i="53"/>
  <c r="AE581" i="53"/>
  <c r="AA581" i="53"/>
  <c r="AF581" i="53" s="1"/>
  <c r="V581" i="53"/>
  <c r="O581" i="53"/>
  <c r="W581" i="53" s="1"/>
  <c r="H581" i="53"/>
  <c r="AD580" i="53"/>
  <c r="AC580" i="53"/>
  <c r="Z580" i="53"/>
  <c r="Y580" i="53"/>
  <c r="U580" i="53"/>
  <c r="T580" i="53"/>
  <c r="S580" i="53"/>
  <c r="R580" i="53"/>
  <c r="Q580" i="53"/>
  <c r="P580" i="53"/>
  <c r="N580" i="53"/>
  <c r="M580" i="53"/>
  <c r="L580" i="53"/>
  <c r="K580" i="53"/>
  <c r="J580" i="53"/>
  <c r="I580" i="53"/>
  <c r="G580" i="53"/>
  <c r="F580" i="53"/>
  <c r="E580" i="53"/>
  <c r="D580" i="53"/>
  <c r="AE579" i="53"/>
  <c r="AA579" i="53"/>
  <c r="V579" i="53"/>
  <c r="O579" i="53"/>
  <c r="H579" i="53"/>
  <c r="X579" i="53" s="1"/>
  <c r="AE578" i="53"/>
  <c r="AA578" i="53"/>
  <c r="AF578" i="53" s="1"/>
  <c r="V578" i="53"/>
  <c r="O578" i="53"/>
  <c r="H578" i="53"/>
  <c r="X578" i="53" s="1"/>
  <c r="AE577" i="53"/>
  <c r="AA577" i="53"/>
  <c r="AF577" i="53" s="1"/>
  <c r="V577" i="53"/>
  <c r="O577" i="53"/>
  <c r="H577" i="53"/>
  <c r="X577" i="53" s="1"/>
  <c r="AE576" i="53"/>
  <c r="AA576" i="53"/>
  <c r="AF576" i="53" s="1"/>
  <c r="V576" i="53"/>
  <c r="O576" i="53"/>
  <c r="W576" i="53" s="1"/>
  <c r="AB576" i="53" s="1"/>
  <c r="H576" i="53"/>
  <c r="AE575" i="53"/>
  <c r="AE574" i="53" s="1"/>
  <c r="AA575" i="53"/>
  <c r="V575" i="53"/>
  <c r="V574" i="53" s="1"/>
  <c r="O575" i="53"/>
  <c r="H575" i="53"/>
  <c r="X575" i="53" s="1"/>
  <c r="AD574" i="53"/>
  <c r="AC574" i="53"/>
  <c r="Z574" i="53"/>
  <c r="Y574" i="53"/>
  <c r="U574" i="53"/>
  <c r="T574" i="53"/>
  <c r="S574" i="53"/>
  <c r="R574" i="53"/>
  <c r="Q574" i="53"/>
  <c r="P574" i="53"/>
  <c r="N574" i="53"/>
  <c r="M574" i="53"/>
  <c r="L574" i="53"/>
  <c r="K574" i="53"/>
  <c r="J574" i="53"/>
  <c r="I574" i="53"/>
  <c r="G574" i="53"/>
  <c r="F574" i="53"/>
  <c r="E574" i="53"/>
  <c r="D574" i="53"/>
  <c r="AE573" i="53"/>
  <c r="AA573" i="53"/>
  <c r="AF573" i="53" s="1"/>
  <c r="V573" i="53"/>
  <c r="O573" i="53"/>
  <c r="H573" i="53"/>
  <c r="X573" i="53" s="1"/>
  <c r="AE572" i="53"/>
  <c r="AA572" i="53"/>
  <c r="AF572" i="53" s="1"/>
  <c r="V572" i="53"/>
  <c r="O572" i="53"/>
  <c r="H572" i="53"/>
  <c r="X572" i="53" s="1"/>
  <c r="AE571" i="53"/>
  <c r="AA571" i="53"/>
  <c r="AF571" i="53" s="1"/>
  <c r="V571" i="53"/>
  <c r="O571" i="53"/>
  <c r="H571" i="53"/>
  <c r="X571" i="53" s="1"/>
  <c r="AE570" i="53"/>
  <c r="AA570" i="53"/>
  <c r="AF570" i="53" s="1"/>
  <c r="V570" i="53"/>
  <c r="O570" i="53"/>
  <c r="W570" i="53" s="1"/>
  <c r="H570" i="53"/>
  <c r="AD569" i="53"/>
  <c r="AC569" i="53"/>
  <c r="Z569" i="53"/>
  <c r="Y569" i="53"/>
  <c r="U569" i="53"/>
  <c r="T569" i="53"/>
  <c r="S569" i="53"/>
  <c r="R569" i="53"/>
  <c r="Q569" i="53"/>
  <c r="P569" i="53"/>
  <c r="N569" i="53"/>
  <c r="M569" i="53"/>
  <c r="L569" i="53"/>
  <c r="K569" i="53"/>
  <c r="J569" i="53"/>
  <c r="I569" i="53"/>
  <c r="G569" i="53"/>
  <c r="F569" i="53"/>
  <c r="E569" i="53"/>
  <c r="D569" i="53"/>
  <c r="AE568" i="53"/>
  <c r="AA568" i="53"/>
  <c r="V568" i="53"/>
  <c r="O568" i="53"/>
  <c r="H568" i="53"/>
  <c r="X568" i="53" s="1"/>
  <c r="AE567" i="53"/>
  <c r="AA567" i="53"/>
  <c r="AF567" i="53" s="1"/>
  <c r="V567" i="53"/>
  <c r="O567" i="53"/>
  <c r="H567" i="53"/>
  <c r="X567" i="53" s="1"/>
  <c r="AE566" i="53"/>
  <c r="AA566" i="53"/>
  <c r="AF566" i="53" s="1"/>
  <c r="V566" i="53"/>
  <c r="O566" i="53"/>
  <c r="W566" i="53" s="1"/>
  <c r="AB566" i="53" s="1"/>
  <c r="H566" i="53"/>
  <c r="X566" i="53" s="1"/>
  <c r="AD565" i="53"/>
  <c r="AC565" i="53"/>
  <c r="Z565" i="53"/>
  <c r="Y565" i="53"/>
  <c r="U565" i="53"/>
  <c r="T565" i="53"/>
  <c r="S565" i="53"/>
  <c r="R565" i="53"/>
  <c r="Q565" i="53"/>
  <c r="P565" i="53"/>
  <c r="N565" i="53"/>
  <c r="M565" i="53"/>
  <c r="L565" i="53"/>
  <c r="K565" i="53"/>
  <c r="J565" i="53"/>
  <c r="I565" i="53"/>
  <c r="G565" i="53"/>
  <c r="F565" i="53"/>
  <c r="E565" i="53"/>
  <c r="D565" i="53"/>
  <c r="AE564" i="53"/>
  <c r="AA564" i="53"/>
  <c r="AF564" i="53" s="1"/>
  <c r="V564" i="53"/>
  <c r="O564" i="53"/>
  <c r="H564" i="53"/>
  <c r="X564" i="53" s="1"/>
  <c r="AE563" i="53"/>
  <c r="AA563" i="53"/>
  <c r="AF563" i="53" s="1"/>
  <c r="V563" i="53"/>
  <c r="O563" i="53"/>
  <c r="W563" i="53" s="1"/>
  <c r="H563" i="53"/>
  <c r="X563" i="53" s="1"/>
  <c r="AE562" i="53"/>
  <c r="AA562" i="53"/>
  <c r="AF562" i="53"/>
  <c r="V562" i="53"/>
  <c r="O562" i="53"/>
  <c r="H562" i="53"/>
  <c r="X562" i="53"/>
  <c r="AE561" i="53"/>
  <c r="AA561" i="53"/>
  <c r="AF561" i="53" s="1"/>
  <c r="V561" i="53"/>
  <c r="O561" i="53"/>
  <c r="W561" i="53" s="1"/>
  <c r="AB561" i="53" s="1"/>
  <c r="H561" i="53"/>
  <c r="X561" i="53" s="1"/>
  <c r="AE560" i="53"/>
  <c r="AA560" i="53"/>
  <c r="AF560" i="53" s="1"/>
  <c r="V560" i="53"/>
  <c r="O560" i="53"/>
  <c r="H560" i="53"/>
  <c r="X560" i="53" s="1"/>
  <c r="AE559" i="53"/>
  <c r="AA559" i="53"/>
  <c r="AF559" i="53" s="1"/>
  <c r="V559" i="53"/>
  <c r="O559" i="53"/>
  <c r="H559" i="53"/>
  <c r="X559" i="53" s="1"/>
  <c r="AE558" i="53"/>
  <c r="AA558" i="53"/>
  <c r="AF558" i="53" s="1"/>
  <c r="V558" i="53"/>
  <c r="O558" i="53"/>
  <c r="H558" i="53"/>
  <c r="X558" i="53" s="1"/>
  <c r="AE557" i="53"/>
  <c r="AA557" i="53"/>
  <c r="AF557" i="53"/>
  <c r="V557" i="53"/>
  <c r="O557" i="53"/>
  <c r="H557" i="53"/>
  <c r="X557" i="53" s="1"/>
  <c r="AE556" i="53"/>
  <c r="AA556" i="53"/>
  <c r="AF556" i="53" s="1"/>
  <c r="V556" i="53"/>
  <c r="O556" i="53"/>
  <c r="H556" i="53"/>
  <c r="X556" i="53" s="1"/>
  <c r="AE555" i="53"/>
  <c r="AA555" i="53"/>
  <c r="AF555" i="53" s="1"/>
  <c r="V555" i="53"/>
  <c r="O555" i="53"/>
  <c r="W555" i="53" s="1"/>
  <c r="AB555" i="53" s="1"/>
  <c r="H555" i="53"/>
  <c r="X555" i="53"/>
  <c r="AE554" i="53"/>
  <c r="AA554" i="53"/>
  <c r="V554" i="53"/>
  <c r="O554" i="53"/>
  <c r="W554" i="53" s="1"/>
  <c r="AB554" i="53" s="1"/>
  <c r="H554" i="53"/>
  <c r="X554" i="53" s="1"/>
  <c r="AE553" i="53"/>
  <c r="AA553" i="53"/>
  <c r="AF553" i="53" s="1"/>
  <c r="V553" i="53"/>
  <c r="O553" i="53"/>
  <c r="W553" i="53" s="1"/>
  <c r="AB553" i="53" s="1"/>
  <c r="H553" i="53"/>
  <c r="X553" i="53"/>
  <c r="AE552" i="53"/>
  <c r="AA552" i="53"/>
  <c r="AF552" i="53" s="1"/>
  <c r="V552" i="53"/>
  <c r="O552" i="53"/>
  <c r="H552" i="53"/>
  <c r="X552" i="53" s="1"/>
  <c r="AE551" i="53"/>
  <c r="AA551" i="53"/>
  <c r="AF551" i="53" s="1"/>
  <c r="V551" i="53"/>
  <c r="O551" i="53"/>
  <c r="W551" i="53" s="1"/>
  <c r="AB551" i="53" s="1"/>
  <c r="H551" i="53"/>
  <c r="X551" i="53"/>
  <c r="AE550" i="53"/>
  <c r="AA550" i="53"/>
  <c r="AF550" i="53" s="1"/>
  <c r="V550" i="53"/>
  <c r="O550" i="53"/>
  <c r="H550" i="53"/>
  <c r="X550" i="53" s="1"/>
  <c r="AE549" i="53"/>
  <c r="AA549" i="53"/>
  <c r="AF549" i="53"/>
  <c r="V549" i="53"/>
  <c r="O549" i="53"/>
  <c r="H549" i="53"/>
  <c r="X549" i="53" s="1"/>
  <c r="AE548" i="53"/>
  <c r="AA548" i="53"/>
  <c r="AF548" i="53" s="1"/>
  <c r="V548" i="53"/>
  <c r="O548" i="53"/>
  <c r="W548" i="53" s="1"/>
  <c r="AB548" i="53" s="1"/>
  <c r="H548" i="53"/>
  <c r="X548" i="53" s="1"/>
  <c r="AE547" i="53"/>
  <c r="AA547" i="53"/>
  <c r="AF547" i="53" s="1"/>
  <c r="V547" i="53"/>
  <c r="O547" i="53"/>
  <c r="H547" i="53"/>
  <c r="X547" i="53" s="1"/>
  <c r="AE546" i="53"/>
  <c r="AA546" i="53"/>
  <c r="AF546" i="53" s="1"/>
  <c r="V546" i="53"/>
  <c r="O546" i="53"/>
  <c r="H546" i="53"/>
  <c r="X546" i="53" s="1"/>
  <c r="AE545" i="53"/>
  <c r="AA545" i="53"/>
  <c r="AF545" i="53" s="1"/>
  <c r="V545" i="53"/>
  <c r="O545" i="53"/>
  <c r="H545" i="53"/>
  <c r="X545" i="53" s="1"/>
  <c r="AE544" i="53"/>
  <c r="AA544" i="53"/>
  <c r="V544" i="53"/>
  <c r="W544" i="53" s="1"/>
  <c r="AB544" i="53" s="1"/>
  <c r="O544" i="53"/>
  <c r="H544" i="53"/>
  <c r="AD543" i="53"/>
  <c r="AC543" i="53"/>
  <c r="Z543" i="53"/>
  <c r="Y543" i="53"/>
  <c r="U543" i="53"/>
  <c r="T543" i="53"/>
  <c r="S543" i="53"/>
  <c r="R543" i="53"/>
  <c r="Q543" i="53"/>
  <c r="P543" i="53"/>
  <c r="N543" i="53"/>
  <c r="M543" i="53"/>
  <c r="L543" i="53"/>
  <c r="K543" i="53"/>
  <c r="J543" i="53"/>
  <c r="I543" i="53"/>
  <c r="G543" i="53"/>
  <c r="F543" i="53"/>
  <c r="E543" i="53"/>
  <c r="D543" i="53"/>
  <c r="AE542" i="53"/>
  <c r="AA542" i="53"/>
  <c r="AF542" i="53" s="1"/>
  <c r="V542" i="53"/>
  <c r="O542" i="53"/>
  <c r="H542" i="53"/>
  <c r="X542" i="53" s="1"/>
  <c r="AE541" i="53"/>
  <c r="AA541" i="53"/>
  <c r="AF541" i="53" s="1"/>
  <c r="V541" i="53"/>
  <c r="O541" i="53"/>
  <c r="H541" i="53"/>
  <c r="X541" i="53" s="1"/>
  <c r="AE540" i="53"/>
  <c r="AA540" i="53"/>
  <c r="AF540" i="53" s="1"/>
  <c r="V540" i="53"/>
  <c r="O540" i="53"/>
  <c r="H540" i="53"/>
  <c r="X540" i="53" s="1"/>
  <c r="AE539" i="53"/>
  <c r="AA539" i="53"/>
  <c r="AF539" i="53" s="1"/>
  <c r="V539" i="53"/>
  <c r="O539" i="53"/>
  <c r="H539" i="53"/>
  <c r="X539" i="53" s="1"/>
  <c r="AE538" i="53"/>
  <c r="AA538" i="53"/>
  <c r="AF538" i="53" s="1"/>
  <c r="V538" i="53"/>
  <c r="O538" i="53"/>
  <c r="H538" i="53"/>
  <c r="X538" i="53" s="1"/>
  <c r="AE537" i="53"/>
  <c r="AA537" i="53"/>
  <c r="AF537" i="53" s="1"/>
  <c r="V537" i="53"/>
  <c r="O537" i="53"/>
  <c r="H537" i="53"/>
  <c r="X537" i="53" s="1"/>
  <c r="AE536" i="53"/>
  <c r="AA536" i="53"/>
  <c r="AF536" i="53" s="1"/>
  <c r="V536" i="53"/>
  <c r="O536" i="53"/>
  <c r="H536" i="53"/>
  <c r="X536" i="53" s="1"/>
  <c r="AE535" i="53"/>
  <c r="AA535" i="53"/>
  <c r="AF535" i="53" s="1"/>
  <c r="V535" i="53"/>
  <c r="O535" i="53"/>
  <c r="H535" i="53"/>
  <c r="X535" i="53" s="1"/>
  <c r="AE534" i="53"/>
  <c r="AA534" i="53"/>
  <c r="AF534" i="53" s="1"/>
  <c r="V534" i="53"/>
  <c r="O534" i="53"/>
  <c r="H534" i="53"/>
  <c r="X534" i="53" s="1"/>
  <c r="AE533" i="53"/>
  <c r="AA533" i="53"/>
  <c r="AF533" i="53" s="1"/>
  <c r="V533" i="53"/>
  <c r="O533" i="53"/>
  <c r="H533" i="53"/>
  <c r="X533" i="53" s="1"/>
  <c r="AE532" i="53"/>
  <c r="AA532" i="53"/>
  <c r="AF532" i="53" s="1"/>
  <c r="V532" i="53"/>
  <c r="O532" i="53"/>
  <c r="H532" i="53"/>
  <c r="X532" i="53" s="1"/>
  <c r="AE531" i="53"/>
  <c r="AA531" i="53"/>
  <c r="AF531" i="53" s="1"/>
  <c r="V531" i="53"/>
  <c r="O531" i="53"/>
  <c r="H531" i="53"/>
  <c r="X531" i="53" s="1"/>
  <c r="AE530" i="53"/>
  <c r="AA530" i="53"/>
  <c r="AF530" i="53" s="1"/>
  <c r="V530" i="53"/>
  <c r="O530" i="53"/>
  <c r="W530" i="53" s="1"/>
  <c r="AB530" i="53" s="1"/>
  <c r="H530" i="53"/>
  <c r="X530" i="53" s="1"/>
  <c r="AE529" i="53"/>
  <c r="AA529" i="53"/>
  <c r="V529" i="53"/>
  <c r="O529" i="53"/>
  <c r="H529" i="53"/>
  <c r="X529" i="53" s="1"/>
  <c r="AE528" i="53"/>
  <c r="AA528" i="53"/>
  <c r="AF528" i="53" s="1"/>
  <c r="V528" i="53"/>
  <c r="O528" i="53"/>
  <c r="H528" i="53"/>
  <c r="X528" i="53" s="1"/>
  <c r="AE527" i="53"/>
  <c r="AA527" i="53"/>
  <c r="AF527" i="53" s="1"/>
  <c r="V527" i="53"/>
  <c r="O527" i="53"/>
  <c r="H527" i="53"/>
  <c r="X527" i="53" s="1"/>
  <c r="AD526" i="53"/>
  <c r="AC526" i="53"/>
  <c r="Z526" i="53"/>
  <c r="Y526" i="53"/>
  <c r="U526" i="53"/>
  <c r="U588" i="53" s="1"/>
  <c r="T526" i="53"/>
  <c r="S526" i="53"/>
  <c r="R526" i="53"/>
  <c r="Q526" i="53"/>
  <c r="P526" i="53"/>
  <c r="N526" i="53"/>
  <c r="M526" i="53"/>
  <c r="L526" i="53"/>
  <c r="L588" i="53" s="1"/>
  <c r="K526" i="53"/>
  <c r="J526" i="53"/>
  <c r="I526" i="53"/>
  <c r="G526" i="53"/>
  <c r="F526" i="53"/>
  <c r="E526" i="53"/>
  <c r="D526" i="53"/>
  <c r="AD519" i="53"/>
  <c r="AD521" i="53" s="1"/>
  <c r="AC519" i="53"/>
  <c r="AC521" i="53" s="1"/>
  <c r="Z519" i="53"/>
  <c r="Z521" i="53" s="1"/>
  <c r="Y519" i="53"/>
  <c r="Y521" i="53" s="1"/>
  <c r="U519" i="53"/>
  <c r="U521" i="53" s="1"/>
  <c r="T519" i="53"/>
  <c r="T521" i="53" s="1"/>
  <c r="S519" i="53"/>
  <c r="S521" i="53"/>
  <c r="R519" i="53"/>
  <c r="R521" i="53" s="1"/>
  <c r="Q519" i="53"/>
  <c r="Q521" i="53" s="1"/>
  <c r="P519" i="53"/>
  <c r="P521" i="53" s="1"/>
  <c r="N519" i="53"/>
  <c r="N521" i="53" s="1"/>
  <c r="M519" i="53"/>
  <c r="M521" i="53" s="1"/>
  <c r="L519" i="53"/>
  <c r="L521" i="53" s="1"/>
  <c r="K519" i="53"/>
  <c r="K521" i="53" s="1"/>
  <c r="J519" i="53"/>
  <c r="J521" i="53"/>
  <c r="I519" i="53"/>
  <c r="I521" i="53" s="1"/>
  <c r="G519" i="53"/>
  <c r="G521" i="53" s="1"/>
  <c r="F519" i="53"/>
  <c r="F521" i="53" s="1"/>
  <c r="E519" i="53"/>
  <c r="E521" i="53" s="1"/>
  <c r="D519" i="53"/>
  <c r="D521" i="53" s="1"/>
  <c r="AE518" i="53"/>
  <c r="AA518" i="53"/>
  <c r="V518" i="53"/>
  <c r="O518" i="53"/>
  <c r="W518" i="53" s="1"/>
  <c r="AB518" i="53" s="1"/>
  <c r="H518" i="53"/>
  <c r="X518" i="53" s="1"/>
  <c r="AE517" i="53"/>
  <c r="AA517" i="53"/>
  <c r="AF517" i="53" s="1"/>
  <c r="V517" i="53"/>
  <c r="O517" i="53"/>
  <c r="H517" i="53"/>
  <c r="X517" i="53" s="1"/>
  <c r="AE516" i="53"/>
  <c r="AA516" i="53"/>
  <c r="AF516" i="53" s="1"/>
  <c r="V516" i="53"/>
  <c r="O516" i="53"/>
  <c r="H516" i="53"/>
  <c r="X516" i="53" s="1"/>
  <c r="AE515" i="53"/>
  <c r="AA515" i="53"/>
  <c r="AF515" i="53" s="1"/>
  <c r="V515" i="53"/>
  <c r="O515" i="53"/>
  <c r="H515" i="53"/>
  <c r="X515" i="53" s="1"/>
  <c r="AE514" i="53"/>
  <c r="AA514" i="53"/>
  <c r="AF514" i="53"/>
  <c r="V514" i="53"/>
  <c r="O514" i="53"/>
  <c r="H514" i="53"/>
  <c r="X514" i="53"/>
  <c r="AE513" i="53"/>
  <c r="AA513" i="53"/>
  <c r="AF513" i="53" s="1"/>
  <c r="V513" i="53"/>
  <c r="O513" i="53"/>
  <c r="H513" i="53"/>
  <c r="X513" i="53" s="1"/>
  <c r="AE512" i="53"/>
  <c r="AA512" i="53"/>
  <c r="AF512" i="53" s="1"/>
  <c r="V512" i="53"/>
  <c r="O512" i="53"/>
  <c r="H512" i="53"/>
  <c r="X512" i="53" s="1"/>
  <c r="AE511" i="53"/>
  <c r="AA511" i="53"/>
  <c r="AF511" i="53" s="1"/>
  <c r="V511" i="53"/>
  <c r="O511" i="53"/>
  <c r="H511" i="53"/>
  <c r="X511" i="53" s="1"/>
  <c r="AE510" i="53"/>
  <c r="AA510" i="53"/>
  <c r="AF510" i="53" s="1"/>
  <c r="V510" i="53"/>
  <c r="O510" i="53"/>
  <c r="H510" i="53"/>
  <c r="X510" i="53" s="1"/>
  <c r="AE509" i="53"/>
  <c r="AA509" i="53"/>
  <c r="AF509" i="53" s="1"/>
  <c r="V509" i="53"/>
  <c r="O509" i="53"/>
  <c r="H509" i="53"/>
  <c r="X509" i="53" s="1"/>
  <c r="AD503" i="53"/>
  <c r="AC503" i="53"/>
  <c r="Z503" i="53"/>
  <c r="Y503" i="53"/>
  <c r="U503" i="53"/>
  <c r="T503" i="53"/>
  <c r="S503" i="53"/>
  <c r="R503" i="53"/>
  <c r="Q503" i="53"/>
  <c r="P503" i="53"/>
  <c r="N503" i="53"/>
  <c r="M503" i="53"/>
  <c r="L503" i="53"/>
  <c r="K503" i="53"/>
  <c r="J503" i="53"/>
  <c r="I503" i="53"/>
  <c r="G503" i="53"/>
  <c r="F503" i="53"/>
  <c r="E503" i="53"/>
  <c r="D503" i="53"/>
  <c r="AE501" i="53"/>
  <c r="AA501" i="53"/>
  <c r="AF501" i="53" s="1"/>
  <c r="V501" i="53"/>
  <c r="O501" i="53"/>
  <c r="W501" i="53" s="1"/>
  <c r="AB501" i="53" s="1"/>
  <c r="H501" i="53"/>
  <c r="X501" i="53" s="1"/>
  <c r="AE500" i="53"/>
  <c r="AA500" i="53"/>
  <c r="AF500" i="53" s="1"/>
  <c r="V500" i="53"/>
  <c r="O500" i="53"/>
  <c r="W500" i="53" s="1"/>
  <c r="H500" i="53"/>
  <c r="X500" i="53"/>
  <c r="AE499" i="53"/>
  <c r="AA499" i="53"/>
  <c r="V499" i="53"/>
  <c r="V498" i="53"/>
  <c r="O499" i="53"/>
  <c r="H499" i="53"/>
  <c r="AD498" i="53"/>
  <c r="AC498" i="53"/>
  <c r="Z498" i="53"/>
  <c r="Y498" i="53"/>
  <c r="U498" i="53"/>
  <c r="T498" i="53"/>
  <c r="S498" i="53"/>
  <c r="R498" i="53"/>
  <c r="Q498" i="53"/>
  <c r="P498" i="53"/>
  <c r="N498" i="53"/>
  <c r="M498" i="53"/>
  <c r="L498" i="53"/>
  <c r="K498" i="53"/>
  <c r="J498" i="53"/>
  <c r="I498" i="53"/>
  <c r="G498" i="53"/>
  <c r="F498" i="53"/>
  <c r="E498" i="53"/>
  <c r="D498" i="53"/>
  <c r="AE497" i="53"/>
  <c r="AA497" i="53"/>
  <c r="AF497" i="53" s="1"/>
  <c r="V497" i="53"/>
  <c r="O497" i="53"/>
  <c r="W497" i="53" s="1"/>
  <c r="AB497" i="53" s="1"/>
  <c r="H497" i="53"/>
  <c r="X497" i="53" s="1"/>
  <c r="AE496" i="53"/>
  <c r="AA496" i="53"/>
  <c r="V496" i="53"/>
  <c r="V494" i="53" s="1"/>
  <c r="O496" i="53"/>
  <c r="H496" i="53"/>
  <c r="X496" i="53"/>
  <c r="AE495" i="53"/>
  <c r="AA495" i="53"/>
  <c r="V495" i="53"/>
  <c r="O495" i="53"/>
  <c r="H495" i="53"/>
  <c r="X495" i="53"/>
  <c r="AD494" i="53"/>
  <c r="AC494" i="53"/>
  <c r="Z494" i="53"/>
  <c r="Y494" i="53"/>
  <c r="U494" i="53"/>
  <c r="T494" i="53"/>
  <c r="S494" i="53"/>
  <c r="R494" i="53"/>
  <c r="Q494" i="53"/>
  <c r="P494" i="53"/>
  <c r="N494" i="53"/>
  <c r="M494" i="53"/>
  <c r="L494" i="53"/>
  <c r="K494" i="53"/>
  <c r="J494" i="53"/>
  <c r="I494" i="53"/>
  <c r="G494" i="53"/>
  <c r="F494" i="53"/>
  <c r="E494" i="53"/>
  <c r="D494" i="53"/>
  <c r="AE493" i="53"/>
  <c r="AA493" i="53"/>
  <c r="AF493" i="53" s="1"/>
  <c r="V493" i="53"/>
  <c r="O493" i="53"/>
  <c r="H493" i="53"/>
  <c r="X493" i="53" s="1"/>
  <c r="AE492" i="53"/>
  <c r="AA492" i="53"/>
  <c r="AF492" i="53" s="1"/>
  <c r="V492" i="53"/>
  <c r="O492" i="53"/>
  <c r="W492" i="53" s="1"/>
  <c r="AB492" i="53" s="1"/>
  <c r="H492" i="53"/>
  <c r="X492" i="53" s="1"/>
  <c r="AE491" i="53"/>
  <c r="AA491" i="53"/>
  <c r="AF491" i="53" s="1"/>
  <c r="V491" i="53"/>
  <c r="O491" i="53"/>
  <c r="H491" i="53"/>
  <c r="X491" i="53" s="1"/>
  <c r="AE490" i="53"/>
  <c r="AA490" i="53"/>
  <c r="AF490" i="53" s="1"/>
  <c r="V490" i="53"/>
  <c r="O490" i="53"/>
  <c r="H490" i="53"/>
  <c r="X490" i="53" s="1"/>
  <c r="AE489" i="53"/>
  <c r="AA489" i="53"/>
  <c r="AF489" i="53" s="1"/>
  <c r="V489" i="53"/>
  <c r="O489" i="53"/>
  <c r="H489" i="53"/>
  <c r="AD488" i="53"/>
  <c r="AC488" i="53"/>
  <c r="Z488" i="53"/>
  <c r="Y488" i="53"/>
  <c r="U488" i="53"/>
  <c r="T488" i="53"/>
  <c r="S488" i="53"/>
  <c r="R488" i="53"/>
  <c r="Q488" i="53"/>
  <c r="P488" i="53"/>
  <c r="N488" i="53"/>
  <c r="M488" i="53"/>
  <c r="L488" i="53"/>
  <c r="K488" i="53"/>
  <c r="J488" i="53"/>
  <c r="I488" i="53"/>
  <c r="G488" i="53"/>
  <c r="F488" i="53"/>
  <c r="E488" i="53"/>
  <c r="D488" i="53"/>
  <c r="AE487" i="53"/>
  <c r="AA487" i="53"/>
  <c r="AF487" i="53" s="1"/>
  <c r="V487" i="53"/>
  <c r="O487" i="53"/>
  <c r="H487" i="53"/>
  <c r="X487" i="53" s="1"/>
  <c r="AE486" i="53"/>
  <c r="AA486" i="53"/>
  <c r="V486" i="53"/>
  <c r="O486" i="53"/>
  <c r="H486" i="53"/>
  <c r="X486" i="53" s="1"/>
  <c r="AE485" i="53"/>
  <c r="AA485" i="53"/>
  <c r="AF485" i="53" s="1"/>
  <c r="V485" i="53"/>
  <c r="O485" i="53"/>
  <c r="H485" i="53"/>
  <c r="X485" i="53" s="1"/>
  <c r="AE484" i="53"/>
  <c r="AE483" i="53" s="1"/>
  <c r="AA484" i="53"/>
  <c r="AF484" i="53"/>
  <c r="V484" i="53"/>
  <c r="O484" i="53"/>
  <c r="H484" i="53"/>
  <c r="AD483" i="53"/>
  <c r="AC483" i="53"/>
  <c r="Z483" i="53"/>
  <c r="Y483" i="53"/>
  <c r="U483" i="53"/>
  <c r="T483" i="53"/>
  <c r="S483" i="53"/>
  <c r="R483" i="53"/>
  <c r="Q483" i="53"/>
  <c r="P483" i="53"/>
  <c r="N483" i="53"/>
  <c r="M483" i="53"/>
  <c r="L483" i="53"/>
  <c r="K483" i="53"/>
  <c r="J483" i="53"/>
  <c r="I483" i="53"/>
  <c r="G483" i="53"/>
  <c r="F483" i="53"/>
  <c r="E483" i="53"/>
  <c r="D483" i="53"/>
  <c r="AE482" i="53"/>
  <c r="AA482" i="53"/>
  <c r="V482" i="53"/>
  <c r="O482" i="53"/>
  <c r="H482" i="53"/>
  <c r="AE481" i="53"/>
  <c r="AA481" i="53"/>
  <c r="V481" i="53"/>
  <c r="O481" i="53"/>
  <c r="W481" i="53" s="1"/>
  <c r="AB481" i="53" s="1"/>
  <c r="H481" i="53"/>
  <c r="X481" i="53" s="1"/>
  <c r="AE480" i="53"/>
  <c r="AE479" i="53" s="1"/>
  <c r="AA480" i="53"/>
  <c r="AF480" i="53"/>
  <c r="V480" i="53"/>
  <c r="O480" i="53"/>
  <c r="H480" i="53"/>
  <c r="AD479" i="53"/>
  <c r="AC479" i="53"/>
  <c r="Z479" i="53"/>
  <c r="Y479" i="53"/>
  <c r="U479" i="53"/>
  <c r="T479" i="53"/>
  <c r="S479" i="53"/>
  <c r="R479" i="53"/>
  <c r="Q479" i="53"/>
  <c r="P479" i="53"/>
  <c r="N479" i="53"/>
  <c r="M479" i="53"/>
  <c r="L479" i="53"/>
  <c r="K479" i="53"/>
  <c r="J479" i="53"/>
  <c r="I479" i="53"/>
  <c r="G479" i="53"/>
  <c r="F479" i="53"/>
  <c r="E479" i="53"/>
  <c r="D479" i="53"/>
  <c r="AE478" i="53"/>
  <c r="AA478" i="53"/>
  <c r="AF478" i="53"/>
  <c r="V478" i="53"/>
  <c r="O478" i="53"/>
  <c r="H478" i="53"/>
  <c r="X478" i="53"/>
  <c r="AE477" i="53"/>
  <c r="AA477" i="53"/>
  <c r="AF477" i="53" s="1"/>
  <c r="V477" i="53"/>
  <c r="O477" i="53"/>
  <c r="H477" i="53"/>
  <c r="X477" i="53" s="1"/>
  <c r="AE476" i="53"/>
  <c r="AA476" i="53"/>
  <c r="AF476" i="53" s="1"/>
  <c r="V476" i="53"/>
  <c r="O476" i="53"/>
  <c r="H476" i="53"/>
  <c r="X476" i="53" s="1"/>
  <c r="AE475" i="53"/>
  <c r="AA475" i="53"/>
  <c r="AF475" i="53" s="1"/>
  <c r="V475" i="53"/>
  <c r="O475" i="53"/>
  <c r="H475" i="53"/>
  <c r="X475" i="53" s="1"/>
  <c r="AE474" i="53"/>
  <c r="AA474" i="53"/>
  <c r="AF474" i="53" s="1"/>
  <c r="V474" i="53"/>
  <c r="W474" i="53" s="1"/>
  <c r="AB474" i="53" s="1"/>
  <c r="O474" i="53"/>
  <c r="H474" i="53"/>
  <c r="X474" i="53" s="1"/>
  <c r="AE473" i="53"/>
  <c r="AA473" i="53"/>
  <c r="AF473" i="53" s="1"/>
  <c r="V473" i="53"/>
  <c r="O473" i="53"/>
  <c r="W473" i="53" s="1"/>
  <c r="AB473" i="53" s="1"/>
  <c r="H473" i="53"/>
  <c r="X473" i="53" s="1"/>
  <c r="AE472" i="53"/>
  <c r="AA472" i="53"/>
  <c r="AF472" i="53" s="1"/>
  <c r="V472" i="53"/>
  <c r="W472" i="53" s="1"/>
  <c r="O472" i="53"/>
  <c r="AB472" i="53"/>
  <c r="H472" i="53"/>
  <c r="AE471" i="53"/>
  <c r="AA471" i="53"/>
  <c r="V471" i="53"/>
  <c r="O471" i="53"/>
  <c r="H471" i="53"/>
  <c r="X471" i="53" s="1"/>
  <c r="AE470" i="53"/>
  <c r="AA470" i="53"/>
  <c r="AF470" i="53" s="1"/>
  <c r="V470" i="53"/>
  <c r="O470" i="53"/>
  <c r="H470" i="53"/>
  <c r="X470" i="53" s="1"/>
  <c r="AE469" i="53"/>
  <c r="AA469" i="53"/>
  <c r="AF469" i="53"/>
  <c r="V469" i="53"/>
  <c r="O469" i="53"/>
  <c r="H469" i="53"/>
  <c r="X469" i="53"/>
  <c r="AE468" i="53"/>
  <c r="AA468" i="53"/>
  <c r="AF468" i="53" s="1"/>
  <c r="V468" i="53"/>
  <c r="O468" i="53"/>
  <c r="H468" i="53"/>
  <c r="X468" i="53" s="1"/>
  <c r="AE467" i="53"/>
  <c r="AA467" i="53"/>
  <c r="AF467" i="53" s="1"/>
  <c r="V467" i="53"/>
  <c r="W467" i="53" s="1"/>
  <c r="AB467" i="53" s="1"/>
  <c r="O467" i="53"/>
  <c r="H467" i="53"/>
  <c r="X467" i="53" s="1"/>
  <c r="AE466" i="53"/>
  <c r="AA466" i="53"/>
  <c r="AF466" i="53" s="1"/>
  <c r="V466" i="53"/>
  <c r="O466" i="53"/>
  <c r="H466" i="53"/>
  <c r="X466" i="53" s="1"/>
  <c r="AE465" i="53"/>
  <c r="AA465" i="53"/>
  <c r="AF465" i="53" s="1"/>
  <c r="V465" i="53"/>
  <c r="O465" i="53"/>
  <c r="H465" i="53"/>
  <c r="X465" i="53" s="1"/>
  <c r="AE464" i="53"/>
  <c r="AA464" i="53"/>
  <c r="AF464" i="53" s="1"/>
  <c r="V464" i="53"/>
  <c r="O464" i="53"/>
  <c r="H464" i="53"/>
  <c r="X464" i="53" s="1"/>
  <c r="AE463" i="53"/>
  <c r="AA463" i="53"/>
  <c r="AF463" i="53" s="1"/>
  <c r="V463" i="53"/>
  <c r="O463" i="53"/>
  <c r="H463" i="53"/>
  <c r="X463" i="53" s="1"/>
  <c r="AE462" i="53"/>
  <c r="AA462" i="53"/>
  <c r="AF462" i="53" s="1"/>
  <c r="V462" i="53"/>
  <c r="O462" i="53"/>
  <c r="H462" i="53"/>
  <c r="X462" i="53" s="1"/>
  <c r="AE461" i="53"/>
  <c r="AA461" i="53"/>
  <c r="AF461" i="53" s="1"/>
  <c r="V461" i="53"/>
  <c r="W461" i="53" s="1"/>
  <c r="AB461" i="53" s="1"/>
  <c r="O461" i="53"/>
  <c r="H461" i="53"/>
  <c r="X461" i="53" s="1"/>
  <c r="AE460" i="53"/>
  <c r="AA460" i="53"/>
  <c r="AF460" i="53" s="1"/>
  <c r="V460" i="53"/>
  <c r="O460" i="53"/>
  <c r="H460" i="53"/>
  <c r="X460" i="53" s="1"/>
  <c r="AE459" i="53"/>
  <c r="AA459" i="53"/>
  <c r="AF459" i="53" s="1"/>
  <c r="V459" i="53"/>
  <c r="W459" i="53" s="1"/>
  <c r="O459" i="53"/>
  <c r="H459" i="53"/>
  <c r="AE458" i="53"/>
  <c r="AA458" i="53"/>
  <c r="AF458" i="53" s="1"/>
  <c r="V458" i="53"/>
  <c r="O458" i="53"/>
  <c r="W458" i="53" s="1"/>
  <c r="AB458" i="53" s="1"/>
  <c r="H458" i="53"/>
  <c r="X458" i="53" s="1"/>
  <c r="AD457" i="53"/>
  <c r="AC457" i="53"/>
  <c r="Z457" i="53"/>
  <c r="Y457" i="53"/>
  <c r="U457" i="53"/>
  <c r="T457" i="53"/>
  <c r="S457" i="53"/>
  <c r="R457" i="53"/>
  <c r="Q457" i="53"/>
  <c r="P457" i="53"/>
  <c r="N457" i="53"/>
  <c r="M457" i="53"/>
  <c r="L457" i="53"/>
  <c r="K457" i="53"/>
  <c r="J457" i="53"/>
  <c r="I457" i="53"/>
  <c r="G457" i="53"/>
  <c r="F457" i="53"/>
  <c r="E457" i="53"/>
  <c r="D457" i="53"/>
  <c r="AE456" i="53"/>
  <c r="AA456" i="53"/>
  <c r="AF456" i="53"/>
  <c r="V456" i="53"/>
  <c r="O456" i="53"/>
  <c r="H456" i="53"/>
  <c r="AE455" i="53"/>
  <c r="AA455" i="53"/>
  <c r="AF455" i="53" s="1"/>
  <c r="V455" i="53"/>
  <c r="O455" i="53"/>
  <c r="H455" i="53"/>
  <c r="X455" i="53" s="1"/>
  <c r="AE454" i="53"/>
  <c r="AA454" i="53"/>
  <c r="AF454" i="53" s="1"/>
  <c r="V454" i="53"/>
  <c r="O454" i="53"/>
  <c r="W454" i="53" s="1"/>
  <c r="AB454" i="53" s="1"/>
  <c r="H454" i="53"/>
  <c r="X454" i="53" s="1"/>
  <c r="AE453" i="53"/>
  <c r="AA453" i="53"/>
  <c r="AF453" i="53"/>
  <c r="V453" i="53"/>
  <c r="O453" i="53"/>
  <c r="H453" i="53"/>
  <c r="X453" i="53" s="1"/>
  <c r="AE452" i="53"/>
  <c r="AA452" i="53"/>
  <c r="AF452" i="53" s="1"/>
  <c r="V452" i="53"/>
  <c r="O452" i="53"/>
  <c r="W452" i="53"/>
  <c r="AB452" i="53" s="1"/>
  <c r="H452" i="53"/>
  <c r="AE451" i="53"/>
  <c r="AA451" i="53"/>
  <c r="AF451" i="53" s="1"/>
  <c r="V451" i="53"/>
  <c r="O451" i="53"/>
  <c r="H451" i="53"/>
  <c r="X451" i="53" s="1"/>
  <c r="AE450" i="53"/>
  <c r="AA450" i="53"/>
  <c r="AF450" i="53" s="1"/>
  <c r="V450" i="53"/>
  <c r="O450" i="53"/>
  <c r="W450" i="53" s="1"/>
  <c r="AB450" i="53" s="1"/>
  <c r="H450" i="53"/>
  <c r="X450" i="53" s="1"/>
  <c r="AE449" i="53"/>
  <c r="AA449" i="53"/>
  <c r="AF449" i="53"/>
  <c r="V449" i="53"/>
  <c r="AB449" i="53"/>
  <c r="O449" i="53"/>
  <c r="W449" i="53" s="1"/>
  <c r="H449" i="53"/>
  <c r="X449" i="53" s="1"/>
  <c r="AE448" i="53"/>
  <c r="AA448" i="53"/>
  <c r="AF448" i="53" s="1"/>
  <c r="V448" i="53"/>
  <c r="O448" i="53"/>
  <c r="W448" i="53" s="1"/>
  <c r="AB448" i="53" s="1"/>
  <c r="H448" i="53"/>
  <c r="X448" i="53" s="1"/>
  <c r="AE447" i="53"/>
  <c r="AA447" i="53"/>
  <c r="AF447" i="53" s="1"/>
  <c r="V447" i="53"/>
  <c r="O447" i="53"/>
  <c r="H447" i="53"/>
  <c r="X447" i="53" s="1"/>
  <c r="AE446" i="53"/>
  <c r="AA446" i="53"/>
  <c r="AF446" i="53" s="1"/>
  <c r="V446" i="53"/>
  <c r="O446" i="53"/>
  <c r="H446" i="53"/>
  <c r="X446" i="53" s="1"/>
  <c r="AE445" i="53"/>
  <c r="AA445" i="53"/>
  <c r="AF445" i="53" s="1"/>
  <c r="V445" i="53"/>
  <c r="O445" i="53"/>
  <c r="H445" i="53"/>
  <c r="X445" i="53" s="1"/>
  <c r="AE444" i="53"/>
  <c r="AA444" i="53"/>
  <c r="AF444" i="53" s="1"/>
  <c r="V444" i="53"/>
  <c r="O444" i="53"/>
  <c r="H444" i="53"/>
  <c r="AE443" i="53"/>
  <c r="AA443" i="53"/>
  <c r="AF443" i="53" s="1"/>
  <c r="V443" i="53"/>
  <c r="O443" i="53"/>
  <c r="H443" i="53"/>
  <c r="X443" i="53" s="1"/>
  <c r="AE442" i="53"/>
  <c r="AA442" i="53"/>
  <c r="V442" i="53"/>
  <c r="O442" i="53"/>
  <c r="H442" i="53"/>
  <c r="X442" i="53" s="1"/>
  <c r="AE441" i="53"/>
  <c r="AA441" i="53"/>
  <c r="AF441" i="53" s="1"/>
  <c r="V441" i="53"/>
  <c r="O441" i="53"/>
  <c r="H441" i="53"/>
  <c r="X441" i="53" s="1"/>
  <c r="AD440" i="53"/>
  <c r="AC440" i="53"/>
  <c r="Z440" i="53"/>
  <c r="Y440" i="53"/>
  <c r="U440" i="53"/>
  <c r="T440" i="53"/>
  <c r="S440" i="53"/>
  <c r="R440" i="53"/>
  <c r="Q440" i="53"/>
  <c r="P440" i="53"/>
  <c r="P502" i="53" s="1"/>
  <c r="N440" i="53"/>
  <c r="M440" i="53"/>
  <c r="L440" i="53"/>
  <c r="K440" i="53"/>
  <c r="J440" i="53"/>
  <c r="I440" i="53"/>
  <c r="G440" i="53"/>
  <c r="F440" i="53"/>
  <c r="E440" i="53"/>
  <c r="D440" i="53"/>
  <c r="U433" i="53"/>
  <c r="Q433" i="53"/>
  <c r="L433" i="53"/>
  <c r="G433" i="53"/>
  <c r="V432" i="53"/>
  <c r="H432" i="53"/>
  <c r="X432" i="53" s="1"/>
  <c r="H430" i="53"/>
  <c r="H428" i="53"/>
  <c r="V424" i="53"/>
  <c r="O424" i="53"/>
  <c r="H424" i="53"/>
  <c r="T417" i="53"/>
  <c r="S417" i="53"/>
  <c r="P417" i="53"/>
  <c r="AE415" i="53"/>
  <c r="AA415" i="53"/>
  <c r="AF415" i="53"/>
  <c r="H415" i="53"/>
  <c r="X415" i="53" s="1"/>
  <c r="AE414" i="53"/>
  <c r="AA414" i="53"/>
  <c r="AF414" i="53" s="1"/>
  <c r="V414" i="53"/>
  <c r="H414" i="53"/>
  <c r="X414" i="53" s="1"/>
  <c r="AE413" i="53"/>
  <c r="AA413" i="53"/>
  <c r="AF413" i="53" s="1"/>
  <c r="V413" i="53"/>
  <c r="AD412" i="53"/>
  <c r="AC412" i="53"/>
  <c r="Z412" i="53"/>
  <c r="Y412" i="53"/>
  <c r="T412" i="53"/>
  <c r="Q412" i="53"/>
  <c r="P412" i="53"/>
  <c r="N412" i="53"/>
  <c r="K412" i="53"/>
  <c r="F412" i="53"/>
  <c r="D412" i="53"/>
  <c r="AE411" i="53"/>
  <c r="AA411" i="53"/>
  <c r="AF411" i="53" s="1"/>
  <c r="H411" i="53"/>
  <c r="X411" i="53" s="1"/>
  <c r="AE410" i="53"/>
  <c r="AA410" i="53"/>
  <c r="AF410" i="53" s="1"/>
  <c r="H410" i="53"/>
  <c r="AE409" i="53"/>
  <c r="AE408" i="53" s="1"/>
  <c r="AA409" i="53"/>
  <c r="H409" i="53"/>
  <c r="X409" i="53" s="1"/>
  <c r="AD408" i="53"/>
  <c r="AC408" i="53"/>
  <c r="Z408" i="53"/>
  <c r="Y408" i="53"/>
  <c r="S408" i="53"/>
  <c r="P408" i="53"/>
  <c r="N408" i="53"/>
  <c r="M408" i="53"/>
  <c r="J408" i="53"/>
  <c r="F408" i="53"/>
  <c r="D408" i="53"/>
  <c r="AE407" i="53"/>
  <c r="AA407" i="53"/>
  <c r="AF407" i="53" s="1"/>
  <c r="AE406" i="53"/>
  <c r="AA406" i="53"/>
  <c r="AF406" i="53" s="1"/>
  <c r="V406" i="53"/>
  <c r="AE405" i="53"/>
  <c r="AA405" i="53"/>
  <c r="AF405" i="53" s="1"/>
  <c r="AE404" i="53"/>
  <c r="AF404" i="53"/>
  <c r="V404" i="53"/>
  <c r="Y402" i="53"/>
  <c r="AE401" i="53"/>
  <c r="AA401" i="53"/>
  <c r="AF401" i="53" s="1"/>
  <c r="AA400" i="53"/>
  <c r="AF400" i="53" s="1"/>
  <c r="AA399" i="53"/>
  <c r="AF399" i="53" s="1"/>
  <c r="AD397" i="53"/>
  <c r="Z397" i="53"/>
  <c r="E397" i="53"/>
  <c r="D397" i="53"/>
  <c r="AE396" i="53"/>
  <c r="AA396" i="53"/>
  <c r="AF396" i="53" s="1"/>
  <c r="AA395" i="53"/>
  <c r="AF395" i="53" s="1"/>
  <c r="AD393" i="53"/>
  <c r="AC393" i="53"/>
  <c r="V390" i="53"/>
  <c r="O389" i="53"/>
  <c r="O388" i="53"/>
  <c r="O387" i="53"/>
  <c r="W387" i="53" s="1"/>
  <c r="O386" i="53"/>
  <c r="O385" i="53"/>
  <c r="W385" i="53" s="1"/>
  <c r="O384" i="53"/>
  <c r="O383" i="53"/>
  <c r="O382" i="53"/>
  <c r="V381" i="53"/>
  <c r="V380" i="53"/>
  <c r="H380" i="53"/>
  <c r="O379" i="53"/>
  <c r="V378" i="53"/>
  <c r="H378" i="53"/>
  <c r="X378" i="53" s="1"/>
  <c r="O377" i="53"/>
  <c r="O376" i="53"/>
  <c r="V375" i="53"/>
  <c r="H375" i="53"/>
  <c r="X375" i="53" s="1"/>
  <c r="O374" i="53"/>
  <c r="V373" i="53"/>
  <c r="V372" i="53"/>
  <c r="W372" i="53" s="1"/>
  <c r="O372" i="53"/>
  <c r="H372" i="53"/>
  <c r="T371" i="53"/>
  <c r="R371" i="53"/>
  <c r="I371" i="53"/>
  <c r="O370" i="53"/>
  <c r="V369" i="53"/>
  <c r="H369" i="53"/>
  <c r="X369" i="53" s="1"/>
  <c r="V368" i="53"/>
  <c r="H368" i="53"/>
  <c r="X368" i="53" s="1"/>
  <c r="V367" i="53"/>
  <c r="H367" i="53"/>
  <c r="X367" i="53" s="1"/>
  <c r="O366" i="53"/>
  <c r="V365" i="53"/>
  <c r="W365" i="53" s="1"/>
  <c r="X365" i="53" s="1"/>
  <c r="H365" i="53"/>
  <c r="O364" i="53"/>
  <c r="V363" i="53"/>
  <c r="H363" i="53"/>
  <c r="X363" i="53" s="1"/>
  <c r="O362" i="53"/>
  <c r="V361" i="53"/>
  <c r="W361" i="53" s="1"/>
  <c r="H361" i="53"/>
  <c r="O360" i="53"/>
  <c r="W360" i="53" s="1"/>
  <c r="V359" i="53"/>
  <c r="H359" i="53"/>
  <c r="O358" i="53"/>
  <c r="V357" i="53"/>
  <c r="H357" i="53"/>
  <c r="O356" i="53"/>
  <c r="W356" i="53" s="1"/>
  <c r="X356" i="53" s="1"/>
  <c r="V355" i="53"/>
  <c r="H355" i="53"/>
  <c r="U354" i="53"/>
  <c r="T354" i="53"/>
  <c r="S354" i="53"/>
  <c r="R354" i="53"/>
  <c r="Q354" i="53"/>
  <c r="P354" i="53"/>
  <c r="N354" i="53"/>
  <c r="M354" i="53"/>
  <c r="L354" i="53"/>
  <c r="K354" i="53"/>
  <c r="J354" i="53"/>
  <c r="I354" i="53"/>
  <c r="F354" i="53"/>
  <c r="D354" i="53"/>
  <c r="AD347" i="53"/>
  <c r="AD349" i="53"/>
  <c r="AC347" i="53"/>
  <c r="AC349" i="53" s="1"/>
  <c r="Z347" i="53"/>
  <c r="Z349" i="53" s="1"/>
  <c r="Y347" i="53"/>
  <c r="Y349" i="53" s="1"/>
  <c r="U347" i="53"/>
  <c r="U349" i="53" s="1"/>
  <c r="T347" i="53"/>
  <c r="T349" i="53" s="1"/>
  <c r="S347" i="53"/>
  <c r="S349" i="53" s="1"/>
  <c r="R347" i="53"/>
  <c r="R349" i="53" s="1"/>
  <c r="Q347" i="53"/>
  <c r="Q349" i="53"/>
  <c r="P347" i="53"/>
  <c r="P349" i="53" s="1"/>
  <c r="N347" i="53"/>
  <c r="N349" i="53" s="1"/>
  <c r="M347" i="53"/>
  <c r="M349" i="53" s="1"/>
  <c r="L347" i="53"/>
  <c r="L349" i="53" s="1"/>
  <c r="K347" i="53"/>
  <c r="K349" i="53" s="1"/>
  <c r="J347" i="53"/>
  <c r="J349" i="53" s="1"/>
  <c r="I347" i="53"/>
  <c r="I349" i="53" s="1"/>
  <c r="G347" i="53"/>
  <c r="G349" i="53" s="1"/>
  <c r="F347" i="53"/>
  <c r="F349" i="53" s="1"/>
  <c r="E347" i="53"/>
  <c r="E349" i="53"/>
  <c r="D347" i="53"/>
  <c r="D349" i="53" s="1"/>
  <c r="AE346" i="53"/>
  <c r="AA346" i="53"/>
  <c r="AF346" i="53"/>
  <c r="V346" i="53"/>
  <c r="O346" i="53"/>
  <c r="W346" i="53" s="1"/>
  <c r="AB346" i="53" s="1"/>
  <c r="H346" i="53"/>
  <c r="X346" i="53"/>
  <c r="AE345" i="53"/>
  <c r="AA345" i="53"/>
  <c r="AF345" i="53" s="1"/>
  <c r="V345" i="53"/>
  <c r="O345" i="53"/>
  <c r="W345" i="53" s="1"/>
  <c r="AB345" i="53" s="1"/>
  <c r="H345" i="53"/>
  <c r="X345" i="53"/>
  <c r="AE344" i="53"/>
  <c r="AA344" i="53"/>
  <c r="AF344" i="53" s="1"/>
  <c r="V344" i="53"/>
  <c r="O344" i="53"/>
  <c r="H344" i="53"/>
  <c r="X344" i="53" s="1"/>
  <c r="AE343" i="53"/>
  <c r="AA343" i="53"/>
  <c r="V343" i="53"/>
  <c r="O343" i="53"/>
  <c r="H343" i="53"/>
  <c r="X343" i="53" s="1"/>
  <c r="AE342" i="53"/>
  <c r="AA342" i="53"/>
  <c r="AF342" i="53" s="1"/>
  <c r="V342" i="53"/>
  <c r="O342" i="53"/>
  <c r="H342" i="53"/>
  <c r="X342" i="53" s="1"/>
  <c r="AE341" i="53"/>
  <c r="AA341" i="53"/>
  <c r="AF341" i="53" s="1"/>
  <c r="V341" i="53"/>
  <c r="O341" i="53"/>
  <c r="H341" i="53"/>
  <c r="X341" i="53" s="1"/>
  <c r="AE340" i="53"/>
  <c r="AA340" i="53"/>
  <c r="AF340" i="53" s="1"/>
  <c r="V340" i="53"/>
  <c r="O340" i="53"/>
  <c r="H340" i="53"/>
  <c r="AE339" i="53"/>
  <c r="AA339" i="53"/>
  <c r="AF339" i="53" s="1"/>
  <c r="V339" i="53"/>
  <c r="O339" i="53"/>
  <c r="H339" i="53"/>
  <c r="X339" i="53" s="1"/>
  <c r="AE338" i="53"/>
  <c r="AA338" i="53"/>
  <c r="AF338" i="53" s="1"/>
  <c r="V338" i="53"/>
  <c r="O338" i="53"/>
  <c r="H338" i="53"/>
  <c r="X338" i="53" s="1"/>
  <c r="AE337" i="53"/>
  <c r="AA337" i="53"/>
  <c r="AF337" i="53" s="1"/>
  <c r="V337" i="53"/>
  <c r="V347" i="53" s="1"/>
  <c r="O337" i="53"/>
  <c r="H337" i="53"/>
  <c r="X337" i="53" s="1"/>
  <c r="AD331" i="53"/>
  <c r="AC331" i="53"/>
  <c r="Z331" i="53"/>
  <c r="Y331" i="53"/>
  <c r="U331" i="53"/>
  <c r="T331" i="53"/>
  <c r="S331" i="53"/>
  <c r="R331" i="53"/>
  <c r="Q331" i="53"/>
  <c r="P331" i="53"/>
  <c r="N331" i="53"/>
  <c r="M331" i="53"/>
  <c r="L331" i="53"/>
  <c r="K331" i="53"/>
  <c r="J331" i="53"/>
  <c r="I331" i="53"/>
  <c r="G331" i="53"/>
  <c r="F331" i="53"/>
  <c r="E331" i="53"/>
  <c r="D331" i="53"/>
  <c r="AE329" i="53"/>
  <c r="AA329" i="53"/>
  <c r="AF329" i="53" s="1"/>
  <c r="V329" i="53"/>
  <c r="O329" i="53"/>
  <c r="H329" i="53"/>
  <c r="X329" i="53" s="1"/>
  <c r="AE328" i="53"/>
  <c r="AA328" i="53"/>
  <c r="AF328" i="53" s="1"/>
  <c r="V328" i="53"/>
  <c r="O328" i="53"/>
  <c r="H328" i="53"/>
  <c r="X328" i="53" s="1"/>
  <c r="AE327" i="53"/>
  <c r="AE326" i="53" s="1"/>
  <c r="AA327" i="53"/>
  <c r="V327" i="53"/>
  <c r="V326" i="53" s="1"/>
  <c r="O327" i="53"/>
  <c r="H327" i="53"/>
  <c r="X327" i="53" s="1"/>
  <c r="AD326" i="53"/>
  <c r="AC326" i="53"/>
  <c r="Z326" i="53"/>
  <c r="Y326" i="53"/>
  <c r="U326" i="53"/>
  <c r="T326" i="53"/>
  <c r="S326" i="53"/>
  <c r="R326" i="53"/>
  <c r="Q326" i="53"/>
  <c r="P326" i="53"/>
  <c r="N326" i="53"/>
  <c r="M326" i="53"/>
  <c r="L326" i="53"/>
  <c r="K326" i="53"/>
  <c r="J326" i="53"/>
  <c r="I326" i="53"/>
  <c r="G326" i="53"/>
  <c r="F326" i="53"/>
  <c r="E326" i="53"/>
  <c r="D326" i="53"/>
  <c r="AE325" i="53"/>
  <c r="AA325" i="53"/>
  <c r="AF325" i="53" s="1"/>
  <c r="V325" i="53"/>
  <c r="O325" i="53"/>
  <c r="W325" i="53" s="1"/>
  <c r="AB325" i="53" s="1"/>
  <c r="H325" i="53"/>
  <c r="X325" i="53" s="1"/>
  <c r="AE324" i="53"/>
  <c r="AA324" i="53"/>
  <c r="AF324" i="53" s="1"/>
  <c r="V324" i="53"/>
  <c r="O324" i="53"/>
  <c r="W324" i="53" s="1"/>
  <c r="H324" i="53"/>
  <c r="AE323" i="53"/>
  <c r="AE322" i="53" s="1"/>
  <c r="AA323" i="53"/>
  <c r="V323" i="53"/>
  <c r="O323" i="53"/>
  <c r="H323" i="53"/>
  <c r="X323" i="53" s="1"/>
  <c r="AD322" i="53"/>
  <c r="AC322" i="53"/>
  <c r="Z322" i="53"/>
  <c r="Y322" i="53"/>
  <c r="U322" i="53"/>
  <c r="T322" i="53"/>
  <c r="S322" i="53"/>
  <c r="R322" i="53"/>
  <c r="Q322" i="53"/>
  <c r="P322" i="53"/>
  <c r="N322" i="53"/>
  <c r="M322" i="53"/>
  <c r="L322" i="53"/>
  <c r="K322" i="53"/>
  <c r="J322" i="53"/>
  <c r="I322" i="53"/>
  <c r="G322" i="53"/>
  <c r="F322" i="53"/>
  <c r="E322" i="53"/>
  <c r="D322" i="53"/>
  <c r="AE321" i="53"/>
  <c r="AA321" i="53"/>
  <c r="AF321" i="53" s="1"/>
  <c r="V321" i="53"/>
  <c r="O321" i="53"/>
  <c r="H321" i="53"/>
  <c r="X321" i="53" s="1"/>
  <c r="AE320" i="53"/>
  <c r="AA320" i="53"/>
  <c r="AF320" i="53" s="1"/>
  <c r="V320" i="53"/>
  <c r="O320" i="53"/>
  <c r="H320" i="53"/>
  <c r="AE319" i="53"/>
  <c r="AA319" i="53"/>
  <c r="V319" i="53"/>
  <c r="O319" i="53"/>
  <c r="H319" i="53"/>
  <c r="X319" i="53" s="1"/>
  <c r="AE318" i="53"/>
  <c r="AA318" i="53"/>
  <c r="AF318" i="53" s="1"/>
  <c r="V318" i="53"/>
  <c r="O318" i="53"/>
  <c r="W318" i="53" s="1"/>
  <c r="AB318" i="53" s="1"/>
  <c r="H318" i="53"/>
  <c r="X318" i="53" s="1"/>
  <c r="AE317" i="53"/>
  <c r="AA317" i="53"/>
  <c r="AF317" i="53" s="1"/>
  <c r="V317" i="53"/>
  <c r="O317" i="53"/>
  <c r="H317" i="53"/>
  <c r="X317" i="53" s="1"/>
  <c r="AD316" i="53"/>
  <c r="AC316" i="53"/>
  <c r="Z316" i="53"/>
  <c r="Y316" i="53"/>
  <c r="U316" i="53"/>
  <c r="T316" i="53"/>
  <c r="S316" i="53"/>
  <c r="R316" i="53"/>
  <c r="Q316" i="53"/>
  <c r="P316" i="53"/>
  <c r="N316" i="53"/>
  <c r="M316" i="53"/>
  <c r="L316" i="53"/>
  <c r="K316" i="53"/>
  <c r="J316" i="53"/>
  <c r="I316" i="53"/>
  <c r="G316" i="53"/>
  <c r="F316" i="53"/>
  <c r="E316" i="53"/>
  <c r="D316" i="53"/>
  <c r="AE315" i="53"/>
  <c r="AA315" i="53"/>
  <c r="AF315" i="53" s="1"/>
  <c r="V315" i="53"/>
  <c r="O315" i="53"/>
  <c r="H315" i="53"/>
  <c r="X315" i="53" s="1"/>
  <c r="AE314" i="53"/>
  <c r="AA314" i="53"/>
  <c r="AF314" i="53" s="1"/>
  <c r="V314" i="53"/>
  <c r="O314" i="53"/>
  <c r="H314" i="53"/>
  <c r="X314" i="53" s="1"/>
  <c r="AE313" i="53"/>
  <c r="AA313" i="53"/>
  <c r="AF313" i="53" s="1"/>
  <c r="V313" i="53"/>
  <c r="O313" i="53"/>
  <c r="H313" i="53"/>
  <c r="X313" i="53" s="1"/>
  <c r="AE312" i="53"/>
  <c r="AA312" i="53"/>
  <c r="V312" i="53"/>
  <c r="O312" i="53"/>
  <c r="H312" i="53"/>
  <c r="AD311" i="53"/>
  <c r="AC311" i="53"/>
  <c r="Z311" i="53"/>
  <c r="Y311" i="53"/>
  <c r="U311" i="53"/>
  <c r="T311" i="53"/>
  <c r="S311" i="53"/>
  <c r="R311" i="53"/>
  <c r="Q311" i="53"/>
  <c r="P311" i="53"/>
  <c r="N311" i="53"/>
  <c r="M311" i="53"/>
  <c r="L311" i="53"/>
  <c r="K311" i="53"/>
  <c r="J311" i="53"/>
  <c r="I311" i="53"/>
  <c r="G311" i="53"/>
  <c r="F311" i="53"/>
  <c r="E311" i="53"/>
  <c r="D311" i="53"/>
  <c r="AE310" i="53"/>
  <c r="AA310" i="53"/>
  <c r="AF310" i="53" s="1"/>
  <c r="V310" i="53"/>
  <c r="O310" i="53"/>
  <c r="H310" i="53"/>
  <c r="X310" i="53" s="1"/>
  <c r="AE309" i="53"/>
  <c r="AA309" i="53"/>
  <c r="AF309" i="53" s="1"/>
  <c r="V309" i="53"/>
  <c r="O309" i="53"/>
  <c r="H309" i="53"/>
  <c r="X309" i="53" s="1"/>
  <c r="AE308" i="53"/>
  <c r="AA308" i="53"/>
  <c r="V308" i="53"/>
  <c r="V307" i="53" s="1"/>
  <c r="O308" i="53"/>
  <c r="H308" i="53"/>
  <c r="X308" i="53" s="1"/>
  <c r="AD307" i="53"/>
  <c r="AC307" i="53"/>
  <c r="Z307" i="53"/>
  <c r="Y307" i="53"/>
  <c r="U307" i="53"/>
  <c r="T307" i="53"/>
  <c r="S307" i="53"/>
  <c r="R307" i="53"/>
  <c r="Q307" i="53"/>
  <c r="P307" i="53"/>
  <c r="N307" i="53"/>
  <c r="M307" i="53"/>
  <c r="L307" i="53"/>
  <c r="K307" i="53"/>
  <c r="J307" i="53"/>
  <c r="I307" i="53"/>
  <c r="G307" i="53"/>
  <c r="F307" i="53"/>
  <c r="E307" i="53"/>
  <c r="D307" i="53"/>
  <c r="AE306" i="53"/>
  <c r="AA306" i="53"/>
  <c r="AF306" i="53" s="1"/>
  <c r="V306" i="53"/>
  <c r="O306" i="53"/>
  <c r="H306" i="53"/>
  <c r="AE305" i="53"/>
  <c r="AA305" i="53"/>
  <c r="AF305" i="53" s="1"/>
  <c r="V305" i="53"/>
  <c r="O305" i="53"/>
  <c r="H305" i="53"/>
  <c r="X305" i="53" s="1"/>
  <c r="AE304" i="53"/>
  <c r="AA304" i="53"/>
  <c r="AF304" i="53" s="1"/>
  <c r="V304" i="53"/>
  <c r="O304" i="53"/>
  <c r="W304" i="53" s="1"/>
  <c r="AB304" i="53" s="1"/>
  <c r="H304" i="53"/>
  <c r="X304" i="53" s="1"/>
  <c r="AE303" i="53"/>
  <c r="AA303" i="53"/>
  <c r="AF303" i="53" s="1"/>
  <c r="V303" i="53"/>
  <c r="O303" i="53"/>
  <c r="H303" i="53"/>
  <c r="X303" i="53" s="1"/>
  <c r="AE302" i="53"/>
  <c r="AA302" i="53"/>
  <c r="AF302" i="53" s="1"/>
  <c r="V302" i="53"/>
  <c r="O302" i="53"/>
  <c r="H302" i="53"/>
  <c r="X302" i="53" s="1"/>
  <c r="AE301" i="53"/>
  <c r="AA301" i="53"/>
  <c r="AF301" i="53" s="1"/>
  <c r="V301" i="53"/>
  <c r="O301" i="53"/>
  <c r="H301" i="53"/>
  <c r="X301" i="53" s="1"/>
  <c r="AE300" i="53"/>
  <c r="AA300" i="53"/>
  <c r="AF300" i="53" s="1"/>
  <c r="V300" i="53"/>
  <c r="O300" i="53"/>
  <c r="W300" i="53" s="1"/>
  <c r="AB300" i="53" s="1"/>
  <c r="H300" i="53"/>
  <c r="X300" i="53" s="1"/>
  <c r="AE299" i="53"/>
  <c r="AA299" i="53"/>
  <c r="AF299" i="53" s="1"/>
  <c r="V299" i="53"/>
  <c r="O299" i="53"/>
  <c r="H299" i="53"/>
  <c r="X299" i="53" s="1"/>
  <c r="AE298" i="53"/>
  <c r="AA298" i="53"/>
  <c r="V298" i="53"/>
  <c r="O298" i="53"/>
  <c r="H298" i="53"/>
  <c r="X298" i="53" s="1"/>
  <c r="AE297" i="53"/>
  <c r="AA297" i="53"/>
  <c r="AF297" i="53" s="1"/>
  <c r="V297" i="53"/>
  <c r="O297" i="53"/>
  <c r="W297" i="53" s="1"/>
  <c r="AB297" i="53" s="1"/>
  <c r="H297" i="53"/>
  <c r="X297" i="53" s="1"/>
  <c r="AE296" i="53"/>
  <c r="AA296" i="53"/>
  <c r="AF296" i="53" s="1"/>
  <c r="V296" i="53"/>
  <c r="O296" i="53"/>
  <c r="H296" i="53"/>
  <c r="X296" i="53" s="1"/>
  <c r="AE295" i="53"/>
  <c r="AA295" i="53"/>
  <c r="AF295" i="53" s="1"/>
  <c r="V295" i="53"/>
  <c r="O295" i="53"/>
  <c r="W295" i="53" s="1"/>
  <c r="AB295" i="53" s="1"/>
  <c r="H295" i="53"/>
  <c r="X295" i="53" s="1"/>
  <c r="AE294" i="53"/>
  <c r="AA294" i="53"/>
  <c r="AF294" i="53" s="1"/>
  <c r="V294" i="53"/>
  <c r="O294" i="53"/>
  <c r="H294" i="53"/>
  <c r="X294" i="53" s="1"/>
  <c r="AE293" i="53"/>
  <c r="AA293" i="53"/>
  <c r="AF293" i="53" s="1"/>
  <c r="V293" i="53"/>
  <c r="O293" i="53"/>
  <c r="H293" i="53"/>
  <c r="AE292" i="53"/>
  <c r="AA292" i="53"/>
  <c r="AF292" i="53" s="1"/>
  <c r="V292" i="53"/>
  <c r="O292" i="53"/>
  <c r="W292" i="53"/>
  <c r="AB292" i="53" s="1"/>
  <c r="H292" i="53"/>
  <c r="X292" i="53" s="1"/>
  <c r="AE291" i="53"/>
  <c r="AA291" i="53"/>
  <c r="AF291" i="53" s="1"/>
  <c r="V291" i="53"/>
  <c r="W291" i="53" s="1"/>
  <c r="AB291" i="53" s="1"/>
  <c r="O291" i="53"/>
  <c r="H291" i="53"/>
  <c r="X291" i="53" s="1"/>
  <c r="AE290" i="53"/>
  <c r="AA290" i="53"/>
  <c r="AF290" i="53" s="1"/>
  <c r="V290" i="53"/>
  <c r="O290" i="53"/>
  <c r="H290" i="53"/>
  <c r="X290" i="53" s="1"/>
  <c r="AE289" i="53"/>
  <c r="AA289" i="53"/>
  <c r="AF289" i="53" s="1"/>
  <c r="V289" i="53"/>
  <c r="O289" i="53"/>
  <c r="H289" i="53"/>
  <c r="X289" i="53" s="1"/>
  <c r="AE288" i="53"/>
  <c r="AA288" i="53"/>
  <c r="AF288" i="53" s="1"/>
  <c r="V288" i="53"/>
  <c r="O288" i="53"/>
  <c r="H288" i="53"/>
  <c r="X288" i="53" s="1"/>
  <c r="AE287" i="53"/>
  <c r="AA287" i="53"/>
  <c r="AF287" i="53"/>
  <c r="V287" i="53"/>
  <c r="O287" i="53"/>
  <c r="W287" i="53" s="1"/>
  <c r="AB287" i="53" s="1"/>
  <c r="H287" i="53"/>
  <c r="X287" i="53"/>
  <c r="AE286" i="53"/>
  <c r="AA286" i="53"/>
  <c r="V286" i="53"/>
  <c r="O286" i="53"/>
  <c r="O331" i="53" s="1"/>
  <c r="H286" i="53"/>
  <c r="AD285" i="53"/>
  <c r="AC285" i="53"/>
  <c r="Z285" i="53"/>
  <c r="Y285" i="53"/>
  <c r="U285" i="53"/>
  <c r="T285" i="53"/>
  <c r="S285" i="53"/>
  <c r="R285" i="53"/>
  <c r="Q285" i="53"/>
  <c r="P285" i="53"/>
  <c r="N285" i="53"/>
  <c r="M285" i="53"/>
  <c r="L285" i="53"/>
  <c r="K285" i="53"/>
  <c r="J285" i="53"/>
  <c r="I285" i="53"/>
  <c r="G285" i="53"/>
  <c r="F285" i="53"/>
  <c r="E285" i="53"/>
  <c r="D285" i="53"/>
  <c r="AE284" i="53"/>
  <c r="AA284" i="53"/>
  <c r="AF284" i="53" s="1"/>
  <c r="V284" i="53"/>
  <c r="O284" i="53"/>
  <c r="H284" i="53"/>
  <c r="X284" i="53" s="1"/>
  <c r="AE283" i="53"/>
  <c r="AA283" i="53"/>
  <c r="AF283" i="53" s="1"/>
  <c r="V283" i="53"/>
  <c r="O283" i="53"/>
  <c r="H283" i="53"/>
  <c r="X283" i="53" s="1"/>
  <c r="AE282" i="53"/>
  <c r="AA282" i="53"/>
  <c r="AF282" i="53" s="1"/>
  <c r="V282" i="53"/>
  <c r="W282" i="53" s="1"/>
  <c r="AB282" i="53" s="1"/>
  <c r="O282" i="53"/>
  <c r="H282" i="53"/>
  <c r="X282" i="53" s="1"/>
  <c r="AE281" i="53"/>
  <c r="AA281" i="53"/>
  <c r="AF281" i="53" s="1"/>
  <c r="V281" i="53"/>
  <c r="O281" i="53"/>
  <c r="W281" i="53" s="1"/>
  <c r="AB281" i="53" s="1"/>
  <c r="H281" i="53"/>
  <c r="X281" i="53" s="1"/>
  <c r="AE280" i="53"/>
  <c r="AA280" i="53"/>
  <c r="AF280" i="53" s="1"/>
  <c r="V280" i="53"/>
  <c r="W280" i="53" s="1"/>
  <c r="AB280" i="53" s="1"/>
  <c r="O280" i="53"/>
  <c r="H280" i="53"/>
  <c r="X280" i="53"/>
  <c r="AE279" i="53"/>
  <c r="AA279" i="53"/>
  <c r="AF279" i="53" s="1"/>
  <c r="V279" i="53"/>
  <c r="O279" i="53"/>
  <c r="H279" i="53"/>
  <c r="X279" i="53" s="1"/>
  <c r="AE278" i="53"/>
  <c r="AA278" i="53"/>
  <c r="AF278" i="53" s="1"/>
  <c r="V278" i="53"/>
  <c r="O278" i="53"/>
  <c r="H278" i="53"/>
  <c r="X278" i="53" s="1"/>
  <c r="AE277" i="53"/>
  <c r="AA277" i="53"/>
  <c r="AF277" i="53" s="1"/>
  <c r="V277" i="53"/>
  <c r="O277" i="53"/>
  <c r="H277" i="53"/>
  <c r="X277" i="53" s="1"/>
  <c r="AE276" i="53"/>
  <c r="AA276" i="53"/>
  <c r="AF276" i="53" s="1"/>
  <c r="V276" i="53"/>
  <c r="W276" i="53" s="1"/>
  <c r="AB276" i="53" s="1"/>
  <c r="O276" i="53"/>
  <c r="H276" i="53"/>
  <c r="X276" i="53" s="1"/>
  <c r="AE275" i="53"/>
  <c r="AA275" i="53"/>
  <c r="AF275" i="53" s="1"/>
  <c r="V275" i="53"/>
  <c r="O275" i="53"/>
  <c r="H275" i="53"/>
  <c r="X275" i="53" s="1"/>
  <c r="AE274" i="53"/>
  <c r="AA274" i="53"/>
  <c r="AF274" i="53" s="1"/>
  <c r="V274" i="53"/>
  <c r="O274" i="53"/>
  <c r="H274" i="53"/>
  <c r="X274" i="53" s="1"/>
  <c r="AE273" i="53"/>
  <c r="AA273" i="53"/>
  <c r="AF273" i="53" s="1"/>
  <c r="V273" i="53"/>
  <c r="O273" i="53"/>
  <c r="H273" i="53"/>
  <c r="X273" i="53" s="1"/>
  <c r="AE272" i="53"/>
  <c r="AA272" i="53"/>
  <c r="AF272" i="53" s="1"/>
  <c r="V272" i="53"/>
  <c r="W272" i="53" s="1"/>
  <c r="AB272" i="53" s="1"/>
  <c r="O272" i="53"/>
  <c r="H272" i="53"/>
  <c r="X272" i="53" s="1"/>
  <c r="AE271" i="53"/>
  <c r="AA271" i="53"/>
  <c r="AF271" i="53" s="1"/>
  <c r="V271" i="53"/>
  <c r="O271" i="53"/>
  <c r="H271" i="53"/>
  <c r="X271" i="53" s="1"/>
  <c r="AE270" i="53"/>
  <c r="AA270" i="53"/>
  <c r="AF270" i="53" s="1"/>
  <c r="V270" i="53"/>
  <c r="O270" i="53"/>
  <c r="H270" i="53"/>
  <c r="H268" i="53" s="1"/>
  <c r="AE269" i="53"/>
  <c r="AA269" i="53"/>
  <c r="AF269" i="53" s="1"/>
  <c r="V269" i="53"/>
  <c r="O269" i="53"/>
  <c r="O268" i="53" s="1"/>
  <c r="H269" i="53"/>
  <c r="X269" i="53" s="1"/>
  <c r="AD268" i="53"/>
  <c r="AC268" i="53"/>
  <c r="Z268" i="53"/>
  <c r="Y268" i="53"/>
  <c r="U268" i="53"/>
  <c r="U330" i="53" s="1"/>
  <c r="T268" i="53"/>
  <c r="S268" i="53"/>
  <c r="S330" i="53" s="1"/>
  <c r="R268" i="53"/>
  <c r="Q268" i="53"/>
  <c r="P268" i="53"/>
  <c r="N268" i="53"/>
  <c r="M268" i="53"/>
  <c r="L268" i="53"/>
  <c r="L330" i="53" s="1"/>
  <c r="K268" i="53"/>
  <c r="J268" i="53"/>
  <c r="J330" i="53" s="1"/>
  <c r="I268" i="53"/>
  <c r="G268" i="53"/>
  <c r="F268" i="53"/>
  <c r="E268" i="53"/>
  <c r="D268" i="53"/>
  <c r="AD261" i="53"/>
  <c r="AD263" i="53" s="1"/>
  <c r="AC261" i="53"/>
  <c r="Z261" i="53"/>
  <c r="Z263" i="53" s="1"/>
  <c r="Y261" i="53"/>
  <c r="Y263" i="53" s="1"/>
  <c r="U261" i="53"/>
  <c r="U263" i="53" s="1"/>
  <c r="T261" i="53"/>
  <c r="T263" i="53" s="1"/>
  <c r="S261" i="53"/>
  <c r="S263" i="53" s="1"/>
  <c r="R261" i="53"/>
  <c r="R263" i="53" s="1"/>
  <c r="Q261" i="53"/>
  <c r="Q263" i="53" s="1"/>
  <c r="P261" i="53"/>
  <c r="P263" i="53" s="1"/>
  <c r="N261" i="53"/>
  <c r="N263" i="53" s="1"/>
  <c r="M261" i="53"/>
  <c r="M263" i="53" s="1"/>
  <c r="L261" i="53"/>
  <c r="L263" i="53"/>
  <c r="K261" i="53"/>
  <c r="K263" i="53" s="1"/>
  <c r="J261" i="53"/>
  <c r="J263" i="53" s="1"/>
  <c r="I261" i="53"/>
  <c r="I263" i="53" s="1"/>
  <c r="G261" i="53"/>
  <c r="G263" i="53" s="1"/>
  <c r="F261" i="53"/>
  <c r="F263" i="53" s="1"/>
  <c r="E261" i="53"/>
  <c r="E263" i="53" s="1"/>
  <c r="D261" i="53"/>
  <c r="D263" i="53" s="1"/>
  <c r="AE260" i="53"/>
  <c r="AA260" i="53"/>
  <c r="AF260" i="53" s="1"/>
  <c r="V260" i="53"/>
  <c r="O260" i="53"/>
  <c r="H260" i="53"/>
  <c r="X260" i="53" s="1"/>
  <c r="AE259" i="53"/>
  <c r="AA259" i="53"/>
  <c r="AF259" i="53" s="1"/>
  <c r="V259" i="53"/>
  <c r="O259" i="53"/>
  <c r="W259" i="53" s="1"/>
  <c r="AB259" i="53" s="1"/>
  <c r="H259" i="53"/>
  <c r="X259" i="53" s="1"/>
  <c r="AE258" i="53"/>
  <c r="AA258" i="53"/>
  <c r="AF258" i="53" s="1"/>
  <c r="V258" i="53"/>
  <c r="O258" i="53"/>
  <c r="H258" i="53"/>
  <c r="X258" i="53" s="1"/>
  <c r="AE257" i="53"/>
  <c r="AA257" i="53"/>
  <c r="AF257" i="53" s="1"/>
  <c r="V257" i="53"/>
  <c r="O257" i="53"/>
  <c r="H257" i="53"/>
  <c r="X257" i="53" s="1"/>
  <c r="AE256" i="53"/>
  <c r="AA256" i="53"/>
  <c r="AF256" i="53" s="1"/>
  <c r="V256" i="53"/>
  <c r="O256" i="53"/>
  <c r="H256" i="53"/>
  <c r="X256" i="53" s="1"/>
  <c r="AE255" i="53"/>
  <c r="AA255" i="53"/>
  <c r="AF255" i="53" s="1"/>
  <c r="V255" i="53"/>
  <c r="O255" i="53"/>
  <c r="W255" i="53" s="1"/>
  <c r="AB255" i="53" s="1"/>
  <c r="H255" i="53"/>
  <c r="X255" i="53" s="1"/>
  <c r="AE254" i="53"/>
  <c r="AA254" i="53"/>
  <c r="AF254" i="53" s="1"/>
  <c r="V254" i="53"/>
  <c r="O254" i="53"/>
  <c r="H254" i="53"/>
  <c r="X254" i="53" s="1"/>
  <c r="AE253" i="53"/>
  <c r="AA253" i="53"/>
  <c r="AF253" i="53" s="1"/>
  <c r="V253" i="53"/>
  <c r="O253" i="53"/>
  <c r="H253" i="53"/>
  <c r="X253" i="53" s="1"/>
  <c r="AE252" i="53"/>
  <c r="AA252" i="53"/>
  <c r="AF252" i="53" s="1"/>
  <c r="V252" i="53"/>
  <c r="O252" i="53"/>
  <c r="W252" i="53" s="1"/>
  <c r="AB252" i="53" s="1"/>
  <c r="H252" i="53"/>
  <c r="X252" i="53" s="1"/>
  <c r="AE251" i="53"/>
  <c r="AA251" i="53"/>
  <c r="V251" i="53"/>
  <c r="O251" i="53"/>
  <c r="H251" i="53"/>
  <c r="AD245" i="53"/>
  <c r="AC245" i="53"/>
  <c r="Z245" i="53"/>
  <c r="Y245" i="53"/>
  <c r="U245" i="53"/>
  <c r="T245" i="53"/>
  <c r="S245" i="53"/>
  <c r="R245" i="53"/>
  <c r="Q245" i="53"/>
  <c r="P245" i="53"/>
  <c r="N245" i="53"/>
  <c r="M245" i="53"/>
  <c r="L245" i="53"/>
  <c r="K245" i="53"/>
  <c r="J245" i="53"/>
  <c r="I245" i="53"/>
  <c r="G245" i="53"/>
  <c r="F245" i="53"/>
  <c r="E245" i="53"/>
  <c r="D245" i="53"/>
  <c r="AE243" i="53"/>
  <c r="AA243" i="53"/>
  <c r="V243" i="53"/>
  <c r="O243" i="53"/>
  <c r="H243" i="53"/>
  <c r="X243" i="53" s="1"/>
  <c r="AE242" i="53"/>
  <c r="AA242" i="53"/>
  <c r="AF242" i="53" s="1"/>
  <c r="V242" i="53"/>
  <c r="O242" i="53"/>
  <c r="H242" i="53"/>
  <c r="X242" i="53" s="1"/>
  <c r="AE241" i="53"/>
  <c r="AA241" i="53"/>
  <c r="V241" i="53"/>
  <c r="O241" i="53"/>
  <c r="O240" i="53" s="1"/>
  <c r="H241" i="53"/>
  <c r="X241" i="53" s="1"/>
  <c r="AD240" i="53"/>
  <c r="AC240" i="53"/>
  <c r="Z240" i="53"/>
  <c r="Y240" i="53"/>
  <c r="U240" i="53"/>
  <c r="T240" i="53"/>
  <c r="S240" i="53"/>
  <c r="R240" i="53"/>
  <c r="Q240" i="53"/>
  <c r="P240" i="53"/>
  <c r="N240" i="53"/>
  <c r="M240" i="53"/>
  <c r="L240" i="53"/>
  <c r="K240" i="53"/>
  <c r="J240" i="53"/>
  <c r="I240" i="53"/>
  <c r="G240" i="53"/>
  <c r="F240" i="53"/>
  <c r="E240" i="53"/>
  <c r="D240" i="53"/>
  <c r="AE239" i="53"/>
  <c r="AA239" i="53"/>
  <c r="AF239" i="53" s="1"/>
  <c r="V239" i="53"/>
  <c r="O239" i="53"/>
  <c r="W239" i="53" s="1"/>
  <c r="AB239" i="53" s="1"/>
  <c r="H239" i="53"/>
  <c r="X239" i="53" s="1"/>
  <c r="AE238" i="53"/>
  <c r="AA238" i="53"/>
  <c r="AF238" i="53" s="1"/>
  <c r="V238" i="53"/>
  <c r="O238" i="53"/>
  <c r="H238" i="53"/>
  <c r="X238" i="53" s="1"/>
  <c r="AE237" i="53"/>
  <c r="AA237" i="53"/>
  <c r="AF237" i="53" s="1"/>
  <c r="V237" i="53"/>
  <c r="O237" i="53"/>
  <c r="W237" i="53" s="1"/>
  <c r="H237" i="53"/>
  <c r="X237" i="53" s="1"/>
  <c r="AD236" i="53"/>
  <c r="AC236" i="53"/>
  <c r="Z236" i="53"/>
  <c r="Y236" i="53"/>
  <c r="U236" i="53"/>
  <c r="T236" i="53"/>
  <c r="S236" i="53"/>
  <c r="R236" i="53"/>
  <c r="Q236" i="53"/>
  <c r="P236" i="53"/>
  <c r="N236" i="53"/>
  <c r="M236" i="53"/>
  <c r="L236" i="53"/>
  <c r="K236" i="53"/>
  <c r="J236" i="53"/>
  <c r="I236" i="53"/>
  <c r="G236" i="53"/>
  <c r="F236" i="53"/>
  <c r="E236" i="53"/>
  <c r="D236" i="53"/>
  <c r="AE235" i="53"/>
  <c r="AA235" i="53"/>
  <c r="AF235" i="53"/>
  <c r="V235" i="53"/>
  <c r="O235" i="53"/>
  <c r="W235" i="53" s="1"/>
  <c r="AB235" i="53" s="1"/>
  <c r="H235" i="53"/>
  <c r="X235" i="53"/>
  <c r="AE234" i="53"/>
  <c r="AA234" i="53"/>
  <c r="AF234" i="53" s="1"/>
  <c r="V234" i="53"/>
  <c r="O234" i="53"/>
  <c r="W234" i="53" s="1"/>
  <c r="AB234" i="53" s="1"/>
  <c r="H234" i="53"/>
  <c r="AE233" i="53"/>
  <c r="AA233" i="53"/>
  <c r="AF233" i="53" s="1"/>
  <c r="V233" i="53"/>
  <c r="O233" i="53"/>
  <c r="H233" i="53"/>
  <c r="X233" i="53" s="1"/>
  <c r="AE232" i="53"/>
  <c r="AA232" i="53"/>
  <c r="AF232" i="53" s="1"/>
  <c r="V232" i="53"/>
  <c r="O232" i="53"/>
  <c r="W232" i="53" s="1"/>
  <c r="AB232" i="53" s="1"/>
  <c r="H232" i="53"/>
  <c r="X232" i="53" s="1"/>
  <c r="AE231" i="53"/>
  <c r="AA231" i="53"/>
  <c r="V231" i="53"/>
  <c r="O231" i="53"/>
  <c r="H231" i="53"/>
  <c r="X231" i="53" s="1"/>
  <c r="AD230" i="53"/>
  <c r="AC230" i="53"/>
  <c r="Z230" i="53"/>
  <c r="Y230" i="53"/>
  <c r="U230" i="53"/>
  <c r="T230" i="53"/>
  <c r="S230" i="53"/>
  <c r="R230" i="53"/>
  <c r="Q230" i="53"/>
  <c r="P230" i="53"/>
  <c r="N230" i="53"/>
  <c r="M230" i="53"/>
  <c r="L230" i="53"/>
  <c r="K230" i="53"/>
  <c r="J230" i="53"/>
  <c r="I230" i="53"/>
  <c r="G230" i="53"/>
  <c r="F230" i="53"/>
  <c r="E230" i="53"/>
  <c r="D230" i="53"/>
  <c r="AE229" i="53"/>
  <c r="AA229" i="53"/>
  <c r="AF229" i="53" s="1"/>
  <c r="V229" i="53"/>
  <c r="W229" i="53" s="1"/>
  <c r="AB229" i="53" s="1"/>
  <c r="O229" i="53"/>
  <c r="H229" i="53"/>
  <c r="X229" i="53" s="1"/>
  <c r="AE228" i="53"/>
  <c r="AA228" i="53"/>
  <c r="V228" i="53"/>
  <c r="O228" i="53"/>
  <c r="H228" i="53"/>
  <c r="X228" i="53" s="1"/>
  <c r="AE227" i="53"/>
  <c r="AA227" i="53"/>
  <c r="AF227" i="53" s="1"/>
  <c r="V227" i="53"/>
  <c r="O227" i="53"/>
  <c r="H227" i="53"/>
  <c r="AE226" i="53"/>
  <c r="AA226" i="53"/>
  <c r="AF226" i="53" s="1"/>
  <c r="V226" i="53"/>
  <c r="O226" i="53"/>
  <c r="W226" i="53" s="1"/>
  <c r="AB226" i="53" s="1"/>
  <c r="H226" i="53"/>
  <c r="X226" i="53" s="1"/>
  <c r="AD225" i="53"/>
  <c r="AC225" i="53"/>
  <c r="Z225" i="53"/>
  <c r="Y225" i="53"/>
  <c r="U225" i="53"/>
  <c r="T225" i="53"/>
  <c r="S225" i="53"/>
  <c r="R225" i="53"/>
  <c r="Q225" i="53"/>
  <c r="P225" i="53"/>
  <c r="N225" i="53"/>
  <c r="M225" i="53"/>
  <c r="L225" i="53"/>
  <c r="K225" i="53"/>
  <c r="J225" i="53"/>
  <c r="I225" i="53"/>
  <c r="G225" i="53"/>
  <c r="F225" i="53"/>
  <c r="E225" i="53"/>
  <c r="D225" i="53"/>
  <c r="AE224" i="53"/>
  <c r="AA224" i="53"/>
  <c r="V224" i="53"/>
  <c r="O224" i="53"/>
  <c r="H224" i="53"/>
  <c r="X224" i="53" s="1"/>
  <c r="AE223" i="53"/>
  <c r="AA223" i="53"/>
  <c r="AF223" i="53" s="1"/>
  <c r="V223" i="53"/>
  <c r="O223" i="53"/>
  <c r="H223" i="53"/>
  <c r="X223" i="53" s="1"/>
  <c r="AE222" i="53"/>
  <c r="AE221" i="53" s="1"/>
  <c r="AA222" i="53"/>
  <c r="AF222" i="53"/>
  <c r="V222" i="53"/>
  <c r="O222" i="53"/>
  <c r="O221" i="53" s="1"/>
  <c r="H222" i="53"/>
  <c r="X222" i="53"/>
  <c r="AD221" i="53"/>
  <c r="AC221" i="53"/>
  <c r="Z221" i="53"/>
  <c r="Y221" i="53"/>
  <c r="U221" i="53"/>
  <c r="T221" i="53"/>
  <c r="S221" i="53"/>
  <c r="R221" i="53"/>
  <c r="Q221" i="53"/>
  <c r="P221" i="53"/>
  <c r="N221" i="53"/>
  <c r="M221" i="53"/>
  <c r="L221" i="53"/>
  <c r="K221" i="53"/>
  <c r="J221" i="53"/>
  <c r="I221" i="53"/>
  <c r="G221" i="53"/>
  <c r="F221" i="53"/>
  <c r="E221" i="53"/>
  <c r="D221" i="53"/>
  <c r="AE220" i="53"/>
  <c r="AA220" i="53"/>
  <c r="AF220" i="53" s="1"/>
  <c r="V220" i="53"/>
  <c r="O220" i="53"/>
  <c r="W220" i="53" s="1"/>
  <c r="H220" i="53"/>
  <c r="X220" i="53" s="1"/>
  <c r="AE219" i="53"/>
  <c r="AA219" i="53"/>
  <c r="AF219" i="53"/>
  <c r="V219" i="53"/>
  <c r="AB219" i="53"/>
  <c r="O219" i="53"/>
  <c r="W219" i="53" s="1"/>
  <c r="H219" i="53"/>
  <c r="X219" i="53" s="1"/>
  <c r="AE218" i="53"/>
  <c r="AA218" i="53"/>
  <c r="AF218" i="53" s="1"/>
  <c r="V218" i="53"/>
  <c r="O218" i="53"/>
  <c r="W218" i="53" s="1"/>
  <c r="AB218" i="53" s="1"/>
  <c r="H218" i="53"/>
  <c r="X218" i="53" s="1"/>
  <c r="AE217" i="53"/>
  <c r="AA217" i="53"/>
  <c r="AF217" i="53" s="1"/>
  <c r="V217" i="53"/>
  <c r="W217" i="53" s="1"/>
  <c r="AB217" i="53" s="1"/>
  <c r="O217" i="53"/>
  <c r="H217" i="53"/>
  <c r="X217" i="53" s="1"/>
  <c r="AE216" i="53"/>
  <c r="AA216" i="53"/>
  <c r="AF216" i="53" s="1"/>
  <c r="V216" i="53"/>
  <c r="O216" i="53"/>
  <c r="H216" i="53"/>
  <c r="X216" i="53" s="1"/>
  <c r="AE215" i="53"/>
  <c r="AA215" i="53"/>
  <c r="AF215" i="53" s="1"/>
  <c r="V215" i="53"/>
  <c r="O215" i="53"/>
  <c r="H215" i="53"/>
  <c r="X215" i="53" s="1"/>
  <c r="AE214" i="53"/>
  <c r="AA214" i="53"/>
  <c r="AF214" i="53" s="1"/>
  <c r="V214" i="53"/>
  <c r="O214" i="53"/>
  <c r="H214" i="53"/>
  <c r="X214" i="53" s="1"/>
  <c r="AE213" i="53"/>
  <c r="AA213" i="53"/>
  <c r="AF213" i="53" s="1"/>
  <c r="V213" i="53"/>
  <c r="O213" i="53"/>
  <c r="H213" i="53"/>
  <c r="X213" i="53" s="1"/>
  <c r="AE212" i="53"/>
  <c r="AA212" i="53"/>
  <c r="AF212" i="53" s="1"/>
  <c r="V212" i="53"/>
  <c r="O212" i="53"/>
  <c r="W212" i="53" s="1"/>
  <c r="AB212" i="53" s="1"/>
  <c r="H212" i="53"/>
  <c r="X212" i="53" s="1"/>
  <c r="AE211" i="53"/>
  <c r="AA211" i="53"/>
  <c r="AF211" i="53" s="1"/>
  <c r="V211" i="53"/>
  <c r="W211" i="53" s="1"/>
  <c r="AB211" i="53" s="1"/>
  <c r="O211" i="53"/>
  <c r="H211" i="53"/>
  <c r="X211" i="53" s="1"/>
  <c r="AE210" i="53"/>
  <c r="AA210" i="53"/>
  <c r="AF210" i="53" s="1"/>
  <c r="V210" i="53"/>
  <c r="O210" i="53"/>
  <c r="H210" i="53"/>
  <c r="X210" i="53" s="1"/>
  <c r="AE209" i="53"/>
  <c r="AA209" i="53"/>
  <c r="AF209" i="53" s="1"/>
  <c r="V209" i="53"/>
  <c r="O209" i="53"/>
  <c r="H209" i="53"/>
  <c r="X209" i="53" s="1"/>
  <c r="AE208" i="53"/>
  <c r="AA208" i="53"/>
  <c r="AF208" i="53" s="1"/>
  <c r="V208" i="53"/>
  <c r="O208" i="53"/>
  <c r="H208" i="53"/>
  <c r="X208" i="53" s="1"/>
  <c r="AE207" i="53"/>
  <c r="AA207" i="53"/>
  <c r="AF207" i="53" s="1"/>
  <c r="V207" i="53"/>
  <c r="O207" i="53"/>
  <c r="H207" i="53"/>
  <c r="X207" i="53" s="1"/>
  <c r="AE206" i="53"/>
  <c r="AA206" i="53"/>
  <c r="AF206" i="53" s="1"/>
  <c r="V206" i="53"/>
  <c r="O206" i="53"/>
  <c r="W206" i="53" s="1"/>
  <c r="AB206" i="53" s="1"/>
  <c r="H206" i="53"/>
  <c r="X206" i="53" s="1"/>
  <c r="AE205" i="53"/>
  <c r="AA205" i="53"/>
  <c r="AF205" i="53" s="1"/>
  <c r="V205" i="53"/>
  <c r="O205" i="53"/>
  <c r="H205" i="53"/>
  <c r="X205" i="53" s="1"/>
  <c r="AE204" i="53"/>
  <c r="AA204" i="53"/>
  <c r="AF204" i="53" s="1"/>
  <c r="V204" i="53"/>
  <c r="O204" i="53"/>
  <c r="H204" i="53"/>
  <c r="AE203" i="53"/>
  <c r="AA203" i="53"/>
  <c r="AF203" i="53" s="1"/>
  <c r="V203" i="53"/>
  <c r="O203" i="53"/>
  <c r="H203" i="53"/>
  <c r="X203" i="53" s="1"/>
  <c r="AE202" i="53"/>
  <c r="AA202" i="53"/>
  <c r="V202" i="53"/>
  <c r="O202" i="53"/>
  <c r="H202" i="53"/>
  <c r="X202" i="53" s="1"/>
  <c r="AE201" i="53"/>
  <c r="AA201" i="53"/>
  <c r="AF201" i="53" s="1"/>
  <c r="V201" i="53"/>
  <c r="O201" i="53"/>
  <c r="H201" i="53"/>
  <c r="AE200" i="53"/>
  <c r="AA200" i="53"/>
  <c r="V200" i="53"/>
  <c r="O200" i="53"/>
  <c r="H200" i="53"/>
  <c r="X200" i="53" s="1"/>
  <c r="AD199" i="53"/>
  <c r="AC199" i="53"/>
  <c r="Z199" i="53"/>
  <c r="Y199" i="53"/>
  <c r="U199" i="53"/>
  <c r="T199" i="53"/>
  <c r="S199" i="53"/>
  <c r="R199" i="53"/>
  <c r="Q199" i="53"/>
  <c r="P199" i="53"/>
  <c r="N199" i="53"/>
  <c r="M199" i="53"/>
  <c r="L199" i="53"/>
  <c r="K199" i="53"/>
  <c r="J199" i="53"/>
  <c r="I199" i="53"/>
  <c r="G199" i="53"/>
  <c r="F199" i="53"/>
  <c r="E199" i="53"/>
  <c r="D199" i="53"/>
  <c r="AE198" i="53"/>
  <c r="AA198" i="53"/>
  <c r="AF198" i="53" s="1"/>
  <c r="V198" i="53"/>
  <c r="O198" i="53"/>
  <c r="H198" i="53"/>
  <c r="X198" i="53" s="1"/>
  <c r="AE197" i="53"/>
  <c r="AA197" i="53"/>
  <c r="AF197" i="53" s="1"/>
  <c r="V197" i="53"/>
  <c r="O197" i="53"/>
  <c r="H197" i="53"/>
  <c r="X197" i="53" s="1"/>
  <c r="AE196" i="53"/>
  <c r="AA196" i="53"/>
  <c r="AF196" i="53" s="1"/>
  <c r="V196" i="53"/>
  <c r="O196" i="53"/>
  <c r="H196" i="53"/>
  <c r="X196" i="53" s="1"/>
  <c r="AE195" i="53"/>
  <c r="AA195" i="53"/>
  <c r="AF195" i="53" s="1"/>
  <c r="V195" i="53"/>
  <c r="O195" i="53"/>
  <c r="H195" i="53"/>
  <c r="X195" i="53" s="1"/>
  <c r="AE194" i="53"/>
  <c r="AA194" i="53"/>
  <c r="AF194" i="53" s="1"/>
  <c r="V194" i="53"/>
  <c r="O194" i="53"/>
  <c r="H194" i="53"/>
  <c r="X194" i="53" s="1"/>
  <c r="AE193" i="53"/>
  <c r="AA193" i="53"/>
  <c r="AF193" i="53" s="1"/>
  <c r="V193" i="53"/>
  <c r="O193" i="53"/>
  <c r="H193" i="53"/>
  <c r="X193" i="53" s="1"/>
  <c r="AE192" i="53"/>
  <c r="AA192" i="53"/>
  <c r="AF192" i="53"/>
  <c r="V192" i="53"/>
  <c r="O192" i="53"/>
  <c r="H192" i="53"/>
  <c r="X192" i="53" s="1"/>
  <c r="AE191" i="53"/>
  <c r="AA191" i="53"/>
  <c r="AF191" i="53"/>
  <c r="V191" i="53"/>
  <c r="O191" i="53"/>
  <c r="W191" i="53" s="1"/>
  <c r="AB191" i="53" s="1"/>
  <c r="H191" i="53"/>
  <c r="X191" i="53"/>
  <c r="AE190" i="53"/>
  <c r="AA190" i="53"/>
  <c r="AF190" i="53" s="1"/>
  <c r="V190" i="53"/>
  <c r="O190" i="53"/>
  <c r="H190" i="53"/>
  <c r="X190" i="53"/>
  <c r="AE189" i="53"/>
  <c r="AA189" i="53"/>
  <c r="AF189" i="53" s="1"/>
  <c r="V189" i="53"/>
  <c r="O189" i="53"/>
  <c r="H189" i="53"/>
  <c r="X189" i="53" s="1"/>
  <c r="AE188" i="53"/>
  <c r="AA188" i="53"/>
  <c r="AF188" i="53" s="1"/>
  <c r="V188" i="53"/>
  <c r="O188" i="53"/>
  <c r="H188" i="53"/>
  <c r="X188" i="53" s="1"/>
  <c r="AE187" i="53"/>
  <c r="AA187" i="53"/>
  <c r="AF187" i="53" s="1"/>
  <c r="V187" i="53"/>
  <c r="O187" i="53"/>
  <c r="W187" i="53" s="1"/>
  <c r="AB187" i="53" s="1"/>
  <c r="H187" i="53"/>
  <c r="X187" i="53" s="1"/>
  <c r="AE186" i="53"/>
  <c r="AA186" i="53"/>
  <c r="AF186" i="53" s="1"/>
  <c r="V186" i="53"/>
  <c r="O186" i="53"/>
  <c r="W186" i="53"/>
  <c r="AB186" i="53" s="1"/>
  <c r="H186" i="53"/>
  <c r="X186" i="53"/>
  <c r="AE185" i="53"/>
  <c r="AA185" i="53"/>
  <c r="AF185" i="53" s="1"/>
  <c r="V185" i="53"/>
  <c r="O185" i="53"/>
  <c r="H185" i="53"/>
  <c r="AE184" i="53"/>
  <c r="AA184" i="53"/>
  <c r="AF184" i="53" s="1"/>
  <c r="V184" i="53"/>
  <c r="O184" i="53"/>
  <c r="H184" i="53"/>
  <c r="X184" i="53" s="1"/>
  <c r="AE183" i="53"/>
  <c r="AA183" i="53"/>
  <c r="V183" i="53"/>
  <c r="O183" i="53"/>
  <c r="H183" i="53"/>
  <c r="X183" i="53" s="1"/>
  <c r="AD182" i="53"/>
  <c r="AD244" i="53" s="1"/>
  <c r="AC182" i="53"/>
  <c r="Z182" i="53"/>
  <c r="Y182" i="53"/>
  <c r="U182" i="53"/>
  <c r="T182" i="53"/>
  <c r="S182" i="53"/>
  <c r="R182" i="53"/>
  <c r="R244" i="53"/>
  <c r="Q182" i="53"/>
  <c r="P182" i="53"/>
  <c r="N182" i="53"/>
  <c r="M182" i="53"/>
  <c r="M244" i="53" s="1"/>
  <c r="L182" i="53"/>
  <c r="K182" i="53"/>
  <c r="K244" i="53" s="1"/>
  <c r="J182" i="53"/>
  <c r="I182" i="53"/>
  <c r="G182" i="53"/>
  <c r="F182" i="53"/>
  <c r="F244" i="53" s="1"/>
  <c r="E182" i="53"/>
  <c r="D182" i="53"/>
  <c r="AD175" i="53"/>
  <c r="AD177" i="53" s="1"/>
  <c r="AC175" i="53"/>
  <c r="AC177" i="53" s="1"/>
  <c r="Z175" i="53"/>
  <c r="Z177" i="53" s="1"/>
  <c r="Y175" i="53"/>
  <c r="Y177" i="53" s="1"/>
  <c r="U175" i="53"/>
  <c r="U177" i="53" s="1"/>
  <c r="T175" i="53"/>
  <c r="T177" i="53" s="1"/>
  <c r="S175" i="53"/>
  <c r="S177" i="53" s="1"/>
  <c r="R175" i="53"/>
  <c r="R177" i="53" s="1"/>
  <c r="Q175" i="53"/>
  <c r="Q177" i="53" s="1"/>
  <c r="P175" i="53"/>
  <c r="P177" i="53" s="1"/>
  <c r="N175" i="53"/>
  <c r="N177" i="53" s="1"/>
  <c r="M175" i="53"/>
  <c r="M177" i="53" s="1"/>
  <c r="L175" i="53"/>
  <c r="L177" i="53" s="1"/>
  <c r="K175" i="53"/>
  <c r="K177" i="53" s="1"/>
  <c r="J175" i="53"/>
  <c r="J177" i="53" s="1"/>
  <c r="I175" i="53"/>
  <c r="I177" i="53"/>
  <c r="G175" i="53"/>
  <c r="G177" i="53" s="1"/>
  <c r="F175" i="53"/>
  <c r="F177" i="53" s="1"/>
  <c r="E175" i="53"/>
  <c r="E177" i="53" s="1"/>
  <c r="D175" i="53"/>
  <c r="D177" i="53" s="1"/>
  <c r="AE174" i="53"/>
  <c r="AA174" i="53"/>
  <c r="AF174" i="53" s="1"/>
  <c r="V174" i="53"/>
  <c r="O174" i="53"/>
  <c r="H174" i="53"/>
  <c r="X174" i="53" s="1"/>
  <c r="AE173" i="53"/>
  <c r="AA173" i="53"/>
  <c r="AF173" i="53" s="1"/>
  <c r="V173" i="53"/>
  <c r="O173" i="53"/>
  <c r="H173" i="53"/>
  <c r="X173" i="53" s="1"/>
  <c r="AE172" i="53"/>
  <c r="AA172" i="53"/>
  <c r="AF172" i="53" s="1"/>
  <c r="V172" i="53"/>
  <c r="O172" i="53"/>
  <c r="H172" i="53"/>
  <c r="X172" i="53" s="1"/>
  <c r="AE171" i="53"/>
  <c r="AA171" i="53"/>
  <c r="AF171" i="53" s="1"/>
  <c r="V171" i="53"/>
  <c r="O171" i="53"/>
  <c r="H171" i="53"/>
  <c r="X171" i="53" s="1"/>
  <c r="AE170" i="53"/>
  <c r="AA170" i="53"/>
  <c r="AF170" i="53" s="1"/>
  <c r="V170" i="53"/>
  <c r="O170" i="53"/>
  <c r="H170" i="53"/>
  <c r="X170" i="53" s="1"/>
  <c r="AE169" i="53"/>
  <c r="AA169" i="53"/>
  <c r="AF169" i="53"/>
  <c r="V169" i="53"/>
  <c r="O169" i="53"/>
  <c r="W169" i="53" s="1"/>
  <c r="AB169" i="53" s="1"/>
  <c r="H169" i="53"/>
  <c r="X169" i="53"/>
  <c r="AE168" i="53"/>
  <c r="AA168" i="53"/>
  <c r="AF168" i="53" s="1"/>
  <c r="V168" i="53"/>
  <c r="O168" i="53"/>
  <c r="W168" i="53" s="1"/>
  <c r="AB168" i="53" s="1"/>
  <c r="H168" i="53"/>
  <c r="X168" i="53" s="1"/>
  <c r="AE167" i="53"/>
  <c r="AA167" i="53"/>
  <c r="AF167" i="53"/>
  <c r="V167" i="53"/>
  <c r="O167" i="53"/>
  <c r="H167" i="53"/>
  <c r="X167" i="53"/>
  <c r="AE166" i="53"/>
  <c r="AA166" i="53"/>
  <c r="AF166" i="53" s="1"/>
  <c r="V166" i="53"/>
  <c r="O166" i="53"/>
  <c r="H166" i="53"/>
  <c r="X166" i="53" s="1"/>
  <c r="AE165" i="53"/>
  <c r="AA165" i="53"/>
  <c r="V165" i="53"/>
  <c r="O165" i="53"/>
  <c r="H165" i="53"/>
  <c r="H175" i="53" s="1"/>
  <c r="AD159" i="53"/>
  <c r="AC159" i="53"/>
  <c r="Z159" i="53"/>
  <c r="Y159" i="53"/>
  <c r="U159" i="53"/>
  <c r="T159" i="53"/>
  <c r="S159" i="53"/>
  <c r="R159" i="53"/>
  <c r="Q159" i="53"/>
  <c r="P159" i="53"/>
  <c r="N159" i="53"/>
  <c r="M159" i="53"/>
  <c r="L159" i="53"/>
  <c r="K159" i="53"/>
  <c r="J159" i="53"/>
  <c r="I159" i="53"/>
  <c r="G159" i="53"/>
  <c r="F159" i="53"/>
  <c r="E159" i="53"/>
  <c r="D159" i="53"/>
  <c r="AE157" i="53"/>
  <c r="AA157" i="53"/>
  <c r="AF157" i="53" s="1"/>
  <c r="V157" i="53"/>
  <c r="O157" i="53"/>
  <c r="H157" i="53"/>
  <c r="X157" i="53" s="1"/>
  <c r="AE156" i="53"/>
  <c r="AA156" i="53"/>
  <c r="V156" i="53"/>
  <c r="O156" i="53"/>
  <c r="H156" i="53"/>
  <c r="X156" i="53" s="1"/>
  <c r="AE155" i="53"/>
  <c r="AA155" i="53"/>
  <c r="AF155" i="53" s="1"/>
  <c r="V155" i="53"/>
  <c r="O155" i="53"/>
  <c r="O154" i="53" s="1"/>
  <c r="H155" i="53"/>
  <c r="AD154" i="53"/>
  <c r="AC154" i="53"/>
  <c r="Z154" i="53"/>
  <c r="Y154" i="53"/>
  <c r="U154" i="53"/>
  <c r="T154" i="53"/>
  <c r="S154" i="53"/>
  <c r="R154" i="53"/>
  <c r="Q154" i="53"/>
  <c r="P154" i="53"/>
  <c r="N154" i="53"/>
  <c r="M154" i="53"/>
  <c r="L154" i="53"/>
  <c r="K154" i="53"/>
  <c r="J154" i="53"/>
  <c r="I154" i="53"/>
  <c r="G154" i="53"/>
  <c r="F154" i="53"/>
  <c r="E154" i="53"/>
  <c r="D154" i="53"/>
  <c r="AE153" i="53"/>
  <c r="AA153" i="53"/>
  <c r="AF153" i="53" s="1"/>
  <c r="V153" i="53"/>
  <c r="W153" i="53" s="1"/>
  <c r="AB153" i="53" s="1"/>
  <c r="O153" i="53"/>
  <c r="H153" i="53"/>
  <c r="X153" i="53" s="1"/>
  <c r="AE152" i="53"/>
  <c r="AA152" i="53"/>
  <c r="AF152" i="53" s="1"/>
  <c r="V152" i="53"/>
  <c r="O152" i="53"/>
  <c r="H152" i="53"/>
  <c r="X152" i="53" s="1"/>
  <c r="AE151" i="53"/>
  <c r="AA151" i="53"/>
  <c r="AF151" i="53" s="1"/>
  <c r="V151" i="53"/>
  <c r="O151" i="53"/>
  <c r="O150" i="53" s="1"/>
  <c r="H151" i="53"/>
  <c r="AD150" i="53"/>
  <c r="AC150" i="53"/>
  <c r="Z150" i="53"/>
  <c r="Y150" i="53"/>
  <c r="V150" i="53"/>
  <c r="U150" i="53"/>
  <c r="T150" i="53"/>
  <c r="S150" i="53"/>
  <c r="R150" i="53"/>
  <c r="Q150" i="53"/>
  <c r="P150" i="53"/>
  <c r="N150" i="53"/>
  <c r="M150" i="53"/>
  <c r="L150" i="53"/>
  <c r="K150" i="53"/>
  <c r="J150" i="53"/>
  <c r="I150" i="53"/>
  <c r="G150" i="53"/>
  <c r="F150" i="53"/>
  <c r="E150" i="53"/>
  <c r="D150" i="53"/>
  <c r="AE149" i="53"/>
  <c r="AA149" i="53"/>
  <c r="AF149" i="53" s="1"/>
  <c r="V149" i="53"/>
  <c r="O149" i="53"/>
  <c r="H149" i="53"/>
  <c r="X149" i="53" s="1"/>
  <c r="AE148" i="53"/>
  <c r="AA148" i="53"/>
  <c r="AF148" i="53"/>
  <c r="V148" i="53"/>
  <c r="O148" i="53"/>
  <c r="H148" i="53"/>
  <c r="X148" i="53"/>
  <c r="AE147" i="53"/>
  <c r="AA147" i="53"/>
  <c r="AF147" i="53" s="1"/>
  <c r="V147" i="53"/>
  <c r="O147" i="53"/>
  <c r="W147" i="53" s="1"/>
  <c r="AB147" i="53" s="1"/>
  <c r="H147" i="53"/>
  <c r="X147" i="53" s="1"/>
  <c r="AE146" i="53"/>
  <c r="AA146" i="53"/>
  <c r="AF146" i="53" s="1"/>
  <c r="V146" i="53"/>
  <c r="O146" i="53"/>
  <c r="W146" i="53"/>
  <c r="AB146" i="53" s="1"/>
  <c r="H146" i="53"/>
  <c r="X146" i="53"/>
  <c r="AE145" i="53"/>
  <c r="AA145" i="53"/>
  <c r="AF145" i="53" s="1"/>
  <c r="V145" i="53"/>
  <c r="O145" i="53"/>
  <c r="H145" i="53"/>
  <c r="X145" i="53" s="1"/>
  <c r="AD144" i="53"/>
  <c r="AC144" i="53"/>
  <c r="Z144" i="53"/>
  <c r="Y144" i="53"/>
  <c r="U144" i="53"/>
  <c r="T144" i="53"/>
  <c r="S144" i="53"/>
  <c r="R144" i="53"/>
  <c r="Q144" i="53"/>
  <c r="P144" i="53"/>
  <c r="N144" i="53"/>
  <c r="M144" i="53"/>
  <c r="L144" i="53"/>
  <c r="K144" i="53"/>
  <c r="J144" i="53"/>
  <c r="I144" i="53"/>
  <c r="H144" i="53"/>
  <c r="X144" i="53" s="1"/>
  <c r="G144" i="53"/>
  <c r="F144" i="53"/>
  <c r="E144" i="53"/>
  <c r="D144" i="53"/>
  <c r="AE143" i="53"/>
  <c r="AA143" i="53"/>
  <c r="V143" i="53"/>
  <c r="O143" i="53"/>
  <c r="H143" i="53"/>
  <c r="X143" i="53" s="1"/>
  <c r="AE142" i="53"/>
  <c r="AA142" i="53"/>
  <c r="AF142" i="53"/>
  <c r="V142" i="53"/>
  <c r="O142" i="53"/>
  <c r="W142" i="53" s="1"/>
  <c r="AB142" i="53" s="1"/>
  <c r="H142" i="53"/>
  <c r="X142" i="53"/>
  <c r="AE141" i="53"/>
  <c r="AA141" i="53"/>
  <c r="AF141" i="53" s="1"/>
  <c r="V141" i="53"/>
  <c r="O141" i="53"/>
  <c r="O139" i="53" s="1"/>
  <c r="H141" i="53"/>
  <c r="AE140" i="53"/>
  <c r="AE139" i="53" s="1"/>
  <c r="AA140" i="53"/>
  <c r="V140" i="53"/>
  <c r="O140" i="53"/>
  <c r="H140" i="53"/>
  <c r="X140" i="53" s="1"/>
  <c r="AD139" i="53"/>
  <c r="AC139" i="53"/>
  <c r="Z139" i="53"/>
  <c r="Y139" i="53"/>
  <c r="U139" i="53"/>
  <c r="T139" i="53"/>
  <c r="S139" i="53"/>
  <c r="R139" i="53"/>
  <c r="Q139" i="53"/>
  <c r="P139" i="53"/>
  <c r="N139" i="53"/>
  <c r="M139" i="53"/>
  <c r="L139" i="53"/>
  <c r="K139" i="53"/>
  <c r="J139" i="53"/>
  <c r="I139" i="53"/>
  <c r="G139" i="53"/>
  <c r="F139" i="53"/>
  <c r="E139" i="53"/>
  <c r="D139" i="53"/>
  <c r="AE138" i="53"/>
  <c r="AA138" i="53"/>
  <c r="AF138" i="53" s="1"/>
  <c r="V138" i="53"/>
  <c r="O138" i="53"/>
  <c r="W138" i="53" s="1"/>
  <c r="AB138" i="53" s="1"/>
  <c r="H138" i="53"/>
  <c r="X138" i="53" s="1"/>
  <c r="AE137" i="53"/>
  <c r="AE135" i="53" s="1"/>
  <c r="AA137" i="53"/>
  <c r="AF137" i="53" s="1"/>
  <c r="V137" i="53"/>
  <c r="O137" i="53"/>
  <c r="H137" i="53"/>
  <c r="X137" i="53" s="1"/>
  <c r="AE136" i="53"/>
  <c r="AA136" i="53"/>
  <c r="AA135" i="53" s="1"/>
  <c r="AF135" i="53" s="1"/>
  <c r="V136" i="53"/>
  <c r="O136" i="53"/>
  <c r="W136" i="53" s="1"/>
  <c r="H136" i="53"/>
  <c r="AD135" i="53"/>
  <c r="AC135" i="53"/>
  <c r="Z135" i="53"/>
  <c r="Y135" i="53"/>
  <c r="U135" i="53"/>
  <c r="T135" i="53"/>
  <c r="S135" i="53"/>
  <c r="R135" i="53"/>
  <c r="Q135" i="53"/>
  <c r="P135" i="53"/>
  <c r="N135" i="53"/>
  <c r="M135" i="53"/>
  <c r="L135" i="53"/>
  <c r="K135" i="53"/>
  <c r="J135" i="53"/>
  <c r="I135" i="53"/>
  <c r="G135" i="53"/>
  <c r="F135" i="53"/>
  <c r="E135" i="53"/>
  <c r="D135" i="53"/>
  <c r="AE134" i="53"/>
  <c r="AA134" i="53"/>
  <c r="AF134" i="53"/>
  <c r="V134" i="53"/>
  <c r="O134" i="53"/>
  <c r="H134" i="53"/>
  <c r="X134" i="53" s="1"/>
  <c r="AE133" i="53"/>
  <c r="AA133" i="53"/>
  <c r="AF133" i="53"/>
  <c r="V133" i="53"/>
  <c r="O133" i="53"/>
  <c r="W133" i="53" s="1"/>
  <c r="AB133" i="53" s="1"/>
  <c r="H133" i="53"/>
  <c r="X133" i="53" s="1"/>
  <c r="AE132" i="53"/>
  <c r="AA132" i="53"/>
  <c r="AF132" i="53"/>
  <c r="V132" i="53"/>
  <c r="O132" i="53"/>
  <c r="W132" i="53" s="1"/>
  <c r="AB132" i="53" s="1"/>
  <c r="H132" i="53"/>
  <c r="X132" i="53" s="1"/>
  <c r="AE131" i="53"/>
  <c r="AA131" i="53"/>
  <c r="AF131" i="53" s="1"/>
  <c r="V131" i="53"/>
  <c r="O131" i="53"/>
  <c r="H131" i="53"/>
  <c r="X131" i="53" s="1"/>
  <c r="AE130" i="53"/>
  <c r="AA130" i="53"/>
  <c r="AF130" i="53" s="1"/>
  <c r="V130" i="53"/>
  <c r="O130" i="53"/>
  <c r="H130" i="53"/>
  <c r="X130" i="53" s="1"/>
  <c r="AE129" i="53"/>
  <c r="AA129" i="53"/>
  <c r="AF129" i="53" s="1"/>
  <c r="V129" i="53"/>
  <c r="W129" i="53" s="1"/>
  <c r="AB129" i="53" s="1"/>
  <c r="O129" i="53"/>
  <c r="H129" i="53"/>
  <c r="X129" i="53" s="1"/>
  <c r="AE128" i="53"/>
  <c r="AA128" i="53"/>
  <c r="AF128" i="53"/>
  <c r="V128" i="53"/>
  <c r="O128" i="53"/>
  <c r="W128" i="53" s="1"/>
  <c r="AB128" i="53" s="1"/>
  <c r="H128" i="53"/>
  <c r="X128" i="53" s="1"/>
  <c r="AE127" i="53"/>
  <c r="AA127" i="53"/>
  <c r="AF127" i="53" s="1"/>
  <c r="V127" i="53"/>
  <c r="O127" i="53"/>
  <c r="H127" i="53"/>
  <c r="X127" i="53" s="1"/>
  <c r="AE126" i="53"/>
  <c r="AA126" i="53"/>
  <c r="AF126" i="53" s="1"/>
  <c r="V126" i="53"/>
  <c r="O126" i="53"/>
  <c r="H126" i="53"/>
  <c r="X126" i="53" s="1"/>
  <c r="AE125" i="53"/>
  <c r="AA125" i="53"/>
  <c r="AF125" i="53" s="1"/>
  <c r="V125" i="53"/>
  <c r="O125" i="53"/>
  <c r="W125" i="53"/>
  <c r="AB125" i="53" s="1"/>
  <c r="H125" i="53"/>
  <c r="X125" i="53" s="1"/>
  <c r="AE124" i="53"/>
  <c r="AA124" i="53"/>
  <c r="AF124" i="53" s="1"/>
  <c r="V124" i="53"/>
  <c r="O124" i="53"/>
  <c r="H124" i="53"/>
  <c r="AE123" i="53"/>
  <c r="AA123" i="53"/>
  <c r="V123" i="53"/>
  <c r="O123" i="53"/>
  <c r="W123" i="53" s="1"/>
  <c r="AB123" i="53" s="1"/>
  <c r="H123" i="53"/>
  <c r="X123" i="53" s="1"/>
  <c r="AE122" i="53"/>
  <c r="AA122" i="53"/>
  <c r="AF122" i="53"/>
  <c r="V122" i="53"/>
  <c r="O122" i="53"/>
  <c r="H122" i="53"/>
  <c r="X122" i="53"/>
  <c r="AE121" i="53"/>
  <c r="AA121" i="53"/>
  <c r="AF121" i="53" s="1"/>
  <c r="V121" i="53"/>
  <c r="O121" i="53"/>
  <c r="W121" i="53" s="1"/>
  <c r="AB121" i="53" s="1"/>
  <c r="H121" i="53"/>
  <c r="X121" i="53" s="1"/>
  <c r="AE120" i="53"/>
  <c r="AA120" i="53"/>
  <c r="AF120" i="53"/>
  <c r="V120" i="53"/>
  <c r="O120" i="53"/>
  <c r="W120" i="53" s="1"/>
  <c r="AB120" i="53" s="1"/>
  <c r="H120" i="53"/>
  <c r="X120" i="53"/>
  <c r="AE119" i="53"/>
  <c r="AA119" i="53"/>
  <c r="AF119" i="53" s="1"/>
  <c r="V119" i="53"/>
  <c r="O119" i="53"/>
  <c r="W119" i="53" s="1"/>
  <c r="AB119" i="53" s="1"/>
  <c r="H119" i="53"/>
  <c r="AE118" i="53"/>
  <c r="AA118" i="53"/>
  <c r="AF118" i="53" s="1"/>
  <c r="V118" i="53"/>
  <c r="O118" i="53"/>
  <c r="H118" i="53"/>
  <c r="X118" i="53" s="1"/>
  <c r="AE117" i="53"/>
  <c r="AA117" i="53"/>
  <c r="AF117" i="53" s="1"/>
  <c r="V117" i="53"/>
  <c r="O117" i="53"/>
  <c r="H117" i="53"/>
  <c r="X117" i="53" s="1"/>
  <c r="AE116" i="53"/>
  <c r="AA116" i="53"/>
  <c r="AF116" i="53" s="1"/>
  <c r="V116" i="53"/>
  <c r="O116" i="53"/>
  <c r="H116" i="53"/>
  <c r="AE115" i="53"/>
  <c r="AA115" i="53"/>
  <c r="AF115" i="53" s="1"/>
  <c r="V115" i="53"/>
  <c r="O115" i="53"/>
  <c r="H115" i="53"/>
  <c r="X115" i="53" s="1"/>
  <c r="AE114" i="53"/>
  <c r="AA114" i="53"/>
  <c r="AF114" i="53" s="1"/>
  <c r="V114" i="53"/>
  <c r="O114" i="53"/>
  <c r="H114" i="53"/>
  <c r="AD113" i="53"/>
  <c r="AC113" i="53"/>
  <c r="Z113" i="53"/>
  <c r="Y113" i="53"/>
  <c r="U113" i="53"/>
  <c r="T113" i="53"/>
  <c r="S113" i="53"/>
  <c r="R113" i="53"/>
  <c r="Q113" i="53"/>
  <c r="P113" i="53"/>
  <c r="N113" i="53"/>
  <c r="M113" i="53"/>
  <c r="L113" i="53"/>
  <c r="K113" i="53"/>
  <c r="J113" i="53"/>
  <c r="I113" i="53"/>
  <c r="G113" i="53"/>
  <c r="F113" i="53"/>
  <c r="E113" i="53"/>
  <c r="D113" i="53"/>
  <c r="AE112" i="53"/>
  <c r="AA112" i="53"/>
  <c r="AF112" i="53" s="1"/>
  <c r="V112" i="53"/>
  <c r="O112" i="53"/>
  <c r="H112" i="53"/>
  <c r="AE111" i="53"/>
  <c r="AA111" i="53"/>
  <c r="AF111" i="53" s="1"/>
  <c r="V111" i="53"/>
  <c r="O111" i="53"/>
  <c r="H111" i="53"/>
  <c r="X111" i="53" s="1"/>
  <c r="AE110" i="53"/>
  <c r="AA110" i="53"/>
  <c r="AF110" i="53" s="1"/>
  <c r="V110" i="53"/>
  <c r="O110" i="53"/>
  <c r="W110" i="53" s="1"/>
  <c r="AB110" i="53" s="1"/>
  <c r="H110" i="53"/>
  <c r="X110" i="53" s="1"/>
  <c r="AE109" i="53"/>
  <c r="AA109" i="53"/>
  <c r="AF109" i="53" s="1"/>
  <c r="V109" i="53"/>
  <c r="O109" i="53"/>
  <c r="H109" i="53"/>
  <c r="X109" i="53" s="1"/>
  <c r="AE108" i="53"/>
  <c r="AA108" i="53"/>
  <c r="AF108" i="53" s="1"/>
  <c r="V108" i="53"/>
  <c r="O108" i="53"/>
  <c r="H108" i="53"/>
  <c r="X108" i="53" s="1"/>
  <c r="AE107" i="53"/>
  <c r="AA107" i="53"/>
  <c r="AF107" i="53" s="1"/>
  <c r="V107" i="53"/>
  <c r="O107" i="53"/>
  <c r="H107" i="53"/>
  <c r="X107" i="53" s="1"/>
  <c r="AE106" i="53"/>
  <c r="AA106" i="53"/>
  <c r="AF106" i="53" s="1"/>
  <c r="V106" i="53"/>
  <c r="O106" i="53"/>
  <c r="H106" i="53"/>
  <c r="X106" i="53" s="1"/>
  <c r="AE105" i="53"/>
  <c r="AA105" i="53"/>
  <c r="AF105" i="53" s="1"/>
  <c r="V105" i="53"/>
  <c r="O105" i="53"/>
  <c r="H105" i="53"/>
  <c r="X105" i="53" s="1"/>
  <c r="AE104" i="53"/>
  <c r="AA104" i="53"/>
  <c r="AF104" i="53" s="1"/>
  <c r="V104" i="53"/>
  <c r="O104" i="53"/>
  <c r="H104" i="53"/>
  <c r="X104" i="53" s="1"/>
  <c r="AE103" i="53"/>
  <c r="AA103" i="53"/>
  <c r="AF103" i="53" s="1"/>
  <c r="V103" i="53"/>
  <c r="O103" i="53"/>
  <c r="H103" i="53"/>
  <c r="X103" i="53" s="1"/>
  <c r="AE102" i="53"/>
  <c r="AA102" i="53"/>
  <c r="AF102" i="53" s="1"/>
  <c r="V102" i="53"/>
  <c r="O102" i="53"/>
  <c r="H102" i="53"/>
  <c r="X102" i="53" s="1"/>
  <c r="AE101" i="53"/>
  <c r="AA101" i="53"/>
  <c r="AF101" i="53" s="1"/>
  <c r="V101" i="53"/>
  <c r="O101" i="53"/>
  <c r="H101" i="53"/>
  <c r="X101" i="53" s="1"/>
  <c r="AE100" i="53"/>
  <c r="AA100" i="53"/>
  <c r="AF100" i="53" s="1"/>
  <c r="V100" i="53"/>
  <c r="O100" i="53"/>
  <c r="H100" i="53"/>
  <c r="AE99" i="53"/>
  <c r="AA99" i="53"/>
  <c r="V99" i="53"/>
  <c r="O99" i="53"/>
  <c r="H99" i="53"/>
  <c r="X99" i="53" s="1"/>
  <c r="AE98" i="53"/>
  <c r="AA98" i="53"/>
  <c r="AF98" i="53" s="1"/>
  <c r="V98" i="53"/>
  <c r="O98" i="53"/>
  <c r="H98" i="53"/>
  <c r="X98" i="53" s="1"/>
  <c r="AE97" i="53"/>
  <c r="AA97" i="53"/>
  <c r="V97" i="53"/>
  <c r="O97" i="53"/>
  <c r="H97" i="53"/>
  <c r="X97" i="53" s="1"/>
  <c r="AD96" i="53"/>
  <c r="AC96" i="53"/>
  <c r="Z96" i="53"/>
  <c r="Y96" i="53"/>
  <c r="U96" i="53"/>
  <c r="T96" i="53"/>
  <c r="S96" i="53"/>
  <c r="R96" i="53"/>
  <c r="Q96" i="53"/>
  <c r="P96" i="53"/>
  <c r="N96" i="53"/>
  <c r="M96" i="53"/>
  <c r="L96" i="53"/>
  <c r="K96" i="53"/>
  <c r="J96" i="53"/>
  <c r="I96" i="53"/>
  <c r="G96" i="53"/>
  <c r="F96" i="53"/>
  <c r="E96" i="53"/>
  <c r="D96" i="53"/>
  <c r="H85" i="53"/>
  <c r="H83" i="53"/>
  <c r="V79" i="53"/>
  <c r="O79" i="53"/>
  <c r="AD69" i="53"/>
  <c r="AC69" i="53"/>
  <c r="AE69" i="53" s="1"/>
  <c r="Z69" i="53"/>
  <c r="Y69" i="53"/>
  <c r="U69" i="53"/>
  <c r="T69" i="53"/>
  <c r="S69" i="53"/>
  <c r="R69" i="53"/>
  <c r="Q69" i="53"/>
  <c r="P69" i="53"/>
  <c r="N69" i="53"/>
  <c r="M69" i="53"/>
  <c r="L69" i="53"/>
  <c r="K69" i="53"/>
  <c r="J69" i="53"/>
  <c r="I69" i="53"/>
  <c r="G69" i="53"/>
  <c r="F69" i="53"/>
  <c r="E69" i="53"/>
  <c r="D69" i="53"/>
  <c r="AD68" i="53"/>
  <c r="AC68" i="53"/>
  <c r="Z68" i="53"/>
  <c r="Y68" i="53"/>
  <c r="U68" i="53"/>
  <c r="T68" i="53"/>
  <c r="S68" i="53"/>
  <c r="R68" i="53"/>
  <c r="Q68" i="53"/>
  <c r="P68" i="53"/>
  <c r="N68" i="53"/>
  <c r="M68" i="53"/>
  <c r="L68" i="53"/>
  <c r="K68" i="53"/>
  <c r="J68" i="53"/>
  <c r="I68" i="53"/>
  <c r="G68" i="53"/>
  <c r="F68" i="53"/>
  <c r="E68" i="53"/>
  <c r="D68" i="53"/>
  <c r="AD67" i="53"/>
  <c r="AC67" i="53"/>
  <c r="AC66" i="53" s="1"/>
  <c r="Z67" i="53"/>
  <c r="Y67" i="53"/>
  <c r="U67" i="53"/>
  <c r="T67" i="53"/>
  <c r="S67" i="53"/>
  <c r="S66" i="53" s="1"/>
  <c r="R67" i="53"/>
  <c r="Q67" i="53"/>
  <c r="P67" i="53"/>
  <c r="N67" i="53"/>
  <c r="M67" i="53"/>
  <c r="L67" i="53"/>
  <c r="K67" i="53"/>
  <c r="J67" i="53"/>
  <c r="I67" i="53"/>
  <c r="G67" i="53"/>
  <c r="F67" i="53"/>
  <c r="E67" i="53"/>
  <c r="E66" i="53" s="1"/>
  <c r="D67" i="53"/>
  <c r="D66" i="53" s="1"/>
  <c r="AD65" i="53"/>
  <c r="AC65" i="53"/>
  <c r="Z65" i="53"/>
  <c r="Y65" i="53"/>
  <c r="U65" i="53"/>
  <c r="T65" i="53"/>
  <c r="R65" i="53"/>
  <c r="Q65" i="53"/>
  <c r="P65" i="53"/>
  <c r="M65" i="53"/>
  <c r="L65" i="53"/>
  <c r="K65" i="53"/>
  <c r="I65" i="53"/>
  <c r="G65" i="53"/>
  <c r="F65" i="53"/>
  <c r="D65" i="53"/>
  <c r="AD64" i="53"/>
  <c r="AC64" i="53"/>
  <c r="Z64" i="53"/>
  <c r="Y64" i="53"/>
  <c r="U64" i="53"/>
  <c r="T64" i="53"/>
  <c r="S64" i="53"/>
  <c r="R64" i="53"/>
  <c r="Q64" i="53"/>
  <c r="P64" i="53"/>
  <c r="N64" i="53"/>
  <c r="M64" i="53"/>
  <c r="L64" i="53"/>
  <c r="K64" i="53"/>
  <c r="J64" i="53"/>
  <c r="I64" i="53"/>
  <c r="G64" i="53"/>
  <c r="F64" i="53"/>
  <c r="E64" i="53"/>
  <c r="D64" i="53"/>
  <c r="AD63" i="53"/>
  <c r="AC63" i="53"/>
  <c r="Z63" i="53"/>
  <c r="Z62" i="53" s="1"/>
  <c r="Y63" i="53"/>
  <c r="U63" i="53"/>
  <c r="U62" i="53" s="1"/>
  <c r="T63" i="53"/>
  <c r="S63" i="53"/>
  <c r="R63" i="53"/>
  <c r="Q63" i="53"/>
  <c r="V63" i="53" s="1"/>
  <c r="P63" i="53"/>
  <c r="N63" i="53"/>
  <c r="M63" i="53"/>
  <c r="M62" i="53" s="1"/>
  <c r="L63" i="53"/>
  <c r="L62" i="53" s="1"/>
  <c r="K63" i="53"/>
  <c r="J63" i="53"/>
  <c r="O63" i="53" s="1"/>
  <c r="I63" i="53"/>
  <c r="G63" i="53"/>
  <c r="G62" i="53" s="1"/>
  <c r="F63" i="53"/>
  <c r="E63" i="53"/>
  <c r="D63" i="53"/>
  <c r="AD62" i="53"/>
  <c r="AD61" i="53"/>
  <c r="AC61" i="53"/>
  <c r="Z61" i="53"/>
  <c r="Y61" i="53"/>
  <c r="U61" i="53"/>
  <c r="T61" i="53"/>
  <c r="S61" i="53"/>
  <c r="R61" i="53"/>
  <c r="Q61" i="53"/>
  <c r="P61" i="53"/>
  <c r="N61" i="53"/>
  <c r="M61" i="53"/>
  <c r="L61" i="53"/>
  <c r="K61" i="53"/>
  <c r="J61" i="53"/>
  <c r="I61" i="53"/>
  <c r="O61" i="53" s="1"/>
  <c r="F61" i="53"/>
  <c r="E61" i="53"/>
  <c r="D61" i="53"/>
  <c r="AD60" i="53"/>
  <c r="AC60" i="53"/>
  <c r="Z60" i="53"/>
  <c r="Y60" i="53"/>
  <c r="U60" i="53"/>
  <c r="T60" i="53"/>
  <c r="S60" i="53"/>
  <c r="Q60" i="53"/>
  <c r="P60" i="53"/>
  <c r="N60" i="53"/>
  <c r="M60" i="53"/>
  <c r="L60" i="53"/>
  <c r="K60" i="53"/>
  <c r="J60" i="53"/>
  <c r="I60" i="53"/>
  <c r="G60" i="53"/>
  <c r="E60" i="53"/>
  <c r="D60" i="53"/>
  <c r="AD59" i="53"/>
  <c r="AC59" i="53"/>
  <c r="Z59" i="53"/>
  <c r="AA59" i="53" s="1"/>
  <c r="AF59" i="53" s="1"/>
  <c r="Y59" i="53"/>
  <c r="U59" i="53"/>
  <c r="T59" i="53"/>
  <c r="S59" i="53"/>
  <c r="R59" i="53"/>
  <c r="Q59" i="53"/>
  <c r="P59" i="53"/>
  <c r="N59" i="53"/>
  <c r="M59" i="53"/>
  <c r="L59" i="53"/>
  <c r="K59" i="53"/>
  <c r="J59" i="53"/>
  <c r="O59" i="53" s="1"/>
  <c r="I59" i="53"/>
  <c r="G59" i="53"/>
  <c r="F59" i="53"/>
  <c r="D59" i="53"/>
  <c r="AD58" i="53"/>
  <c r="AC58" i="53"/>
  <c r="Z58" i="53"/>
  <c r="Y58" i="53"/>
  <c r="U58" i="53"/>
  <c r="T58" i="53"/>
  <c r="S58" i="53"/>
  <c r="R58" i="53"/>
  <c r="Q58" i="53"/>
  <c r="P58" i="53"/>
  <c r="N58" i="53"/>
  <c r="M58" i="53"/>
  <c r="L58" i="53"/>
  <c r="K58" i="53"/>
  <c r="J58" i="53"/>
  <c r="I58" i="53"/>
  <c r="G58" i="53"/>
  <c r="F58" i="53"/>
  <c r="E58" i="53"/>
  <c r="D58" i="53"/>
  <c r="E57" i="53"/>
  <c r="D57" i="53"/>
  <c r="AD55" i="53"/>
  <c r="AC55" i="53"/>
  <c r="Z55" i="53"/>
  <c r="Y55" i="53"/>
  <c r="T55" i="53"/>
  <c r="S55" i="53"/>
  <c r="R55" i="53"/>
  <c r="P55" i="53"/>
  <c r="N55" i="53"/>
  <c r="M55" i="53"/>
  <c r="K55" i="53"/>
  <c r="J55" i="53"/>
  <c r="I55" i="53"/>
  <c r="G55" i="53"/>
  <c r="F55" i="53"/>
  <c r="E55" i="53"/>
  <c r="D55" i="53"/>
  <c r="AD54" i="53"/>
  <c r="AC54" i="53"/>
  <c r="Z54" i="53"/>
  <c r="Y54" i="53"/>
  <c r="U54" i="53"/>
  <c r="T54" i="53"/>
  <c r="R54" i="53"/>
  <c r="Q54" i="53"/>
  <c r="P54" i="53"/>
  <c r="N54" i="53"/>
  <c r="M54" i="53"/>
  <c r="L54" i="53"/>
  <c r="J54" i="53"/>
  <c r="I54" i="53"/>
  <c r="G54" i="53"/>
  <c r="F54" i="53"/>
  <c r="E54" i="53"/>
  <c r="H54" i="53" s="1"/>
  <c r="X54" i="53" s="1"/>
  <c r="D54" i="53"/>
  <c r="AD53" i="53"/>
  <c r="AC53" i="53"/>
  <c r="Z53" i="53"/>
  <c r="Y53" i="53"/>
  <c r="T53" i="53"/>
  <c r="S53" i="53"/>
  <c r="R53" i="53"/>
  <c r="P53" i="53"/>
  <c r="N53" i="53"/>
  <c r="M53" i="53"/>
  <c r="L53" i="53"/>
  <c r="K53" i="53"/>
  <c r="J53" i="53"/>
  <c r="I53" i="53"/>
  <c r="G53" i="53"/>
  <c r="F53" i="53"/>
  <c r="E53" i="53"/>
  <c r="D53" i="53"/>
  <c r="AD52" i="53"/>
  <c r="Z52" i="53"/>
  <c r="F52" i="53"/>
  <c r="F51" i="53" s="1"/>
  <c r="E52" i="53"/>
  <c r="AD50" i="53"/>
  <c r="AC50" i="53"/>
  <c r="Z50" i="53"/>
  <c r="Y50" i="53"/>
  <c r="U50" i="53"/>
  <c r="R50" i="53"/>
  <c r="J50" i="53"/>
  <c r="G50" i="53"/>
  <c r="AD49" i="53"/>
  <c r="AC49" i="53"/>
  <c r="Z49" i="53"/>
  <c r="Y49" i="53"/>
  <c r="T49" i="53"/>
  <c r="P49" i="53"/>
  <c r="L49" i="53"/>
  <c r="G49" i="53"/>
  <c r="AD48" i="53"/>
  <c r="AC48" i="53"/>
  <c r="AC47" i="53" s="1"/>
  <c r="Y48" i="53"/>
  <c r="Y47" i="53" s="1"/>
  <c r="S48" i="53"/>
  <c r="R48" i="53"/>
  <c r="M48" i="53"/>
  <c r="E48" i="53"/>
  <c r="D48" i="53"/>
  <c r="H48" i="53" s="1"/>
  <c r="T46" i="53"/>
  <c r="R46" i="53"/>
  <c r="N46" i="53"/>
  <c r="K46" i="53"/>
  <c r="I46" i="53"/>
  <c r="U45" i="53"/>
  <c r="T45" i="53"/>
  <c r="S45" i="53"/>
  <c r="R45" i="53"/>
  <c r="Q45" i="53"/>
  <c r="P45" i="53"/>
  <c r="N45" i="53"/>
  <c r="M45" i="53"/>
  <c r="L45" i="53"/>
  <c r="K45" i="53"/>
  <c r="J45" i="53"/>
  <c r="I45" i="53"/>
  <c r="O45" i="53" s="1"/>
  <c r="G45" i="53"/>
  <c r="F45" i="53"/>
  <c r="E45" i="53"/>
  <c r="D45" i="53"/>
  <c r="U44" i="53"/>
  <c r="T44" i="53"/>
  <c r="S44" i="53"/>
  <c r="R44" i="53"/>
  <c r="Q44" i="53"/>
  <c r="P44" i="53"/>
  <c r="M44" i="53"/>
  <c r="L44" i="53"/>
  <c r="K44" i="53"/>
  <c r="I44" i="53"/>
  <c r="G44" i="53"/>
  <c r="F44" i="53"/>
  <c r="E44" i="53"/>
  <c r="D44" i="53"/>
  <c r="U43" i="53"/>
  <c r="T43" i="53"/>
  <c r="S43" i="53"/>
  <c r="R43" i="53"/>
  <c r="Q43" i="53"/>
  <c r="P43" i="53"/>
  <c r="N43" i="53"/>
  <c r="M43" i="53"/>
  <c r="L43" i="53"/>
  <c r="K43" i="53"/>
  <c r="J43" i="53"/>
  <c r="I43" i="53"/>
  <c r="G43" i="53"/>
  <c r="F43" i="53"/>
  <c r="E43" i="53"/>
  <c r="D43" i="53"/>
  <c r="U42" i="53"/>
  <c r="T42" i="53"/>
  <c r="S42" i="53"/>
  <c r="R42" i="53"/>
  <c r="Q42" i="53"/>
  <c r="P42" i="53"/>
  <c r="N42" i="53"/>
  <c r="M42" i="53"/>
  <c r="L42" i="53"/>
  <c r="K42" i="53"/>
  <c r="J42" i="53"/>
  <c r="I42" i="53"/>
  <c r="G42" i="53"/>
  <c r="F42" i="53"/>
  <c r="E42" i="53"/>
  <c r="D42" i="53"/>
  <c r="U41" i="53"/>
  <c r="T41" i="53"/>
  <c r="S41" i="53"/>
  <c r="R41" i="53"/>
  <c r="Q41" i="53"/>
  <c r="P41" i="53"/>
  <c r="N41" i="53"/>
  <c r="M41" i="53"/>
  <c r="L41" i="53"/>
  <c r="K41" i="53"/>
  <c r="J41" i="53"/>
  <c r="I41" i="53"/>
  <c r="G41" i="53"/>
  <c r="F41" i="53"/>
  <c r="E41" i="53"/>
  <c r="U40" i="53"/>
  <c r="T40" i="53"/>
  <c r="S40" i="53"/>
  <c r="R40" i="53"/>
  <c r="Q40" i="53"/>
  <c r="P40" i="53"/>
  <c r="N40" i="53"/>
  <c r="M40" i="53"/>
  <c r="L40" i="53"/>
  <c r="K40" i="53"/>
  <c r="J40" i="53"/>
  <c r="I40" i="53"/>
  <c r="G40" i="53"/>
  <c r="F40" i="53"/>
  <c r="E40" i="53"/>
  <c r="D40" i="53"/>
  <c r="U39" i="53"/>
  <c r="T39" i="53"/>
  <c r="S39" i="53"/>
  <c r="R39" i="53"/>
  <c r="Q39" i="53"/>
  <c r="P39" i="53"/>
  <c r="N39" i="53"/>
  <c r="M39" i="53"/>
  <c r="L39" i="53"/>
  <c r="K39" i="53"/>
  <c r="J39" i="53"/>
  <c r="I39" i="53"/>
  <c r="G39" i="53"/>
  <c r="F39" i="53"/>
  <c r="E39" i="53"/>
  <c r="D39" i="53"/>
  <c r="U38" i="53"/>
  <c r="T38" i="53"/>
  <c r="S38" i="53"/>
  <c r="R38" i="53"/>
  <c r="Q38" i="53"/>
  <c r="P38" i="53"/>
  <c r="N38" i="53"/>
  <c r="M38" i="53"/>
  <c r="L38" i="53"/>
  <c r="K38" i="53"/>
  <c r="J38" i="53"/>
  <c r="I38" i="53"/>
  <c r="G38" i="53"/>
  <c r="F38" i="53"/>
  <c r="E38" i="53"/>
  <c r="D38" i="53"/>
  <c r="U37" i="53"/>
  <c r="T37" i="53"/>
  <c r="S37" i="53"/>
  <c r="R37" i="53"/>
  <c r="Q37" i="53"/>
  <c r="P37" i="53"/>
  <c r="N37" i="53"/>
  <c r="M37" i="53"/>
  <c r="L37" i="53"/>
  <c r="K37" i="53"/>
  <c r="J37" i="53"/>
  <c r="I37" i="53"/>
  <c r="G37" i="53"/>
  <c r="F37" i="53"/>
  <c r="E37" i="53"/>
  <c r="D37" i="53"/>
  <c r="U36" i="53"/>
  <c r="T36" i="53"/>
  <c r="S36" i="53"/>
  <c r="R36" i="53"/>
  <c r="Q36" i="53"/>
  <c r="P36" i="53"/>
  <c r="N36" i="53"/>
  <c r="M36" i="53"/>
  <c r="L36" i="53"/>
  <c r="K36" i="53"/>
  <c r="J36" i="53"/>
  <c r="I36" i="53"/>
  <c r="G36" i="53"/>
  <c r="F36" i="53"/>
  <c r="E36" i="53"/>
  <c r="D36" i="53"/>
  <c r="U35" i="53"/>
  <c r="T35" i="53"/>
  <c r="S35" i="53"/>
  <c r="R35" i="53"/>
  <c r="Q35" i="53"/>
  <c r="P35" i="53"/>
  <c r="N35" i="53"/>
  <c r="M35" i="53"/>
  <c r="L35" i="53"/>
  <c r="K35" i="53"/>
  <c r="J35" i="53"/>
  <c r="I35" i="53"/>
  <c r="G35" i="53"/>
  <c r="F35" i="53"/>
  <c r="E35" i="53"/>
  <c r="U34" i="53"/>
  <c r="T34" i="53"/>
  <c r="S34" i="53"/>
  <c r="R34" i="53"/>
  <c r="Q34" i="53"/>
  <c r="P34" i="53"/>
  <c r="N34" i="53"/>
  <c r="M34" i="53"/>
  <c r="L34" i="53"/>
  <c r="K34" i="53"/>
  <c r="J34" i="53"/>
  <c r="I34" i="53"/>
  <c r="G34" i="53"/>
  <c r="F34" i="53"/>
  <c r="E34" i="53"/>
  <c r="D34" i="53"/>
  <c r="U33" i="53"/>
  <c r="T33" i="53"/>
  <c r="S33" i="53"/>
  <c r="R33" i="53"/>
  <c r="Q33" i="53"/>
  <c r="P33" i="53"/>
  <c r="N33" i="53"/>
  <c r="M33" i="53"/>
  <c r="L33" i="53"/>
  <c r="K33" i="53"/>
  <c r="J33" i="53"/>
  <c r="I33" i="53"/>
  <c r="G33" i="53"/>
  <c r="F33" i="53"/>
  <c r="E33" i="53"/>
  <c r="D33" i="53"/>
  <c r="U32" i="53"/>
  <c r="T32" i="53"/>
  <c r="S32" i="53"/>
  <c r="R32" i="53"/>
  <c r="Q32" i="53"/>
  <c r="P32" i="53"/>
  <c r="N32" i="53"/>
  <c r="M32" i="53"/>
  <c r="L32" i="53"/>
  <c r="K32" i="53"/>
  <c r="J32" i="53"/>
  <c r="I32" i="53"/>
  <c r="G32" i="53"/>
  <c r="F32" i="53"/>
  <c r="E32" i="53"/>
  <c r="D32" i="53"/>
  <c r="U31" i="53"/>
  <c r="T31" i="53"/>
  <c r="S31" i="53"/>
  <c r="R31" i="53"/>
  <c r="Q31" i="53"/>
  <c r="P31" i="53"/>
  <c r="N31" i="53"/>
  <c r="M31" i="53"/>
  <c r="L31" i="53"/>
  <c r="K31" i="53"/>
  <c r="J31" i="53"/>
  <c r="I31" i="53"/>
  <c r="G31" i="53"/>
  <c r="F31" i="53"/>
  <c r="E31" i="53"/>
  <c r="U30" i="53"/>
  <c r="T30" i="53"/>
  <c r="S30" i="53"/>
  <c r="R30" i="53"/>
  <c r="Q30" i="53"/>
  <c r="P30" i="53"/>
  <c r="N30" i="53"/>
  <c r="M30" i="53"/>
  <c r="L30" i="53"/>
  <c r="K30" i="53"/>
  <c r="J30" i="53"/>
  <c r="I30" i="53"/>
  <c r="G30" i="53"/>
  <c r="F30" i="53"/>
  <c r="E30" i="53"/>
  <c r="D30" i="53"/>
  <c r="U29" i="53"/>
  <c r="T29" i="53"/>
  <c r="S29" i="53"/>
  <c r="R29" i="53"/>
  <c r="Q29" i="53"/>
  <c r="P29" i="53"/>
  <c r="N29" i="53"/>
  <c r="M29" i="53"/>
  <c r="L29" i="53"/>
  <c r="K29" i="53"/>
  <c r="J29" i="53"/>
  <c r="I29" i="53"/>
  <c r="G29" i="53"/>
  <c r="F29" i="53"/>
  <c r="E29" i="53"/>
  <c r="D29" i="53"/>
  <c r="U28" i="53"/>
  <c r="T28" i="53"/>
  <c r="S28" i="53"/>
  <c r="R28" i="53"/>
  <c r="Q28" i="53"/>
  <c r="P28" i="53"/>
  <c r="N28" i="53"/>
  <c r="M28" i="53"/>
  <c r="L28" i="53"/>
  <c r="K28" i="53"/>
  <c r="J28" i="53"/>
  <c r="I28" i="53"/>
  <c r="G28" i="53"/>
  <c r="F28" i="53"/>
  <c r="E28" i="53"/>
  <c r="D28" i="53"/>
  <c r="U27" i="53"/>
  <c r="T27" i="53"/>
  <c r="S27" i="53"/>
  <c r="R27" i="53"/>
  <c r="Q27" i="53"/>
  <c r="P27" i="53"/>
  <c r="N27" i="53"/>
  <c r="M27" i="53"/>
  <c r="L27" i="53"/>
  <c r="K27" i="53"/>
  <c r="J27" i="53"/>
  <c r="I27" i="53"/>
  <c r="G27" i="53"/>
  <c r="F27" i="53"/>
  <c r="E27" i="53"/>
  <c r="U26" i="53"/>
  <c r="T26" i="53"/>
  <c r="S26" i="53"/>
  <c r="R26" i="53"/>
  <c r="Q26" i="53"/>
  <c r="P26" i="53"/>
  <c r="N26" i="53"/>
  <c r="M26" i="53"/>
  <c r="L26" i="53"/>
  <c r="K26" i="53"/>
  <c r="J26" i="53"/>
  <c r="I26" i="53"/>
  <c r="G26" i="53"/>
  <c r="F26" i="53"/>
  <c r="E26" i="53"/>
  <c r="D26" i="53"/>
  <c r="U24" i="53"/>
  <c r="T24" i="53"/>
  <c r="S24" i="53"/>
  <c r="R24" i="53"/>
  <c r="Q24" i="53"/>
  <c r="P24" i="53"/>
  <c r="N24" i="53"/>
  <c r="M24" i="53"/>
  <c r="L24" i="53"/>
  <c r="K24" i="53"/>
  <c r="J24" i="53"/>
  <c r="I24" i="53"/>
  <c r="G24" i="53"/>
  <c r="F24" i="53"/>
  <c r="E24" i="53"/>
  <c r="D24" i="53"/>
  <c r="U23" i="53"/>
  <c r="T23" i="53"/>
  <c r="S23" i="53"/>
  <c r="R23" i="53"/>
  <c r="Q23" i="53"/>
  <c r="P23" i="53"/>
  <c r="N23" i="53"/>
  <c r="M23" i="53"/>
  <c r="L23" i="53"/>
  <c r="K23" i="53"/>
  <c r="J23" i="53"/>
  <c r="I23" i="53"/>
  <c r="G23" i="53"/>
  <c r="F23" i="53"/>
  <c r="E23" i="53"/>
  <c r="D23" i="53"/>
  <c r="U22" i="53"/>
  <c r="T22" i="53"/>
  <c r="S22" i="53"/>
  <c r="R22" i="53"/>
  <c r="Q22" i="53"/>
  <c r="P22" i="53"/>
  <c r="V22" i="53" s="1"/>
  <c r="N22" i="53"/>
  <c r="M22" i="53"/>
  <c r="L22" i="53"/>
  <c r="K22" i="53"/>
  <c r="O22" i="53" s="1"/>
  <c r="W22" i="53" s="1"/>
  <c r="AB22" i="53" s="1"/>
  <c r="J22" i="53"/>
  <c r="I22" i="53"/>
  <c r="G22" i="53"/>
  <c r="F22" i="53"/>
  <c r="E22" i="53"/>
  <c r="D22" i="53"/>
  <c r="U21" i="53"/>
  <c r="T21" i="53"/>
  <c r="S21" i="53"/>
  <c r="R21" i="53"/>
  <c r="Q21" i="53"/>
  <c r="P21" i="53"/>
  <c r="N21" i="53"/>
  <c r="M21" i="53"/>
  <c r="L21" i="53"/>
  <c r="K21" i="53"/>
  <c r="J21" i="53"/>
  <c r="I21" i="53"/>
  <c r="G21" i="53"/>
  <c r="F21" i="53"/>
  <c r="E21" i="53"/>
  <c r="D21" i="53"/>
  <c r="U20" i="53"/>
  <c r="T20" i="53"/>
  <c r="S20" i="53"/>
  <c r="R20" i="53"/>
  <c r="Q20" i="53"/>
  <c r="P20" i="53"/>
  <c r="N20" i="53"/>
  <c r="M20" i="53"/>
  <c r="L20" i="53"/>
  <c r="K20" i="53"/>
  <c r="J20" i="53"/>
  <c r="I20" i="53"/>
  <c r="G20" i="53"/>
  <c r="F20" i="53"/>
  <c r="E20" i="53"/>
  <c r="D20" i="53"/>
  <c r="U19" i="53"/>
  <c r="T19" i="53"/>
  <c r="S19" i="53"/>
  <c r="R19" i="53"/>
  <c r="Q19" i="53"/>
  <c r="P19" i="53"/>
  <c r="N19" i="53"/>
  <c r="M19" i="53"/>
  <c r="L19" i="53"/>
  <c r="K19" i="53"/>
  <c r="J19" i="53"/>
  <c r="I19" i="53"/>
  <c r="G19" i="53"/>
  <c r="F19" i="53"/>
  <c r="E19" i="53"/>
  <c r="D19" i="53"/>
  <c r="U18" i="53"/>
  <c r="T18" i="53"/>
  <c r="S18" i="53"/>
  <c r="R18" i="53"/>
  <c r="Q18" i="53"/>
  <c r="P18" i="53"/>
  <c r="N18" i="53"/>
  <c r="M18" i="53"/>
  <c r="L18" i="53"/>
  <c r="K18" i="53"/>
  <c r="J18" i="53"/>
  <c r="I18" i="53"/>
  <c r="G18" i="53"/>
  <c r="F18" i="53"/>
  <c r="E18" i="53"/>
  <c r="D18" i="53"/>
  <c r="U17" i="53"/>
  <c r="T17" i="53"/>
  <c r="S17" i="53"/>
  <c r="R17" i="53"/>
  <c r="Q17" i="53"/>
  <c r="P17" i="53"/>
  <c r="N17" i="53"/>
  <c r="M17" i="53"/>
  <c r="L17" i="53"/>
  <c r="K17" i="53"/>
  <c r="O17" i="53" s="1"/>
  <c r="J17" i="53"/>
  <c r="I17" i="53"/>
  <c r="G17" i="53"/>
  <c r="F17" i="53"/>
  <c r="E17" i="53"/>
  <c r="D17" i="53"/>
  <c r="U16" i="53"/>
  <c r="T16" i="53"/>
  <c r="S16" i="53"/>
  <c r="R16" i="53"/>
  <c r="Q16" i="53"/>
  <c r="P16" i="53"/>
  <c r="N16" i="53"/>
  <c r="M16" i="53"/>
  <c r="L16" i="53"/>
  <c r="K16" i="53"/>
  <c r="J16" i="53"/>
  <c r="I16" i="53"/>
  <c r="G16" i="53"/>
  <c r="F16" i="53"/>
  <c r="E16" i="53"/>
  <c r="D16" i="53"/>
  <c r="U15" i="53"/>
  <c r="T15" i="53"/>
  <c r="S15" i="53"/>
  <c r="R15" i="53"/>
  <c r="Q15" i="53"/>
  <c r="P15" i="53"/>
  <c r="N15" i="53"/>
  <c r="M15" i="53"/>
  <c r="L15" i="53"/>
  <c r="K15" i="53"/>
  <c r="J15" i="53"/>
  <c r="I15" i="53"/>
  <c r="G15" i="53"/>
  <c r="F15" i="53"/>
  <c r="E15" i="53"/>
  <c r="D15" i="53"/>
  <c r="U14" i="53"/>
  <c r="T14" i="53"/>
  <c r="S14" i="53"/>
  <c r="R14" i="53"/>
  <c r="Q14" i="53"/>
  <c r="P14" i="53"/>
  <c r="N14" i="53"/>
  <c r="M14" i="53"/>
  <c r="L14" i="53"/>
  <c r="K14" i="53"/>
  <c r="J14" i="53"/>
  <c r="I14" i="53"/>
  <c r="G14" i="53"/>
  <c r="F14" i="53"/>
  <c r="E14" i="53"/>
  <c r="D14" i="53"/>
  <c r="U13" i="53"/>
  <c r="T13" i="53"/>
  <c r="S13" i="53"/>
  <c r="R13" i="53"/>
  <c r="Q13" i="53"/>
  <c r="P13" i="53"/>
  <c r="N13" i="53"/>
  <c r="M13" i="53"/>
  <c r="L13" i="53"/>
  <c r="K13" i="53"/>
  <c r="J13" i="53"/>
  <c r="I13" i="53"/>
  <c r="G13" i="53"/>
  <c r="F13" i="53"/>
  <c r="H13" i="53" s="1"/>
  <c r="E13" i="53"/>
  <c r="D13" i="53"/>
  <c r="U12" i="53"/>
  <c r="T12" i="53"/>
  <c r="S12" i="53"/>
  <c r="R12" i="53"/>
  <c r="Q12" i="53"/>
  <c r="P12" i="53"/>
  <c r="N12" i="53"/>
  <c r="M12" i="53"/>
  <c r="L12" i="53"/>
  <c r="K12" i="53"/>
  <c r="J12" i="53"/>
  <c r="I12" i="53"/>
  <c r="G12" i="53"/>
  <c r="F12" i="53"/>
  <c r="E12" i="53"/>
  <c r="D12" i="53"/>
  <c r="U11" i="53"/>
  <c r="T11" i="53"/>
  <c r="S11" i="53"/>
  <c r="R11" i="53"/>
  <c r="Q11" i="53"/>
  <c r="P11" i="53"/>
  <c r="N11" i="53"/>
  <c r="M11" i="53"/>
  <c r="L11" i="53"/>
  <c r="K11" i="53"/>
  <c r="J11" i="53"/>
  <c r="I11" i="53"/>
  <c r="G11" i="53"/>
  <c r="F11" i="53"/>
  <c r="E11" i="53"/>
  <c r="D11" i="53"/>
  <c r="U10" i="53"/>
  <c r="T10" i="53"/>
  <c r="S10" i="53"/>
  <c r="R10" i="53"/>
  <c r="Q10" i="53"/>
  <c r="P10" i="53"/>
  <c r="N10" i="53"/>
  <c r="M10" i="53"/>
  <c r="L10" i="53"/>
  <c r="K10" i="53"/>
  <c r="J10" i="53"/>
  <c r="I10" i="53"/>
  <c r="G10" i="53"/>
  <c r="F10" i="53"/>
  <c r="E10" i="53"/>
  <c r="D10" i="53"/>
  <c r="U9" i="53"/>
  <c r="T9" i="53"/>
  <c r="S9" i="53"/>
  <c r="R9" i="53"/>
  <c r="Q9" i="53"/>
  <c r="P9" i="53"/>
  <c r="V9" i="53" s="1"/>
  <c r="N9" i="53"/>
  <c r="M9" i="53"/>
  <c r="L9" i="53"/>
  <c r="K9" i="53"/>
  <c r="J9" i="53"/>
  <c r="I9" i="53"/>
  <c r="G9" i="53"/>
  <c r="F9" i="53"/>
  <c r="H9" i="53" s="1"/>
  <c r="E9" i="53"/>
  <c r="D9" i="53"/>
  <c r="W79" i="53"/>
  <c r="AB79" i="53" s="1"/>
  <c r="O35" i="53"/>
  <c r="H64" i="53"/>
  <c r="X64" i="53" s="1"/>
  <c r="V68" i="53"/>
  <c r="W358" i="53"/>
  <c r="W359" i="53"/>
  <c r="W366" i="53"/>
  <c r="W367" i="53"/>
  <c r="X424" i="53"/>
  <c r="W373" i="53"/>
  <c r="W381" i="53"/>
  <c r="W391" i="53"/>
  <c r="W355" i="53"/>
  <c r="V36" i="53"/>
  <c r="H38" i="53"/>
  <c r="H39" i="53"/>
  <c r="V39" i="53"/>
  <c r="V41" i="53"/>
  <c r="V44" i="53"/>
  <c r="O53" i="53"/>
  <c r="AE59" i="53"/>
  <c r="V61" i="53"/>
  <c r="AA63" i="53"/>
  <c r="G66" i="53"/>
  <c r="N66" i="53"/>
  <c r="W107" i="53"/>
  <c r="AB107" i="53" s="1"/>
  <c r="AE159" i="53"/>
  <c r="V37" i="53"/>
  <c r="V45" i="53"/>
  <c r="N62" i="53"/>
  <c r="F66" i="53"/>
  <c r="V69" i="53"/>
  <c r="R158" i="53"/>
  <c r="W148" i="53"/>
  <c r="AB148" i="53" s="1"/>
  <c r="W193" i="53"/>
  <c r="AB193" i="53" s="1"/>
  <c r="W205" i="53"/>
  <c r="AB205" i="53" s="1"/>
  <c r="W213" i="53"/>
  <c r="AB213" i="53" s="1"/>
  <c r="I244" i="53"/>
  <c r="Y244" i="53"/>
  <c r="AF241" i="53"/>
  <c r="AF251" i="53"/>
  <c r="W254" i="53"/>
  <c r="AB254" i="53" s="1"/>
  <c r="W257" i="53"/>
  <c r="AB257" i="53" s="1"/>
  <c r="W258" i="53"/>
  <c r="AB258" i="53" s="1"/>
  <c r="AA268" i="53"/>
  <c r="W274" i="53"/>
  <c r="AB274" i="53" s="1"/>
  <c r="W279" i="53"/>
  <c r="W283" i="53"/>
  <c r="AB283" i="53" s="1"/>
  <c r="W288" i="53"/>
  <c r="AB288" i="53" s="1"/>
  <c r="W299" i="53"/>
  <c r="AB299" i="53" s="1"/>
  <c r="AA307" i="53"/>
  <c r="AF307" i="53" s="1"/>
  <c r="AF308" i="53"/>
  <c r="AE307" i="53"/>
  <c r="W327" i="53"/>
  <c r="AB327" i="53" s="1"/>
  <c r="W357" i="53"/>
  <c r="W165" i="53"/>
  <c r="AB165" i="53" s="1"/>
  <c r="AF165" i="53"/>
  <c r="AE175" i="53"/>
  <c r="W167" i="53"/>
  <c r="AB167" i="53" s="1"/>
  <c r="AE199" i="53"/>
  <c r="U244" i="53"/>
  <c r="W233" i="53"/>
  <c r="AB233" i="53" s="1"/>
  <c r="AF286" i="53"/>
  <c r="W364" i="53"/>
  <c r="W375" i="53"/>
  <c r="W389" i="53"/>
  <c r="AA412" i="53"/>
  <c r="AF412" i="53" s="1"/>
  <c r="W443" i="53"/>
  <c r="AB443" i="53" s="1"/>
  <c r="W445" i="53"/>
  <c r="AB445" i="53" s="1"/>
  <c r="W455" i="53"/>
  <c r="AB455" i="53" s="1"/>
  <c r="H503" i="53"/>
  <c r="X503" i="53" s="1"/>
  <c r="W463" i="53"/>
  <c r="AB463" i="53" s="1"/>
  <c r="W471" i="53"/>
  <c r="AB471" i="53" s="1"/>
  <c r="H483" i="53"/>
  <c r="X483" i="53" s="1"/>
  <c r="N502" i="53"/>
  <c r="AE498" i="53"/>
  <c r="AF529" i="53"/>
  <c r="I588" i="53"/>
  <c r="AF495" i="53"/>
  <c r="AE494" i="53"/>
  <c r="AE519" i="53"/>
  <c r="W512" i="53"/>
  <c r="AB512" i="53" s="1"/>
  <c r="W532" i="53"/>
  <c r="AB532" i="53" s="1"/>
  <c r="W538" i="53"/>
  <c r="AB538" i="53" s="1"/>
  <c r="W558" i="53"/>
  <c r="AB558" i="53" s="1"/>
  <c r="H565" i="53"/>
  <c r="X565" i="53" s="1"/>
  <c r="W571" i="53"/>
  <c r="AB571" i="53" s="1"/>
  <c r="W578" i="53"/>
  <c r="AB578" i="53" s="1"/>
  <c r="Q588" i="53"/>
  <c r="O58" i="53"/>
  <c r="O144" i="53"/>
  <c r="AF156" i="53"/>
  <c r="AF200" i="53"/>
  <c r="AA199" i="53"/>
  <c r="AF199" i="53" s="1"/>
  <c r="W546" i="53"/>
  <c r="AB546" i="53" s="1"/>
  <c r="V113" i="53"/>
  <c r="W140" i="53"/>
  <c r="V199" i="53"/>
  <c r="W201" i="53"/>
  <c r="AB201" i="53" s="1"/>
  <c r="W270" i="53"/>
  <c r="AB270" i="53" s="1"/>
  <c r="H311" i="53"/>
  <c r="X311" i="53" s="1"/>
  <c r="X312" i="53"/>
  <c r="V503" i="53"/>
  <c r="H498" i="53"/>
  <c r="X498" i="53" s="1"/>
  <c r="X499" i="53"/>
  <c r="J8" i="53"/>
  <c r="H58" i="53"/>
  <c r="X58" i="53" s="1"/>
  <c r="X234" i="53"/>
  <c r="W253" i="53"/>
  <c r="AB253" i="53" s="1"/>
  <c r="O36" i="53"/>
  <c r="W36" i="53" s="1"/>
  <c r="AB36" i="53" s="1"/>
  <c r="R66" i="53"/>
  <c r="Q158" i="53"/>
  <c r="Q41" i="14" s="1"/>
  <c r="Z330" i="53"/>
  <c r="AA58" i="53"/>
  <c r="AF58" i="53" s="1"/>
  <c r="AE63" i="53"/>
  <c r="X116" i="53"/>
  <c r="AF136" i="53"/>
  <c r="AF140" i="53"/>
  <c r="AC263" i="53"/>
  <c r="T607" i="53"/>
  <c r="I66" i="53"/>
  <c r="W152" i="53"/>
  <c r="AB152" i="53" s="1"/>
  <c r="AE50" i="53"/>
  <c r="AE53" i="53"/>
  <c r="H245" i="53"/>
  <c r="X245" i="53" s="1"/>
  <c r="X201" i="53"/>
  <c r="O225" i="53"/>
  <c r="W228" i="53"/>
  <c r="AA311" i="53"/>
  <c r="AF311" i="53" s="1"/>
  <c r="AF312" i="53"/>
  <c r="H322" i="53"/>
  <c r="X322" i="53" s="1"/>
  <c r="X324" i="53"/>
  <c r="W527" i="53"/>
  <c r="X136" i="53"/>
  <c r="X293" i="53"/>
  <c r="H32" i="53"/>
  <c r="X32" i="53" s="1"/>
  <c r="Z158" i="53"/>
  <c r="O175" i="53"/>
  <c r="O261" i="53"/>
  <c r="AE261" i="53"/>
  <c r="AE263" i="53" s="1"/>
  <c r="V261" i="53"/>
  <c r="O580" i="53"/>
  <c r="I25" i="53"/>
  <c r="AE58" i="53"/>
  <c r="AF99" i="53"/>
  <c r="W200" i="53"/>
  <c r="AF228" i="53"/>
  <c r="W241" i="53"/>
  <c r="X270" i="53"/>
  <c r="W319" i="53"/>
  <c r="AB319" i="53" s="1"/>
  <c r="AF323" i="53"/>
  <c r="AA322" i="53"/>
  <c r="AF322" i="53" s="1"/>
  <c r="H408" i="53"/>
  <c r="X408" i="53" s="1"/>
  <c r="X410" i="53"/>
  <c r="W447" i="53"/>
  <c r="AB447" i="53" s="1"/>
  <c r="W542" i="53"/>
  <c r="X576" i="53"/>
  <c r="V26" i="53"/>
  <c r="H42" i="53"/>
  <c r="AA50" i="53"/>
  <c r="AF50" i="53" s="1"/>
  <c r="H57" i="53"/>
  <c r="O64" i="53"/>
  <c r="H69" i="53"/>
  <c r="O159" i="53"/>
  <c r="W143" i="53"/>
  <c r="AB143" i="53" s="1"/>
  <c r="W172" i="53"/>
  <c r="AB172" i="53" s="1"/>
  <c r="W204" i="53"/>
  <c r="AB204" i="53" s="1"/>
  <c r="W208" i="53"/>
  <c r="AB208" i="53" s="1"/>
  <c r="W216" i="53"/>
  <c r="AB216" i="53" s="1"/>
  <c r="H261" i="53"/>
  <c r="H263" i="53" s="1"/>
  <c r="X251" i="53"/>
  <c r="W275" i="53"/>
  <c r="AB275" i="53" s="1"/>
  <c r="X452" i="53"/>
  <c r="X484" i="53"/>
  <c r="X459" i="53"/>
  <c r="AA498" i="53"/>
  <c r="AF498" i="53" s="1"/>
  <c r="AF499" i="53"/>
  <c r="P66" i="53"/>
  <c r="O135" i="53"/>
  <c r="AA144" i="53"/>
  <c r="AF144" i="53" s="1"/>
  <c r="AF224" i="53"/>
  <c r="AA221" i="53"/>
  <c r="AF221" i="53" s="1"/>
  <c r="O285" i="53"/>
  <c r="O322" i="53"/>
  <c r="O483" i="53"/>
  <c r="AF544" i="53"/>
  <c r="V40" i="53"/>
  <c r="T66" i="53"/>
  <c r="K66" i="53"/>
  <c r="O68" i="53"/>
  <c r="I158" i="53"/>
  <c r="I41" i="14" s="1"/>
  <c r="W111" i="53"/>
  <c r="AB111" i="53" s="1"/>
  <c r="X112" i="53"/>
  <c r="W151" i="53"/>
  <c r="X165" i="53"/>
  <c r="V221" i="53"/>
  <c r="H240" i="53"/>
  <c r="X240" i="53" s="1"/>
  <c r="W271" i="53"/>
  <c r="AB271" i="53" s="1"/>
  <c r="W340" i="53"/>
  <c r="AB340" i="53" s="1"/>
  <c r="V526" i="53"/>
  <c r="D588" i="53"/>
  <c r="W284" i="53"/>
  <c r="AB284" i="53" s="1"/>
  <c r="W312" i="53"/>
  <c r="O311" i="53"/>
  <c r="AF409" i="53"/>
  <c r="AA408" i="53"/>
  <c r="AF408" i="53" s="1"/>
  <c r="O479" i="53"/>
  <c r="O519" i="53"/>
  <c r="O521" i="53" s="1"/>
  <c r="W511" i="53"/>
  <c r="H543" i="53"/>
  <c r="X543" i="53" s="1"/>
  <c r="X544" i="53"/>
  <c r="AB570" i="53"/>
  <c r="AF575" i="53"/>
  <c r="X114" i="53"/>
  <c r="T330" i="53"/>
  <c r="H307" i="53"/>
  <c r="X307" i="53" s="1"/>
  <c r="H326" i="53"/>
  <c r="X326" i="53" s="1"/>
  <c r="X456" i="53"/>
  <c r="X480" i="53"/>
  <c r="M588" i="53"/>
  <c r="X581" i="53"/>
  <c r="W308" i="53"/>
  <c r="AB308" i="53" s="1"/>
  <c r="O307" i="53"/>
  <c r="AF319" i="53"/>
  <c r="AF442" i="53"/>
  <c r="O584" i="53"/>
  <c r="W587" i="53"/>
  <c r="AB587" i="53" s="1"/>
  <c r="H26" i="53"/>
  <c r="Q330" i="53"/>
  <c r="Y330" i="53"/>
  <c r="V316" i="53"/>
  <c r="W323" i="53"/>
  <c r="V331" i="53"/>
  <c r="J502" i="53"/>
  <c r="AB563" i="53"/>
  <c r="H589" i="53"/>
  <c r="X589" i="53" s="1"/>
  <c r="AF482" i="53"/>
  <c r="W499" i="53"/>
  <c r="AB499" i="53" s="1"/>
  <c r="O498" i="53"/>
  <c r="AF583" i="53"/>
  <c r="X286" i="53"/>
  <c r="W442" i="53"/>
  <c r="AB442" i="53" s="1"/>
  <c r="V479" i="53"/>
  <c r="H494" i="53"/>
  <c r="X494" i="53"/>
  <c r="V580" i="53"/>
  <c r="O503" i="53"/>
  <c r="AF486" i="53"/>
  <c r="W495" i="53"/>
  <c r="AB495" i="53" s="1"/>
  <c r="O494" i="53"/>
  <c r="AB581" i="53"/>
  <c r="AF587" i="53"/>
  <c r="AA584" i="53"/>
  <c r="AF584" i="53" s="1"/>
  <c r="W462" i="53"/>
  <c r="AB462" i="53" s="1"/>
  <c r="W466" i="53"/>
  <c r="AB466" i="53" s="1"/>
  <c r="W470" i="53"/>
  <c r="AB470" i="53" s="1"/>
  <c r="W539" i="53"/>
  <c r="AB539" i="53" s="1"/>
  <c r="W559" i="53"/>
  <c r="AB559" i="53"/>
  <c r="V569" i="53"/>
  <c r="W579" i="53"/>
  <c r="AB579" i="53" s="1"/>
  <c r="W582" i="53"/>
  <c r="AF595" i="53"/>
  <c r="X358" i="53"/>
  <c r="X401" i="53"/>
  <c r="X357" i="53"/>
  <c r="AB241" i="53"/>
  <c r="AB323" i="53"/>
  <c r="AB151" i="53"/>
  <c r="AB140" i="53"/>
  <c r="D93" i="16"/>
  <c r="V90" i="16"/>
  <c r="O90" i="16"/>
  <c r="H90" i="16"/>
  <c r="V89" i="16"/>
  <c r="O89" i="16"/>
  <c r="H89" i="16"/>
  <c r="G96" i="137"/>
  <c r="F96" i="137"/>
  <c r="E96" i="137"/>
  <c r="D96" i="137"/>
  <c r="G95" i="137"/>
  <c r="F95" i="137"/>
  <c r="E95" i="137"/>
  <c r="D95" i="137"/>
  <c r="G94" i="137"/>
  <c r="F94" i="137"/>
  <c r="E94" i="137"/>
  <c r="D94" i="137"/>
  <c r="G93" i="137"/>
  <c r="F93" i="137"/>
  <c r="E93" i="137"/>
  <c r="D93" i="137"/>
  <c r="G92" i="137"/>
  <c r="F92" i="137"/>
  <c r="E92" i="137"/>
  <c r="D92" i="137"/>
  <c r="G91" i="137"/>
  <c r="F91" i="137"/>
  <c r="E91" i="137"/>
  <c r="D91" i="137"/>
  <c r="G90" i="137"/>
  <c r="F90" i="137"/>
  <c r="E90" i="137"/>
  <c r="D90" i="137"/>
  <c r="G89" i="137"/>
  <c r="F89" i="137"/>
  <c r="E89" i="137"/>
  <c r="D89" i="137"/>
  <c r="G88" i="137"/>
  <c r="F88" i="137"/>
  <c r="E88" i="137"/>
  <c r="D88" i="137"/>
  <c r="G87" i="137"/>
  <c r="F87" i="137"/>
  <c r="E87" i="137"/>
  <c r="D87" i="137"/>
  <c r="N96" i="137"/>
  <c r="M96" i="137"/>
  <c r="L96" i="137"/>
  <c r="K96" i="137"/>
  <c r="J96" i="137"/>
  <c r="I96" i="137"/>
  <c r="N95" i="137"/>
  <c r="M95" i="137"/>
  <c r="L95" i="137"/>
  <c r="K95" i="137"/>
  <c r="J95" i="137"/>
  <c r="I95" i="137"/>
  <c r="N94" i="137"/>
  <c r="M94" i="137"/>
  <c r="L94" i="137"/>
  <c r="K94" i="137"/>
  <c r="J94" i="137"/>
  <c r="I94" i="137"/>
  <c r="N93" i="137"/>
  <c r="M93" i="137"/>
  <c r="L93" i="137"/>
  <c r="K93" i="137"/>
  <c r="J93" i="137"/>
  <c r="I93" i="137"/>
  <c r="N92" i="137"/>
  <c r="M92" i="137"/>
  <c r="L92" i="137"/>
  <c r="K92" i="137"/>
  <c r="J92" i="137"/>
  <c r="I92" i="137"/>
  <c r="N91" i="137"/>
  <c r="M91" i="137"/>
  <c r="L91" i="137"/>
  <c r="K91" i="137"/>
  <c r="J91" i="137"/>
  <c r="I91" i="137"/>
  <c r="N90" i="137"/>
  <c r="M90" i="137"/>
  <c r="L90" i="137"/>
  <c r="K90" i="137"/>
  <c r="J90" i="137"/>
  <c r="I90" i="137"/>
  <c r="N89" i="137"/>
  <c r="M89" i="137"/>
  <c r="L89" i="137"/>
  <c r="K89" i="137"/>
  <c r="J89" i="137"/>
  <c r="I89" i="137"/>
  <c r="N88" i="137"/>
  <c r="M88" i="137"/>
  <c r="L88" i="137"/>
  <c r="K88" i="137"/>
  <c r="J88" i="137"/>
  <c r="I88" i="137"/>
  <c r="N87" i="137"/>
  <c r="M87" i="137"/>
  <c r="L87" i="137"/>
  <c r="K87" i="137"/>
  <c r="J87" i="137"/>
  <c r="I87" i="137"/>
  <c r="T24" i="117"/>
  <c r="R24" i="117"/>
  <c r="P24" i="117"/>
  <c r="M24" i="117"/>
  <c r="K24" i="117"/>
  <c r="I24" i="117"/>
  <c r="G23" i="117"/>
  <c r="W23" i="117" s="1"/>
  <c r="N23" i="117"/>
  <c r="U23" i="117"/>
  <c r="V23" i="117" s="1"/>
  <c r="AA23" i="117" s="1"/>
  <c r="Z23" i="117"/>
  <c r="AE23" i="117" s="1"/>
  <c r="AD23" i="117"/>
  <c r="AP25" i="95"/>
  <c r="AF25" i="95"/>
  <c r="V25" i="95"/>
  <c r="L25" i="95"/>
  <c r="L14" i="137"/>
  <c r="I398" i="137"/>
  <c r="F398" i="137"/>
  <c r="D398" i="137"/>
  <c r="AD80" i="16"/>
  <c r="AC80" i="16"/>
  <c r="Z80" i="16"/>
  <c r="Y80" i="16"/>
  <c r="AD72" i="16"/>
  <c r="AD81" i="16" s="1"/>
  <c r="AC72" i="16"/>
  <c r="Z72" i="16"/>
  <c r="Z81" i="16" s="1"/>
  <c r="Y72" i="16"/>
  <c r="AD63" i="16"/>
  <c r="AC63" i="16"/>
  <c r="Z63" i="16"/>
  <c r="Y63" i="16"/>
  <c r="AD56" i="16"/>
  <c r="AD64" i="16" s="1"/>
  <c r="AC56" i="16"/>
  <c r="AC64" i="16" s="1"/>
  <c r="Z56" i="16"/>
  <c r="Z64" i="16" s="1"/>
  <c r="Y56" i="16"/>
  <c r="Y64" i="16" s="1"/>
  <c r="AD27" i="16"/>
  <c r="AC27" i="16"/>
  <c r="Z27" i="16"/>
  <c r="Y27" i="16"/>
  <c r="Z22" i="16"/>
  <c r="AD22" i="16"/>
  <c r="AC22" i="16"/>
  <c r="Y22" i="16"/>
  <c r="AD43" i="16"/>
  <c r="AC43" i="16"/>
  <c r="AD42" i="16"/>
  <c r="AC42" i="16"/>
  <c r="Z43" i="16"/>
  <c r="Y43" i="16"/>
  <c r="Z42" i="16"/>
  <c r="Y42" i="16"/>
  <c r="AD22" i="117"/>
  <c r="AD21" i="117"/>
  <c r="AD20" i="117"/>
  <c r="AD19" i="117"/>
  <c r="AD18" i="117"/>
  <c r="AD17" i="117"/>
  <c r="AD16" i="117"/>
  <c r="AD15" i="117"/>
  <c r="AD14" i="117"/>
  <c r="Z14" i="117"/>
  <c r="Z15" i="117"/>
  <c r="Z16" i="117"/>
  <c r="Z17" i="117"/>
  <c r="Z18" i="117"/>
  <c r="Z19" i="117"/>
  <c r="Z20" i="117"/>
  <c r="Z21" i="117"/>
  <c r="Z22" i="117"/>
  <c r="AD39" i="116"/>
  <c r="AD38" i="116"/>
  <c r="AD37" i="116"/>
  <c r="AD35" i="116"/>
  <c r="AD34" i="116"/>
  <c r="AD33" i="116"/>
  <c r="AD31" i="116"/>
  <c r="AD30" i="116"/>
  <c r="AD29" i="116"/>
  <c r="AD27" i="116"/>
  <c r="AD26" i="116"/>
  <c r="AD25" i="116"/>
  <c r="AD23" i="116"/>
  <c r="AD22" i="116"/>
  <c r="AD21" i="116"/>
  <c r="AD19" i="116"/>
  <c r="AD18" i="116"/>
  <c r="AD17" i="116"/>
  <c r="AD15" i="116"/>
  <c r="AD14" i="116"/>
  <c r="AD13" i="116"/>
  <c r="AD11" i="116"/>
  <c r="AD10" i="116"/>
  <c r="AD9" i="116"/>
  <c r="Z9" i="116"/>
  <c r="Z10" i="116"/>
  <c r="Z11" i="116"/>
  <c r="Z13" i="116"/>
  <c r="Z14" i="116"/>
  <c r="Z15" i="116"/>
  <c r="Z17" i="116"/>
  <c r="Z18" i="116"/>
  <c r="Z19" i="116"/>
  <c r="Z21" i="116"/>
  <c r="Z22" i="116"/>
  <c r="Z23" i="116"/>
  <c r="Z25" i="116"/>
  <c r="Z26" i="116"/>
  <c r="Z27" i="116"/>
  <c r="Z29" i="116"/>
  <c r="Z30" i="116"/>
  <c r="Z31" i="116"/>
  <c r="Z33" i="116"/>
  <c r="Z34" i="116"/>
  <c r="Z35" i="116"/>
  <c r="Z37" i="116"/>
  <c r="Z38" i="116"/>
  <c r="Z39" i="116"/>
  <c r="AC36" i="116"/>
  <c r="AB36" i="116"/>
  <c r="AD36" i="116" s="1"/>
  <c r="AC32" i="116"/>
  <c r="AB32" i="116"/>
  <c r="AC28" i="116"/>
  <c r="AB28" i="116"/>
  <c r="AD28" i="116" s="1"/>
  <c r="AC24" i="116"/>
  <c r="AB24" i="116"/>
  <c r="AD24" i="116" s="1"/>
  <c r="AC20" i="116"/>
  <c r="AB20" i="116"/>
  <c r="AC16" i="116"/>
  <c r="AB16" i="116"/>
  <c r="AC12" i="116"/>
  <c r="AB12" i="116"/>
  <c r="AC8" i="116"/>
  <c r="AB8" i="116"/>
  <c r="AD8" i="116" s="1"/>
  <c r="X36" i="116"/>
  <c r="X32" i="116"/>
  <c r="X28" i="116"/>
  <c r="X24" i="116"/>
  <c r="X20" i="116"/>
  <c r="X16" i="116"/>
  <c r="X12" i="116"/>
  <c r="X8" i="116"/>
  <c r="Y36" i="116"/>
  <c r="Y32" i="116"/>
  <c r="Y28" i="116"/>
  <c r="Y24" i="116"/>
  <c r="Y20" i="116"/>
  <c r="Y16" i="116"/>
  <c r="Y12" i="116"/>
  <c r="Y8" i="116"/>
  <c r="AE82" i="16"/>
  <c r="AE79" i="16"/>
  <c r="AE78" i="16"/>
  <c r="AE77" i="16"/>
  <c r="AE76" i="16"/>
  <c r="AE75" i="16"/>
  <c r="AE74" i="16"/>
  <c r="AE73" i="16"/>
  <c r="AE71" i="16"/>
  <c r="AE70" i="16"/>
  <c r="AE69" i="16"/>
  <c r="AE68" i="16"/>
  <c r="AE67" i="16"/>
  <c r="AE66" i="16"/>
  <c r="AE65" i="16"/>
  <c r="AE62" i="16"/>
  <c r="AE61" i="16"/>
  <c r="AE60" i="16"/>
  <c r="AE59" i="16"/>
  <c r="AE58" i="16"/>
  <c r="AE57" i="16"/>
  <c r="AE55" i="16"/>
  <c r="AE54" i="16"/>
  <c r="AE53" i="16"/>
  <c r="AE52" i="16"/>
  <c r="AE51" i="16"/>
  <c r="AE48" i="16"/>
  <c r="AE30" i="16"/>
  <c r="AE29" i="16"/>
  <c r="AE28" i="16"/>
  <c r="AE26" i="16"/>
  <c r="AE25" i="16"/>
  <c r="AE24" i="16"/>
  <c r="AE23" i="16"/>
  <c r="AE21" i="16"/>
  <c r="AE20" i="16"/>
  <c r="AE19" i="16"/>
  <c r="AE18" i="16"/>
  <c r="AE17" i="16"/>
  <c r="AE15" i="16"/>
  <c r="AE13" i="16"/>
  <c r="AE12" i="16"/>
  <c r="AE10" i="16"/>
  <c r="AE9" i="16"/>
  <c r="AA82" i="16"/>
  <c r="AA79" i="16"/>
  <c r="AA78" i="16"/>
  <c r="AA77" i="16"/>
  <c r="AA76" i="16"/>
  <c r="AA75" i="16"/>
  <c r="AA74" i="16"/>
  <c r="AA73" i="16"/>
  <c r="AA71" i="16"/>
  <c r="AA70" i="16"/>
  <c r="AA69" i="16"/>
  <c r="AA68" i="16"/>
  <c r="AA67" i="16"/>
  <c r="AA66" i="16"/>
  <c r="AA65" i="16"/>
  <c r="AA62" i="16"/>
  <c r="AA61" i="16"/>
  <c r="AA60" i="16"/>
  <c r="AA59" i="16"/>
  <c r="AA58" i="16"/>
  <c r="AA57" i="16"/>
  <c r="AA55" i="16"/>
  <c r="AA54" i="16"/>
  <c r="AA53" i="16"/>
  <c r="AA52" i="16"/>
  <c r="AA51" i="16"/>
  <c r="AA48" i="16"/>
  <c r="AA30" i="16"/>
  <c r="AA29" i="16"/>
  <c r="AA28" i="16"/>
  <c r="AA26" i="16"/>
  <c r="AA25" i="16"/>
  <c r="AA24" i="16"/>
  <c r="AA23" i="16"/>
  <c r="AA21" i="16"/>
  <c r="AA20" i="16"/>
  <c r="AA19" i="16"/>
  <c r="AA18" i="16"/>
  <c r="AA17" i="16"/>
  <c r="AA15" i="16"/>
  <c r="AA13" i="16"/>
  <c r="AA12" i="16"/>
  <c r="AA10" i="16"/>
  <c r="AA9" i="16"/>
  <c r="U72" i="137"/>
  <c r="T72" i="137"/>
  <c r="S72" i="137"/>
  <c r="R72" i="137"/>
  <c r="Q72" i="137"/>
  <c r="P72" i="137"/>
  <c r="U71" i="137"/>
  <c r="T71" i="137"/>
  <c r="S71" i="137"/>
  <c r="R71" i="137"/>
  <c r="Q71" i="137"/>
  <c r="P71" i="137"/>
  <c r="U70" i="137"/>
  <c r="T70" i="137"/>
  <c r="S70" i="137"/>
  <c r="R70" i="137"/>
  <c r="Q70" i="137"/>
  <c r="P70" i="137"/>
  <c r="N71" i="137"/>
  <c r="M71" i="137"/>
  <c r="L71" i="137"/>
  <c r="K71" i="137"/>
  <c r="J71" i="137"/>
  <c r="I71" i="137"/>
  <c r="N70" i="137"/>
  <c r="M70" i="137"/>
  <c r="L70" i="137"/>
  <c r="K70" i="137"/>
  <c r="J70" i="137"/>
  <c r="I70" i="137"/>
  <c r="G71" i="137"/>
  <c r="F71" i="137"/>
  <c r="E71" i="137"/>
  <c r="D71" i="137"/>
  <c r="G70" i="137"/>
  <c r="F70" i="137"/>
  <c r="E70" i="137"/>
  <c r="D70" i="137"/>
  <c r="AD66" i="137"/>
  <c r="AC66" i="137"/>
  <c r="AD65" i="137"/>
  <c r="AC65" i="137"/>
  <c r="AD64" i="137"/>
  <c r="AC64" i="137"/>
  <c r="AD63" i="137"/>
  <c r="AC63" i="137"/>
  <c r="Z66" i="137"/>
  <c r="Y66" i="137"/>
  <c r="Z65" i="137"/>
  <c r="Y65" i="137"/>
  <c r="Z64" i="137"/>
  <c r="Y64" i="137"/>
  <c r="Z63" i="137"/>
  <c r="Y63" i="137"/>
  <c r="U67" i="137"/>
  <c r="T67" i="137"/>
  <c r="S67" i="137"/>
  <c r="R67" i="137"/>
  <c r="Q67" i="137"/>
  <c r="P67" i="137"/>
  <c r="U66" i="137"/>
  <c r="T66" i="137"/>
  <c r="S66" i="137"/>
  <c r="R66" i="137"/>
  <c r="Q66" i="137"/>
  <c r="P66" i="137"/>
  <c r="U65" i="137"/>
  <c r="T65" i="137"/>
  <c r="S65" i="137"/>
  <c r="R65" i="137"/>
  <c r="Q65" i="137"/>
  <c r="P65" i="137"/>
  <c r="U64" i="137"/>
  <c r="T64" i="137"/>
  <c r="S64" i="137"/>
  <c r="R64" i="137"/>
  <c r="Q64" i="137"/>
  <c r="P64" i="137"/>
  <c r="U63" i="137"/>
  <c r="T63" i="137"/>
  <c r="S63" i="137"/>
  <c r="R63" i="137"/>
  <c r="Q63" i="137"/>
  <c r="P63" i="137"/>
  <c r="N67" i="137"/>
  <c r="M67" i="137"/>
  <c r="L67" i="137"/>
  <c r="K67" i="137"/>
  <c r="J67" i="137"/>
  <c r="I67" i="137"/>
  <c r="N66" i="137"/>
  <c r="M66" i="137"/>
  <c r="L66" i="137"/>
  <c r="K66" i="137"/>
  <c r="J66" i="137"/>
  <c r="I66" i="137"/>
  <c r="N65" i="137"/>
  <c r="M65" i="137"/>
  <c r="L65" i="137"/>
  <c r="K65" i="137"/>
  <c r="J65" i="137"/>
  <c r="I65" i="137"/>
  <c r="N64" i="137"/>
  <c r="M64" i="137"/>
  <c r="L64" i="137"/>
  <c r="K64" i="137"/>
  <c r="J64" i="137"/>
  <c r="I64" i="137"/>
  <c r="N63" i="137"/>
  <c r="M63" i="137"/>
  <c r="L63" i="137"/>
  <c r="K63" i="137"/>
  <c r="J63" i="137"/>
  <c r="I63" i="137"/>
  <c r="G66" i="137"/>
  <c r="F66" i="137"/>
  <c r="E66" i="137"/>
  <c r="D66" i="137"/>
  <c r="G65" i="137"/>
  <c r="F65" i="137"/>
  <c r="E65" i="137"/>
  <c r="D65" i="137"/>
  <c r="G64" i="137"/>
  <c r="F64" i="137"/>
  <c r="E64" i="137"/>
  <c r="D64" i="137"/>
  <c r="G63" i="137"/>
  <c r="F63" i="137"/>
  <c r="E63" i="137"/>
  <c r="D63" i="137"/>
  <c r="U15" i="137"/>
  <c r="T15" i="137"/>
  <c r="S15" i="137"/>
  <c r="R15" i="137"/>
  <c r="Q15" i="137"/>
  <c r="P15" i="137"/>
  <c r="N15" i="137"/>
  <c r="M15" i="137"/>
  <c r="L15" i="137"/>
  <c r="K15" i="137"/>
  <c r="J15" i="137"/>
  <c r="I15" i="137"/>
  <c r="G15" i="137"/>
  <c r="F15" i="137"/>
  <c r="E15" i="137"/>
  <c r="D15" i="137"/>
  <c r="AE112" i="137"/>
  <c r="AA112" i="137"/>
  <c r="AF112" i="137" s="1"/>
  <c r="V112" i="137"/>
  <c r="O112" i="137"/>
  <c r="H112" i="137"/>
  <c r="X112" i="137" s="1"/>
  <c r="AE208" i="137"/>
  <c r="AA208" i="137"/>
  <c r="AF208" i="137" s="1"/>
  <c r="V208" i="137"/>
  <c r="O208" i="137"/>
  <c r="H208" i="137"/>
  <c r="X208" i="137" s="1"/>
  <c r="AE304" i="137"/>
  <c r="AA304" i="137"/>
  <c r="AF304" i="137" s="1"/>
  <c r="V304" i="137"/>
  <c r="O304" i="137"/>
  <c r="H304" i="137"/>
  <c r="X304" i="137" s="1"/>
  <c r="AE592" i="137"/>
  <c r="AA592" i="137"/>
  <c r="AF592" i="137" s="1"/>
  <c r="V592" i="137"/>
  <c r="O592" i="137"/>
  <c r="H592" i="137"/>
  <c r="X592" i="137" s="1"/>
  <c r="AE496" i="137"/>
  <c r="AA496" i="137"/>
  <c r="AF496" i="137"/>
  <c r="V496" i="137"/>
  <c r="O496" i="137"/>
  <c r="W496" i="137" s="1"/>
  <c r="AB496" i="137" s="1"/>
  <c r="H496" i="137"/>
  <c r="X496" i="137"/>
  <c r="V400" i="137"/>
  <c r="O400" i="137"/>
  <c r="H400" i="137"/>
  <c r="Z20" i="116"/>
  <c r="Z36" i="116"/>
  <c r="Z16" i="116"/>
  <c r="AC81" i="16"/>
  <c r="Y81" i="16"/>
  <c r="AE8" i="16"/>
  <c r="AA8" i="16"/>
  <c r="AE37" i="14"/>
  <c r="AA37" i="14"/>
  <c r="AE64" i="14"/>
  <c r="AA64" i="14"/>
  <c r="AE65" i="167"/>
  <c r="AA65" i="167"/>
  <c r="AF65" i="167" s="1"/>
  <c r="V65" i="167"/>
  <c r="O65" i="167"/>
  <c r="H65" i="167"/>
  <c r="X65" i="167" s="1"/>
  <c r="AE64" i="167"/>
  <c r="AA64" i="167"/>
  <c r="AF64" i="167" s="1"/>
  <c r="V64" i="167"/>
  <c r="O64" i="167"/>
  <c r="W64" i="167" s="1"/>
  <c r="AB64" i="167" s="1"/>
  <c r="H64" i="167"/>
  <c r="X64" i="167" s="1"/>
  <c r="AE63" i="167"/>
  <c r="AA63" i="167"/>
  <c r="AF63" i="167" s="1"/>
  <c r="V63" i="167"/>
  <c r="O63" i="167"/>
  <c r="H63" i="167"/>
  <c r="AE61" i="167"/>
  <c r="AA61" i="167"/>
  <c r="AF61" i="167" s="1"/>
  <c r="V61" i="167"/>
  <c r="O61" i="167"/>
  <c r="H61" i="167"/>
  <c r="X61" i="167"/>
  <c r="AE60" i="167"/>
  <c r="AA60" i="167"/>
  <c r="AF60" i="167" s="1"/>
  <c r="V60" i="167"/>
  <c r="O60" i="167"/>
  <c r="H60" i="167"/>
  <c r="X60" i="167" s="1"/>
  <c r="AE59" i="167"/>
  <c r="AA59" i="167"/>
  <c r="AF59" i="167" s="1"/>
  <c r="V59" i="167"/>
  <c r="O59" i="167"/>
  <c r="H59" i="167"/>
  <c r="X59" i="167" s="1"/>
  <c r="AE58" i="167"/>
  <c r="AA58" i="167"/>
  <c r="AF58" i="167" s="1"/>
  <c r="V58" i="167"/>
  <c r="O58" i="167"/>
  <c r="H58" i="167"/>
  <c r="AE57" i="167"/>
  <c r="AA57" i="167"/>
  <c r="V57" i="167"/>
  <c r="O57" i="167"/>
  <c r="H57" i="167"/>
  <c r="X57" i="167" s="1"/>
  <c r="AE55" i="167"/>
  <c r="AA55" i="167"/>
  <c r="AF55" i="167" s="1"/>
  <c r="V55" i="167"/>
  <c r="W55" i="167" s="1"/>
  <c r="AB55" i="167" s="1"/>
  <c r="O55" i="167"/>
  <c r="H55" i="167"/>
  <c r="X55" i="167" s="1"/>
  <c r="AE54" i="167"/>
  <c r="AA54" i="167"/>
  <c r="AF54" i="167" s="1"/>
  <c r="V54" i="167"/>
  <c r="O54" i="167"/>
  <c r="W54" i="167" s="1"/>
  <c r="AB54" i="167" s="1"/>
  <c r="H54" i="167"/>
  <c r="X54" i="167" s="1"/>
  <c r="AE53" i="167"/>
  <c r="AA53" i="167"/>
  <c r="AF53" i="167" s="1"/>
  <c r="V53" i="167"/>
  <c r="O53" i="167"/>
  <c r="H53" i="167"/>
  <c r="AE52" i="167"/>
  <c r="AA52" i="167"/>
  <c r="AF52" i="167" s="1"/>
  <c r="V52" i="167"/>
  <c r="O52" i="167"/>
  <c r="H52" i="167"/>
  <c r="X52" i="167" s="1"/>
  <c r="AE50" i="167"/>
  <c r="AA50" i="167"/>
  <c r="AF50" i="167" s="1"/>
  <c r="V50" i="167"/>
  <c r="O50" i="167"/>
  <c r="H50" i="167"/>
  <c r="AE49" i="167"/>
  <c r="AA49" i="167"/>
  <c r="AF49" i="167" s="1"/>
  <c r="V49" i="167"/>
  <c r="O49" i="167"/>
  <c r="W49" i="167" s="1"/>
  <c r="AB49" i="167" s="1"/>
  <c r="H49" i="167"/>
  <c r="X49" i="167"/>
  <c r="AE48" i="167"/>
  <c r="AA48" i="167"/>
  <c r="AF48" i="167" s="1"/>
  <c r="V48" i="167"/>
  <c r="O48" i="167"/>
  <c r="H48" i="167"/>
  <c r="X48" i="167" s="1"/>
  <c r="AE46" i="167"/>
  <c r="AA46" i="167"/>
  <c r="AF46" i="167"/>
  <c r="V46" i="167"/>
  <c r="O46" i="167"/>
  <c r="W46" i="167" s="1"/>
  <c r="AB46" i="167" s="1"/>
  <c r="H46" i="167"/>
  <c r="X46" i="167"/>
  <c r="AE45" i="167"/>
  <c r="AA45" i="167"/>
  <c r="AF45" i="167" s="1"/>
  <c r="V45" i="167"/>
  <c r="O45" i="167"/>
  <c r="H45" i="167"/>
  <c r="X45" i="167" s="1"/>
  <c r="AE44" i="167"/>
  <c r="AA44" i="167"/>
  <c r="AF44" i="167" s="1"/>
  <c r="V44" i="167"/>
  <c r="O44" i="167"/>
  <c r="H44" i="167"/>
  <c r="X44" i="167" s="1"/>
  <c r="AE43" i="167"/>
  <c r="AA43" i="167"/>
  <c r="AF43" i="167" s="1"/>
  <c r="V43" i="167"/>
  <c r="O43" i="167"/>
  <c r="H43" i="167"/>
  <c r="X43" i="167" s="1"/>
  <c r="AE42" i="167"/>
  <c r="AA42" i="167"/>
  <c r="AF42" i="167" s="1"/>
  <c r="V42" i="167"/>
  <c r="O42" i="167"/>
  <c r="H42" i="167"/>
  <c r="X42" i="167" s="1"/>
  <c r="AE41" i="167"/>
  <c r="AA41" i="167"/>
  <c r="AF41" i="167" s="1"/>
  <c r="V41" i="167"/>
  <c r="O41" i="167"/>
  <c r="H41" i="167"/>
  <c r="X41" i="167" s="1"/>
  <c r="AE40" i="167"/>
  <c r="AA40" i="167"/>
  <c r="AF40" i="167" s="1"/>
  <c r="V40" i="167"/>
  <c r="O40" i="167"/>
  <c r="H40" i="167"/>
  <c r="X40" i="167" s="1"/>
  <c r="AE39" i="167"/>
  <c r="AA39" i="167"/>
  <c r="AF39" i="167" s="1"/>
  <c r="V39" i="167"/>
  <c r="O39" i="167"/>
  <c r="H39" i="167"/>
  <c r="X39" i="167" s="1"/>
  <c r="AE38" i="167"/>
  <c r="AA38" i="167"/>
  <c r="AF38" i="167" s="1"/>
  <c r="V38" i="167"/>
  <c r="O38" i="167"/>
  <c r="H38" i="167"/>
  <c r="X38" i="167" s="1"/>
  <c r="AE37" i="167"/>
  <c r="AA37" i="167"/>
  <c r="AF37" i="167" s="1"/>
  <c r="V37" i="167"/>
  <c r="O37" i="167"/>
  <c r="H37" i="167"/>
  <c r="X37" i="167" s="1"/>
  <c r="AE36" i="167"/>
  <c r="AA36" i="167"/>
  <c r="AF36" i="167" s="1"/>
  <c r="V36" i="167"/>
  <c r="O36" i="167"/>
  <c r="H36" i="167"/>
  <c r="X36" i="167" s="1"/>
  <c r="AE35" i="167"/>
  <c r="AA35" i="167"/>
  <c r="AF35" i="167" s="1"/>
  <c r="V35" i="167"/>
  <c r="O35" i="167"/>
  <c r="H35" i="167"/>
  <c r="X35" i="167" s="1"/>
  <c r="AE34" i="167"/>
  <c r="AA34" i="167"/>
  <c r="AF34" i="167" s="1"/>
  <c r="V34" i="167"/>
  <c r="O34" i="167"/>
  <c r="H34" i="167"/>
  <c r="X34" i="167" s="1"/>
  <c r="AE33" i="167"/>
  <c r="AA33" i="167"/>
  <c r="AF33" i="167" s="1"/>
  <c r="V33" i="167"/>
  <c r="O33" i="167"/>
  <c r="H33" i="167"/>
  <c r="X33" i="167" s="1"/>
  <c r="AE32" i="167"/>
  <c r="AA32" i="167"/>
  <c r="AF32" i="167" s="1"/>
  <c r="V32" i="167"/>
  <c r="O32" i="167"/>
  <c r="H32" i="167"/>
  <c r="X32" i="167" s="1"/>
  <c r="AE31" i="167"/>
  <c r="AA31" i="167"/>
  <c r="AF31" i="167" s="1"/>
  <c r="V31" i="167"/>
  <c r="O31" i="167"/>
  <c r="H31" i="167"/>
  <c r="X31" i="167" s="1"/>
  <c r="AE30" i="167"/>
  <c r="AA30" i="167"/>
  <c r="AF30" i="167" s="1"/>
  <c r="V30" i="167"/>
  <c r="O30" i="167"/>
  <c r="H30" i="167"/>
  <c r="X30" i="167" s="1"/>
  <c r="AE29" i="167"/>
  <c r="AA29" i="167"/>
  <c r="AF29" i="167" s="1"/>
  <c r="V29" i="167"/>
  <c r="O29" i="167"/>
  <c r="H29" i="167"/>
  <c r="X29" i="167" s="1"/>
  <c r="AE28" i="167"/>
  <c r="AA28" i="167"/>
  <c r="AF28" i="167" s="1"/>
  <c r="V28" i="167"/>
  <c r="O28" i="167"/>
  <c r="H28" i="167"/>
  <c r="X28" i="167" s="1"/>
  <c r="AE27" i="167"/>
  <c r="AA27" i="167"/>
  <c r="V27" i="167"/>
  <c r="O27" i="167"/>
  <c r="H27" i="167"/>
  <c r="X27" i="167" s="1"/>
  <c r="AE26" i="167"/>
  <c r="AA26" i="167"/>
  <c r="AF26" i="167" s="1"/>
  <c r="V26" i="167"/>
  <c r="O26" i="167"/>
  <c r="H26" i="167"/>
  <c r="X26" i="167" s="1"/>
  <c r="AA82" i="167"/>
  <c r="AF82" i="167" s="1"/>
  <c r="AA81" i="167"/>
  <c r="AF81" i="167" s="1"/>
  <c r="AA80" i="167"/>
  <c r="AF80" i="167" s="1"/>
  <c r="AA78" i="167"/>
  <c r="AF78" i="167" s="1"/>
  <c r="H75" i="167"/>
  <c r="X75" i="167" s="1"/>
  <c r="AA74" i="167"/>
  <c r="AF74" i="167" s="1"/>
  <c r="T84" i="167"/>
  <c r="T86" i="167" s="1"/>
  <c r="P84" i="167"/>
  <c r="P86" i="167" s="1"/>
  <c r="L84" i="167"/>
  <c r="L86" i="167" s="1"/>
  <c r="K84" i="167"/>
  <c r="K86" i="167" s="1"/>
  <c r="G84" i="167"/>
  <c r="G86" i="167" s="1"/>
  <c r="D84" i="167"/>
  <c r="D86" i="167" s="1"/>
  <c r="Z62" i="167"/>
  <c r="T62" i="167"/>
  <c r="N62" i="167"/>
  <c r="L62" i="167"/>
  <c r="J62" i="167"/>
  <c r="F62" i="167"/>
  <c r="E62" i="167"/>
  <c r="D62" i="167"/>
  <c r="AD62" i="167"/>
  <c r="Y62" i="167"/>
  <c r="U62" i="167"/>
  <c r="R62" i="167"/>
  <c r="Q62" i="167"/>
  <c r="M62" i="167"/>
  <c r="I62" i="167"/>
  <c r="Z56" i="167"/>
  <c r="T56" i="167"/>
  <c r="S56" i="167"/>
  <c r="R56" i="167"/>
  <c r="P56" i="167"/>
  <c r="N56" i="167"/>
  <c r="K56" i="167"/>
  <c r="J56" i="167"/>
  <c r="F56" i="167"/>
  <c r="L56" i="167"/>
  <c r="G56" i="167"/>
  <c r="AC51" i="167"/>
  <c r="Y51" i="167"/>
  <c r="U51" i="167"/>
  <c r="M51" i="167"/>
  <c r="K51" i="167"/>
  <c r="I51" i="167"/>
  <c r="D51" i="167"/>
  <c r="T51" i="167"/>
  <c r="P51" i="167"/>
  <c r="S47" i="167"/>
  <c r="P47" i="167"/>
  <c r="M47" i="167"/>
  <c r="L47" i="167"/>
  <c r="I47" i="167"/>
  <c r="G47" i="167"/>
  <c r="E47" i="167"/>
  <c r="Y47" i="167"/>
  <c r="U47" i="167"/>
  <c r="Q47" i="167"/>
  <c r="Z25" i="167"/>
  <c r="N25" i="167"/>
  <c r="K25" i="167"/>
  <c r="F25" i="167"/>
  <c r="T8" i="167"/>
  <c r="P8" i="167"/>
  <c r="L8" i="167"/>
  <c r="G8" i="167"/>
  <c r="F8" i="167"/>
  <c r="S8" i="167"/>
  <c r="K8" i="167"/>
  <c r="C4" i="167"/>
  <c r="C3" i="167"/>
  <c r="C2" i="167"/>
  <c r="W44" i="167"/>
  <c r="AB44" i="167" s="1"/>
  <c r="W57" i="167"/>
  <c r="AB57" i="167" s="1"/>
  <c r="W35" i="167"/>
  <c r="AB35" i="167" s="1"/>
  <c r="W29" i="167"/>
  <c r="AB29" i="167" s="1"/>
  <c r="AE78" i="167"/>
  <c r="AE80" i="167"/>
  <c r="AE81" i="167"/>
  <c r="AE16" i="167"/>
  <c r="AE17" i="167"/>
  <c r="AE20" i="167"/>
  <c r="AE22" i="167"/>
  <c r="AE23" i="167"/>
  <c r="AE24" i="167"/>
  <c r="AA16" i="167"/>
  <c r="AF16" i="167" s="1"/>
  <c r="AA10" i="167"/>
  <c r="AF10" i="167" s="1"/>
  <c r="AA11" i="167"/>
  <c r="AF11" i="167" s="1"/>
  <c r="AA12" i="167"/>
  <c r="AF12" i="167" s="1"/>
  <c r="AA13" i="167"/>
  <c r="AF13" i="167" s="1"/>
  <c r="AA14" i="167"/>
  <c r="AF14" i="167" s="1"/>
  <c r="AD25" i="167"/>
  <c r="AE82" i="167"/>
  <c r="AE13" i="167"/>
  <c r="V81" i="167"/>
  <c r="O82" i="167"/>
  <c r="V82" i="167"/>
  <c r="AA17" i="167"/>
  <c r="AF17" i="167"/>
  <c r="O21" i="167"/>
  <c r="AA21" i="167"/>
  <c r="AF21" i="167" s="1"/>
  <c r="AA24" i="167"/>
  <c r="AE10" i="167"/>
  <c r="V11" i="167"/>
  <c r="AE11" i="167"/>
  <c r="O12" i="167"/>
  <c r="V12" i="167"/>
  <c r="W12" i="167" s="1"/>
  <c r="AB12" i="167" s="1"/>
  <c r="J25" i="167"/>
  <c r="S25" i="167"/>
  <c r="F47" i="167"/>
  <c r="T47" i="167"/>
  <c r="AC47" i="167"/>
  <c r="Q51" i="167"/>
  <c r="AD51" i="167"/>
  <c r="H13" i="167"/>
  <c r="X13" i="167" s="1"/>
  <c r="V13" i="167"/>
  <c r="AE74" i="167"/>
  <c r="AE76" i="167"/>
  <c r="V77" i="167"/>
  <c r="AE77" i="167"/>
  <c r="O78" i="167"/>
  <c r="V78" i="167"/>
  <c r="H83" i="167"/>
  <c r="X83" i="167" s="1"/>
  <c r="J51" i="167"/>
  <c r="N51" i="167"/>
  <c r="Z51" i="167"/>
  <c r="H79" i="167"/>
  <c r="X79" i="167" s="1"/>
  <c r="V79" i="167"/>
  <c r="H80" i="167"/>
  <c r="X80" i="167" s="1"/>
  <c r="O80" i="167"/>
  <c r="AD8" i="167"/>
  <c r="AE12" i="167"/>
  <c r="AE14" i="167"/>
  <c r="V15" i="167"/>
  <c r="O17" i="167"/>
  <c r="H18" i="167"/>
  <c r="X18" i="167" s="1"/>
  <c r="O18" i="167"/>
  <c r="AA18" i="167"/>
  <c r="H19" i="167"/>
  <c r="X19" i="167" s="1"/>
  <c r="O19" i="167"/>
  <c r="AA19" i="167"/>
  <c r="AF19" i="167" s="1"/>
  <c r="AA20" i="167"/>
  <c r="AF20" i="167" s="1"/>
  <c r="G25" i="167"/>
  <c r="Q25" i="167"/>
  <c r="U25" i="167"/>
  <c r="AA76" i="167"/>
  <c r="AA77" i="167"/>
  <c r="AF77" i="167" s="1"/>
  <c r="D56" i="167"/>
  <c r="D8" i="167"/>
  <c r="J8" i="167"/>
  <c r="N8" i="167"/>
  <c r="Z8" i="167"/>
  <c r="E8" i="167"/>
  <c r="AE18" i="167"/>
  <c r="V19" i="167"/>
  <c r="AE19" i="167"/>
  <c r="O20" i="167"/>
  <c r="V20" i="167"/>
  <c r="H21" i="167"/>
  <c r="X21" i="167" s="1"/>
  <c r="V21" i="167"/>
  <c r="W21" i="167" s="1"/>
  <c r="AB21" i="167" s="1"/>
  <c r="H22" i="167"/>
  <c r="X22" i="167" s="1"/>
  <c r="O22" i="167"/>
  <c r="AA22" i="167"/>
  <c r="AF22" i="167" s="1"/>
  <c r="H23" i="167"/>
  <c r="X23" i="167" s="1"/>
  <c r="O23" i="167"/>
  <c r="AA23" i="167"/>
  <c r="AF23" i="167" s="1"/>
  <c r="H24" i="167"/>
  <c r="X24" i="167" s="1"/>
  <c r="E25" i="167"/>
  <c r="K47" i="167"/>
  <c r="H9" i="167"/>
  <c r="X9" i="167"/>
  <c r="R8" i="167"/>
  <c r="H10" i="167"/>
  <c r="X10" i="167" s="1"/>
  <c r="O10" i="167"/>
  <c r="M8" i="167"/>
  <c r="H11" i="167"/>
  <c r="O11" i="167"/>
  <c r="H12" i="167"/>
  <c r="X12" i="167"/>
  <c r="H14" i="167"/>
  <c r="X14" i="167" s="1"/>
  <c r="O14" i="167"/>
  <c r="H15" i="167"/>
  <c r="X15" i="167" s="1"/>
  <c r="O15" i="167"/>
  <c r="AA15" i="167"/>
  <c r="AF15" i="167" s="1"/>
  <c r="H16" i="167"/>
  <c r="X16" i="167" s="1"/>
  <c r="AE21" i="167"/>
  <c r="V22" i="167"/>
  <c r="R25" i="167"/>
  <c r="M25" i="167"/>
  <c r="D25" i="167"/>
  <c r="R47" i="167"/>
  <c r="G51" i="167"/>
  <c r="L51" i="167"/>
  <c r="D47" i="167"/>
  <c r="Q8" i="167"/>
  <c r="U8" i="167"/>
  <c r="O13" i="167"/>
  <c r="V14" i="167"/>
  <c r="W14" i="167" s="1"/>
  <c r="AB14" i="167" s="1"/>
  <c r="H20" i="167"/>
  <c r="X20" i="167" s="1"/>
  <c r="V23" i="167"/>
  <c r="O24" i="167"/>
  <c r="V24" i="167"/>
  <c r="L25" i="167"/>
  <c r="AE15" i="167"/>
  <c r="O16" i="167"/>
  <c r="V16" i="167"/>
  <c r="H17" i="167"/>
  <c r="X17" i="167" s="1"/>
  <c r="V17" i="167"/>
  <c r="V18" i="167"/>
  <c r="T25" i="167"/>
  <c r="E51" i="167"/>
  <c r="S51" i="167"/>
  <c r="G62" i="167"/>
  <c r="V75" i="167"/>
  <c r="H76" i="167"/>
  <c r="X76" i="167" s="1"/>
  <c r="O76" i="167"/>
  <c r="M84" i="167"/>
  <c r="M86" i="167" s="1"/>
  <c r="H77" i="167"/>
  <c r="X77" i="167" s="1"/>
  <c r="O77" i="167"/>
  <c r="H78" i="167"/>
  <c r="X78" i="167" s="1"/>
  <c r="J47" i="167"/>
  <c r="N47" i="167"/>
  <c r="Z47" i="167"/>
  <c r="R51" i="167"/>
  <c r="E56" i="167"/>
  <c r="AC62" i="167"/>
  <c r="K62" i="167"/>
  <c r="S84" i="167"/>
  <c r="S86" i="167" s="1"/>
  <c r="AD84" i="167"/>
  <c r="AD86" i="167" s="1"/>
  <c r="O79" i="167"/>
  <c r="W79" i="167" s="1"/>
  <c r="AA79" i="167"/>
  <c r="AF79" i="167" s="1"/>
  <c r="AA83" i="167"/>
  <c r="AF83" i="167" s="1"/>
  <c r="M56" i="167"/>
  <c r="S62" i="167"/>
  <c r="F84" i="167"/>
  <c r="F86" i="167" s="1"/>
  <c r="H81" i="167"/>
  <c r="X81" i="167" s="1"/>
  <c r="O81" i="167"/>
  <c r="W81" i="167" s="1"/>
  <c r="AB81" i="167" s="1"/>
  <c r="H82" i="167"/>
  <c r="X82" i="167" s="1"/>
  <c r="AD47" i="167"/>
  <c r="F51" i="167"/>
  <c r="AD56" i="167"/>
  <c r="Q56" i="167"/>
  <c r="U56" i="167"/>
  <c r="J84" i="167"/>
  <c r="J86" i="167" s="1"/>
  <c r="N84" i="167"/>
  <c r="N86" i="167" s="1"/>
  <c r="Z84" i="167"/>
  <c r="Z86" i="167" s="1"/>
  <c r="E84" i="167"/>
  <c r="E86" i="167" s="1"/>
  <c r="AE79" i="167"/>
  <c r="V80" i="167"/>
  <c r="O83" i="167"/>
  <c r="AA62" i="167"/>
  <c r="AF62" i="167" s="1"/>
  <c r="O9" i="167"/>
  <c r="AA9" i="167"/>
  <c r="AF9" i="167" s="1"/>
  <c r="AE9" i="167"/>
  <c r="AE8" i="167" s="1"/>
  <c r="V10" i="167"/>
  <c r="H74" i="167"/>
  <c r="O75" i="167"/>
  <c r="AA75" i="167"/>
  <c r="AF75" i="167" s="1"/>
  <c r="AE75" i="167"/>
  <c r="V76" i="167"/>
  <c r="R84" i="167"/>
  <c r="R86" i="167" s="1"/>
  <c r="V9" i="167"/>
  <c r="O74" i="167"/>
  <c r="I84" i="167"/>
  <c r="I86" i="167" s="1"/>
  <c r="Y84" i="167"/>
  <c r="Y86" i="167" s="1"/>
  <c r="I25" i="167"/>
  <c r="Y25" i="167"/>
  <c r="AC25" i="167"/>
  <c r="P62" i="167"/>
  <c r="V74" i="167"/>
  <c r="Q84" i="167"/>
  <c r="Q86" i="167" s="1"/>
  <c r="U84" i="167"/>
  <c r="U86" i="167" s="1"/>
  <c r="AE83" i="167"/>
  <c r="I8" i="167"/>
  <c r="Y8" i="167"/>
  <c r="AC8" i="167"/>
  <c r="P25" i="167"/>
  <c r="I56" i="167"/>
  <c r="Y56" i="167"/>
  <c r="AC56" i="167"/>
  <c r="AF24" i="167"/>
  <c r="AB79" i="167"/>
  <c r="M66" i="167"/>
  <c r="M68" i="167" s="1"/>
  <c r="W19" i="167"/>
  <c r="AB19" i="167" s="1"/>
  <c r="W78" i="167"/>
  <c r="AB78" i="167" s="1"/>
  <c r="W24" i="167"/>
  <c r="AB24" i="167" s="1"/>
  <c r="AA51" i="167"/>
  <c r="AF51" i="167" s="1"/>
  <c r="O51" i="167"/>
  <c r="O56" i="167"/>
  <c r="AE47" i="167"/>
  <c r="V83" i="167"/>
  <c r="AC84" i="167"/>
  <c r="AC86" i="167" s="1"/>
  <c r="O62" i="167"/>
  <c r="D9" i="55"/>
  <c r="AD23" i="14"/>
  <c r="AE23" i="14" s="1"/>
  <c r="AC23" i="14"/>
  <c r="Z23" i="14"/>
  <c r="Y23" i="14"/>
  <c r="U23" i="14"/>
  <c r="T23" i="14"/>
  <c r="S23" i="14"/>
  <c r="R23" i="14"/>
  <c r="Q23" i="14"/>
  <c r="P23" i="14"/>
  <c r="N23" i="14"/>
  <c r="M23" i="14"/>
  <c r="L23" i="14"/>
  <c r="K23" i="14"/>
  <c r="J23" i="14"/>
  <c r="I23" i="14"/>
  <c r="G23" i="14"/>
  <c r="F23" i="14"/>
  <c r="E23" i="14"/>
  <c r="D23" i="14"/>
  <c r="G21" i="14"/>
  <c r="F21" i="14"/>
  <c r="E21" i="14"/>
  <c r="D21" i="14"/>
  <c r="G20" i="14"/>
  <c r="F20" i="14"/>
  <c r="E20" i="14"/>
  <c r="D20" i="14"/>
  <c r="G19" i="14"/>
  <c r="F19" i="14"/>
  <c r="E19" i="14"/>
  <c r="D19" i="14"/>
  <c r="N21" i="14"/>
  <c r="M21" i="14"/>
  <c r="L21" i="14"/>
  <c r="K21" i="14"/>
  <c r="J21" i="14"/>
  <c r="I21" i="14"/>
  <c r="N20" i="14"/>
  <c r="M20" i="14"/>
  <c r="L20" i="14"/>
  <c r="K20" i="14"/>
  <c r="J20" i="14"/>
  <c r="I20" i="14"/>
  <c r="N19" i="14"/>
  <c r="M19" i="14"/>
  <c r="L19" i="14"/>
  <c r="K19" i="14"/>
  <c r="J19" i="14"/>
  <c r="I19" i="14"/>
  <c r="U21" i="14"/>
  <c r="T21" i="14"/>
  <c r="S21" i="14"/>
  <c r="R21" i="14"/>
  <c r="Q21" i="14"/>
  <c r="P21" i="14"/>
  <c r="U20" i="14"/>
  <c r="T20" i="14"/>
  <c r="S20" i="14"/>
  <c r="R20" i="14"/>
  <c r="Q20" i="14"/>
  <c r="P20" i="14"/>
  <c r="U19" i="14"/>
  <c r="T19" i="14"/>
  <c r="S19" i="14"/>
  <c r="R19" i="14"/>
  <c r="Q19" i="14"/>
  <c r="P19" i="14"/>
  <c r="Z21" i="14"/>
  <c r="Y21" i="14"/>
  <c r="Z20" i="14"/>
  <c r="Y20" i="14"/>
  <c r="Z19" i="14"/>
  <c r="AA19" i="14" s="1"/>
  <c r="Y19" i="14"/>
  <c r="AD21" i="14"/>
  <c r="AC21" i="14"/>
  <c r="AD20" i="14"/>
  <c r="AC20" i="14"/>
  <c r="AD19" i="14"/>
  <c r="AC19" i="14"/>
  <c r="AD17" i="14"/>
  <c r="AD16" i="14"/>
  <c r="AD15" i="14"/>
  <c r="AD14" i="14"/>
  <c r="AC17" i="14"/>
  <c r="AE17" i="14" s="1"/>
  <c r="AC16" i="14"/>
  <c r="AC15" i="14"/>
  <c r="AC14" i="14"/>
  <c r="Z17" i="14"/>
  <c r="AA17" i="14" s="1"/>
  <c r="Y17" i="14"/>
  <c r="Z16" i="14"/>
  <c r="Y16" i="14"/>
  <c r="Z15" i="14"/>
  <c r="Y15" i="14"/>
  <c r="Z14" i="14"/>
  <c r="Y14" i="14"/>
  <c r="U17" i="14"/>
  <c r="T17" i="14"/>
  <c r="S17" i="14"/>
  <c r="R17" i="14"/>
  <c r="Q17" i="14"/>
  <c r="P17" i="14"/>
  <c r="U16" i="14"/>
  <c r="T16" i="14"/>
  <c r="S16" i="14"/>
  <c r="R16" i="14"/>
  <c r="Q16" i="14"/>
  <c r="P16" i="14"/>
  <c r="U15" i="14"/>
  <c r="T15" i="14"/>
  <c r="S15" i="14"/>
  <c r="R15" i="14"/>
  <c r="Q15" i="14"/>
  <c r="P15" i="14"/>
  <c r="U14" i="14"/>
  <c r="T14" i="14"/>
  <c r="S14" i="14"/>
  <c r="R14" i="14"/>
  <c r="Q14" i="14"/>
  <c r="P14" i="14"/>
  <c r="U8" i="14"/>
  <c r="T8" i="14"/>
  <c r="S8" i="14"/>
  <c r="R8" i="14"/>
  <c r="Q8" i="14"/>
  <c r="P8" i="14"/>
  <c r="N17" i="14"/>
  <c r="M17" i="14"/>
  <c r="L17" i="14"/>
  <c r="K17" i="14"/>
  <c r="J17" i="14"/>
  <c r="I17" i="14"/>
  <c r="N16" i="14"/>
  <c r="M16" i="14"/>
  <c r="L16" i="14"/>
  <c r="K16" i="14"/>
  <c r="J16" i="14"/>
  <c r="I16" i="14"/>
  <c r="N15" i="14"/>
  <c r="M15" i="14"/>
  <c r="L15" i="14"/>
  <c r="K15" i="14"/>
  <c r="J15" i="14"/>
  <c r="I15" i="14"/>
  <c r="N14" i="14"/>
  <c r="M14" i="14"/>
  <c r="L14" i="14"/>
  <c r="K14" i="14"/>
  <c r="J14" i="14"/>
  <c r="I14" i="14"/>
  <c r="N8" i="14"/>
  <c r="M8" i="14"/>
  <c r="L8" i="14"/>
  <c r="K8" i="14"/>
  <c r="J8" i="14"/>
  <c r="I8" i="14"/>
  <c r="G17" i="14"/>
  <c r="F17" i="14"/>
  <c r="E17" i="14"/>
  <c r="D17" i="14"/>
  <c r="G16" i="14"/>
  <c r="F16" i="14"/>
  <c r="E16" i="14"/>
  <c r="D16" i="14"/>
  <c r="G15" i="14"/>
  <c r="F15" i="14"/>
  <c r="E15" i="14"/>
  <c r="D15" i="14"/>
  <c r="G14" i="14"/>
  <c r="F14" i="14"/>
  <c r="E14" i="14"/>
  <c r="D14" i="14"/>
  <c r="G8" i="14"/>
  <c r="F8" i="14"/>
  <c r="E8" i="14"/>
  <c r="D8" i="14"/>
  <c r="AD14" i="55"/>
  <c r="AC14" i="55"/>
  <c r="AD13" i="55"/>
  <c r="AC13" i="55"/>
  <c r="AD12" i="55"/>
  <c r="AC12" i="55"/>
  <c r="AD11" i="55"/>
  <c r="AE11" i="55" s="1"/>
  <c r="AC11" i="55"/>
  <c r="AD10" i="55"/>
  <c r="AC10" i="55"/>
  <c r="AD9" i="55"/>
  <c r="AC9" i="55"/>
  <c r="AD22" i="55"/>
  <c r="AC22" i="55"/>
  <c r="AD21" i="55"/>
  <c r="AC21" i="55"/>
  <c r="AD19" i="55"/>
  <c r="AC19" i="55"/>
  <c r="AD18" i="55"/>
  <c r="AE18" i="55" s="1"/>
  <c r="AC18" i="55"/>
  <c r="AD17" i="55"/>
  <c r="AC17" i="55"/>
  <c r="AD16" i="55"/>
  <c r="AC16" i="55"/>
  <c r="Z22" i="55"/>
  <c r="Y22" i="55"/>
  <c r="Z21" i="55"/>
  <c r="Y21" i="55"/>
  <c r="Z19" i="55"/>
  <c r="Y19" i="55"/>
  <c r="Z18" i="55"/>
  <c r="Y18" i="55"/>
  <c r="Z17" i="55"/>
  <c r="Y17" i="55"/>
  <c r="Z16" i="55"/>
  <c r="Y16" i="55"/>
  <c r="Z14" i="55"/>
  <c r="Y14" i="55"/>
  <c r="Z13" i="55"/>
  <c r="Y13" i="55"/>
  <c r="Z12" i="55"/>
  <c r="Y12" i="55"/>
  <c r="Z11" i="55"/>
  <c r="Y11" i="55"/>
  <c r="Z10" i="55"/>
  <c r="Y10" i="55"/>
  <c r="Z9" i="55"/>
  <c r="Y9" i="55"/>
  <c r="N14" i="55"/>
  <c r="M14" i="55"/>
  <c r="L14" i="55"/>
  <c r="K14" i="55"/>
  <c r="J14" i="55"/>
  <c r="I14" i="55"/>
  <c r="N13" i="55"/>
  <c r="M13" i="55"/>
  <c r="L13" i="55"/>
  <c r="K13" i="55"/>
  <c r="J13" i="55"/>
  <c r="I13" i="55"/>
  <c r="N12" i="55"/>
  <c r="M12" i="55"/>
  <c r="L12" i="55"/>
  <c r="K12" i="55"/>
  <c r="J12" i="55"/>
  <c r="I12" i="55"/>
  <c r="N11" i="55"/>
  <c r="M11" i="55"/>
  <c r="L11" i="55"/>
  <c r="K11" i="55"/>
  <c r="J11" i="55"/>
  <c r="I11" i="55"/>
  <c r="N10" i="55"/>
  <c r="M10" i="55"/>
  <c r="L10" i="55"/>
  <c r="K10" i="55"/>
  <c r="J10" i="55"/>
  <c r="I10" i="55"/>
  <c r="N9" i="55"/>
  <c r="M9" i="55"/>
  <c r="L9" i="55"/>
  <c r="K9" i="55"/>
  <c r="J9" i="55"/>
  <c r="I9" i="55"/>
  <c r="N22" i="55"/>
  <c r="M22" i="55"/>
  <c r="L22" i="55"/>
  <c r="K22" i="55"/>
  <c r="J22" i="55"/>
  <c r="I22" i="55"/>
  <c r="N21" i="55"/>
  <c r="M21" i="55"/>
  <c r="L21" i="55"/>
  <c r="K21" i="55"/>
  <c r="J21" i="55"/>
  <c r="I21" i="55"/>
  <c r="N20" i="55"/>
  <c r="L20" i="55"/>
  <c r="K20" i="55"/>
  <c r="J20" i="55"/>
  <c r="I20" i="55"/>
  <c r="N19" i="55"/>
  <c r="M19" i="55"/>
  <c r="L19" i="55"/>
  <c r="K19" i="55"/>
  <c r="J19" i="55"/>
  <c r="I19" i="55"/>
  <c r="N18" i="55"/>
  <c r="M18" i="55"/>
  <c r="L18" i="55"/>
  <c r="K18" i="55"/>
  <c r="J18" i="55"/>
  <c r="I18" i="55"/>
  <c r="N17" i="55"/>
  <c r="M17" i="55"/>
  <c r="L17" i="55"/>
  <c r="K17" i="55"/>
  <c r="J17" i="55"/>
  <c r="I17" i="55"/>
  <c r="N16" i="55"/>
  <c r="M16" i="55"/>
  <c r="L16" i="55"/>
  <c r="K16" i="55"/>
  <c r="J16" i="55"/>
  <c r="I16" i="55"/>
  <c r="G22" i="55"/>
  <c r="F22" i="55"/>
  <c r="E22" i="55"/>
  <c r="D22" i="55"/>
  <c r="G21" i="55"/>
  <c r="F21" i="55"/>
  <c r="E21" i="55"/>
  <c r="D21" i="55"/>
  <c r="G20" i="55"/>
  <c r="G19" i="55"/>
  <c r="F19" i="55"/>
  <c r="E19" i="55"/>
  <c r="D19" i="55"/>
  <c r="G18" i="55"/>
  <c r="F18" i="55"/>
  <c r="E18" i="55"/>
  <c r="D18" i="55"/>
  <c r="G17" i="55"/>
  <c r="F17" i="55"/>
  <c r="E17" i="55"/>
  <c r="D17" i="55"/>
  <c r="G16" i="55"/>
  <c r="F16" i="55"/>
  <c r="E16" i="55"/>
  <c r="D16" i="55"/>
  <c r="G14" i="55"/>
  <c r="F14" i="55"/>
  <c r="E14" i="55"/>
  <c r="D14" i="55"/>
  <c r="G13" i="55"/>
  <c r="F13" i="55"/>
  <c r="E13" i="55"/>
  <c r="D13" i="55"/>
  <c r="G12" i="55"/>
  <c r="F12" i="55"/>
  <c r="E12" i="55"/>
  <c r="D12" i="55"/>
  <c r="G11" i="55"/>
  <c r="F11" i="55"/>
  <c r="E11" i="55"/>
  <c r="D11" i="55"/>
  <c r="G10" i="55"/>
  <c r="F10" i="55"/>
  <c r="E10" i="55"/>
  <c r="D10" i="55"/>
  <c r="G9" i="55"/>
  <c r="F9" i="55"/>
  <c r="E9" i="55"/>
  <c r="H9" i="55" s="1"/>
  <c r="AD65" i="52"/>
  <c r="AC65" i="52"/>
  <c r="U65" i="52"/>
  <c r="T65" i="52"/>
  <c r="T64" i="52" s="1"/>
  <c r="S65" i="52"/>
  <c r="R65" i="52"/>
  <c r="R64" i="52" s="1"/>
  <c r="Q65" i="52"/>
  <c r="P65" i="52"/>
  <c r="P64" i="52" s="1"/>
  <c r="N65" i="52"/>
  <c r="M65" i="52"/>
  <c r="M64" i="52" s="1"/>
  <c r="L65" i="52"/>
  <c r="K65" i="52"/>
  <c r="K64" i="52" s="1"/>
  <c r="J65" i="52"/>
  <c r="I65" i="52"/>
  <c r="G65" i="52"/>
  <c r="F65" i="52"/>
  <c r="F64" i="52" s="1"/>
  <c r="E65" i="52"/>
  <c r="D65" i="52"/>
  <c r="G63" i="52"/>
  <c r="F63" i="52"/>
  <c r="E63" i="52"/>
  <c r="D63" i="52"/>
  <c r="G62" i="52"/>
  <c r="F62" i="52"/>
  <c r="E62" i="52"/>
  <c r="D62" i="52"/>
  <c r="N63" i="52"/>
  <c r="M63" i="52"/>
  <c r="L63" i="52"/>
  <c r="K63" i="52"/>
  <c r="J63" i="52"/>
  <c r="I63" i="52"/>
  <c r="N62" i="52"/>
  <c r="M62" i="52"/>
  <c r="M61" i="52" s="1"/>
  <c r="L62" i="52"/>
  <c r="K62" i="52"/>
  <c r="J62" i="52"/>
  <c r="I62" i="52"/>
  <c r="I61" i="52" s="1"/>
  <c r="U63" i="52"/>
  <c r="T63" i="52"/>
  <c r="S63" i="52"/>
  <c r="R63" i="52"/>
  <c r="Q63" i="52"/>
  <c r="P63" i="52"/>
  <c r="U62" i="52"/>
  <c r="T62" i="52"/>
  <c r="S62" i="52"/>
  <c r="R62" i="52"/>
  <c r="Q62" i="52"/>
  <c r="P62" i="52"/>
  <c r="AD63" i="52"/>
  <c r="AC63" i="52"/>
  <c r="AD62" i="52"/>
  <c r="AC62" i="52"/>
  <c r="AD60" i="52"/>
  <c r="AC60" i="52"/>
  <c r="AD59" i="52"/>
  <c r="AC59" i="52"/>
  <c r="AD58" i="52"/>
  <c r="AC58" i="52"/>
  <c r="AD57" i="52"/>
  <c r="AC57" i="52"/>
  <c r="U59" i="52"/>
  <c r="T59" i="52"/>
  <c r="S59" i="52"/>
  <c r="R59" i="52"/>
  <c r="Q59" i="52"/>
  <c r="P59" i="52"/>
  <c r="U58" i="52"/>
  <c r="T58" i="52"/>
  <c r="S58" i="52"/>
  <c r="R58" i="52"/>
  <c r="Q58" i="52"/>
  <c r="P58" i="52"/>
  <c r="U57" i="52"/>
  <c r="T57" i="52"/>
  <c r="S57" i="52"/>
  <c r="R57" i="52"/>
  <c r="Q57" i="52"/>
  <c r="P57" i="52"/>
  <c r="N60" i="52"/>
  <c r="M60" i="52"/>
  <c r="L60" i="52"/>
  <c r="K60" i="52"/>
  <c r="J60" i="52"/>
  <c r="I60" i="52"/>
  <c r="N59" i="52"/>
  <c r="M59" i="52"/>
  <c r="L59" i="52"/>
  <c r="K59" i="52"/>
  <c r="J59" i="52"/>
  <c r="I59" i="52"/>
  <c r="N58" i="52"/>
  <c r="M58" i="52"/>
  <c r="L58" i="52"/>
  <c r="K58" i="52"/>
  <c r="J58" i="52"/>
  <c r="I58" i="52"/>
  <c r="N57" i="52"/>
  <c r="M57" i="52"/>
  <c r="L57" i="52"/>
  <c r="K57" i="52"/>
  <c r="J57" i="52"/>
  <c r="I57" i="52"/>
  <c r="G60" i="52"/>
  <c r="F60" i="52"/>
  <c r="E60" i="52"/>
  <c r="D60" i="52"/>
  <c r="G59" i="52"/>
  <c r="F59" i="52"/>
  <c r="E59" i="52"/>
  <c r="D59" i="52"/>
  <c r="G58" i="52"/>
  <c r="F58" i="52"/>
  <c r="E58" i="52"/>
  <c r="D58" i="52"/>
  <c r="G57" i="52"/>
  <c r="F57" i="52"/>
  <c r="F56" i="52" s="1"/>
  <c r="E57" i="52"/>
  <c r="D57" i="52"/>
  <c r="G55" i="52"/>
  <c r="F55" i="52"/>
  <c r="E55" i="52"/>
  <c r="D55" i="52"/>
  <c r="G54" i="52"/>
  <c r="F54" i="52"/>
  <c r="E54" i="52"/>
  <c r="D54" i="52"/>
  <c r="G53" i="52"/>
  <c r="F53" i="52"/>
  <c r="E53" i="52"/>
  <c r="D53" i="52"/>
  <c r="N55" i="52"/>
  <c r="M55" i="52"/>
  <c r="L55" i="52"/>
  <c r="K55" i="52"/>
  <c r="J55" i="52"/>
  <c r="O55" i="52" s="1"/>
  <c r="I55" i="52"/>
  <c r="N54" i="52"/>
  <c r="M54" i="52"/>
  <c r="L54" i="52"/>
  <c r="K54" i="52"/>
  <c r="J54" i="52"/>
  <c r="I54" i="52"/>
  <c r="N53" i="52"/>
  <c r="M53" i="52"/>
  <c r="M52" i="52" s="1"/>
  <c r="L53" i="52"/>
  <c r="L52" i="52" s="1"/>
  <c r="K53" i="52"/>
  <c r="J53" i="52"/>
  <c r="J52" i="52" s="1"/>
  <c r="I53" i="52"/>
  <c r="U54" i="52"/>
  <c r="T54" i="52"/>
  <c r="S54" i="52"/>
  <c r="R54" i="52"/>
  <c r="Q54" i="52"/>
  <c r="P54" i="52"/>
  <c r="U53" i="52"/>
  <c r="U52" i="52" s="1"/>
  <c r="T53" i="52"/>
  <c r="T52" i="52" s="1"/>
  <c r="S53" i="52"/>
  <c r="R53" i="52"/>
  <c r="Q53" i="52"/>
  <c r="P53" i="52"/>
  <c r="AD55" i="52"/>
  <c r="AC55" i="52"/>
  <c r="AD54" i="52"/>
  <c r="AC54" i="52"/>
  <c r="AD53" i="52"/>
  <c r="AC53" i="52"/>
  <c r="U50" i="52"/>
  <c r="T50" i="52"/>
  <c r="S50" i="52"/>
  <c r="R50" i="52"/>
  <c r="Q50" i="52"/>
  <c r="P50" i="52"/>
  <c r="U49" i="52"/>
  <c r="T49" i="52"/>
  <c r="S49" i="52"/>
  <c r="R49" i="52"/>
  <c r="Q49" i="52"/>
  <c r="V49" i="52" s="1"/>
  <c r="P49" i="52"/>
  <c r="U48" i="52"/>
  <c r="T48" i="52"/>
  <c r="S48" i="52"/>
  <c r="R48" i="52"/>
  <c r="Q48" i="52"/>
  <c r="P48" i="52"/>
  <c r="U47" i="52"/>
  <c r="T47" i="52"/>
  <c r="S47" i="52"/>
  <c r="R47" i="52"/>
  <c r="Q47" i="52"/>
  <c r="P47" i="52"/>
  <c r="U46" i="52"/>
  <c r="T46" i="52"/>
  <c r="S46" i="52"/>
  <c r="R46" i="52"/>
  <c r="Q46" i="52"/>
  <c r="V46" i="52" s="1"/>
  <c r="P46" i="52"/>
  <c r="U45" i="52"/>
  <c r="U44" i="52" s="1"/>
  <c r="T45" i="52"/>
  <c r="S45" i="52"/>
  <c r="S44" i="52" s="1"/>
  <c r="R45" i="52"/>
  <c r="Q45" i="52"/>
  <c r="P45" i="52"/>
  <c r="N51" i="52"/>
  <c r="M51" i="52"/>
  <c r="L51" i="52"/>
  <c r="K51" i="52"/>
  <c r="J51" i="52"/>
  <c r="O51" i="52" s="1"/>
  <c r="I51" i="52"/>
  <c r="N50" i="52"/>
  <c r="M50" i="52"/>
  <c r="L50" i="52"/>
  <c r="K50" i="52"/>
  <c r="J50" i="52"/>
  <c r="I50" i="52"/>
  <c r="N49" i="52"/>
  <c r="M49" i="52"/>
  <c r="L49" i="52"/>
  <c r="K49" i="52"/>
  <c r="J49" i="52"/>
  <c r="I49" i="52"/>
  <c r="N48" i="52"/>
  <c r="M48" i="52"/>
  <c r="L48" i="52"/>
  <c r="K48" i="52"/>
  <c r="J48" i="52"/>
  <c r="I48" i="52"/>
  <c r="N47" i="52"/>
  <c r="M47" i="52"/>
  <c r="L47" i="52"/>
  <c r="K47" i="52"/>
  <c r="J47" i="52"/>
  <c r="I47" i="52"/>
  <c r="N46" i="52"/>
  <c r="M46" i="52"/>
  <c r="L46" i="52"/>
  <c r="K46" i="52"/>
  <c r="J46" i="52"/>
  <c r="I46" i="52"/>
  <c r="N45" i="52"/>
  <c r="M45" i="52"/>
  <c r="L45" i="52"/>
  <c r="K45" i="52"/>
  <c r="J45" i="52"/>
  <c r="I45" i="52"/>
  <c r="G51" i="52"/>
  <c r="F51" i="52"/>
  <c r="E51" i="52"/>
  <c r="D51" i="52"/>
  <c r="G50" i="52"/>
  <c r="F50" i="52"/>
  <c r="E50" i="52"/>
  <c r="D50" i="52"/>
  <c r="G49" i="52"/>
  <c r="F49" i="52"/>
  <c r="E49" i="52"/>
  <c r="D49" i="52"/>
  <c r="G48" i="52"/>
  <c r="F48" i="52"/>
  <c r="E48" i="52"/>
  <c r="D48" i="52"/>
  <c r="G47" i="52"/>
  <c r="F47" i="52"/>
  <c r="E47" i="52"/>
  <c r="D47" i="52"/>
  <c r="G46" i="52"/>
  <c r="F46" i="52"/>
  <c r="E46" i="52"/>
  <c r="D46" i="52"/>
  <c r="G45" i="52"/>
  <c r="F45" i="52"/>
  <c r="E45" i="52"/>
  <c r="D45" i="52"/>
  <c r="G43" i="52"/>
  <c r="F43" i="52"/>
  <c r="E43" i="52"/>
  <c r="J52" i="95" s="1"/>
  <c r="D43" i="52"/>
  <c r="G42" i="52"/>
  <c r="F42" i="52"/>
  <c r="E42" i="52"/>
  <c r="D42" i="52"/>
  <c r="G41" i="52"/>
  <c r="F41" i="52"/>
  <c r="E41" i="52"/>
  <c r="D41" i="52"/>
  <c r="G40" i="52"/>
  <c r="F40" i="52"/>
  <c r="E40" i="52"/>
  <c r="D40" i="52"/>
  <c r="E43" i="95" s="1"/>
  <c r="G39" i="52"/>
  <c r="F39" i="52"/>
  <c r="E39" i="52"/>
  <c r="J40" i="95" s="1"/>
  <c r="D39" i="52"/>
  <c r="G38" i="52"/>
  <c r="F38" i="52"/>
  <c r="E38" i="52"/>
  <c r="D38" i="52"/>
  <c r="G37" i="52"/>
  <c r="F37" i="52"/>
  <c r="E37" i="52"/>
  <c r="D37" i="52"/>
  <c r="G36" i="52"/>
  <c r="F36" i="52"/>
  <c r="E36" i="52"/>
  <c r="J37" i="95" s="1"/>
  <c r="D36" i="52"/>
  <c r="G35" i="52"/>
  <c r="F35" i="52"/>
  <c r="E35" i="52"/>
  <c r="D35" i="52"/>
  <c r="G34" i="52"/>
  <c r="F34" i="52"/>
  <c r="E34" i="52"/>
  <c r="D34" i="52"/>
  <c r="E35" i="95" s="1"/>
  <c r="G33" i="52"/>
  <c r="F33" i="52"/>
  <c r="E33" i="52"/>
  <c r="D33" i="52"/>
  <c r="G32" i="52"/>
  <c r="F32" i="52"/>
  <c r="E32" i="52"/>
  <c r="H32" i="52" s="1"/>
  <c r="X32" i="52" s="1"/>
  <c r="D32" i="52"/>
  <c r="E33" i="95" s="1"/>
  <c r="G31" i="52"/>
  <c r="F31" i="52"/>
  <c r="E31" i="52"/>
  <c r="J32" i="95" s="1"/>
  <c r="D31" i="52"/>
  <c r="E32" i="95" s="1"/>
  <c r="G30" i="52"/>
  <c r="F30" i="52"/>
  <c r="E30" i="52"/>
  <c r="D30" i="52"/>
  <c r="G29" i="52"/>
  <c r="F29" i="52"/>
  <c r="E29" i="52"/>
  <c r="D29" i="52"/>
  <c r="G28" i="52"/>
  <c r="F28" i="52"/>
  <c r="E28" i="52"/>
  <c r="D28" i="52"/>
  <c r="E29" i="95" s="1"/>
  <c r="G27" i="52"/>
  <c r="F27" i="52"/>
  <c r="E27" i="52"/>
  <c r="H27" i="52" s="1"/>
  <c r="X27" i="52" s="1"/>
  <c r="D27" i="52"/>
  <c r="E28" i="95" s="1"/>
  <c r="G26" i="52"/>
  <c r="F26" i="52"/>
  <c r="E26" i="52"/>
  <c r="H26" i="52" s="1"/>
  <c r="X26" i="52" s="1"/>
  <c r="D26" i="52"/>
  <c r="E27" i="95" s="1"/>
  <c r="G25" i="52"/>
  <c r="G24" i="52" s="1"/>
  <c r="F25" i="52"/>
  <c r="E25" i="52"/>
  <c r="D25" i="52"/>
  <c r="D24" i="52" s="1"/>
  <c r="N43" i="52"/>
  <c r="M43" i="52"/>
  <c r="L43" i="52"/>
  <c r="K43" i="52"/>
  <c r="J43" i="52"/>
  <c r="I43" i="52"/>
  <c r="N42" i="52"/>
  <c r="M42" i="52"/>
  <c r="L42" i="52"/>
  <c r="K42" i="52"/>
  <c r="J42" i="52"/>
  <c r="I42" i="52"/>
  <c r="N41" i="52"/>
  <c r="M41" i="52"/>
  <c r="L41" i="52"/>
  <c r="K41" i="52"/>
  <c r="J41" i="52"/>
  <c r="I41" i="52"/>
  <c r="N40" i="52"/>
  <c r="M40" i="52"/>
  <c r="L40" i="52"/>
  <c r="K40" i="52"/>
  <c r="J40" i="52"/>
  <c r="I40" i="52"/>
  <c r="N39" i="52"/>
  <c r="M39" i="52"/>
  <c r="L39" i="52"/>
  <c r="K39" i="52"/>
  <c r="J39" i="52"/>
  <c r="I39" i="52"/>
  <c r="N38" i="52"/>
  <c r="M38" i="52"/>
  <c r="L38" i="52"/>
  <c r="K38" i="52"/>
  <c r="J38" i="52"/>
  <c r="I38" i="52"/>
  <c r="N37" i="52"/>
  <c r="M37" i="52"/>
  <c r="L37" i="52"/>
  <c r="K37" i="52"/>
  <c r="J37" i="52"/>
  <c r="I37" i="52"/>
  <c r="N36" i="52"/>
  <c r="M36" i="52"/>
  <c r="L36" i="52"/>
  <c r="K36" i="52"/>
  <c r="J36" i="52"/>
  <c r="I36" i="52"/>
  <c r="N35" i="52"/>
  <c r="M35" i="52"/>
  <c r="L35" i="52"/>
  <c r="K35" i="52"/>
  <c r="J35" i="52"/>
  <c r="O35" i="52" s="1"/>
  <c r="I35" i="52"/>
  <c r="N34" i="52"/>
  <c r="M34" i="52"/>
  <c r="L34" i="52"/>
  <c r="K34" i="52"/>
  <c r="J34" i="52"/>
  <c r="I34" i="52"/>
  <c r="N33" i="52"/>
  <c r="M33" i="52"/>
  <c r="L33" i="52"/>
  <c r="K33" i="52"/>
  <c r="J33" i="52"/>
  <c r="I33" i="52"/>
  <c r="N32" i="52"/>
  <c r="M32" i="52"/>
  <c r="L32" i="52"/>
  <c r="K32" i="52"/>
  <c r="J32" i="52"/>
  <c r="I32" i="52"/>
  <c r="N31" i="52"/>
  <c r="M31" i="52"/>
  <c r="L31" i="52"/>
  <c r="K31" i="52"/>
  <c r="J31" i="52"/>
  <c r="I31" i="52"/>
  <c r="N30" i="52"/>
  <c r="M30" i="52"/>
  <c r="L30" i="52"/>
  <c r="K30" i="52"/>
  <c r="J30" i="52"/>
  <c r="I30" i="52"/>
  <c r="N29" i="52"/>
  <c r="M29" i="52"/>
  <c r="L29" i="52"/>
  <c r="K29" i="52"/>
  <c r="J29" i="52"/>
  <c r="O29" i="52" s="1"/>
  <c r="I29" i="52"/>
  <c r="N28" i="52"/>
  <c r="M28" i="52"/>
  <c r="L28" i="52"/>
  <c r="K28" i="52"/>
  <c r="J28" i="52"/>
  <c r="I28" i="52"/>
  <c r="N27" i="52"/>
  <c r="M27" i="52"/>
  <c r="L27" i="52"/>
  <c r="K27" i="52"/>
  <c r="J27" i="52"/>
  <c r="I27" i="52"/>
  <c r="N26" i="52"/>
  <c r="M26" i="52"/>
  <c r="L26" i="52"/>
  <c r="K26" i="52"/>
  <c r="J26" i="52"/>
  <c r="I26" i="52"/>
  <c r="N25" i="52"/>
  <c r="M25" i="52"/>
  <c r="L25" i="52"/>
  <c r="L24" i="52" s="1"/>
  <c r="K25" i="52"/>
  <c r="J25" i="52"/>
  <c r="J24" i="52" s="1"/>
  <c r="I25" i="52"/>
  <c r="U42" i="52"/>
  <c r="T42" i="52"/>
  <c r="S42" i="52"/>
  <c r="R42" i="52"/>
  <c r="Q42" i="52"/>
  <c r="P42" i="52"/>
  <c r="U41" i="52"/>
  <c r="T41" i="52"/>
  <c r="S41" i="52"/>
  <c r="R41" i="52"/>
  <c r="Q41" i="52"/>
  <c r="P41" i="52"/>
  <c r="U40" i="52"/>
  <c r="T40" i="52"/>
  <c r="S40" i="52"/>
  <c r="R40" i="52"/>
  <c r="Q40" i="52"/>
  <c r="P40" i="52"/>
  <c r="U39" i="52"/>
  <c r="T39" i="52"/>
  <c r="S39" i="52"/>
  <c r="R39" i="52"/>
  <c r="Q39" i="52"/>
  <c r="P39" i="52"/>
  <c r="U38" i="52"/>
  <c r="T38" i="52"/>
  <c r="S38" i="52"/>
  <c r="R38" i="52"/>
  <c r="Q38" i="52"/>
  <c r="V38" i="52" s="1"/>
  <c r="P38" i="52"/>
  <c r="U37" i="52"/>
  <c r="T37" i="52"/>
  <c r="S37" i="52"/>
  <c r="R37" i="52"/>
  <c r="Q37" i="52"/>
  <c r="P37" i="52"/>
  <c r="U36" i="52"/>
  <c r="T36" i="52"/>
  <c r="S36" i="52"/>
  <c r="R36" i="52"/>
  <c r="Q36" i="52"/>
  <c r="V36" i="52" s="1"/>
  <c r="P36" i="52"/>
  <c r="U35" i="52"/>
  <c r="T35" i="52"/>
  <c r="S35" i="52"/>
  <c r="R35" i="52"/>
  <c r="Q35" i="52"/>
  <c r="P35" i="52"/>
  <c r="U34" i="52"/>
  <c r="T34" i="52"/>
  <c r="S34" i="52"/>
  <c r="R34" i="52"/>
  <c r="Q34" i="52"/>
  <c r="P34" i="52"/>
  <c r="U33" i="52"/>
  <c r="T33" i="52"/>
  <c r="S33" i="52"/>
  <c r="R33" i="52"/>
  <c r="Q33" i="52"/>
  <c r="P33" i="52"/>
  <c r="U32" i="52"/>
  <c r="T32" i="52"/>
  <c r="S32" i="52"/>
  <c r="R32" i="52"/>
  <c r="Q32" i="52"/>
  <c r="P32" i="52"/>
  <c r="U31" i="52"/>
  <c r="T31" i="52"/>
  <c r="S31" i="52"/>
  <c r="R31" i="52"/>
  <c r="Q31" i="52"/>
  <c r="P31" i="52"/>
  <c r="U30" i="52"/>
  <c r="T30" i="52"/>
  <c r="S30" i="52"/>
  <c r="R30" i="52"/>
  <c r="Q30" i="52"/>
  <c r="V30" i="52" s="1"/>
  <c r="P30" i="52"/>
  <c r="U29" i="52"/>
  <c r="T29" i="52"/>
  <c r="S29" i="52"/>
  <c r="R29" i="52"/>
  <c r="Q29" i="52"/>
  <c r="P29" i="52"/>
  <c r="U28" i="52"/>
  <c r="T28" i="52"/>
  <c r="S28" i="52"/>
  <c r="R28" i="52"/>
  <c r="Q28" i="52"/>
  <c r="P28" i="52"/>
  <c r="U27" i="52"/>
  <c r="T27" i="52"/>
  <c r="S27" i="52"/>
  <c r="R27" i="52"/>
  <c r="Q27" i="52"/>
  <c r="P27" i="52"/>
  <c r="U26" i="52"/>
  <c r="T26" i="52"/>
  <c r="S26" i="52"/>
  <c r="R26" i="52"/>
  <c r="Q26" i="52"/>
  <c r="P26" i="52"/>
  <c r="U25" i="52"/>
  <c r="T25" i="52"/>
  <c r="S25" i="52"/>
  <c r="S24" i="52" s="1"/>
  <c r="R25" i="52"/>
  <c r="Q25" i="52"/>
  <c r="Q24" i="52" s="1"/>
  <c r="P25" i="52"/>
  <c r="U22" i="52"/>
  <c r="T22" i="52"/>
  <c r="S22" i="52"/>
  <c r="R22" i="52"/>
  <c r="Q22" i="52"/>
  <c r="P22" i="52"/>
  <c r="U21" i="52"/>
  <c r="T21" i="52"/>
  <c r="S21" i="52"/>
  <c r="R21" i="52"/>
  <c r="Q21" i="52"/>
  <c r="P21" i="52"/>
  <c r="U20" i="52"/>
  <c r="T20" i="52"/>
  <c r="S20" i="52"/>
  <c r="R20" i="52"/>
  <c r="Q20" i="52"/>
  <c r="P20" i="52"/>
  <c r="U19" i="52"/>
  <c r="T19" i="52"/>
  <c r="S19" i="52"/>
  <c r="R19" i="52"/>
  <c r="Q19" i="52"/>
  <c r="P19" i="52"/>
  <c r="U18" i="52"/>
  <c r="T18" i="52"/>
  <c r="S18" i="52"/>
  <c r="R18" i="52"/>
  <c r="Q18" i="52"/>
  <c r="P18" i="52"/>
  <c r="U17" i="52"/>
  <c r="T17" i="52"/>
  <c r="S17" i="52"/>
  <c r="R17" i="52"/>
  <c r="Q17" i="52"/>
  <c r="P17" i="52"/>
  <c r="U16" i="52"/>
  <c r="T16" i="52"/>
  <c r="S16" i="52"/>
  <c r="R16" i="52"/>
  <c r="Q16" i="52"/>
  <c r="P16" i="52"/>
  <c r="U15" i="52"/>
  <c r="T15" i="52"/>
  <c r="S15" i="52"/>
  <c r="R15" i="52"/>
  <c r="Q15" i="52"/>
  <c r="P15" i="52"/>
  <c r="U14" i="52"/>
  <c r="T14" i="52"/>
  <c r="S14" i="52"/>
  <c r="R14" i="52"/>
  <c r="Q14" i="52"/>
  <c r="P14" i="52"/>
  <c r="U13" i="52"/>
  <c r="T13" i="52"/>
  <c r="S13" i="52"/>
  <c r="R13" i="52"/>
  <c r="Q13" i="52"/>
  <c r="P13" i="52"/>
  <c r="U12" i="52"/>
  <c r="T12" i="52"/>
  <c r="S12" i="52"/>
  <c r="R12" i="52"/>
  <c r="Q12" i="52"/>
  <c r="P12" i="52"/>
  <c r="U11" i="52"/>
  <c r="T11" i="52"/>
  <c r="S11" i="52"/>
  <c r="R11" i="52"/>
  <c r="Q11" i="52"/>
  <c r="P11" i="52"/>
  <c r="U10" i="52"/>
  <c r="T10" i="52"/>
  <c r="S10" i="52"/>
  <c r="R10" i="52"/>
  <c r="Q10" i="52"/>
  <c r="P10" i="52"/>
  <c r="U9" i="52"/>
  <c r="T9" i="52"/>
  <c r="S9" i="52"/>
  <c r="R9" i="52"/>
  <c r="Q9" i="52"/>
  <c r="P9" i="52"/>
  <c r="N23" i="52"/>
  <c r="M23" i="52"/>
  <c r="L23" i="52"/>
  <c r="K23" i="52"/>
  <c r="J23" i="52"/>
  <c r="I23" i="52"/>
  <c r="N22" i="52"/>
  <c r="M22" i="52"/>
  <c r="L22" i="52"/>
  <c r="K22" i="52"/>
  <c r="J22" i="52"/>
  <c r="I22" i="52"/>
  <c r="N21" i="52"/>
  <c r="M21" i="52"/>
  <c r="L21" i="52"/>
  <c r="K21" i="52"/>
  <c r="J21" i="52"/>
  <c r="I21" i="52"/>
  <c r="N20" i="52"/>
  <c r="M20" i="52"/>
  <c r="L20" i="52"/>
  <c r="K20" i="52"/>
  <c r="J20" i="52"/>
  <c r="I20" i="52"/>
  <c r="N19" i="52"/>
  <c r="M19" i="52"/>
  <c r="L19" i="52"/>
  <c r="K19" i="52"/>
  <c r="J19" i="52"/>
  <c r="I19" i="52"/>
  <c r="N18" i="52"/>
  <c r="M18" i="52"/>
  <c r="L18" i="52"/>
  <c r="K18" i="52"/>
  <c r="J18" i="52"/>
  <c r="I18" i="52"/>
  <c r="N17" i="52"/>
  <c r="M17" i="52"/>
  <c r="L17" i="52"/>
  <c r="K17" i="52"/>
  <c r="J17" i="52"/>
  <c r="I17" i="52"/>
  <c r="N16" i="52"/>
  <c r="M16" i="52"/>
  <c r="L16" i="52"/>
  <c r="K16" i="52"/>
  <c r="J16" i="52"/>
  <c r="I16" i="52"/>
  <c r="N15" i="52"/>
  <c r="M15" i="52"/>
  <c r="L15" i="52"/>
  <c r="K15" i="52"/>
  <c r="J15" i="52"/>
  <c r="I15" i="52"/>
  <c r="N14" i="52"/>
  <c r="M14" i="52"/>
  <c r="L14" i="52"/>
  <c r="K14" i="52"/>
  <c r="J14" i="52"/>
  <c r="I14" i="52"/>
  <c r="N13" i="52"/>
  <c r="M13" i="52"/>
  <c r="L13" i="52"/>
  <c r="K13" i="52"/>
  <c r="J13" i="52"/>
  <c r="I13" i="52"/>
  <c r="N12" i="52"/>
  <c r="M12" i="52"/>
  <c r="L12" i="52"/>
  <c r="K12" i="52"/>
  <c r="J12" i="52"/>
  <c r="I12" i="52"/>
  <c r="N11" i="52"/>
  <c r="M11" i="52"/>
  <c r="L11" i="52"/>
  <c r="K11" i="52"/>
  <c r="J11" i="52"/>
  <c r="I11" i="52"/>
  <c r="N10" i="52"/>
  <c r="M10" i="52"/>
  <c r="L10" i="52"/>
  <c r="K10" i="52"/>
  <c r="J10" i="52"/>
  <c r="I10" i="52"/>
  <c r="N9" i="52"/>
  <c r="M9" i="52"/>
  <c r="L9" i="52"/>
  <c r="K9" i="52"/>
  <c r="J9" i="52"/>
  <c r="I9" i="52"/>
  <c r="G23" i="52"/>
  <c r="F23" i="52"/>
  <c r="E23" i="52"/>
  <c r="D23" i="52"/>
  <c r="G22" i="52"/>
  <c r="F22" i="52"/>
  <c r="E22" i="52"/>
  <c r="D22" i="52"/>
  <c r="E22" i="95" s="1"/>
  <c r="G21" i="52"/>
  <c r="F21" i="52"/>
  <c r="E21" i="52"/>
  <c r="D21" i="52"/>
  <c r="G20" i="52"/>
  <c r="F20" i="52"/>
  <c r="E20" i="52"/>
  <c r="D20" i="52"/>
  <c r="G19" i="52"/>
  <c r="F19" i="52"/>
  <c r="E19" i="52"/>
  <c r="D19" i="52"/>
  <c r="G18" i="52"/>
  <c r="F18" i="52"/>
  <c r="E18" i="52"/>
  <c r="D18" i="52"/>
  <c r="G17" i="52"/>
  <c r="F17" i="52"/>
  <c r="E17" i="52"/>
  <c r="D17" i="52"/>
  <c r="G16" i="52"/>
  <c r="F16" i="52"/>
  <c r="E16" i="52"/>
  <c r="D16" i="52"/>
  <c r="G15" i="52"/>
  <c r="F15" i="52"/>
  <c r="E15" i="52"/>
  <c r="D15" i="52"/>
  <c r="G14" i="52"/>
  <c r="F14" i="52"/>
  <c r="E14" i="52"/>
  <c r="D14" i="52"/>
  <c r="G13" i="52"/>
  <c r="F13" i="52"/>
  <c r="E13" i="52"/>
  <c r="D13" i="52"/>
  <c r="E13" i="95" s="1"/>
  <c r="G12" i="52"/>
  <c r="F12" i="52"/>
  <c r="E12" i="52"/>
  <c r="D12" i="52"/>
  <c r="G11" i="52"/>
  <c r="F11" i="52"/>
  <c r="E11" i="52"/>
  <c r="D11" i="52"/>
  <c r="G10" i="52"/>
  <c r="F10" i="52"/>
  <c r="E10" i="52"/>
  <c r="D10" i="52"/>
  <c r="G9" i="52"/>
  <c r="F9" i="52"/>
  <c r="E9" i="52"/>
  <c r="D9" i="52"/>
  <c r="U15" i="138"/>
  <c r="T15" i="138"/>
  <c r="S15" i="138"/>
  <c r="R15" i="138"/>
  <c r="Q15" i="138"/>
  <c r="P15" i="138"/>
  <c r="U14" i="138"/>
  <c r="T14" i="138"/>
  <c r="S14" i="138"/>
  <c r="R14" i="138"/>
  <c r="Q14" i="138"/>
  <c r="P14" i="138"/>
  <c r="U13" i="138"/>
  <c r="T13" i="138"/>
  <c r="S13" i="138"/>
  <c r="R13" i="138"/>
  <c r="Q13" i="138"/>
  <c r="P13" i="138"/>
  <c r="U12" i="138"/>
  <c r="T12" i="138"/>
  <c r="S12" i="138"/>
  <c r="R12" i="138"/>
  <c r="Q12" i="138"/>
  <c r="P12" i="138"/>
  <c r="U11" i="138"/>
  <c r="T11" i="138"/>
  <c r="S11" i="138"/>
  <c r="R11" i="138"/>
  <c r="Q11" i="138"/>
  <c r="P11" i="138"/>
  <c r="U10" i="138"/>
  <c r="T10" i="138"/>
  <c r="S10" i="138"/>
  <c r="R10" i="138"/>
  <c r="Q10" i="138"/>
  <c r="P10" i="138"/>
  <c r="U9" i="138"/>
  <c r="T9" i="138"/>
  <c r="S9" i="138"/>
  <c r="R9" i="138"/>
  <c r="Q9" i="138"/>
  <c r="P9" i="138"/>
  <c r="U8" i="138"/>
  <c r="T8" i="138"/>
  <c r="S8" i="138"/>
  <c r="R8" i="138"/>
  <c r="Q8" i="138"/>
  <c r="P8" i="138"/>
  <c r="P16" i="138" s="1"/>
  <c r="N15" i="138"/>
  <c r="M15" i="138"/>
  <c r="L15" i="138"/>
  <c r="K15" i="138"/>
  <c r="J15" i="138"/>
  <c r="I15" i="138"/>
  <c r="N14" i="138"/>
  <c r="M14" i="138"/>
  <c r="L14" i="138"/>
  <c r="K14" i="138"/>
  <c r="J14" i="138"/>
  <c r="I14" i="138"/>
  <c r="N13" i="138"/>
  <c r="M13" i="138"/>
  <c r="L13" i="138"/>
  <c r="K13" i="138"/>
  <c r="J13" i="138"/>
  <c r="I13" i="138"/>
  <c r="N12" i="138"/>
  <c r="M12" i="138"/>
  <c r="L12" i="138"/>
  <c r="K12" i="138"/>
  <c r="J12" i="138"/>
  <c r="I12" i="138"/>
  <c r="N11" i="138"/>
  <c r="M11" i="138"/>
  <c r="L11" i="138"/>
  <c r="K11" i="138"/>
  <c r="J11" i="138"/>
  <c r="I11" i="138"/>
  <c r="N10" i="138"/>
  <c r="M10" i="138"/>
  <c r="L10" i="138"/>
  <c r="K10" i="138"/>
  <c r="J10" i="138"/>
  <c r="I10" i="138"/>
  <c r="N9" i="138"/>
  <c r="M9" i="138"/>
  <c r="L9" i="138"/>
  <c r="K9" i="138"/>
  <c r="J9" i="138"/>
  <c r="I9" i="138"/>
  <c r="N8" i="138"/>
  <c r="M8" i="138"/>
  <c r="M16" i="138" s="1"/>
  <c r="L8" i="138"/>
  <c r="K8" i="138"/>
  <c r="J8" i="138"/>
  <c r="I8" i="138"/>
  <c r="I16" i="138" s="1"/>
  <c r="G15" i="138"/>
  <c r="F15" i="138"/>
  <c r="E15" i="138"/>
  <c r="D15" i="138"/>
  <c r="G14" i="138"/>
  <c r="F14" i="138"/>
  <c r="E14" i="138"/>
  <c r="D14" i="138"/>
  <c r="G13" i="138"/>
  <c r="F13" i="138"/>
  <c r="E13" i="138"/>
  <c r="D13" i="138"/>
  <c r="G12" i="138"/>
  <c r="F12" i="138"/>
  <c r="E12" i="138"/>
  <c r="D12" i="138"/>
  <c r="G11" i="138"/>
  <c r="F11" i="138"/>
  <c r="E11" i="138"/>
  <c r="D11" i="138"/>
  <c r="G10" i="138"/>
  <c r="F10" i="138"/>
  <c r="E10" i="138"/>
  <c r="D10" i="138"/>
  <c r="G9" i="138"/>
  <c r="F9" i="138"/>
  <c r="E9" i="138"/>
  <c r="D9" i="138"/>
  <c r="G8" i="138"/>
  <c r="F8" i="138"/>
  <c r="E8" i="138"/>
  <c r="D8" i="138"/>
  <c r="D9" i="137"/>
  <c r="U96" i="137"/>
  <c r="T96" i="137"/>
  <c r="S96" i="137"/>
  <c r="R96" i="137"/>
  <c r="Q96" i="137"/>
  <c r="P96" i="137"/>
  <c r="U95" i="137"/>
  <c r="T95" i="137"/>
  <c r="S95" i="137"/>
  <c r="R95" i="137"/>
  <c r="Q95" i="137"/>
  <c r="P95" i="137"/>
  <c r="U94" i="137"/>
  <c r="T94" i="137"/>
  <c r="S94" i="137"/>
  <c r="R94" i="137"/>
  <c r="Q94" i="137"/>
  <c r="P94" i="137"/>
  <c r="U93" i="137"/>
  <c r="T93" i="137"/>
  <c r="S93" i="137"/>
  <c r="R93" i="137"/>
  <c r="Q93" i="137"/>
  <c r="P93" i="137"/>
  <c r="U92" i="137"/>
  <c r="T92" i="137"/>
  <c r="S92" i="137"/>
  <c r="R92" i="137"/>
  <c r="Q92" i="137"/>
  <c r="P92" i="137"/>
  <c r="U91" i="137"/>
  <c r="T91" i="137"/>
  <c r="S91" i="137"/>
  <c r="R91" i="137"/>
  <c r="Q91" i="137"/>
  <c r="P91" i="137"/>
  <c r="U90" i="137"/>
  <c r="T90" i="137"/>
  <c r="S90" i="137"/>
  <c r="R90" i="137"/>
  <c r="Q90" i="137"/>
  <c r="P90" i="137"/>
  <c r="U89" i="137"/>
  <c r="T89" i="137"/>
  <c r="S89" i="137"/>
  <c r="R89" i="137"/>
  <c r="Q89" i="137"/>
  <c r="P89" i="137"/>
  <c r="V89" i="137" s="1"/>
  <c r="U88" i="137"/>
  <c r="T88" i="137"/>
  <c r="S88" i="137"/>
  <c r="R88" i="137"/>
  <c r="Q88" i="137"/>
  <c r="P88" i="137"/>
  <c r="U87" i="137"/>
  <c r="U97" i="137" s="1"/>
  <c r="T87" i="137"/>
  <c r="S87" i="137"/>
  <c r="R87" i="137"/>
  <c r="Q87" i="137"/>
  <c r="P87" i="137"/>
  <c r="AD80" i="137"/>
  <c r="AC80" i="137"/>
  <c r="AD79" i="137"/>
  <c r="AC79" i="137"/>
  <c r="AE79" i="137" s="1"/>
  <c r="AD78" i="137"/>
  <c r="AC78" i="137"/>
  <c r="AD77" i="137"/>
  <c r="AC77" i="137"/>
  <c r="AD76" i="137"/>
  <c r="AC76" i="137"/>
  <c r="AE76" i="137" s="1"/>
  <c r="AD75" i="137"/>
  <c r="AC75" i="137"/>
  <c r="AD73" i="137"/>
  <c r="AC73" i="137"/>
  <c r="AE73" i="137" s="1"/>
  <c r="Z80" i="137"/>
  <c r="Y80" i="137"/>
  <c r="Z79" i="137"/>
  <c r="Y79" i="137"/>
  <c r="Z78" i="137"/>
  <c r="Y78" i="137"/>
  <c r="Z77" i="137"/>
  <c r="Y77" i="137"/>
  <c r="Z76" i="137"/>
  <c r="Y76" i="137"/>
  <c r="Z75" i="137"/>
  <c r="Y75" i="137"/>
  <c r="Z73" i="137"/>
  <c r="Y73" i="137"/>
  <c r="AA73" i="137" s="1"/>
  <c r="U80" i="137"/>
  <c r="T80" i="137"/>
  <c r="S80" i="137"/>
  <c r="R80" i="137"/>
  <c r="Q80" i="137"/>
  <c r="P80" i="137"/>
  <c r="U79" i="137"/>
  <c r="T79" i="137"/>
  <c r="S79" i="137"/>
  <c r="R79" i="137"/>
  <c r="Q79" i="137"/>
  <c r="P79" i="137"/>
  <c r="U78" i="137"/>
  <c r="T78" i="137"/>
  <c r="S78" i="137"/>
  <c r="R78" i="137"/>
  <c r="Q78" i="137"/>
  <c r="P78" i="137"/>
  <c r="U77" i="137"/>
  <c r="T77" i="137"/>
  <c r="S77" i="137"/>
  <c r="R77" i="137"/>
  <c r="Q77" i="137"/>
  <c r="P77" i="137"/>
  <c r="U76" i="137"/>
  <c r="T76" i="137"/>
  <c r="S76" i="137"/>
  <c r="R76" i="137"/>
  <c r="Q76" i="137"/>
  <c r="P76" i="137"/>
  <c r="U75" i="137"/>
  <c r="T75" i="137"/>
  <c r="S75" i="137"/>
  <c r="R75" i="137"/>
  <c r="Q75" i="137"/>
  <c r="P75" i="137"/>
  <c r="U74" i="137"/>
  <c r="T74" i="137"/>
  <c r="S74" i="137"/>
  <c r="R74" i="137"/>
  <c r="Q74" i="137"/>
  <c r="P74" i="137"/>
  <c r="U73" i="137"/>
  <c r="T73" i="137"/>
  <c r="S73" i="137"/>
  <c r="R73" i="137"/>
  <c r="Q73" i="137"/>
  <c r="P73" i="137"/>
  <c r="N80" i="137"/>
  <c r="M80" i="137"/>
  <c r="L80" i="137"/>
  <c r="K80" i="137"/>
  <c r="J80" i="137"/>
  <c r="I80" i="137"/>
  <c r="N79" i="137"/>
  <c r="M79" i="137"/>
  <c r="L79" i="137"/>
  <c r="K79" i="137"/>
  <c r="J79" i="137"/>
  <c r="I79" i="137"/>
  <c r="N78" i="137"/>
  <c r="M78" i="137"/>
  <c r="L78" i="137"/>
  <c r="K78" i="137"/>
  <c r="J78" i="137"/>
  <c r="I78" i="137"/>
  <c r="N77" i="137"/>
  <c r="M77" i="137"/>
  <c r="L77" i="137"/>
  <c r="K77" i="137"/>
  <c r="J77" i="137"/>
  <c r="I77" i="137"/>
  <c r="N76" i="137"/>
  <c r="M76" i="137"/>
  <c r="L76" i="137"/>
  <c r="K76" i="137"/>
  <c r="J76" i="137"/>
  <c r="I76" i="137"/>
  <c r="N75" i="137"/>
  <c r="M75" i="137"/>
  <c r="L75" i="137"/>
  <c r="K75" i="137"/>
  <c r="J75" i="137"/>
  <c r="I75" i="137"/>
  <c r="N74" i="137"/>
  <c r="M74" i="137"/>
  <c r="L74" i="137"/>
  <c r="K74" i="137"/>
  <c r="J74" i="137"/>
  <c r="I74" i="137"/>
  <c r="N73" i="137"/>
  <c r="M73" i="137"/>
  <c r="L73" i="137"/>
  <c r="K73" i="137"/>
  <c r="J73" i="137"/>
  <c r="I73" i="137"/>
  <c r="N72" i="137"/>
  <c r="M72" i="137"/>
  <c r="L72" i="137"/>
  <c r="K72" i="137"/>
  <c r="J72" i="137"/>
  <c r="I72" i="137"/>
  <c r="G80" i="137"/>
  <c r="F80" i="137"/>
  <c r="E80" i="137"/>
  <c r="D80" i="137"/>
  <c r="G79" i="137"/>
  <c r="F79" i="137"/>
  <c r="E79" i="137"/>
  <c r="D79" i="137"/>
  <c r="G78" i="137"/>
  <c r="F78" i="137"/>
  <c r="E78" i="137"/>
  <c r="D78" i="137"/>
  <c r="G77" i="137"/>
  <c r="F77" i="137"/>
  <c r="E77" i="137"/>
  <c r="D77" i="137"/>
  <c r="G76" i="137"/>
  <c r="F76" i="137"/>
  <c r="E76" i="137"/>
  <c r="D76" i="137"/>
  <c r="G75" i="137"/>
  <c r="F75" i="137"/>
  <c r="E75" i="137"/>
  <c r="D75" i="137"/>
  <c r="G74" i="137"/>
  <c r="F74" i="137"/>
  <c r="E74" i="137"/>
  <c r="D74" i="137"/>
  <c r="G73" i="137"/>
  <c r="F73" i="137"/>
  <c r="E73" i="137"/>
  <c r="D73" i="137"/>
  <c r="G72" i="137"/>
  <c r="F72" i="137"/>
  <c r="E72" i="137"/>
  <c r="D72" i="137"/>
  <c r="U68" i="137"/>
  <c r="T68" i="137"/>
  <c r="S68" i="137"/>
  <c r="R68" i="137"/>
  <c r="Q68" i="137"/>
  <c r="P68" i="137"/>
  <c r="Z68" i="137"/>
  <c r="Y68" i="137"/>
  <c r="Z67" i="137"/>
  <c r="Y67" i="137"/>
  <c r="AD68" i="137"/>
  <c r="AC68" i="137"/>
  <c r="AD67" i="137"/>
  <c r="AC67" i="137"/>
  <c r="AD59" i="137"/>
  <c r="AC59" i="137"/>
  <c r="AD58" i="137"/>
  <c r="AD57" i="137" s="1"/>
  <c r="AC58" i="137"/>
  <c r="AC57" i="137" s="1"/>
  <c r="Z59" i="137"/>
  <c r="Y59" i="137"/>
  <c r="Z58" i="137"/>
  <c r="Z57" i="137" s="1"/>
  <c r="Y58" i="137"/>
  <c r="Y57" i="137" s="1"/>
  <c r="U61" i="137"/>
  <c r="T61" i="137"/>
  <c r="S61" i="137"/>
  <c r="R61" i="137"/>
  <c r="Q61" i="137"/>
  <c r="P61" i="137"/>
  <c r="U60" i="137"/>
  <c r="T60" i="137"/>
  <c r="S60" i="137"/>
  <c r="R60" i="137"/>
  <c r="Q60" i="137"/>
  <c r="P60" i="137"/>
  <c r="U59" i="137"/>
  <c r="T59" i="137"/>
  <c r="S59" i="137"/>
  <c r="R59" i="137"/>
  <c r="Q59" i="137"/>
  <c r="P59" i="137"/>
  <c r="U58" i="137"/>
  <c r="T58" i="137"/>
  <c r="S58" i="137"/>
  <c r="R58" i="137"/>
  <c r="Q58" i="137"/>
  <c r="P58" i="137"/>
  <c r="N61" i="137"/>
  <c r="M61" i="137"/>
  <c r="L61" i="137"/>
  <c r="K61" i="137"/>
  <c r="J61" i="137"/>
  <c r="I61" i="137"/>
  <c r="N60" i="137"/>
  <c r="M60" i="137"/>
  <c r="L60" i="137"/>
  <c r="K60" i="137"/>
  <c r="J60" i="137"/>
  <c r="I60" i="137"/>
  <c r="N59" i="137"/>
  <c r="M59" i="137"/>
  <c r="L59" i="137"/>
  <c r="K59" i="137"/>
  <c r="J59" i="137"/>
  <c r="I59" i="137"/>
  <c r="N58" i="137"/>
  <c r="M58" i="137"/>
  <c r="L58" i="137"/>
  <c r="K58" i="137"/>
  <c r="J58" i="137"/>
  <c r="I58" i="137"/>
  <c r="N68" i="137"/>
  <c r="M68" i="137"/>
  <c r="L68" i="137"/>
  <c r="K68" i="137"/>
  <c r="J68" i="137"/>
  <c r="I68" i="137"/>
  <c r="G68" i="137"/>
  <c r="F68" i="137"/>
  <c r="E68" i="137"/>
  <c r="D68" i="137"/>
  <c r="G67" i="137"/>
  <c r="F67" i="137"/>
  <c r="E67" i="137"/>
  <c r="D67" i="137"/>
  <c r="G61" i="137"/>
  <c r="F61" i="137"/>
  <c r="E61" i="137"/>
  <c r="D61" i="137"/>
  <c r="G60" i="137"/>
  <c r="F60" i="137"/>
  <c r="E60" i="137"/>
  <c r="D60" i="137"/>
  <c r="G59" i="137"/>
  <c r="F59" i="137"/>
  <c r="E59" i="137"/>
  <c r="D59" i="137"/>
  <c r="G58" i="137"/>
  <c r="F58" i="137"/>
  <c r="E58" i="137"/>
  <c r="D58" i="137"/>
  <c r="G55" i="137"/>
  <c r="F55" i="137"/>
  <c r="E55" i="137"/>
  <c r="D55" i="137"/>
  <c r="G54" i="137"/>
  <c r="F54" i="137"/>
  <c r="E54" i="137"/>
  <c r="D54" i="137"/>
  <c r="G53" i="137"/>
  <c r="F53" i="137"/>
  <c r="E53" i="137"/>
  <c r="D53" i="137"/>
  <c r="G52" i="137"/>
  <c r="F52" i="137"/>
  <c r="E52" i="137"/>
  <c r="D52" i="137"/>
  <c r="G51" i="137"/>
  <c r="F51" i="137"/>
  <c r="E51" i="137"/>
  <c r="D51" i="137"/>
  <c r="G50" i="137"/>
  <c r="F50" i="137"/>
  <c r="E50" i="137"/>
  <c r="D50" i="137"/>
  <c r="G49" i="137"/>
  <c r="F49" i="137"/>
  <c r="E49" i="137"/>
  <c r="D49" i="137"/>
  <c r="G48" i="137"/>
  <c r="F48" i="137"/>
  <c r="E48" i="137"/>
  <c r="D48" i="137"/>
  <c r="G47" i="137"/>
  <c r="F47" i="137"/>
  <c r="E47" i="137"/>
  <c r="D47" i="137"/>
  <c r="G46" i="137"/>
  <c r="F46" i="137"/>
  <c r="E46" i="137"/>
  <c r="D46" i="137"/>
  <c r="G45" i="137"/>
  <c r="F45" i="137"/>
  <c r="E45" i="137"/>
  <c r="D45" i="137"/>
  <c r="G44" i="137"/>
  <c r="F44" i="137"/>
  <c r="E44" i="137"/>
  <c r="D44" i="137"/>
  <c r="G43" i="137"/>
  <c r="F43" i="137"/>
  <c r="E43" i="137"/>
  <c r="D43" i="137"/>
  <c r="G42" i="137"/>
  <c r="F42" i="137"/>
  <c r="E42" i="137"/>
  <c r="D42" i="137"/>
  <c r="G41" i="137"/>
  <c r="F41" i="137"/>
  <c r="E41" i="137"/>
  <c r="D41" i="137"/>
  <c r="G40" i="137"/>
  <c r="F40" i="137"/>
  <c r="E40" i="137"/>
  <c r="D40" i="137"/>
  <c r="G39" i="137"/>
  <c r="F39" i="137"/>
  <c r="E39" i="137"/>
  <c r="D39" i="137"/>
  <c r="G38" i="137"/>
  <c r="F38" i="137"/>
  <c r="E38" i="137"/>
  <c r="D38" i="137"/>
  <c r="G37" i="137"/>
  <c r="F37" i="137"/>
  <c r="E37" i="137"/>
  <c r="D37" i="137"/>
  <c r="G36" i="137"/>
  <c r="F36" i="137"/>
  <c r="E36" i="137"/>
  <c r="D36" i="137"/>
  <c r="G35" i="137"/>
  <c r="F35" i="137"/>
  <c r="E35" i="137"/>
  <c r="D35" i="137"/>
  <c r="G34" i="137"/>
  <c r="F34" i="137"/>
  <c r="E34" i="137"/>
  <c r="D34" i="137"/>
  <c r="N55" i="137"/>
  <c r="M55" i="137"/>
  <c r="L55" i="137"/>
  <c r="K55" i="137"/>
  <c r="J55" i="137"/>
  <c r="I55" i="137"/>
  <c r="N54" i="137"/>
  <c r="M54" i="137"/>
  <c r="L54" i="137"/>
  <c r="K54" i="137"/>
  <c r="J54" i="137"/>
  <c r="I54" i="137"/>
  <c r="N53" i="137"/>
  <c r="M53" i="137"/>
  <c r="L53" i="137"/>
  <c r="K53" i="137"/>
  <c r="J53" i="137"/>
  <c r="I53" i="137"/>
  <c r="N52" i="137"/>
  <c r="M52" i="137"/>
  <c r="L52" i="137"/>
  <c r="K52" i="137"/>
  <c r="J52" i="137"/>
  <c r="I52" i="137"/>
  <c r="N51" i="137"/>
  <c r="M51" i="137"/>
  <c r="L51" i="137"/>
  <c r="K51" i="137"/>
  <c r="J51" i="137"/>
  <c r="I51" i="137"/>
  <c r="N50" i="137"/>
  <c r="M50" i="137"/>
  <c r="L50" i="137"/>
  <c r="K50" i="137"/>
  <c r="J50" i="137"/>
  <c r="I50" i="137"/>
  <c r="N49" i="137"/>
  <c r="M49" i="137"/>
  <c r="L49" i="137"/>
  <c r="K49" i="137"/>
  <c r="J49" i="137"/>
  <c r="I49" i="137"/>
  <c r="N48" i="137"/>
  <c r="M48" i="137"/>
  <c r="L48" i="137"/>
  <c r="K48" i="137"/>
  <c r="J48" i="137"/>
  <c r="I48" i="137"/>
  <c r="N47" i="137"/>
  <c r="M47" i="137"/>
  <c r="L47" i="137"/>
  <c r="K47" i="137"/>
  <c r="J47" i="137"/>
  <c r="I47" i="137"/>
  <c r="N46" i="137"/>
  <c r="M46" i="137"/>
  <c r="L46" i="137"/>
  <c r="K46" i="137"/>
  <c r="J46" i="137"/>
  <c r="I46" i="137"/>
  <c r="N45" i="137"/>
  <c r="M45" i="137"/>
  <c r="L45" i="137"/>
  <c r="K45" i="137"/>
  <c r="J45" i="137"/>
  <c r="I45" i="137"/>
  <c r="N44" i="137"/>
  <c r="M44" i="137"/>
  <c r="L44" i="137"/>
  <c r="K44" i="137"/>
  <c r="J44" i="137"/>
  <c r="I44" i="137"/>
  <c r="N43" i="137"/>
  <c r="M43" i="137"/>
  <c r="L43" i="137"/>
  <c r="K43" i="137"/>
  <c r="J43" i="137"/>
  <c r="I43" i="137"/>
  <c r="N42" i="137"/>
  <c r="M42" i="137"/>
  <c r="L42" i="137"/>
  <c r="K42" i="137"/>
  <c r="J42" i="137"/>
  <c r="I42" i="137"/>
  <c r="N41" i="137"/>
  <c r="M41" i="137"/>
  <c r="L41" i="137"/>
  <c r="K41" i="137"/>
  <c r="J41" i="137"/>
  <c r="I41" i="137"/>
  <c r="N40" i="137"/>
  <c r="M40" i="137"/>
  <c r="L40" i="137"/>
  <c r="K40" i="137"/>
  <c r="J40" i="137"/>
  <c r="I40" i="137"/>
  <c r="N39" i="137"/>
  <c r="M39" i="137"/>
  <c r="L39" i="137"/>
  <c r="K39" i="137"/>
  <c r="J39" i="137"/>
  <c r="I39" i="137"/>
  <c r="N38" i="137"/>
  <c r="M38" i="137"/>
  <c r="L38" i="137"/>
  <c r="K38" i="137"/>
  <c r="J38" i="137"/>
  <c r="I38" i="137"/>
  <c r="N37" i="137"/>
  <c r="M37" i="137"/>
  <c r="L37" i="137"/>
  <c r="K37" i="137"/>
  <c r="J37" i="137"/>
  <c r="I37" i="137"/>
  <c r="N36" i="137"/>
  <c r="M36" i="137"/>
  <c r="L36" i="137"/>
  <c r="K36" i="137"/>
  <c r="J36" i="137"/>
  <c r="I36" i="137"/>
  <c r="N35" i="137"/>
  <c r="M35" i="137"/>
  <c r="L35" i="137"/>
  <c r="K35" i="137"/>
  <c r="J35" i="137"/>
  <c r="I35" i="137"/>
  <c r="N34" i="137"/>
  <c r="M34" i="137"/>
  <c r="L34" i="137"/>
  <c r="K34" i="137"/>
  <c r="J34" i="137"/>
  <c r="I34" i="137"/>
  <c r="U55" i="137"/>
  <c r="T55" i="137"/>
  <c r="S55" i="137"/>
  <c r="R55" i="137"/>
  <c r="Q55" i="137"/>
  <c r="P55" i="137"/>
  <c r="U54" i="137"/>
  <c r="T54" i="137"/>
  <c r="S54" i="137"/>
  <c r="R54" i="137"/>
  <c r="Q54" i="137"/>
  <c r="P54" i="137"/>
  <c r="U53" i="137"/>
  <c r="T53" i="137"/>
  <c r="S53" i="137"/>
  <c r="R53" i="137"/>
  <c r="Q53" i="137"/>
  <c r="P53" i="137"/>
  <c r="U52" i="137"/>
  <c r="T52" i="137"/>
  <c r="S52" i="137"/>
  <c r="R52" i="137"/>
  <c r="Q52" i="137"/>
  <c r="P52" i="137"/>
  <c r="U51" i="137"/>
  <c r="T51" i="137"/>
  <c r="S51" i="137"/>
  <c r="R51" i="137"/>
  <c r="Q51" i="137"/>
  <c r="P51" i="137"/>
  <c r="U50" i="137"/>
  <c r="T50" i="137"/>
  <c r="S50" i="137"/>
  <c r="R50" i="137"/>
  <c r="Q50" i="137"/>
  <c r="P50" i="137"/>
  <c r="U49" i="137"/>
  <c r="T49" i="137"/>
  <c r="S49" i="137"/>
  <c r="R49" i="137"/>
  <c r="Q49" i="137"/>
  <c r="P49" i="137"/>
  <c r="U48" i="137"/>
  <c r="T48" i="137"/>
  <c r="S48" i="137"/>
  <c r="R48" i="137"/>
  <c r="Q48" i="137"/>
  <c r="P48" i="137"/>
  <c r="U47" i="137"/>
  <c r="T47" i="137"/>
  <c r="S47" i="137"/>
  <c r="R47" i="137"/>
  <c r="Q47" i="137"/>
  <c r="P47" i="137"/>
  <c r="U46" i="137"/>
  <c r="T46" i="137"/>
  <c r="S46" i="137"/>
  <c r="R46" i="137"/>
  <c r="Q46" i="137"/>
  <c r="P46" i="137"/>
  <c r="U45" i="137"/>
  <c r="T45" i="137"/>
  <c r="S45" i="137"/>
  <c r="R45" i="137"/>
  <c r="Q45" i="137"/>
  <c r="P45" i="137"/>
  <c r="U44" i="137"/>
  <c r="T44" i="137"/>
  <c r="S44" i="137"/>
  <c r="R44" i="137"/>
  <c r="Q44" i="137"/>
  <c r="P44" i="137"/>
  <c r="U43" i="137"/>
  <c r="T43" i="137"/>
  <c r="S43" i="137"/>
  <c r="R43" i="137"/>
  <c r="Q43" i="137"/>
  <c r="P43" i="137"/>
  <c r="U42" i="137"/>
  <c r="T42" i="137"/>
  <c r="S42" i="137"/>
  <c r="R42" i="137"/>
  <c r="Q42" i="137"/>
  <c r="P42" i="137"/>
  <c r="U41" i="137"/>
  <c r="T41" i="137"/>
  <c r="S41" i="137"/>
  <c r="R41" i="137"/>
  <c r="Q41" i="137"/>
  <c r="P41" i="137"/>
  <c r="U40" i="137"/>
  <c r="T40" i="137"/>
  <c r="S40" i="137"/>
  <c r="R40" i="137"/>
  <c r="Q40" i="137"/>
  <c r="P40" i="137"/>
  <c r="U39" i="137"/>
  <c r="T39" i="137"/>
  <c r="S39" i="137"/>
  <c r="R39" i="137"/>
  <c r="Q39" i="137"/>
  <c r="P39" i="137"/>
  <c r="U38" i="137"/>
  <c r="T38" i="137"/>
  <c r="S38" i="137"/>
  <c r="R38" i="137"/>
  <c r="Q38" i="137"/>
  <c r="P38" i="137"/>
  <c r="U37" i="137"/>
  <c r="T37" i="137"/>
  <c r="S37" i="137"/>
  <c r="R37" i="137"/>
  <c r="Q37" i="137"/>
  <c r="P37" i="137"/>
  <c r="U36" i="137"/>
  <c r="T36" i="137"/>
  <c r="S36" i="137"/>
  <c r="R36" i="137"/>
  <c r="Q36" i="137"/>
  <c r="P36" i="137"/>
  <c r="U35" i="137"/>
  <c r="T35" i="137"/>
  <c r="S35" i="137"/>
  <c r="R35" i="137"/>
  <c r="Q35" i="137"/>
  <c r="P35" i="137"/>
  <c r="U34" i="137"/>
  <c r="T34" i="137"/>
  <c r="S34" i="137"/>
  <c r="R34" i="137"/>
  <c r="Q34" i="137"/>
  <c r="P34" i="137"/>
  <c r="U32" i="137"/>
  <c r="U100" i="137" s="1"/>
  <c r="T32" i="137"/>
  <c r="S32" i="137"/>
  <c r="R32" i="137"/>
  <c r="Q32" i="137"/>
  <c r="P32" i="137"/>
  <c r="U31" i="137"/>
  <c r="T31" i="137"/>
  <c r="S31" i="137"/>
  <c r="R31" i="137"/>
  <c r="Q31" i="137"/>
  <c r="P31" i="137"/>
  <c r="U30" i="137"/>
  <c r="T30" i="137"/>
  <c r="S30" i="137"/>
  <c r="R30" i="137"/>
  <c r="Q30" i="137"/>
  <c r="P30" i="137"/>
  <c r="U29" i="137"/>
  <c r="T29" i="137"/>
  <c r="S29" i="137"/>
  <c r="R29" i="137"/>
  <c r="Q29" i="137"/>
  <c r="P29" i="137"/>
  <c r="U28" i="137"/>
  <c r="T28" i="137"/>
  <c r="S28" i="137"/>
  <c r="R28" i="137"/>
  <c r="Q28" i="137"/>
  <c r="P28" i="137"/>
  <c r="U27" i="137"/>
  <c r="T27" i="137"/>
  <c r="S27" i="137"/>
  <c r="R27" i="137"/>
  <c r="Q27" i="137"/>
  <c r="P27" i="137"/>
  <c r="U26" i="137"/>
  <c r="T26" i="137"/>
  <c r="S26" i="137"/>
  <c r="R26" i="137"/>
  <c r="Q26" i="137"/>
  <c r="P26" i="137"/>
  <c r="U25" i="137"/>
  <c r="T25" i="137"/>
  <c r="S25" i="137"/>
  <c r="R25" i="137"/>
  <c r="Q25" i="137"/>
  <c r="P25" i="137"/>
  <c r="U24" i="137"/>
  <c r="T24" i="137"/>
  <c r="S24" i="137"/>
  <c r="R24" i="137"/>
  <c r="Q24" i="137"/>
  <c r="P24" i="137"/>
  <c r="N32" i="137"/>
  <c r="M32" i="137"/>
  <c r="L32" i="137"/>
  <c r="K32" i="137"/>
  <c r="J32" i="137"/>
  <c r="I32" i="137"/>
  <c r="N31" i="137"/>
  <c r="M31" i="137"/>
  <c r="L31" i="137"/>
  <c r="K31" i="137"/>
  <c r="J31" i="137"/>
  <c r="I31" i="137"/>
  <c r="N30" i="137"/>
  <c r="M30" i="137"/>
  <c r="L30" i="137"/>
  <c r="K30" i="137"/>
  <c r="J30" i="137"/>
  <c r="I30" i="137"/>
  <c r="N29" i="137"/>
  <c r="M29" i="137"/>
  <c r="L29" i="137"/>
  <c r="K29" i="137"/>
  <c r="J29" i="137"/>
  <c r="I29" i="137"/>
  <c r="N28" i="137"/>
  <c r="M28" i="137"/>
  <c r="L28" i="137"/>
  <c r="K28" i="137"/>
  <c r="J28" i="137"/>
  <c r="I28" i="137"/>
  <c r="N27" i="137"/>
  <c r="M27" i="137"/>
  <c r="L27" i="137"/>
  <c r="K27" i="137"/>
  <c r="J27" i="137"/>
  <c r="I27" i="137"/>
  <c r="N26" i="137"/>
  <c r="M26" i="137"/>
  <c r="L26" i="137"/>
  <c r="K26" i="137"/>
  <c r="J26" i="137"/>
  <c r="I26" i="137"/>
  <c r="N25" i="137"/>
  <c r="M25" i="137"/>
  <c r="L25" i="137"/>
  <c r="K25" i="137"/>
  <c r="J25" i="137"/>
  <c r="I25" i="137"/>
  <c r="N24" i="137"/>
  <c r="M24" i="137"/>
  <c r="L24" i="137"/>
  <c r="K24" i="137"/>
  <c r="J24" i="137"/>
  <c r="I24" i="137"/>
  <c r="G32" i="137"/>
  <c r="F32" i="137"/>
  <c r="E32" i="137"/>
  <c r="D32" i="137"/>
  <c r="G31" i="137"/>
  <c r="F31" i="137"/>
  <c r="E31" i="137"/>
  <c r="D31" i="137"/>
  <c r="G30" i="137"/>
  <c r="F30" i="137"/>
  <c r="E30" i="137"/>
  <c r="D30" i="137"/>
  <c r="G29" i="137"/>
  <c r="F29" i="137"/>
  <c r="E29" i="137"/>
  <c r="D29" i="137"/>
  <c r="G28" i="137"/>
  <c r="F28" i="137"/>
  <c r="E28" i="137"/>
  <c r="D28" i="137"/>
  <c r="G27" i="137"/>
  <c r="F27" i="137"/>
  <c r="E27" i="137"/>
  <c r="D27" i="137"/>
  <c r="G26" i="137"/>
  <c r="F26" i="137"/>
  <c r="E26" i="137"/>
  <c r="D26" i="137"/>
  <c r="G25" i="137"/>
  <c r="F25" i="137"/>
  <c r="E25" i="137"/>
  <c r="D25" i="137"/>
  <c r="G24" i="137"/>
  <c r="F24" i="137"/>
  <c r="E24" i="137"/>
  <c r="D24" i="137"/>
  <c r="G16" i="137"/>
  <c r="F16" i="137"/>
  <c r="E16" i="137"/>
  <c r="D16" i="137"/>
  <c r="G14" i="137"/>
  <c r="G13" i="137" s="1"/>
  <c r="F14" i="137"/>
  <c r="E14" i="137"/>
  <c r="N16" i="137"/>
  <c r="M16" i="137"/>
  <c r="L16" i="137"/>
  <c r="L13" i="137" s="1"/>
  <c r="K16" i="137"/>
  <c r="J16" i="137"/>
  <c r="I16" i="137"/>
  <c r="N14" i="137"/>
  <c r="M14" i="137"/>
  <c r="K14" i="137"/>
  <c r="J14" i="137"/>
  <c r="I14" i="137"/>
  <c r="U16" i="137"/>
  <c r="T16" i="137"/>
  <c r="S16" i="137"/>
  <c r="R16" i="137"/>
  <c r="Q16" i="137"/>
  <c r="P16" i="137"/>
  <c r="U14" i="137"/>
  <c r="T14" i="137"/>
  <c r="S14" i="137"/>
  <c r="R14" i="137"/>
  <c r="Q14" i="137"/>
  <c r="P14" i="137"/>
  <c r="AD12" i="137"/>
  <c r="AC12" i="137"/>
  <c r="AD11" i="137"/>
  <c r="AC11" i="137"/>
  <c r="AD10" i="137"/>
  <c r="AC10" i="137"/>
  <c r="AD9" i="137"/>
  <c r="AC9" i="137"/>
  <c r="Z12" i="137"/>
  <c r="Y12" i="137"/>
  <c r="Z11" i="137"/>
  <c r="Y11" i="137"/>
  <c r="Z10" i="137"/>
  <c r="Y10" i="137"/>
  <c r="Z9" i="137"/>
  <c r="Y9" i="137"/>
  <c r="U12" i="137"/>
  <c r="T12" i="137"/>
  <c r="S12" i="137"/>
  <c r="R12" i="137"/>
  <c r="Q12" i="137"/>
  <c r="P12" i="137"/>
  <c r="U11" i="137"/>
  <c r="T11" i="137"/>
  <c r="S11" i="137"/>
  <c r="R11" i="137"/>
  <c r="Q11" i="137"/>
  <c r="P11" i="137"/>
  <c r="U10" i="137"/>
  <c r="T10" i="137"/>
  <c r="S10" i="137"/>
  <c r="R10" i="137"/>
  <c r="Q10" i="137"/>
  <c r="P10" i="137"/>
  <c r="U9" i="137"/>
  <c r="T9" i="137"/>
  <c r="S9" i="137"/>
  <c r="R9" i="137"/>
  <c r="Q9" i="137"/>
  <c r="P9" i="137"/>
  <c r="N12" i="137"/>
  <c r="M12" i="137"/>
  <c r="L12" i="137"/>
  <c r="K12" i="137"/>
  <c r="J12" i="137"/>
  <c r="I12" i="137"/>
  <c r="N11" i="137"/>
  <c r="M11" i="137"/>
  <c r="L11" i="137"/>
  <c r="K11" i="137"/>
  <c r="J11" i="137"/>
  <c r="I11" i="137"/>
  <c r="N10" i="137"/>
  <c r="M10" i="137"/>
  <c r="L10" i="137"/>
  <c r="K10" i="137"/>
  <c r="J10" i="137"/>
  <c r="I10" i="137"/>
  <c r="N9" i="137"/>
  <c r="M9" i="137"/>
  <c r="L9" i="137"/>
  <c r="K9" i="137"/>
  <c r="J9" i="137"/>
  <c r="I9" i="137"/>
  <c r="D12" i="137"/>
  <c r="D11" i="137"/>
  <c r="D10" i="137"/>
  <c r="G12" i="137"/>
  <c r="F12" i="137"/>
  <c r="E12" i="137"/>
  <c r="G11" i="137"/>
  <c r="F11" i="137"/>
  <c r="E11" i="137"/>
  <c r="G10" i="137"/>
  <c r="F10" i="137"/>
  <c r="E10" i="137"/>
  <c r="G9" i="137"/>
  <c r="F9" i="137"/>
  <c r="E9" i="137"/>
  <c r="AE172" i="14"/>
  <c r="AA172" i="14"/>
  <c r="AF172" i="14" s="1"/>
  <c r="AE145" i="14"/>
  <c r="AA145" i="14"/>
  <c r="AE91" i="14"/>
  <c r="AA91" i="14"/>
  <c r="AE136" i="14"/>
  <c r="AA136" i="14"/>
  <c r="AF136" i="14" s="1"/>
  <c r="V136" i="14"/>
  <c r="O136" i="14"/>
  <c r="H136" i="14"/>
  <c r="X136" i="14" s="1"/>
  <c r="AE133" i="14"/>
  <c r="AA133" i="14"/>
  <c r="AF133" i="14" s="1"/>
  <c r="V133" i="14"/>
  <c r="O133" i="14"/>
  <c r="H133" i="14"/>
  <c r="X133" i="14" s="1"/>
  <c r="AE131" i="14"/>
  <c r="AA131" i="14"/>
  <c r="AF131" i="14" s="1"/>
  <c r="V131" i="14"/>
  <c r="O131" i="14"/>
  <c r="H131" i="14"/>
  <c r="X131" i="14" s="1"/>
  <c r="AE130" i="14"/>
  <c r="AA130" i="14"/>
  <c r="AF130" i="14" s="1"/>
  <c r="V130" i="14"/>
  <c r="O130" i="14"/>
  <c r="H130" i="14"/>
  <c r="X130" i="14" s="1"/>
  <c r="AE129" i="14"/>
  <c r="AA129" i="14"/>
  <c r="AF129" i="14" s="1"/>
  <c r="V129" i="14"/>
  <c r="O129" i="14"/>
  <c r="H129" i="14"/>
  <c r="X129" i="14" s="1"/>
  <c r="AE127" i="14"/>
  <c r="AA127" i="14"/>
  <c r="AF127" i="14" s="1"/>
  <c r="V127" i="14"/>
  <c r="O127" i="14"/>
  <c r="H127" i="14"/>
  <c r="X127" i="14" s="1"/>
  <c r="AE126" i="14"/>
  <c r="AA126" i="14"/>
  <c r="AF126" i="14" s="1"/>
  <c r="V126" i="14"/>
  <c r="O126" i="14"/>
  <c r="H126" i="14"/>
  <c r="X126" i="14" s="1"/>
  <c r="AE125" i="14"/>
  <c r="AA125" i="14"/>
  <c r="AF125" i="14" s="1"/>
  <c r="V125" i="14"/>
  <c r="O125" i="14"/>
  <c r="H125" i="14"/>
  <c r="X125" i="14" s="1"/>
  <c r="AE124" i="14"/>
  <c r="AA124" i="14"/>
  <c r="AF124" i="14" s="1"/>
  <c r="V124" i="14"/>
  <c r="O124" i="14"/>
  <c r="H124" i="14"/>
  <c r="X124" i="14" s="1"/>
  <c r="V118" i="14"/>
  <c r="O118" i="14"/>
  <c r="H118" i="14"/>
  <c r="AE190" i="14"/>
  <c r="AA190" i="14"/>
  <c r="AF190" i="14" s="1"/>
  <c r="V190" i="14"/>
  <c r="O190" i="14"/>
  <c r="H190" i="14"/>
  <c r="X190" i="14" s="1"/>
  <c r="AE187" i="14"/>
  <c r="AA187" i="14"/>
  <c r="AF187" i="14" s="1"/>
  <c r="V187" i="14"/>
  <c r="O187" i="14"/>
  <c r="H187" i="14"/>
  <c r="X187" i="14" s="1"/>
  <c r="AE185" i="14"/>
  <c r="AA185" i="14"/>
  <c r="AF185" i="14" s="1"/>
  <c r="V185" i="14"/>
  <c r="O185" i="14"/>
  <c r="H185" i="14"/>
  <c r="X185" i="14" s="1"/>
  <c r="AE184" i="14"/>
  <c r="AA184" i="14"/>
  <c r="AF184" i="14" s="1"/>
  <c r="V184" i="14"/>
  <c r="O184" i="14"/>
  <c r="H184" i="14"/>
  <c r="X184" i="14" s="1"/>
  <c r="AE183" i="14"/>
  <c r="AA183" i="14"/>
  <c r="AF183" i="14" s="1"/>
  <c r="V183" i="14"/>
  <c r="O183" i="14"/>
  <c r="H183" i="14"/>
  <c r="X183" i="14" s="1"/>
  <c r="AE181" i="14"/>
  <c r="AA181" i="14"/>
  <c r="AF181" i="14" s="1"/>
  <c r="V181" i="14"/>
  <c r="O181" i="14"/>
  <c r="W181" i="14" s="1"/>
  <c r="AB181" i="14" s="1"/>
  <c r="H181" i="14"/>
  <c r="X181" i="14" s="1"/>
  <c r="AE180" i="14"/>
  <c r="AA180" i="14"/>
  <c r="AF180" i="14" s="1"/>
  <c r="V180" i="14"/>
  <c r="O180" i="14"/>
  <c r="H180" i="14"/>
  <c r="X180" i="14" s="1"/>
  <c r="AE179" i="14"/>
  <c r="AA179" i="14"/>
  <c r="AF179" i="14" s="1"/>
  <c r="V179" i="14"/>
  <c r="O179" i="14"/>
  <c r="H179" i="14"/>
  <c r="X179" i="14" s="1"/>
  <c r="AE178" i="14"/>
  <c r="AA178" i="14"/>
  <c r="AF178" i="14" s="1"/>
  <c r="V178" i="14"/>
  <c r="O178" i="14"/>
  <c r="W178" i="14" s="1"/>
  <c r="AB178" i="14" s="1"/>
  <c r="H178" i="14"/>
  <c r="X178" i="14" s="1"/>
  <c r="V172" i="14"/>
  <c r="O172" i="14"/>
  <c r="H172" i="14"/>
  <c r="X172" i="14" s="1"/>
  <c r="AE163" i="14"/>
  <c r="AA163" i="14"/>
  <c r="AF163" i="14" s="1"/>
  <c r="V163" i="14"/>
  <c r="O163" i="14"/>
  <c r="W163" i="14" s="1"/>
  <c r="AB163" i="14" s="1"/>
  <c r="H163" i="14"/>
  <c r="X163" i="14" s="1"/>
  <c r="AE160" i="14"/>
  <c r="AA160" i="14"/>
  <c r="AF160" i="14" s="1"/>
  <c r="V160" i="14"/>
  <c r="O160" i="14"/>
  <c r="H160" i="14"/>
  <c r="X160" i="14" s="1"/>
  <c r="AE158" i="14"/>
  <c r="AA158" i="14"/>
  <c r="AF158" i="14" s="1"/>
  <c r="V158" i="14"/>
  <c r="O158" i="14"/>
  <c r="W158" i="14" s="1"/>
  <c r="AB158" i="14" s="1"/>
  <c r="H158" i="14"/>
  <c r="X158" i="14" s="1"/>
  <c r="AE157" i="14"/>
  <c r="AA157" i="14"/>
  <c r="AF157" i="14" s="1"/>
  <c r="V157" i="14"/>
  <c r="O157" i="14"/>
  <c r="H157" i="14"/>
  <c r="X157" i="14" s="1"/>
  <c r="AE156" i="14"/>
  <c r="AA156" i="14"/>
  <c r="AF156" i="14" s="1"/>
  <c r="V156" i="14"/>
  <c r="O156" i="14"/>
  <c r="W156" i="14" s="1"/>
  <c r="AB156" i="14" s="1"/>
  <c r="H156" i="14"/>
  <c r="X156" i="14" s="1"/>
  <c r="AE154" i="14"/>
  <c r="AA154" i="14"/>
  <c r="AF154" i="14" s="1"/>
  <c r="V154" i="14"/>
  <c r="O154" i="14"/>
  <c r="H154" i="14"/>
  <c r="X154" i="14" s="1"/>
  <c r="AE153" i="14"/>
  <c r="AA153" i="14"/>
  <c r="AF153" i="14" s="1"/>
  <c r="V153" i="14"/>
  <c r="O153" i="14"/>
  <c r="H153" i="14"/>
  <c r="X153" i="14" s="1"/>
  <c r="AE152" i="14"/>
  <c r="AA152" i="14"/>
  <c r="AF152" i="14" s="1"/>
  <c r="V152" i="14"/>
  <c r="O152" i="14"/>
  <c r="H152" i="14"/>
  <c r="X152" i="14" s="1"/>
  <c r="AE151" i="14"/>
  <c r="AA151" i="14"/>
  <c r="AF151" i="14" s="1"/>
  <c r="V151" i="14"/>
  <c r="O151" i="14"/>
  <c r="H151" i="14"/>
  <c r="X151" i="14" s="1"/>
  <c r="AF145" i="14"/>
  <c r="V145" i="14"/>
  <c r="O145" i="14"/>
  <c r="H145" i="14"/>
  <c r="AE109" i="14"/>
  <c r="AA109" i="14"/>
  <c r="AF109" i="14" s="1"/>
  <c r="V109" i="14"/>
  <c r="W109" i="14" s="1"/>
  <c r="AB109" i="14" s="1"/>
  <c r="O109" i="14"/>
  <c r="H109" i="14"/>
  <c r="X109" i="14" s="1"/>
  <c r="AE106" i="14"/>
  <c r="AA106" i="14"/>
  <c r="AF106" i="14" s="1"/>
  <c r="V106" i="14"/>
  <c r="O106" i="14"/>
  <c r="W106" i="14" s="1"/>
  <c r="AB106" i="14" s="1"/>
  <c r="H106" i="14"/>
  <c r="X106" i="14" s="1"/>
  <c r="AE104" i="14"/>
  <c r="AA104" i="14"/>
  <c r="AF104" i="14" s="1"/>
  <c r="V104" i="14"/>
  <c r="O104" i="14"/>
  <c r="H104" i="14"/>
  <c r="X104" i="14" s="1"/>
  <c r="AE103" i="14"/>
  <c r="AA103" i="14"/>
  <c r="AF103" i="14" s="1"/>
  <c r="V103" i="14"/>
  <c r="O103" i="14"/>
  <c r="H103" i="14"/>
  <c r="X103" i="14" s="1"/>
  <c r="AE102" i="14"/>
  <c r="AA102" i="14"/>
  <c r="AF102" i="14" s="1"/>
  <c r="V102" i="14"/>
  <c r="O102" i="14"/>
  <c r="H102" i="14"/>
  <c r="X102" i="14" s="1"/>
  <c r="AE100" i="14"/>
  <c r="AA100" i="14"/>
  <c r="AF100" i="14" s="1"/>
  <c r="V100" i="14"/>
  <c r="O100" i="14"/>
  <c r="H100" i="14"/>
  <c r="X100" i="14" s="1"/>
  <c r="AE99" i="14"/>
  <c r="AA99" i="14"/>
  <c r="AF99" i="14" s="1"/>
  <c r="V99" i="14"/>
  <c r="O99" i="14"/>
  <c r="H99" i="14"/>
  <c r="X99" i="14" s="1"/>
  <c r="AE98" i="14"/>
  <c r="AA98" i="14"/>
  <c r="AF98" i="14" s="1"/>
  <c r="V98" i="14"/>
  <c r="O98" i="14"/>
  <c r="H98" i="14"/>
  <c r="X98" i="14" s="1"/>
  <c r="AE97" i="14"/>
  <c r="AA97" i="14"/>
  <c r="AF97" i="14" s="1"/>
  <c r="V97" i="14"/>
  <c r="O97" i="14"/>
  <c r="H97" i="14"/>
  <c r="X97" i="14" s="1"/>
  <c r="AF91" i="14"/>
  <c r="V91" i="14"/>
  <c r="O91" i="14"/>
  <c r="H91" i="14"/>
  <c r="X91" i="14" s="1"/>
  <c r="AD86" i="14"/>
  <c r="AC86" i="14"/>
  <c r="Z86" i="14"/>
  <c r="Y86" i="14"/>
  <c r="U86" i="14"/>
  <c r="T86" i="14"/>
  <c r="S86" i="14"/>
  <c r="R86" i="14"/>
  <c r="Q86" i="14"/>
  <c r="P86" i="14"/>
  <c r="N86" i="14"/>
  <c r="M86" i="14"/>
  <c r="L86" i="14"/>
  <c r="K86" i="14"/>
  <c r="J86" i="14"/>
  <c r="I86" i="14"/>
  <c r="G86" i="14"/>
  <c r="F86" i="14"/>
  <c r="E86" i="14"/>
  <c r="D86" i="14"/>
  <c r="AD85" i="14"/>
  <c r="AC85" i="14"/>
  <c r="Z85" i="14"/>
  <c r="Y85" i="14"/>
  <c r="U85" i="14"/>
  <c r="T85" i="14"/>
  <c r="S85" i="14"/>
  <c r="R85" i="14"/>
  <c r="Q85" i="14"/>
  <c r="P85" i="14"/>
  <c r="N85" i="14"/>
  <c r="M85" i="14"/>
  <c r="L85" i="14"/>
  <c r="K85" i="14"/>
  <c r="J85" i="14"/>
  <c r="I85" i="14"/>
  <c r="G85" i="14"/>
  <c r="F85" i="14"/>
  <c r="E85" i="14"/>
  <c r="D85" i="14"/>
  <c r="AD84" i="14"/>
  <c r="AC84" i="14"/>
  <c r="Z84" i="14"/>
  <c r="Y84" i="14"/>
  <c r="U84" i="14"/>
  <c r="T84" i="14"/>
  <c r="S84" i="14"/>
  <c r="R84" i="14"/>
  <c r="Q84" i="14"/>
  <c r="P84" i="14"/>
  <c r="N84" i="14"/>
  <c r="M84" i="14"/>
  <c r="L84" i="14"/>
  <c r="K84" i="14"/>
  <c r="J84" i="14"/>
  <c r="I84" i="14"/>
  <c r="G84" i="14"/>
  <c r="F84" i="14"/>
  <c r="E84" i="14"/>
  <c r="D84" i="14"/>
  <c r="AE82" i="14"/>
  <c r="AA82" i="14"/>
  <c r="AF82" i="14" s="1"/>
  <c r="V82" i="14"/>
  <c r="O82" i="14"/>
  <c r="H82" i="14"/>
  <c r="X82" i="14" s="1"/>
  <c r="AE79" i="14"/>
  <c r="AA79" i="14"/>
  <c r="AF79" i="14" s="1"/>
  <c r="V79" i="14"/>
  <c r="O79" i="14"/>
  <c r="H79" i="14"/>
  <c r="X79" i="14" s="1"/>
  <c r="AE77" i="14"/>
  <c r="AA77" i="14"/>
  <c r="AF77" i="14" s="1"/>
  <c r="V77" i="14"/>
  <c r="O77" i="14"/>
  <c r="H77" i="14"/>
  <c r="X77" i="14" s="1"/>
  <c r="AE76" i="14"/>
  <c r="AA76" i="14"/>
  <c r="AF76" i="14" s="1"/>
  <c r="V76" i="14"/>
  <c r="O76" i="14"/>
  <c r="H76" i="14"/>
  <c r="X76" i="14" s="1"/>
  <c r="AE75" i="14"/>
  <c r="AA75" i="14"/>
  <c r="AF75" i="14" s="1"/>
  <c r="V75" i="14"/>
  <c r="O75" i="14"/>
  <c r="H75" i="14"/>
  <c r="X75" i="14" s="1"/>
  <c r="AE73" i="14"/>
  <c r="AA73" i="14"/>
  <c r="AF73" i="14" s="1"/>
  <c r="V73" i="14"/>
  <c r="O73" i="14"/>
  <c r="H73" i="14"/>
  <c r="X73" i="14" s="1"/>
  <c r="AE72" i="14"/>
  <c r="AA72" i="14"/>
  <c r="AF72" i="14" s="1"/>
  <c r="V72" i="14"/>
  <c r="O72" i="14"/>
  <c r="H72" i="14"/>
  <c r="X72" i="14" s="1"/>
  <c r="AE71" i="14"/>
  <c r="AA71" i="14"/>
  <c r="AF71" i="14" s="1"/>
  <c r="V71" i="14"/>
  <c r="O71" i="14"/>
  <c r="H71" i="14"/>
  <c r="X71" i="14" s="1"/>
  <c r="AE70" i="14"/>
  <c r="AA70" i="14"/>
  <c r="AF70" i="14" s="1"/>
  <c r="V70" i="14"/>
  <c r="O70" i="14"/>
  <c r="H70" i="14"/>
  <c r="X70" i="14" s="1"/>
  <c r="V64" i="14"/>
  <c r="O64" i="14"/>
  <c r="O84" i="14" s="1"/>
  <c r="H64" i="14"/>
  <c r="H84" i="14" s="1"/>
  <c r="X84" i="14" s="1"/>
  <c r="O37" i="14"/>
  <c r="AD194" i="137"/>
  <c r="AD196" i="137" s="1"/>
  <c r="AC194" i="137"/>
  <c r="AC196" i="137" s="1"/>
  <c r="Z194" i="137"/>
  <c r="Z196" i="137" s="1"/>
  <c r="Y194" i="137"/>
  <c r="Y196" i="137" s="1"/>
  <c r="U194" i="137"/>
  <c r="U196" i="137" s="1"/>
  <c r="T194" i="137"/>
  <c r="T196" i="137" s="1"/>
  <c r="S194" i="137"/>
  <c r="S196" i="137" s="1"/>
  <c r="R194" i="137"/>
  <c r="R196" i="137" s="1"/>
  <c r="Q194" i="137"/>
  <c r="Q196" i="137" s="1"/>
  <c r="P194" i="137"/>
  <c r="P196" i="137" s="1"/>
  <c r="N194" i="137"/>
  <c r="N196" i="137" s="1"/>
  <c r="M194" i="137"/>
  <c r="M196" i="137" s="1"/>
  <c r="L194" i="137"/>
  <c r="L196" i="137" s="1"/>
  <c r="K194" i="137"/>
  <c r="K196" i="137" s="1"/>
  <c r="J194" i="137"/>
  <c r="J196" i="137" s="1"/>
  <c r="I194" i="137"/>
  <c r="I196" i="137" s="1"/>
  <c r="G194" i="137"/>
  <c r="G196" i="137" s="1"/>
  <c r="F194" i="137"/>
  <c r="F196" i="137" s="1"/>
  <c r="E194" i="137"/>
  <c r="E196" i="137" s="1"/>
  <c r="D194" i="137"/>
  <c r="D196" i="137" s="1"/>
  <c r="AE193" i="137"/>
  <c r="AA193" i="137"/>
  <c r="AF193" i="137" s="1"/>
  <c r="V193" i="137"/>
  <c r="O193" i="137"/>
  <c r="H193" i="137"/>
  <c r="X193" i="137" s="1"/>
  <c r="AE192" i="137"/>
  <c r="AA192" i="137"/>
  <c r="AF192" i="137" s="1"/>
  <c r="V192" i="137"/>
  <c r="O192" i="137"/>
  <c r="H192" i="137"/>
  <c r="X192" i="137" s="1"/>
  <c r="AE191" i="137"/>
  <c r="AA191" i="137"/>
  <c r="AF191" i="137" s="1"/>
  <c r="V191" i="137"/>
  <c r="O191" i="137"/>
  <c r="H191" i="137"/>
  <c r="X191" i="137" s="1"/>
  <c r="AE190" i="137"/>
  <c r="AA190" i="137"/>
  <c r="AF190" i="137" s="1"/>
  <c r="V190" i="137"/>
  <c r="O190" i="137"/>
  <c r="H190" i="137"/>
  <c r="X190" i="137" s="1"/>
  <c r="AE189" i="137"/>
  <c r="AA189" i="137"/>
  <c r="AF189" i="137" s="1"/>
  <c r="V189" i="137"/>
  <c r="O189" i="137"/>
  <c r="H189" i="137"/>
  <c r="X189" i="137" s="1"/>
  <c r="AE188" i="137"/>
  <c r="AA188" i="137"/>
  <c r="AF188" i="137" s="1"/>
  <c r="V188" i="137"/>
  <c r="W188" i="137" s="1"/>
  <c r="AB188" i="137" s="1"/>
  <c r="O188" i="137"/>
  <c r="H188" i="137"/>
  <c r="X188" i="137" s="1"/>
  <c r="AE187" i="137"/>
  <c r="AA187" i="137"/>
  <c r="AF187" i="137" s="1"/>
  <c r="V187" i="137"/>
  <c r="O187" i="137"/>
  <c r="H187" i="137"/>
  <c r="X187" i="137" s="1"/>
  <c r="AE186" i="137"/>
  <c r="AA186" i="137"/>
  <c r="AF186" i="137" s="1"/>
  <c r="V186" i="137"/>
  <c r="O186" i="137"/>
  <c r="H186" i="137"/>
  <c r="X186" i="137" s="1"/>
  <c r="AE185" i="137"/>
  <c r="AA185" i="137"/>
  <c r="AF185" i="137" s="1"/>
  <c r="V185" i="137"/>
  <c r="O185" i="137"/>
  <c r="H185" i="137"/>
  <c r="X185" i="137" s="1"/>
  <c r="AE184" i="137"/>
  <c r="AA184" i="137"/>
  <c r="AF184" i="137" s="1"/>
  <c r="V184" i="137"/>
  <c r="O184" i="137"/>
  <c r="H184" i="137"/>
  <c r="AE177" i="137"/>
  <c r="AA177" i="137"/>
  <c r="AF177" i="137" s="1"/>
  <c r="V177" i="137"/>
  <c r="O177" i="137"/>
  <c r="H177" i="137"/>
  <c r="X177" i="137" s="1"/>
  <c r="AE176" i="137"/>
  <c r="AA176" i="137"/>
  <c r="AF176" i="137" s="1"/>
  <c r="V176" i="137"/>
  <c r="O176" i="137"/>
  <c r="H176" i="137"/>
  <c r="X176" i="137" s="1"/>
  <c r="AE175" i="137"/>
  <c r="AA175" i="137"/>
  <c r="AF175" i="137" s="1"/>
  <c r="V175" i="137"/>
  <c r="O175" i="137"/>
  <c r="H175" i="137"/>
  <c r="X175" i="137" s="1"/>
  <c r="AE174" i="137"/>
  <c r="AA174" i="137"/>
  <c r="AF174" i="137" s="1"/>
  <c r="V174" i="137"/>
  <c r="O174" i="137"/>
  <c r="H174" i="137"/>
  <c r="X174" i="137" s="1"/>
  <c r="AE173" i="137"/>
  <c r="AA173" i="137"/>
  <c r="AF173" i="137" s="1"/>
  <c r="V173" i="137"/>
  <c r="O173" i="137"/>
  <c r="H173" i="137"/>
  <c r="X173" i="137" s="1"/>
  <c r="AE172" i="137"/>
  <c r="AA172" i="137"/>
  <c r="AF172" i="137" s="1"/>
  <c r="V172" i="137"/>
  <c r="O172" i="137"/>
  <c r="H172" i="137"/>
  <c r="X172" i="137" s="1"/>
  <c r="AE171" i="137"/>
  <c r="AA171" i="137"/>
  <c r="AF171" i="137" s="1"/>
  <c r="V171" i="137"/>
  <c r="O171" i="137"/>
  <c r="H171" i="137"/>
  <c r="X171" i="137" s="1"/>
  <c r="AE170" i="137"/>
  <c r="AA170" i="137"/>
  <c r="AF170" i="137" s="1"/>
  <c r="V170" i="137"/>
  <c r="O170" i="137"/>
  <c r="H170" i="137"/>
  <c r="X170" i="137" s="1"/>
  <c r="AE169" i="137"/>
  <c r="AA169" i="137"/>
  <c r="AF169" i="137" s="1"/>
  <c r="V169" i="137"/>
  <c r="O169" i="137"/>
  <c r="H169" i="137"/>
  <c r="X169" i="137" s="1"/>
  <c r="AE168" i="137"/>
  <c r="AA168" i="137"/>
  <c r="AF168" i="137" s="1"/>
  <c r="V168" i="137"/>
  <c r="O168" i="137"/>
  <c r="H168" i="137"/>
  <c r="X168" i="137" s="1"/>
  <c r="AE167" i="137"/>
  <c r="AE166" i="137" s="1"/>
  <c r="AA167" i="137"/>
  <c r="V167" i="137"/>
  <c r="O167" i="137"/>
  <c r="H167" i="137"/>
  <c r="X167" i="137" s="1"/>
  <c r="AD166" i="137"/>
  <c r="AC166" i="137"/>
  <c r="Z166" i="137"/>
  <c r="Y166" i="137"/>
  <c r="U166" i="137"/>
  <c r="T166" i="137"/>
  <c r="S166" i="137"/>
  <c r="R166" i="137"/>
  <c r="Q166" i="137"/>
  <c r="P166" i="137"/>
  <c r="N166" i="137"/>
  <c r="M166" i="137"/>
  <c r="L166" i="137"/>
  <c r="K166" i="137"/>
  <c r="J166" i="137"/>
  <c r="I166" i="137"/>
  <c r="G166" i="137"/>
  <c r="F166" i="137"/>
  <c r="E166" i="137"/>
  <c r="D166" i="137"/>
  <c r="AE165" i="137"/>
  <c r="AA165" i="137"/>
  <c r="AF165" i="137" s="1"/>
  <c r="V165" i="137"/>
  <c r="O165" i="137"/>
  <c r="H165" i="137"/>
  <c r="X165" i="137" s="1"/>
  <c r="AE164" i="137"/>
  <c r="AA164" i="137"/>
  <c r="AF164" i="137" s="1"/>
  <c r="V164" i="137"/>
  <c r="O164" i="137"/>
  <c r="W164" i="137" s="1"/>
  <c r="AB164" i="137" s="1"/>
  <c r="H164" i="137"/>
  <c r="X164" i="137" s="1"/>
  <c r="AE163" i="137"/>
  <c r="AA163" i="137"/>
  <c r="AF163" i="137" s="1"/>
  <c r="V163" i="137"/>
  <c r="O163" i="137"/>
  <c r="H163" i="137"/>
  <c r="X163" i="137" s="1"/>
  <c r="AE162" i="137"/>
  <c r="AA162" i="137"/>
  <c r="AF162" i="137" s="1"/>
  <c r="V162" i="137"/>
  <c r="O162" i="137"/>
  <c r="H162" i="137"/>
  <c r="X162" i="137" s="1"/>
  <c r="AE161" i="137"/>
  <c r="AA161" i="137"/>
  <c r="AF161" i="137" s="1"/>
  <c r="V161" i="137"/>
  <c r="W161" i="137" s="1"/>
  <c r="AB161" i="137" s="1"/>
  <c r="O161" i="137"/>
  <c r="H161" i="137"/>
  <c r="X161" i="137" s="1"/>
  <c r="AE160" i="137"/>
  <c r="AA160" i="137"/>
  <c r="AF160" i="137" s="1"/>
  <c r="V160" i="137"/>
  <c r="O160" i="137"/>
  <c r="H160" i="137"/>
  <c r="X160" i="137" s="1"/>
  <c r="AD159" i="137"/>
  <c r="AC159" i="137"/>
  <c r="Z159" i="137"/>
  <c r="Y159" i="137"/>
  <c r="U159" i="137"/>
  <c r="T159" i="137"/>
  <c r="S159" i="137"/>
  <c r="R159" i="137"/>
  <c r="Q159" i="137"/>
  <c r="P159" i="137"/>
  <c r="N159" i="137"/>
  <c r="M159" i="137"/>
  <c r="L159" i="137"/>
  <c r="K159" i="137"/>
  <c r="J159" i="137"/>
  <c r="I159" i="137"/>
  <c r="G159" i="137"/>
  <c r="F159" i="137"/>
  <c r="E159" i="137"/>
  <c r="D159" i="137"/>
  <c r="AE158" i="137"/>
  <c r="AA158" i="137"/>
  <c r="AF158" i="137" s="1"/>
  <c r="V158" i="137"/>
  <c r="O158" i="137"/>
  <c r="H158" i="137"/>
  <c r="X158" i="137" s="1"/>
  <c r="AE157" i="137"/>
  <c r="AA157" i="137"/>
  <c r="AF157" i="137" s="1"/>
  <c r="V157" i="137"/>
  <c r="O157" i="137"/>
  <c r="H157" i="137"/>
  <c r="X157" i="137" s="1"/>
  <c r="AE156" i="137"/>
  <c r="AA156" i="137"/>
  <c r="V156" i="137"/>
  <c r="O156" i="137"/>
  <c r="H156" i="137"/>
  <c r="X156" i="137" s="1"/>
  <c r="AE155" i="137"/>
  <c r="AA155" i="137"/>
  <c r="V155" i="137"/>
  <c r="O155" i="137"/>
  <c r="H155" i="137"/>
  <c r="X155" i="137" s="1"/>
  <c r="AD154" i="137"/>
  <c r="AC154" i="137"/>
  <c r="Z154" i="137"/>
  <c r="Y154" i="137"/>
  <c r="U154" i="137"/>
  <c r="T154" i="137"/>
  <c r="S154" i="137"/>
  <c r="R154" i="137"/>
  <c r="Q154" i="137"/>
  <c r="P154" i="137"/>
  <c r="N154" i="137"/>
  <c r="M154" i="137"/>
  <c r="L154" i="137"/>
  <c r="K154" i="137"/>
  <c r="J154" i="137"/>
  <c r="O154" i="137" s="1"/>
  <c r="I154" i="137"/>
  <c r="G154" i="137"/>
  <c r="F154" i="137"/>
  <c r="E154" i="137"/>
  <c r="H154" i="137" s="1"/>
  <c r="D154" i="137"/>
  <c r="AE153" i="137"/>
  <c r="AA153" i="137"/>
  <c r="AF153" i="137"/>
  <c r="V153" i="137"/>
  <c r="O153" i="137"/>
  <c r="W153" i="137" s="1"/>
  <c r="H153" i="137"/>
  <c r="X153" i="137"/>
  <c r="AE152" i="137"/>
  <c r="AA152" i="137"/>
  <c r="AF152" i="137" s="1"/>
  <c r="V152" i="137"/>
  <c r="O152" i="137"/>
  <c r="H152" i="137"/>
  <c r="AE151" i="137"/>
  <c r="AA151" i="137"/>
  <c r="AF151" i="137" s="1"/>
  <c r="V151" i="137"/>
  <c r="O151" i="137"/>
  <c r="H151" i="137"/>
  <c r="X151" i="137" s="1"/>
  <c r="AE150" i="137"/>
  <c r="AA150" i="137"/>
  <c r="AF150" i="137" s="1"/>
  <c r="V150" i="137"/>
  <c r="O150" i="137"/>
  <c r="H150" i="137"/>
  <c r="X150" i="137" s="1"/>
  <c r="AE149" i="137"/>
  <c r="AA149" i="137"/>
  <c r="AF149" i="137" s="1"/>
  <c r="V149" i="137"/>
  <c r="O149" i="137"/>
  <c r="H149" i="137"/>
  <c r="X149" i="137" s="1"/>
  <c r="AE148" i="137"/>
  <c r="AA148" i="137"/>
  <c r="AF148" i="137" s="1"/>
  <c r="V148" i="137"/>
  <c r="O148" i="137"/>
  <c r="W148" i="137" s="1"/>
  <c r="AB148" i="137" s="1"/>
  <c r="H148" i="137"/>
  <c r="X148" i="137" s="1"/>
  <c r="AE147" i="137"/>
  <c r="AA147" i="137"/>
  <c r="AF147" i="137" s="1"/>
  <c r="V147" i="137"/>
  <c r="W147" i="137" s="1"/>
  <c r="AB147" i="137" s="1"/>
  <c r="O147" i="137"/>
  <c r="H147" i="137"/>
  <c r="X147" i="137" s="1"/>
  <c r="AE146" i="137"/>
  <c r="AA146" i="137"/>
  <c r="AF146" i="137" s="1"/>
  <c r="V146" i="137"/>
  <c r="O146" i="137"/>
  <c r="H146" i="137"/>
  <c r="X146" i="137" s="1"/>
  <c r="AE145" i="137"/>
  <c r="AA145" i="137"/>
  <c r="AF145" i="137" s="1"/>
  <c r="V145" i="137"/>
  <c r="O145" i="137"/>
  <c r="H145" i="137"/>
  <c r="X145" i="137" s="1"/>
  <c r="AE144" i="137"/>
  <c r="AA144" i="137"/>
  <c r="AF144" i="137" s="1"/>
  <c r="V144" i="137"/>
  <c r="O144" i="137"/>
  <c r="H144" i="137"/>
  <c r="X144" i="137" s="1"/>
  <c r="AE143" i="137"/>
  <c r="AA143" i="137"/>
  <c r="AF143" i="137" s="1"/>
  <c r="V143" i="137"/>
  <c r="O143" i="137"/>
  <c r="H143" i="137"/>
  <c r="X143" i="137" s="1"/>
  <c r="AE142" i="137"/>
  <c r="AA142" i="137"/>
  <c r="AF142" i="137" s="1"/>
  <c r="V142" i="137"/>
  <c r="O142" i="137"/>
  <c r="H142" i="137"/>
  <c r="X142" i="137" s="1"/>
  <c r="AE141" i="137"/>
  <c r="AA141" i="137"/>
  <c r="AF141" i="137" s="1"/>
  <c r="V141" i="137"/>
  <c r="W141" i="137" s="1"/>
  <c r="O141" i="137"/>
  <c r="H141" i="137"/>
  <c r="X141" i="137" s="1"/>
  <c r="AE140" i="137"/>
  <c r="AA140" i="137"/>
  <c r="AF140" i="137" s="1"/>
  <c r="V140" i="137"/>
  <c r="O140" i="137"/>
  <c r="H140" i="137"/>
  <c r="X140" i="137" s="1"/>
  <c r="AE139" i="137"/>
  <c r="AA139" i="137"/>
  <c r="AF139" i="137" s="1"/>
  <c r="V139" i="137"/>
  <c r="O139" i="137"/>
  <c r="H139" i="137"/>
  <c r="X139" i="137" s="1"/>
  <c r="AE138" i="137"/>
  <c r="AA138" i="137"/>
  <c r="AF138" i="137" s="1"/>
  <c r="V138" i="137"/>
  <c r="O138" i="137"/>
  <c r="H138" i="137"/>
  <c r="X138" i="137" s="1"/>
  <c r="AE137" i="137"/>
  <c r="AA137" i="137"/>
  <c r="AF137" i="137" s="1"/>
  <c r="V137" i="137"/>
  <c r="O137" i="137"/>
  <c r="H137" i="137"/>
  <c r="X137" i="137" s="1"/>
  <c r="AE136" i="137"/>
  <c r="AA136" i="137"/>
  <c r="AF136" i="137" s="1"/>
  <c r="V136" i="137"/>
  <c r="O136" i="137"/>
  <c r="H136" i="137"/>
  <c r="X136" i="137" s="1"/>
  <c r="AE135" i="137"/>
  <c r="AA135" i="137"/>
  <c r="AF135" i="137" s="1"/>
  <c r="V135" i="137"/>
  <c r="O135" i="137"/>
  <c r="H135" i="137"/>
  <c r="X135" i="137" s="1"/>
  <c r="AE134" i="137"/>
  <c r="AA134" i="137"/>
  <c r="AF134" i="137" s="1"/>
  <c r="V134" i="137"/>
  <c r="O134" i="137"/>
  <c r="H134" i="137"/>
  <c r="X134" i="137" s="1"/>
  <c r="AE133" i="137"/>
  <c r="AA133" i="137"/>
  <c r="AF133" i="137" s="1"/>
  <c r="V133" i="137"/>
  <c r="O133" i="137"/>
  <c r="H133" i="137"/>
  <c r="X133" i="137" s="1"/>
  <c r="AE132" i="137"/>
  <c r="AA132" i="137"/>
  <c r="AF132" i="137" s="1"/>
  <c r="V132" i="137"/>
  <c r="O132" i="137"/>
  <c r="H132" i="137"/>
  <c r="X132" i="137" s="1"/>
  <c r="AE131" i="137"/>
  <c r="AA131" i="137"/>
  <c r="V131" i="137"/>
  <c r="O131" i="137"/>
  <c r="H131" i="137"/>
  <c r="X131" i="137" s="1"/>
  <c r="AD130" i="137"/>
  <c r="AC130" i="137"/>
  <c r="Z130" i="137"/>
  <c r="Y130" i="137"/>
  <c r="U130" i="137"/>
  <c r="T130" i="137"/>
  <c r="S130" i="137"/>
  <c r="R130" i="137"/>
  <c r="Q130" i="137"/>
  <c r="P130" i="137"/>
  <c r="N130" i="137"/>
  <c r="M130" i="137"/>
  <c r="L130" i="137"/>
  <c r="K130" i="137"/>
  <c r="J130" i="137"/>
  <c r="I130" i="137"/>
  <c r="G130" i="137"/>
  <c r="F130" i="137"/>
  <c r="E130" i="137"/>
  <c r="D130" i="137"/>
  <c r="AE129" i="137"/>
  <c r="AA129" i="137"/>
  <c r="V129" i="137"/>
  <c r="O129" i="137"/>
  <c r="W129" i="137" s="1"/>
  <c r="H129" i="137"/>
  <c r="X129" i="137"/>
  <c r="AE128" i="137"/>
  <c r="AA128" i="137"/>
  <c r="AF128" i="137" s="1"/>
  <c r="V128" i="137"/>
  <c r="O128" i="137"/>
  <c r="H128" i="137"/>
  <c r="X128" i="137" s="1"/>
  <c r="AE127" i="137"/>
  <c r="AA127" i="137"/>
  <c r="AF127" i="137"/>
  <c r="V127" i="137"/>
  <c r="O127" i="137"/>
  <c r="H127" i="137"/>
  <c r="X127" i="137"/>
  <c r="AE126" i="137"/>
  <c r="AA126" i="137"/>
  <c r="AF126" i="137" s="1"/>
  <c r="V126" i="137"/>
  <c r="O126" i="137"/>
  <c r="H126" i="137"/>
  <c r="X126" i="137" s="1"/>
  <c r="AE125" i="137"/>
  <c r="AA125" i="137"/>
  <c r="AF125" i="137"/>
  <c r="V125" i="137"/>
  <c r="O125" i="137"/>
  <c r="W125" i="137" s="1"/>
  <c r="H125" i="137"/>
  <c r="X125" i="137"/>
  <c r="AE124" i="137"/>
  <c r="AA124" i="137"/>
  <c r="AF124" i="137" s="1"/>
  <c r="V124" i="137"/>
  <c r="O124" i="137"/>
  <c r="H124" i="137"/>
  <c r="X124" i="137" s="1"/>
  <c r="AE123" i="137"/>
  <c r="AA123" i="137"/>
  <c r="AF123" i="137" s="1"/>
  <c r="V123" i="137"/>
  <c r="O123" i="137"/>
  <c r="W123" i="137" s="1"/>
  <c r="H123" i="137"/>
  <c r="X123" i="137" s="1"/>
  <c r="AE122" i="137"/>
  <c r="AA122" i="137"/>
  <c r="AF122" i="137" s="1"/>
  <c r="V122" i="137"/>
  <c r="O122" i="137"/>
  <c r="H122" i="137"/>
  <c r="X122" i="137" s="1"/>
  <c r="AE121" i="137"/>
  <c r="AA121" i="137"/>
  <c r="AF121" i="137" s="1"/>
  <c r="V121" i="137"/>
  <c r="O121" i="137"/>
  <c r="W121" i="137" s="1"/>
  <c r="AB121" i="137" s="1"/>
  <c r="H121" i="137"/>
  <c r="X121" i="137" s="1"/>
  <c r="AE120" i="137"/>
  <c r="AA120" i="137"/>
  <c r="AF120" i="137" s="1"/>
  <c r="V120" i="137"/>
  <c r="O120" i="137"/>
  <c r="H120" i="137"/>
  <c r="X120" i="137" s="1"/>
  <c r="AE119" i="137"/>
  <c r="AA119" i="137"/>
  <c r="AF119" i="137" s="1"/>
  <c r="V119" i="137"/>
  <c r="O119" i="137"/>
  <c r="W119" i="137" s="1"/>
  <c r="AB119" i="137" s="1"/>
  <c r="H119" i="137"/>
  <c r="X119" i="137" s="1"/>
  <c r="AE118" i="137"/>
  <c r="AA118" i="137"/>
  <c r="AF118" i="137" s="1"/>
  <c r="V118" i="137"/>
  <c r="O118" i="137"/>
  <c r="H118" i="137"/>
  <c r="X118" i="137" s="1"/>
  <c r="AE117" i="137"/>
  <c r="AA117" i="137"/>
  <c r="AF117" i="137" s="1"/>
  <c r="V117" i="137"/>
  <c r="O117" i="137"/>
  <c r="W117" i="137" s="1"/>
  <c r="AB117" i="137" s="1"/>
  <c r="H117" i="137"/>
  <c r="X117" i="137" s="1"/>
  <c r="AE116" i="137"/>
  <c r="AA116" i="137"/>
  <c r="AF116" i="137" s="1"/>
  <c r="V116" i="137"/>
  <c r="O116" i="137"/>
  <c r="H116" i="137"/>
  <c r="X116" i="137" s="1"/>
  <c r="AE115" i="137"/>
  <c r="AE114" i="137" s="1"/>
  <c r="AA115" i="137"/>
  <c r="V115" i="137"/>
  <c r="O115" i="137"/>
  <c r="H115" i="137"/>
  <c r="X115" i="137" s="1"/>
  <c r="AD114" i="137"/>
  <c r="AC114" i="137"/>
  <c r="Z114" i="137"/>
  <c r="Y114" i="137"/>
  <c r="U114" i="137"/>
  <c r="T114" i="137"/>
  <c r="S114" i="137"/>
  <c r="R114" i="137"/>
  <c r="Q114" i="137"/>
  <c r="P114" i="137"/>
  <c r="N114" i="137"/>
  <c r="M114" i="137"/>
  <c r="L114" i="137"/>
  <c r="K114" i="137"/>
  <c r="J114" i="137"/>
  <c r="I114" i="137"/>
  <c r="G114" i="137"/>
  <c r="F114" i="137"/>
  <c r="E114" i="137"/>
  <c r="D114" i="137"/>
  <c r="AE113" i="137"/>
  <c r="AA113" i="137"/>
  <c r="AF113" i="137" s="1"/>
  <c r="V113" i="137"/>
  <c r="O113" i="137"/>
  <c r="W113" i="137" s="1"/>
  <c r="AB113" i="137" s="1"/>
  <c r="H113" i="137"/>
  <c r="X113" i="137" s="1"/>
  <c r="AE111" i="137"/>
  <c r="AA111" i="137"/>
  <c r="AF111" i="137" s="1"/>
  <c r="V111" i="137"/>
  <c r="W111" i="137" s="1"/>
  <c r="AB111" i="137" s="1"/>
  <c r="O111" i="137"/>
  <c r="H111" i="137"/>
  <c r="X111" i="137" s="1"/>
  <c r="AD110" i="137"/>
  <c r="AC110" i="137"/>
  <c r="Z110" i="137"/>
  <c r="Y110" i="137"/>
  <c r="U110" i="137"/>
  <c r="T110" i="137"/>
  <c r="S110" i="137"/>
  <c r="R110" i="137"/>
  <c r="Q110" i="137"/>
  <c r="P110" i="137"/>
  <c r="N110" i="137"/>
  <c r="M110" i="137"/>
  <c r="L110" i="137"/>
  <c r="K110" i="137"/>
  <c r="J110" i="137"/>
  <c r="I110" i="137"/>
  <c r="G110" i="137"/>
  <c r="F110" i="137"/>
  <c r="E110" i="137"/>
  <c r="D110" i="137"/>
  <c r="AE109" i="137"/>
  <c r="AA109" i="137"/>
  <c r="AF109" i="137" s="1"/>
  <c r="V109" i="137"/>
  <c r="O109" i="137"/>
  <c r="H109" i="137"/>
  <c r="X109" i="137" s="1"/>
  <c r="AE108" i="137"/>
  <c r="AA108" i="137"/>
  <c r="AF108" i="137" s="1"/>
  <c r="V108" i="137"/>
  <c r="O108" i="137"/>
  <c r="H108" i="137"/>
  <c r="X108" i="137" s="1"/>
  <c r="AE107" i="137"/>
  <c r="AA107" i="137"/>
  <c r="AF107" i="137" s="1"/>
  <c r="V107" i="137"/>
  <c r="O107" i="137"/>
  <c r="H107" i="137"/>
  <c r="X107" i="137" s="1"/>
  <c r="AE106" i="137"/>
  <c r="AA106" i="137"/>
  <c r="V106" i="137"/>
  <c r="O106" i="137"/>
  <c r="H106" i="137"/>
  <c r="X106" i="137" s="1"/>
  <c r="AD105" i="137"/>
  <c r="AC105" i="137"/>
  <c r="Z105" i="137"/>
  <c r="Y105" i="137"/>
  <c r="U105" i="137"/>
  <c r="T105" i="137"/>
  <c r="T178" i="137" s="1"/>
  <c r="T38" i="14" s="1"/>
  <c r="S105" i="137"/>
  <c r="R105" i="137"/>
  <c r="Q105" i="137"/>
  <c r="P105" i="137"/>
  <c r="N105" i="137"/>
  <c r="M105" i="137"/>
  <c r="L105" i="137"/>
  <c r="K105" i="137"/>
  <c r="J105" i="137"/>
  <c r="I105" i="137"/>
  <c r="G105" i="137"/>
  <c r="F105" i="137"/>
  <c r="E105" i="137"/>
  <c r="D105" i="137"/>
  <c r="AD290" i="137"/>
  <c r="AD292" i="137" s="1"/>
  <c r="AC290" i="137"/>
  <c r="AC292" i="137" s="1"/>
  <c r="Z290" i="137"/>
  <c r="Z292" i="137" s="1"/>
  <c r="Y290" i="137"/>
  <c r="Y292" i="137" s="1"/>
  <c r="U290" i="137"/>
  <c r="U292" i="137"/>
  <c r="T290" i="137"/>
  <c r="T292" i="137" s="1"/>
  <c r="S290" i="137"/>
  <c r="S292" i="137"/>
  <c r="R290" i="137"/>
  <c r="R292" i="137" s="1"/>
  <c r="Q290" i="137"/>
  <c r="Q292" i="137"/>
  <c r="P290" i="137"/>
  <c r="P292" i="137"/>
  <c r="N290" i="137"/>
  <c r="N292" i="137"/>
  <c r="M290" i="137"/>
  <c r="M292" i="137"/>
  <c r="L290" i="137"/>
  <c r="L292" i="137"/>
  <c r="K290" i="137"/>
  <c r="K292" i="137"/>
  <c r="J290" i="137"/>
  <c r="J292" i="137"/>
  <c r="I290" i="137"/>
  <c r="I292" i="137"/>
  <c r="G290" i="137"/>
  <c r="G292" i="137"/>
  <c r="F290" i="137"/>
  <c r="F292" i="137"/>
  <c r="E290" i="137"/>
  <c r="E292" i="137"/>
  <c r="D290" i="137"/>
  <c r="D292" i="137"/>
  <c r="AE289" i="137"/>
  <c r="AA289" i="137"/>
  <c r="AF289" i="137" s="1"/>
  <c r="V289" i="137"/>
  <c r="O289" i="137"/>
  <c r="H289" i="137"/>
  <c r="AE288" i="137"/>
  <c r="AA288" i="137"/>
  <c r="AF288" i="137"/>
  <c r="V288" i="137"/>
  <c r="O288" i="137"/>
  <c r="W288" i="137" s="1"/>
  <c r="AB288" i="137" s="1"/>
  <c r="H288" i="137"/>
  <c r="X288" i="137"/>
  <c r="AE287" i="137"/>
  <c r="AA287" i="137"/>
  <c r="AF287" i="137" s="1"/>
  <c r="V287" i="137"/>
  <c r="O287" i="137"/>
  <c r="W287" i="137" s="1"/>
  <c r="AB287" i="137" s="1"/>
  <c r="H287" i="137"/>
  <c r="X287" i="137" s="1"/>
  <c r="AE286" i="137"/>
  <c r="AA286" i="137"/>
  <c r="AF286" i="137" s="1"/>
  <c r="V286" i="137"/>
  <c r="O286" i="137"/>
  <c r="H286" i="137"/>
  <c r="X286" i="137" s="1"/>
  <c r="AE285" i="137"/>
  <c r="AA285" i="137"/>
  <c r="AF285" i="137" s="1"/>
  <c r="V285" i="137"/>
  <c r="O285" i="137"/>
  <c r="H285" i="137"/>
  <c r="X285" i="137" s="1"/>
  <c r="AE284" i="137"/>
  <c r="AA284" i="137"/>
  <c r="AF284" i="137" s="1"/>
  <c r="V284" i="137"/>
  <c r="O284" i="137"/>
  <c r="H284" i="137"/>
  <c r="X284" i="137" s="1"/>
  <c r="AE283" i="137"/>
  <c r="AA283" i="137"/>
  <c r="AF283" i="137" s="1"/>
  <c r="V283" i="137"/>
  <c r="O283" i="137"/>
  <c r="H283" i="137"/>
  <c r="X283" i="137" s="1"/>
  <c r="AE282" i="137"/>
  <c r="AA282" i="137"/>
  <c r="AF282" i="137" s="1"/>
  <c r="V282" i="137"/>
  <c r="O282" i="137"/>
  <c r="H282" i="137"/>
  <c r="AE281" i="137"/>
  <c r="AA281" i="137"/>
  <c r="AF281" i="137" s="1"/>
  <c r="V281" i="137"/>
  <c r="O281" i="137"/>
  <c r="H281" i="137"/>
  <c r="X281" i="137" s="1"/>
  <c r="AE280" i="137"/>
  <c r="AA280" i="137"/>
  <c r="V280" i="137"/>
  <c r="O280" i="137"/>
  <c r="H280" i="137"/>
  <c r="X280" i="137" s="1"/>
  <c r="AE273" i="137"/>
  <c r="AA273" i="137"/>
  <c r="AF273" i="137" s="1"/>
  <c r="V273" i="137"/>
  <c r="O273" i="137"/>
  <c r="H273" i="137"/>
  <c r="X273" i="137" s="1"/>
  <c r="AE272" i="137"/>
  <c r="AA272" i="137"/>
  <c r="AF272" i="137" s="1"/>
  <c r="V272" i="137"/>
  <c r="O272" i="137"/>
  <c r="H272" i="137"/>
  <c r="X272" i="137" s="1"/>
  <c r="AE271" i="137"/>
  <c r="AA271" i="137"/>
  <c r="AF271" i="137" s="1"/>
  <c r="V271" i="137"/>
  <c r="O271" i="137"/>
  <c r="H271" i="137"/>
  <c r="X271" i="137" s="1"/>
  <c r="AE270" i="137"/>
  <c r="AA270" i="137"/>
  <c r="AF270" i="137" s="1"/>
  <c r="V270" i="137"/>
  <c r="O270" i="137"/>
  <c r="H270" i="137"/>
  <c r="X270" i="137" s="1"/>
  <c r="AE269" i="137"/>
  <c r="AA269" i="137"/>
  <c r="AF269" i="137" s="1"/>
  <c r="V269" i="137"/>
  <c r="O269" i="137"/>
  <c r="H269" i="137"/>
  <c r="X269" i="137" s="1"/>
  <c r="AE268" i="137"/>
  <c r="AA268" i="137"/>
  <c r="AF268" i="137" s="1"/>
  <c r="V268" i="137"/>
  <c r="O268" i="137"/>
  <c r="H268" i="137"/>
  <c r="X268" i="137" s="1"/>
  <c r="AE267" i="137"/>
  <c r="AA267" i="137"/>
  <c r="AF267" i="137" s="1"/>
  <c r="V267" i="137"/>
  <c r="O267" i="137"/>
  <c r="H267" i="137"/>
  <c r="X267" i="137" s="1"/>
  <c r="AE266" i="137"/>
  <c r="AA266" i="137"/>
  <c r="AF266" i="137" s="1"/>
  <c r="V266" i="137"/>
  <c r="O266" i="137"/>
  <c r="H266" i="137"/>
  <c r="X266" i="137" s="1"/>
  <c r="AE265" i="137"/>
  <c r="AA265" i="137"/>
  <c r="AF265" i="137" s="1"/>
  <c r="V265" i="137"/>
  <c r="O265" i="137"/>
  <c r="H265" i="137"/>
  <c r="X265" i="137" s="1"/>
  <c r="AE264" i="137"/>
  <c r="AA264" i="137"/>
  <c r="AF264" i="137" s="1"/>
  <c r="V264" i="137"/>
  <c r="O264" i="137"/>
  <c r="H264" i="137"/>
  <c r="X264" i="137" s="1"/>
  <c r="AE263" i="137"/>
  <c r="AA263" i="137"/>
  <c r="AF263" i="137" s="1"/>
  <c r="V263" i="137"/>
  <c r="O263" i="137"/>
  <c r="H263" i="137"/>
  <c r="X263" i="137" s="1"/>
  <c r="AD262" i="137"/>
  <c r="AC262" i="137"/>
  <c r="Z262" i="137"/>
  <c r="Y262" i="137"/>
  <c r="U262" i="137"/>
  <c r="T262" i="137"/>
  <c r="S262" i="137"/>
  <c r="R262" i="137"/>
  <c r="Q262" i="137"/>
  <c r="P262" i="137"/>
  <c r="N262" i="137"/>
  <c r="M262" i="137"/>
  <c r="L262" i="137"/>
  <c r="K262" i="137"/>
  <c r="J262" i="137"/>
  <c r="I262" i="137"/>
  <c r="G262" i="137"/>
  <c r="F262" i="137"/>
  <c r="E262" i="137"/>
  <c r="D262" i="137"/>
  <c r="AE261" i="137"/>
  <c r="AA261" i="137"/>
  <c r="AF261" i="137"/>
  <c r="V261" i="137"/>
  <c r="O261" i="137"/>
  <c r="H261" i="137"/>
  <c r="X261" i="137"/>
  <c r="AE260" i="137"/>
  <c r="AA260" i="137"/>
  <c r="AF260" i="137" s="1"/>
  <c r="V260" i="137"/>
  <c r="O260" i="137"/>
  <c r="W260" i="137" s="1"/>
  <c r="AB260" i="137" s="1"/>
  <c r="H260" i="137"/>
  <c r="X260" i="137" s="1"/>
  <c r="AE259" i="137"/>
  <c r="AA259" i="137"/>
  <c r="AF259" i="137"/>
  <c r="V259" i="137"/>
  <c r="O259" i="137"/>
  <c r="H259" i="137"/>
  <c r="AE258" i="137"/>
  <c r="AA258" i="137"/>
  <c r="AF258" i="137" s="1"/>
  <c r="V258" i="137"/>
  <c r="O258" i="137"/>
  <c r="W258" i="137" s="1"/>
  <c r="AB258" i="137" s="1"/>
  <c r="H258" i="137"/>
  <c r="X258" i="137" s="1"/>
  <c r="AE257" i="137"/>
  <c r="AA257" i="137"/>
  <c r="AF257" i="137" s="1"/>
  <c r="V257" i="137"/>
  <c r="O257" i="137"/>
  <c r="H257" i="137"/>
  <c r="X257" i="137" s="1"/>
  <c r="AE256" i="137"/>
  <c r="AE255" i="137" s="1"/>
  <c r="AA256" i="137"/>
  <c r="AF256" i="137" s="1"/>
  <c r="V256" i="137"/>
  <c r="O256" i="137"/>
  <c r="W256" i="137" s="1"/>
  <c r="AB256" i="137" s="1"/>
  <c r="H256" i="137"/>
  <c r="X256" i="137" s="1"/>
  <c r="AD255" i="137"/>
  <c r="AC255" i="137"/>
  <c r="Z255" i="137"/>
  <c r="Y255" i="137"/>
  <c r="U255" i="137"/>
  <c r="T255" i="137"/>
  <c r="S255" i="137"/>
  <c r="R255" i="137"/>
  <c r="Q255" i="137"/>
  <c r="P255" i="137"/>
  <c r="N255" i="137"/>
  <c r="M255" i="137"/>
  <c r="L255" i="137"/>
  <c r="K255" i="137"/>
  <c r="J255" i="137"/>
  <c r="I255" i="137"/>
  <c r="G255" i="137"/>
  <c r="F255" i="137"/>
  <c r="E255" i="137"/>
  <c r="D255" i="137"/>
  <c r="AE254" i="137"/>
  <c r="AA254" i="137"/>
  <c r="AF254" i="137" s="1"/>
  <c r="V254" i="137"/>
  <c r="O254" i="137"/>
  <c r="H254" i="137"/>
  <c r="X254" i="137" s="1"/>
  <c r="AE253" i="137"/>
  <c r="AA253" i="137"/>
  <c r="AF253" i="137" s="1"/>
  <c r="V253" i="137"/>
  <c r="O253" i="137"/>
  <c r="W253" i="137" s="1"/>
  <c r="AB253" i="137" s="1"/>
  <c r="H253" i="137"/>
  <c r="X253" i="137" s="1"/>
  <c r="AE252" i="137"/>
  <c r="AA252" i="137"/>
  <c r="V252" i="137"/>
  <c r="O252" i="137"/>
  <c r="H252" i="137"/>
  <c r="X252" i="137" s="1"/>
  <c r="AE251" i="137"/>
  <c r="AE250" i="137" s="1"/>
  <c r="AA251" i="137"/>
  <c r="AF251" i="137" s="1"/>
  <c r="V251" i="137"/>
  <c r="O251" i="137"/>
  <c r="W251" i="137" s="1"/>
  <c r="H251" i="137"/>
  <c r="X251" i="137" s="1"/>
  <c r="AD250" i="137"/>
  <c r="AC250" i="137"/>
  <c r="Z250" i="137"/>
  <c r="Y250" i="137"/>
  <c r="U250" i="137"/>
  <c r="T250" i="137"/>
  <c r="S250" i="137"/>
  <c r="R250" i="137"/>
  <c r="Q250" i="137"/>
  <c r="P250" i="137"/>
  <c r="N250" i="137"/>
  <c r="M250" i="137"/>
  <c r="L250" i="137"/>
  <c r="K250" i="137"/>
  <c r="J250" i="137"/>
  <c r="I250" i="137"/>
  <c r="G250" i="137"/>
  <c r="F250" i="137"/>
  <c r="E250" i="137"/>
  <c r="D250" i="137"/>
  <c r="AE249" i="137"/>
  <c r="AA249" i="137"/>
  <c r="AF249" i="137" s="1"/>
  <c r="V249" i="137"/>
  <c r="O249" i="137"/>
  <c r="H249" i="137"/>
  <c r="X249" i="137" s="1"/>
  <c r="AE248" i="137"/>
  <c r="AA248" i="137"/>
  <c r="AF248" i="137" s="1"/>
  <c r="V248" i="137"/>
  <c r="O248" i="137"/>
  <c r="H248" i="137"/>
  <c r="X248" i="137" s="1"/>
  <c r="AE247" i="137"/>
  <c r="AA247" i="137"/>
  <c r="AF247" i="137" s="1"/>
  <c r="V247" i="137"/>
  <c r="O247" i="137"/>
  <c r="H247" i="137"/>
  <c r="X247" i="137" s="1"/>
  <c r="AE246" i="137"/>
  <c r="AA246" i="137"/>
  <c r="AF246" i="137" s="1"/>
  <c r="V246" i="137"/>
  <c r="O246" i="137"/>
  <c r="H246" i="137"/>
  <c r="X246" i="137" s="1"/>
  <c r="AE245" i="137"/>
  <c r="AA245" i="137"/>
  <c r="AF245" i="137" s="1"/>
  <c r="V245" i="137"/>
  <c r="O245" i="137"/>
  <c r="H245" i="137"/>
  <c r="X245" i="137" s="1"/>
  <c r="AE244" i="137"/>
  <c r="AA244" i="137"/>
  <c r="AF244" i="137" s="1"/>
  <c r="V244" i="137"/>
  <c r="O244" i="137"/>
  <c r="H244" i="137"/>
  <c r="X244" i="137" s="1"/>
  <c r="AE243" i="137"/>
  <c r="AA243" i="137"/>
  <c r="AF243" i="137" s="1"/>
  <c r="V243" i="137"/>
  <c r="O243" i="137"/>
  <c r="H243" i="137"/>
  <c r="X243" i="137" s="1"/>
  <c r="AE242" i="137"/>
  <c r="AA242" i="137"/>
  <c r="AF242" i="137" s="1"/>
  <c r="V242" i="137"/>
  <c r="O242" i="137"/>
  <c r="H242" i="137"/>
  <c r="X242" i="137" s="1"/>
  <c r="AE241" i="137"/>
  <c r="AA241" i="137"/>
  <c r="AF241" i="137" s="1"/>
  <c r="V241" i="137"/>
  <c r="O241" i="137"/>
  <c r="H241" i="137"/>
  <c r="X241" i="137" s="1"/>
  <c r="AE240" i="137"/>
  <c r="AA240" i="137"/>
  <c r="AF240" i="137" s="1"/>
  <c r="V240" i="137"/>
  <c r="O240" i="137"/>
  <c r="H240" i="137"/>
  <c r="X240" i="137" s="1"/>
  <c r="AE239" i="137"/>
  <c r="AA239" i="137"/>
  <c r="AF239" i="137" s="1"/>
  <c r="V239" i="137"/>
  <c r="O239" i="137"/>
  <c r="H239" i="137"/>
  <c r="X239" i="137" s="1"/>
  <c r="AE238" i="137"/>
  <c r="AA238" i="137"/>
  <c r="AF238" i="137" s="1"/>
  <c r="V238" i="137"/>
  <c r="O238" i="137"/>
  <c r="W238" i="137" s="1"/>
  <c r="H238" i="137"/>
  <c r="X238" i="137" s="1"/>
  <c r="AE237" i="137"/>
  <c r="AA237" i="137"/>
  <c r="AF237" i="137" s="1"/>
  <c r="V237" i="137"/>
  <c r="O237" i="137"/>
  <c r="H237" i="137"/>
  <c r="X237" i="137" s="1"/>
  <c r="AE236" i="137"/>
  <c r="AA236" i="137"/>
  <c r="AF236" i="137" s="1"/>
  <c r="V236" i="137"/>
  <c r="O236" i="137"/>
  <c r="W236" i="137" s="1"/>
  <c r="AB236" i="137" s="1"/>
  <c r="H236" i="137"/>
  <c r="X236" i="137" s="1"/>
  <c r="AE235" i="137"/>
  <c r="AA235" i="137"/>
  <c r="AF235" i="137" s="1"/>
  <c r="V235" i="137"/>
  <c r="O235" i="137"/>
  <c r="H235" i="137"/>
  <c r="X235" i="137" s="1"/>
  <c r="AE234" i="137"/>
  <c r="AA234" i="137"/>
  <c r="AF234" i="137" s="1"/>
  <c r="V234" i="137"/>
  <c r="O234" i="137"/>
  <c r="H234" i="137"/>
  <c r="X234" i="137" s="1"/>
  <c r="AE233" i="137"/>
  <c r="AA233" i="137"/>
  <c r="AF233" i="137" s="1"/>
  <c r="V233" i="137"/>
  <c r="O233" i="137"/>
  <c r="H233" i="137"/>
  <c r="X233" i="137" s="1"/>
  <c r="AE232" i="137"/>
  <c r="AA232" i="137"/>
  <c r="AF232" i="137" s="1"/>
  <c r="V232" i="137"/>
  <c r="O232" i="137"/>
  <c r="W232" i="137" s="1"/>
  <c r="AB232" i="137" s="1"/>
  <c r="H232" i="137"/>
  <c r="X232" i="137" s="1"/>
  <c r="AE231" i="137"/>
  <c r="AA231" i="137"/>
  <c r="AF231" i="137" s="1"/>
  <c r="V231" i="137"/>
  <c r="O231" i="137"/>
  <c r="H231" i="137"/>
  <c r="X231" i="137" s="1"/>
  <c r="AE230" i="137"/>
  <c r="AA230" i="137"/>
  <c r="AF230" i="137" s="1"/>
  <c r="V230" i="137"/>
  <c r="O230" i="137"/>
  <c r="W230" i="137" s="1"/>
  <c r="AB230" i="137" s="1"/>
  <c r="H230" i="137"/>
  <c r="X230" i="137" s="1"/>
  <c r="AE229" i="137"/>
  <c r="AA229" i="137"/>
  <c r="AF229" i="137" s="1"/>
  <c r="V229" i="137"/>
  <c r="O229" i="137"/>
  <c r="H229" i="137"/>
  <c r="X229" i="137" s="1"/>
  <c r="AE228" i="137"/>
  <c r="AE226" i="137" s="1"/>
  <c r="AA228" i="137"/>
  <c r="AF228" i="137" s="1"/>
  <c r="V228" i="137"/>
  <c r="O228" i="137"/>
  <c r="W228" i="137" s="1"/>
  <c r="AB228" i="137" s="1"/>
  <c r="H228" i="137"/>
  <c r="X228" i="137" s="1"/>
  <c r="AE227" i="137"/>
  <c r="AA227" i="137"/>
  <c r="AF227" i="137" s="1"/>
  <c r="V227" i="137"/>
  <c r="O227" i="137"/>
  <c r="H227" i="137"/>
  <c r="X227" i="137" s="1"/>
  <c r="AD226" i="137"/>
  <c r="AC226" i="137"/>
  <c r="Z226" i="137"/>
  <c r="Y226" i="137"/>
  <c r="U226" i="137"/>
  <c r="T226" i="137"/>
  <c r="S226" i="137"/>
  <c r="R226" i="137"/>
  <c r="Q226" i="137"/>
  <c r="P226" i="137"/>
  <c r="N226" i="137"/>
  <c r="M226" i="137"/>
  <c r="L226" i="137"/>
  <c r="K226" i="137"/>
  <c r="J226" i="137"/>
  <c r="I226" i="137"/>
  <c r="G226" i="137"/>
  <c r="F226" i="137"/>
  <c r="E226" i="137"/>
  <c r="D226" i="137"/>
  <c r="AE225" i="137"/>
  <c r="AA225" i="137"/>
  <c r="V225" i="137"/>
  <c r="O225" i="137"/>
  <c r="H225" i="137"/>
  <c r="X225" i="137" s="1"/>
  <c r="AE224" i="137"/>
  <c r="AA224" i="137"/>
  <c r="AF224" i="137" s="1"/>
  <c r="V224" i="137"/>
  <c r="O224" i="137"/>
  <c r="H224" i="137"/>
  <c r="X224" i="137" s="1"/>
  <c r="AE223" i="137"/>
  <c r="AA223" i="137"/>
  <c r="AF223" i="137" s="1"/>
  <c r="V223" i="137"/>
  <c r="O223" i="137"/>
  <c r="W223" i="137" s="1"/>
  <c r="AB223" i="137" s="1"/>
  <c r="H223" i="137"/>
  <c r="X223" i="137" s="1"/>
  <c r="AE222" i="137"/>
  <c r="AA222" i="137"/>
  <c r="AF222" i="137" s="1"/>
  <c r="V222" i="137"/>
  <c r="O222" i="137"/>
  <c r="H222" i="137"/>
  <c r="X222" i="137" s="1"/>
  <c r="AE221" i="137"/>
  <c r="AA221" i="137"/>
  <c r="AF221" i="137" s="1"/>
  <c r="V221" i="137"/>
  <c r="O221" i="137"/>
  <c r="H221" i="137"/>
  <c r="X221" i="137" s="1"/>
  <c r="AE220" i="137"/>
  <c r="AA220" i="137"/>
  <c r="AF220" i="137" s="1"/>
  <c r="V220" i="137"/>
  <c r="O220" i="137"/>
  <c r="W220" i="137" s="1"/>
  <c r="AB220" i="137" s="1"/>
  <c r="H220" i="137"/>
  <c r="X220" i="137" s="1"/>
  <c r="AE219" i="137"/>
  <c r="AA219" i="137"/>
  <c r="AF219" i="137" s="1"/>
  <c r="V219" i="137"/>
  <c r="O219" i="137"/>
  <c r="H219" i="137"/>
  <c r="X219" i="137" s="1"/>
  <c r="AE218" i="137"/>
  <c r="AA218" i="137"/>
  <c r="AF218" i="137" s="1"/>
  <c r="V218" i="137"/>
  <c r="O218" i="137"/>
  <c r="H218" i="137"/>
  <c r="X218" i="137" s="1"/>
  <c r="AE217" i="137"/>
  <c r="AA217" i="137"/>
  <c r="AF217" i="137" s="1"/>
  <c r="V217" i="137"/>
  <c r="O217" i="137"/>
  <c r="H217" i="137"/>
  <c r="X217" i="137" s="1"/>
  <c r="AE216" i="137"/>
  <c r="AA216" i="137"/>
  <c r="AF216" i="137" s="1"/>
  <c r="V216" i="137"/>
  <c r="O216" i="137"/>
  <c r="W216" i="137" s="1"/>
  <c r="AB216" i="137" s="1"/>
  <c r="H216" i="137"/>
  <c r="X216" i="137" s="1"/>
  <c r="AE215" i="137"/>
  <c r="AA215" i="137"/>
  <c r="AF215" i="137" s="1"/>
  <c r="V215" i="137"/>
  <c r="O215" i="137"/>
  <c r="H215" i="137"/>
  <c r="X215" i="137" s="1"/>
  <c r="AE214" i="137"/>
  <c r="AA214" i="137"/>
  <c r="AF214" i="137" s="1"/>
  <c r="V214" i="137"/>
  <c r="O214" i="137"/>
  <c r="H214" i="137"/>
  <c r="X214" i="137" s="1"/>
  <c r="AE213" i="137"/>
  <c r="AA213" i="137"/>
  <c r="AF213" i="137" s="1"/>
  <c r="V213" i="137"/>
  <c r="O213" i="137"/>
  <c r="H213" i="137"/>
  <c r="X213" i="137" s="1"/>
  <c r="AE212" i="137"/>
  <c r="AA212" i="137"/>
  <c r="AF212" i="137" s="1"/>
  <c r="V212" i="137"/>
  <c r="O212" i="137"/>
  <c r="H212" i="137"/>
  <c r="X212" i="137" s="1"/>
  <c r="AE211" i="137"/>
  <c r="AA211" i="137"/>
  <c r="AF211" i="137" s="1"/>
  <c r="V211" i="137"/>
  <c r="O211" i="137"/>
  <c r="H211" i="137"/>
  <c r="X211" i="137" s="1"/>
  <c r="AD210" i="137"/>
  <c r="AC210" i="137"/>
  <c r="Z210" i="137"/>
  <c r="Y210" i="137"/>
  <c r="U210" i="137"/>
  <c r="T210" i="137"/>
  <c r="S210" i="137"/>
  <c r="R210" i="137"/>
  <c r="Q210" i="137"/>
  <c r="P210" i="137"/>
  <c r="N210" i="137"/>
  <c r="M210" i="137"/>
  <c r="L210" i="137"/>
  <c r="K210" i="137"/>
  <c r="J210" i="137"/>
  <c r="I210" i="137"/>
  <c r="G210" i="137"/>
  <c r="F210" i="137"/>
  <c r="E210" i="137"/>
  <c r="D210" i="137"/>
  <c r="AE209" i="137"/>
  <c r="AA209" i="137"/>
  <c r="AF209" i="137" s="1"/>
  <c r="V209" i="137"/>
  <c r="O209" i="137"/>
  <c r="W209" i="137" s="1"/>
  <c r="AB209" i="137" s="1"/>
  <c r="H209" i="137"/>
  <c r="X209" i="137" s="1"/>
  <c r="AE207" i="137"/>
  <c r="AA207" i="137"/>
  <c r="AF207" i="137" s="1"/>
  <c r="V207" i="137"/>
  <c r="O207" i="137"/>
  <c r="H207" i="137"/>
  <c r="X207" i="137" s="1"/>
  <c r="AD206" i="137"/>
  <c r="AC206" i="137"/>
  <c r="Z206" i="137"/>
  <c r="Y206" i="137"/>
  <c r="U206" i="137"/>
  <c r="T206" i="137"/>
  <c r="S206" i="137"/>
  <c r="R206" i="137"/>
  <c r="Q206" i="137"/>
  <c r="P206" i="137"/>
  <c r="N206" i="137"/>
  <c r="M206" i="137"/>
  <c r="L206" i="137"/>
  <c r="K206" i="137"/>
  <c r="J206" i="137"/>
  <c r="I206" i="137"/>
  <c r="G206" i="137"/>
  <c r="F206" i="137"/>
  <c r="E206" i="137"/>
  <c r="D206" i="137"/>
  <c r="AE205" i="137"/>
  <c r="AA205" i="137"/>
  <c r="AF205" i="137" s="1"/>
  <c r="V205" i="137"/>
  <c r="O205" i="137"/>
  <c r="H205" i="137"/>
  <c r="X205" i="137" s="1"/>
  <c r="AE204" i="137"/>
  <c r="AA204" i="137"/>
  <c r="AF204" i="137" s="1"/>
  <c r="V204" i="137"/>
  <c r="O204" i="137"/>
  <c r="H204" i="137"/>
  <c r="X204" i="137" s="1"/>
  <c r="AE203" i="137"/>
  <c r="AA203" i="137"/>
  <c r="AF203" i="137" s="1"/>
  <c r="V203" i="137"/>
  <c r="O203" i="137"/>
  <c r="H203" i="137"/>
  <c r="X203" i="137" s="1"/>
  <c r="AE202" i="137"/>
  <c r="AA202" i="137"/>
  <c r="AF202" i="137" s="1"/>
  <c r="V202" i="137"/>
  <c r="O202" i="137"/>
  <c r="H202" i="137"/>
  <c r="X202" i="137" s="1"/>
  <c r="AD201" i="137"/>
  <c r="AC201" i="137"/>
  <c r="Z201" i="137"/>
  <c r="Y201" i="137"/>
  <c r="U201" i="137"/>
  <c r="T201" i="137"/>
  <c r="S201" i="137"/>
  <c r="R201" i="137"/>
  <c r="Q201" i="137"/>
  <c r="P201" i="137"/>
  <c r="N201" i="137"/>
  <c r="M201" i="137"/>
  <c r="L201" i="137"/>
  <c r="K201" i="137"/>
  <c r="J201" i="137"/>
  <c r="I201" i="137"/>
  <c r="G201" i="137"/>
  <c r="F201" i="137"/>
  <c r="E201" i="137"/>
  <c r="D201" i="137"/>
  <c r="AD30" i="138"/>
  <c r="AD39" i="14" s="1"/>
  <c r="AC30" i="138"/>
  <c r="AC39" i="14" s="1"/>
  <c r="Z30" i="138"/>
  <c r="Z39" i="14" s="1"/>
  <c r="Y30" i="138"/>
  <c r="Y39" i="14" s="1"/>
  <c r="U30" i="138"/>
  <c r="U39" i="14" s="1"/>
  <c r="T30" i="138"/>
  <c r="T39" i="14" s="1"/>
  <c r="S30" i="138"/>
  <c r="S39" i="14" s="1"/>
  <c r="R30" i="138"/>
  <c r="R39" i="14" s="1"/>
  <c r="Q30" i="138"/>
  <c r="Q39" i="14" s="1"/>
  <c r="P30" i="138"/>
  <c r="P39" i="14" s="1"/>
  <c r="N30" i="138"/>
  <c r="N39" i="14" s="1"/>
  <c r="M30" i="138"/>
  <c r="M39" i="14" s="1"/>
  <c r="L30" i="138"/>
  <c r="L39" i="14" s="1"/>
  <c r="K30" i="138"/>
  <c r="K39" i="14" s="1"/>
  <c r="J30" i="138"/>
  <c r="J39" i="14" s="1"/>
  <c r="I30" i="138"/>
  <c r="I39" i="14" s="1"/>
  <c r="G30" i="138"/>
  <c r="G39" i="14" s="1"/>
  <c r="F30" i="138"/>
  <c r="F39" i="14" s="1"/>
  <c r="E30" i="138"/>
  <c r="E39" i="14" s="1"/>
  <c r="D30" i="138"/>
  <c r="D39" i="14" s="1"/>
  <c r="AE29" i="138"/>
  <c r="AA29" i="138"/>
  <c r="AF29" i="138" s="1"/>
  <c r="V29" i="138"/>
  <c r="O29" i="138"/>
  <c r="W29" i="138" s="1"/>
  <c r="AB29" i="138" s="1"/>
  <c r="H29" i="138"/>
  <c r="X29" i="138" s="1"/>
  <c r="AE28" i="138"/>
  <c r="AA28" i="138"/>
  <c r="AF28" i="138" s="1"/>
  <c r="V28" i="138"/>
  <c r="W28" i="138" s="1"/>
  <c r="AB28" i="138" s="1"/>
  <c r="O28" i="138"/>
  <c r="H28" i="138"/>
  <c r="X28" i="138" s="1"/>
  <c r="AE27" i="138"/>
  <c r="AA27" i="138"/>
  <c r="AF27" i="138" s="1"/>
  <c r="V27" i="138"/>
  <c r="O27" i="138"/>
  <c r="H27" i="138"/>
  <c r="X27" i="138" s="1"/>
  <c r="AE26" i="138"/>
  <c r="AA26" i="138"/>
  <c r="AF26" i="138" s="1"/>
  <c r="V26" i="138"/>
  <c r="O26" i="138"/>
  <c r="H26" i="138"/>
  <c r="X26" i="138" s="1"/>
  <c r="AE25" i="138"/>
  <c r="AA25" i="138"/>
  <c r="AF25" i="138" s="1"/>
  <c r="V25" i="138"/>
  <c r="O25" i="138"/>
  <c r="W25" i="138" s="1"/>
  <c r="AB25" i="138" s="1"/>
  <c r="H25" i="138"/>
  <c r="X25" i="138" s="1"/>
  <c r="AE24" i="138"/>
  <c r="AA24" i="138"/>
  <c r="AF24" i="138" s="1"/>
  <c r="V24" i="138"/>
  <c r="O24" i="138"/>
  <c r="H24" i="138"/>
  <c r="X24" i="138" s="1"/>
  <c r="AE23" i="138"/>
  <c r="AA23" i="138"/>
  <c r="AF23" i="138" s="1"/>
  <c r="V23" i="138"/>
  <c r="O23" i="138"/>
  <c r="W23" i="138" s="1"/>
  <c r="H23" i="138"/>
  <c r="X23" i="138" s="1"/>
  <c r="AE22" i="138"/>
  <c r="AA22" i="138"/>
  <c r="V22" i="138"/>
  <c r="O22" i="138"/>
  <c r="H22" i="138"/>
  <c r="AD165" i="52"/>
  <c r="AD167" i="52" s="1"/>
  <c r="AC165" i="52"/>
  <c r="AC167" i="52" s="1"/>
  <c r="Z165" i="52"/>
  <c r="Z167" i="52" s="1"/>
  <c r="Y165" i="52"/>
  <c r="Y167" i="52" s="1"/>
  <c r="U165" i="52"/>
  <c r="U167" i="52" s="1"/>
  <c r="T165" i="52"/>
  <c r="T167" i="52" s="1"/>
  <c r="S165" i="52"/>
  <c r="S167" i="52" s="1"/>
  <c r="R165" i="52"/>
  <c r="R167" i="52" s="1"/>
  <c r="Q165" i="52"/>
  <c r="Q167" i="52" s="1"/>
  <c r="P165" i="52"/>
  <c r="P167" i="52" s="1"/>
  <c r="N165" i="52"/>
  <c r="N167" i="52" s="1"/>
  <c r="M165" i="52"/>
  <c r="M167" i="52" s="1"/>
  <c r="L165" i="52"/>
  <c r="L167" i="52" s="1"/>
  <c r="K165" i="52"/>
  <c r="K167" i="52" s="1"/>
  <c r="J165" i="52"/>
  <c r="J167" i="52" s="1"/>
  <c r="I165" i="52"/>
  <c r="I167" i="52" s="1"/>
  <c r="G165" i="52"/>
  <c r="G167" i="52" s="1"/>
  <c r="F165" i="52"/>
  <c r="F167" i="52" s="1"/>
  <c r="E165" i="52"/>
  <c r="E167" i="52" s="1"/>
  <c r="D165" i="52"/>
  <c r="D167" i="52" s="1"/>
  <c r="AE164" i="52"/>
  <c r="AA164" i="52"/>
  <c r="AF164" i="52" s="1"/>
  <c r="O164" i="52"/>
  <c r="H164" i="52"/>
  <c r="X164" i="52" s="1"/>
  <c r="AE163" i="52"/>
  <c r="AA163" i="52"/>
  <c r="AF163" i="52" s="1"/>
  <c r="O163" i="52"/>
  <c r="H163" i="52"/>
  <c r="X163" i="52" s="1"/>
  <c r="AE162" i="52"/>
  <c r="AA162" i="52"/>
  <c r="AF162" i="52" s="1"/>
  <c r="O162" i="52"/>
  <c r="H162" i="52"/>
  <c r="X162" i="52" s="1"/>
  <c r="AE161" i="52"/>
  <c r="AA161" i="52"/>
  <c r="AF161" i="52" s="1"/>
  <c r="O161" i="52"/>
  <c r="H161" i="52"/>
  <c r="X161" i="52" s="1"/>
  <c r="AE160" i="52"/>
  <c r="AA160" i="52"/>
  <c r="AF160" i="52" s="1"/>
  <c r="O160" i="52"/>
  <c r="H160" i="52"/>
  <c r="X160" i="52" s="1"/>
  <c r="AE159" i="52"/>
  <c r="AA159" i="52"/>
  <c r="AF159" i="52" s="1"/>
  <c r="O159" i="52"/>
  <c r="H159" i="52"/>
  <c r="X159" i="52" s="1"/>
  <c r="AE158" i="52"/>
  <c r="AA158" i="52"/>
  <c r="AF158" i="52" s="1"/>
  <c r="O158" i="52"/>
  <c r="H158" i="52"/>
  <c r="X158" i="52" s="1"/>
  <c r="AE157" i="52"/>
  <c r="AA157" i="52"/>
  <c r="AF157" i="52" s="1"/>
  <c r="O157" i="52"/>
  <c r="H157" i="52"/>
  <c r="X157" i="52" s="1"/>
  <c r="AE156" i="52"/>
  <c r="AA156" i="52"/>
  <c r="AF156" i="52" s="1"/>
  <c r="O156" i="52"/>
  <c r="H156" i="52"/>
  <c r="AE155" i="52"/>
  <c r="AA155" i="52"/>
  <c r="AF155" i="52" s="1"/>
  <c r="O155" i="52"/>
  <c r="H155" i="52"/>
  <c r="AE148" i="52"/>
  <c r="AE147" i="52" s="1"/>
  <c r="AA148" i="52"/>
  <c r="AF148" i="52" s="1"/>
  <c r="V148" i="52"/>
  <c r="V147" i="52" s="1"/>
  <c r="O148" i="52"/>
  <c r="H148" i="52"/>
  <c r="X148" i="52" s="1"/>
  <c r="AD147" i="52"/>
  <c r="AC147" i="52"/>
  <c r="Z147" i="52"/>
  <c r="U147" i="52"/>
  <c r="T147" i="52"/>
  <c r="S147" i="52"/>
  <c r="R147" i="52"/>
  <c r="Q147" i="52"/>
  <c r="P147" i="52"/>
  <c r="N147" i="52"/>
  <c r="M147" i="52"/>
  <c r="L147" i="52"/>
  <c r="K147" i="52"/>
  <c r="J147" i="52"/>
  <c r="I147" i="52"/>
  <c r="G147" i="52"/>
  <c r="F147" i="52"/>
  <c r="E147" i="52"/>
  <c r="D147" i="52"/>
  <c r="AE146" i="52"/>
  <c r="AA146" i="52"/>
  <c r="AF146" i="52" s="1"/>
  <c r="V146" i="52"/>
  <c r="O146" i="52"/>
  <c r="H146" i="52"/>
  <c r="X146" i="52" s="1"/>
  <c r="AE145" i="52"/>
  <c r="AA145" i="52"/>
  <c r="V145" i="52"/>
  <c r="O145" i="52"/>
  <c r="H145" i="52"/>
  <c r="X145" i="52" s="1"/>
  <c r="AD144" i="52"/>
  <c r="AC144" i="52"/>
  <c r="Z144" i="52"/>
  <c r="U144" i="52"/>
  <c r="T144" i="52"/>
  <c r="S144" i="52"/>
  <c r="R144" i="52"/>
  <c r="Q144" i="52"/>
  <c r="P144" i="52"/>
  <c r="N144" i="52"/>
  <c r="M144" i="52"/>
  <c r="L144" i="52"/>
  <c r="K144" i="52"/>
  <c r="J144" i="52"/>
  <c r="I144" i="52"/>
  <c r="G144" i="52"/>
  <c r="F144" i="52"/>
  <c r="E144" i="52"/>
  <c r="D144" i="52"/>
  <c r="AE143" i="52"/>
  <c r="AA143" i="52"/>
  <c r="AF143" i="52" s="1"/>
  <c r="V143" i="52"/>
  <c r="O143" i="52"/>
  <c r="H143" i="52"/>
  <c r="X143" i="52" s="1"/>
  <c r="AE142" i="52"/>
  <c r="AA142" i="52"/>
  <c r="AF142" i="52" s="1"/>
  <c r="V142" i="52"/>
  <c r="O142" i="52"/>
  <c r="H142" i="52"/>
  <c r="X142" i="52" s="1"/>
  <c r="AE141" i="52"/>
  <c r="AA141" i="52"/>
  <c r="AF141" i="52" s="1"/>
  <c r="V141" i="52"/>
  <c r="O141" i="52"/>
  <c r="H141" i="52"/>
  <c r="AE140" i="52"/>
  <c r="AA140" i="52"/>
  <c r="AF140" i="52" s="1"/>
  <c r="V140" i="52"/>
  <c r="O140" i="52"/>
  <c r="H140" i="52"/>
  <c r="X140" i="52" s="1"/>
  <c r="AD139" i="52"/>
  <c r="AC139" i="52"/>
  <c r="Z139" i="52"/>
  <c r="U139" i="52"/>
  <c r="T139" i="52"/>
  <c r="S139" i="52"/>
  <c r="R139" i="52"/>
  <c r="Q139" i="52"/>
  <c r="P139" i="52"/>
  <c r="N139" i="52"/>
  <c r="M139" i="52"/>
  <c r="L139" i="52"/>
  <c r="K139" i="52"/>
  <c r="J139" i="52"/>
  <c r="I139" i="52"/>
  <c r="G139" i="52"/>
  <c r="F139" i="52"/>
  <c r="E139" i="52"/>
  <c r="D139" i="52"/>
  <c r="AE138" i="52"/>
  <c r="AA138" i="52"/>
  <c r="AF138" i="52" s="1"/>
  <c r="V138" i="52"/>
  <c r="W138" i="52" s="1"/>
  <c r="AB138" i="52" s="1"/>
  <c r="O138" i="52"/>
  <c r="H138" i="52"/>
  <c r="X138" i="52" s="1"/>
  <c r="AE137" i="52"/>
  <c r="AA137" i="52"/>
  <c r="AF137" i="52" s="1"/>
  <c r="V137" i="52"/>
  <c r="O137" i="52"/>
  <c r="H137" i="52"/>
  <c r="AE136" i="52"/>
  <c r="AA136" i="52"/>
  <c r="AF136" i="52" s="1"/>
  <c r="V136" i="52"/>
  <c r="O136" i="52"/>
  <c r="H136" i="52"/>
  <c r="X136" i="52" s="1"/>
  <c r="AD135" i="52"/>
  <c r="AC135" i="52"/>
  <c r="Z135" i="52"/>
  <c r="U135" i="52"/>
  <c r="T135" i="52"/>
  <c r="S135" i="52"/>
  <c r="R135" i="52"/>
  <c r="Q135" i="52"/>
  <c r="P135" i="52"/>
  <c r="N135" i="52"/>
  <c r="M135" i="52"/>
  <c r="L135" i="52"/>
  <c r="K135" i="52"/>
  <c r="J135" i="52"/>
  <c r="I135" i="52"/>
  <c r="G135" i="52"/>
  <c r="F135" i="52"/>
  <c r="E135" i="52"/>
  <c r="D135" i="52"/>
  <c r="AE134" i="52"/>
  <c r="AA134" i="52"/>
  <c r="AF134" i="52" s="1"/>
  <c r="V134" i="52"/>
  <c r="O134" i="52"/>
  <c r="H134" i="52"/>
  <c r="X134" i="52" s="1"/>
  <c r="AE133" i="52"/>
  <c r="AA133" i="52"/>
  <c r="AF133" i="52" s="1"/>
  <c r="V133" i="52"/>
  <c r="O133" i="52"/>
  <c r="H133" i="52"/>
  <c r="X133" i="52" s="1"/>
  <c r="AE132" i="52"/>
  <c r="AA132" i="52"/>
  <c r="AF132" i="52" s="1"/>
  <c r="V132" i="52"/>
  <c r="O132" i="52"/>
  <c r="H132" i="52"/>
  <c r="X132" i="52" s="1"/>
  <c r="AE131" i="52"/>
  <c r="AA131" i="52"/>
  <c r="AF131" i="52" s="1"/>
  <c r="V131" i="52"/>
  <c r="O131" i="52"/>
  <c r="H131" i="52"/>
  <c r="X131" i="52" s="1"/>
  <c r="AE130" i="52"/>
  <c r="AA130" i="52"/>
  <c r="AF130" i="52" s="1"/>
  <c r="V130" i="52"/>
  <c r="O130" i="52"/>
  <c r="H130" i="52"/>
  <c r="X130" i="52" s="1"/>
  <c r="AE129" i="52"/>
  <c r="AA129" i="52"/>
  <c r="V129" i="52"/>
  <c r="O129" i="52"/>
  <c r="H129" i="52"/>
  <c r="AE128" i="52"/>
  <c r="AA128" i="52"/>
  <c r="AF128" i="52" s="1"/>
  <c r="V128" i="52"/>
  <c r="O128" i="52"/>
  <c r="H128" i="52"/>
  <c r="AD127" i="52"/>
  <c r="AC127" i="52"/>
  <c r="Z127" i="52"/>
  <c r="U127" i="52"/>
  <c r="T127" i="52"/>
  <c r="S127" i="52"/>
  <c r="R127" i="52"/>
  <c r="Q127" i="52"/>
  <c r="P127" i="52"/>
  <c r="N127" i="52"/>
  <c r="M127" i="52"/>
  <c r="L127" i="52"/>
  <c r="K127" i="52"/>
  <c r="J127" i="52"/>
  <c r="I127" i="52"/>
  <c r="G127" i="52"/>
  <c r="F127" i="52"/>
  <c r="E127" i="52"/>
  <c r="D127" i="52"/>
  <c r="AE126" i="52"/>
  <c r="AA126" i="52"/>
  <c r="AF126" i="52" s="1"/>
  <c r="V126" i="52"/>
  <c r="O126" i="52"/>
  <c r="H126" i="52"/>
  <c r="X126" i="52" s="1"/>
  <c r="AE125" i="52"/>
  <c r="AA125" i="52"/>
  <c r="AF125" i="52" s="1"/>
  <c r="V125" i="52"/>
  <c r="O125" i="52"/>
  <c r="H125" i="52"/>
  <c r="X125" i="52" s="1"/>
  <c r="AE124" i="52"/>
  <c r="AA124" i="52"/>
  <c r="AF124" i="52" s="1"/>
  <c r="V124" i="52"/>
  <c r="O124" i="52"/>
  <c r="H124" i="52"/>
  <c r="X124" i="52" s="1"/>
  <c r="AE123" i="52"/>
  <c r="AA123" i="52"/>
  <c r="AF123" i="52" s="1"/>
  <c r="V123" i="52"/>
  <c r="O123" i="52"/>
  <c r="H123" i="52"/>
  <c r="X123" i="52" s="1"/>
  <c r="AE122" i="52"/>
  <c r="AA122" i="52"/>
  <c r="AF122" i="52" s="1"/>
  <c r="V122" i="52"/>
  <c r="O122" i="52"/>
  <c r="H122" i="52"/>
  <c r="X122" i="52" s="1"/>
  <c r="AE121" i="52"/>
  <c r="AA121" i="52"/>
  <c r="AF121" i="52" s="1"/>
  <c r="V121" i="52"/>
  <c r="O121" i="52"/>
  <c r="H121" i="52"/>
  <c r="X121" i="52" s="1"/>
  <c r="AE120" i="52"/>
  <c r="AA120" i="52"/>
  <c r="AF120" i="52" s="1"/>
  <c r="V120" i="52"/>
  <c r="O120" i="52"/>
  <c r="H120" i="52"/>
  <c r="X120" i="52" s="1"/>
  <c r="AE119" i="52"/>
  <c r="AA119" i="52"/>
  <c r="AF119" i="52" s="1"/>
  <c r="V119" i="52"/>
  <c r="O119" i="52"/>
  <c r="H119" i="52"/>
  <c r="X119" i="52" s="1"/>
  <c r="AE118" i="52"/>
  <c r="AA118" i="52"/>
  <c r="AF118" i="52" s="1"/>
  <c r="V118" i="52"/>
  <c r="O118" i="52"/>
  <c r="H118" i="52"/>
  <c r="X118" i="52" s="1"/>
  <c r="AE117" i="52"/>
  <c r="AA117" i="52"/>
  <c r="AF117" i="52" s="1"/>
  <c r="V117" i="52"/>
  <c r="O117" i="52"/>
  <c r="H117" i="52"/>
  <c r="X117" i="52" s="1"/>
  <c r="AE116" i="52"/>
  <c r="AA116" i="52"/>
  <c r="AF116" i="52" s="1"/>
  <c r="V116" i="52"/>
  <c r="O116" i="52"/>
  <c r="H116" i="52"/>
  <c r="X116" i="52" s="1"/>
  <c r="AE115" i="52"/>
  <c r="AA115" i="52"/>
  <c r="AF115" i="52" s="1"/>
  <c r="V115" i="52"/>
  <c r="O115" i="52"/>
  <c r="H115" i="52"/>
  <c r="X115" i="52" s="1"/>
  <c r="AE114" i="52"/>
  <c r="AA114" i="52"/>
  <c r="AF114" i="52" s="1"/>
  <c r="V114" i="52"/>
  <c r="O114" i="52"/>
  <c r="H114" i="52"/>
  <c r="X114" i="52" s="1"/>
  <c r="AE113" i="52"/>
  <c r="AA113" i="52"/>
  <c r="AF113" i="52" s="1"/>
  <c r="V113" i="52"/>
  <c r="O113" i="52"/>
  <c r="H113" i="52"/>
  <c r="X113" i="52" s="1"/>
  <c r="AE112" i="52"/>
  <c r="AA112" i="52"/>
  <c r="AF112" i="52" s="1"/>
  <c r="V112" i="52"/>
  <c r="O112" i="52"/>
  <c r="H112" i="52"/>
  <c r="X112" i="52" s="1"/>
  <c r="AE111" i="52"/>
  <c r="AA111" i="52"/>
  <c r="AF111" i="52" s="1"/>
  <c r="V111" i="52"/>
  <c r="O111" i="52"/>
  <c r="H111" i="52"/>
  <c r="X111" i="52" s="1"/>
  <c r="AE110" i="52"/>
  <c r="AA110" i="52"/>
  <c r="AF110" i="52" s="1"/>
  <c r="V110" i="52"/>
  <c r="O110" i="52"/>
  <c r="H110" i="52"/>
  <c r="X110" i="52" s="1"/>
  <c r="AE109" i="52"/>
  <c r="AA109" i="52"/>
  <c r="AF109" i="52" s="1"/>
  <c r="V109" i="52"/>
  <c r="O109" i="52"/>
  <c r="H109" i="52"/>
  <c r="AE108" i="52"/>
  <c r="AA108" i="52"/>
  <c r="V108" i="52"/>
  <c r="O108" i="52"/>
  <c r="H108" i="52"/>
  <c r="X108" i="52" s="1"/>
  <c r="AD107" i="52"/>
  <c r="AC107" i="52"/>
  <c r="Z107" i="52"/>
  <c r="U107" i="52"/>
  <c r="T107" i="52"/>
  <c r="S107" i="52"/>
  <c r="R107" i="52"/>
  <c r="Q107" i="52"/>
  <c r="P107" i="52"/>
  <c r="N107" i="52"/>
  <c r="M107" i="52"/>
  <c r="L107" i="52"/>
  <c r="K107" i="52"/>
  <c r="J107" i="52"/>
  <c r="I107" i="52"/>
  <c r="G107" i="52"/>
  <c r="F107" i="52"/>
  <c r="E107" i="52"/>
  <c r="D107" i="52"/>
  <c r="AE106" i="52"/>
  <c r="AA106" i="52"/>
  <c r="V106" i="52"/>
  <c r="O106" i="52"/>
  <c r="H106" i="52"/>
  <c r="AE105" i="52"/>
  <c r="AA105" i="52"/>
  <c r="AF105" i="52" s="1"/>
  <c r="V105" i="52"/>
  <c r="O105" i="52"/>
  <c r="H105" i="52"/>
  <c r="X105" i="52" s="1"/>
  <c r="AE104" i="52"/>
  <c r="AA104" i="52"/>
  <c r="AF104" i="52" s="1"/>
  <c r="V104" i="52"/>
  <c r="O104" i="52"/>
  <c r="H104" i="52"/>
  <c r="X104" i="52" s="1"/>
  <c r="AE103" i="52"/>
  <c r="AA103" i="52"/>
  <c r="AF103" i="52" s="1"/>
  <c r="V103" i="52"/>
  <c r="O103" i="52"/>
  <c r="H103" i="52"/>
  <c r="X103" i="52" s="1"/>
  <c r="AE102" i="52"/>
  <c r="AA102" i="52"/>
  <c r="AF102" i="52" s="1"/>
  <c r="V102" i="52"/>
  <c r="O102" i="52"/>
  <c r="H102" i="52"/>
  <c r="X102" i="52" s="1"/>
  <c r="AE101" i="52"/>
  <c r="AA101" i="52"/>
  <c r="AF101" i="52" s="1"/>
  <c r="V101" i="52"/>
  <c r="O101" i="52"/>
  <c r="H101" i="52"/>
  <c r="X101" i="52" s="1"/>
  <c r="AE100" i="52"/>
  <c r="AA100" i="52"/>
  <c r="AF100" i="52" s="1"/>
  <c r="V100" i="52"/>
  <c r="O100" i="52"/>
  <c r="H100" i="52"/>
  <c r="X100" i="52" s="1"/>
  <c r="AE99" i="52"/>
  <c r="AA99" i="52"/>
  <c r="AF99" i="52" s="1"/>
  <c r="V99" i="52"/>
  <c r="O99" i="52"/>
  <c r="H99" i="52"/>
  <c r="X99" i="52" s="1"/>
  <c r="AE98" i="52"/>
  <c r="AA98" i="52"/>
  <c r="AF98" i="52" s="1"/>
  <c r="V98" i="52"/>
  <c r="O98" i="52"/>
  <c r="H98" i="52"/>
  <c r="X98" i="52" s="1"/>
  <c r="AE97" i="52"/>
  <c r="AA97" i="52"/>
  <c r="AF97" i="52" s="1"/>
  <c r="V97" i="52"/>
  <c r="O97" i="52"/>
  <c r="H97" i="52"/>
  <c r="X97" i="52" s="1"/>
  <c r="AE96" i="52"/>
  <c r="AA96" i="52"/>
  <c r="AF96" i="52" s="1"/>
  <c r="V96" i="52"/>
  <c r="O96" i="52"/>
  <c r="H96" i="52"/>
  <c r="AE95" i="52"/>
  <c r="AA95" i="52"/>
  <c r="AF95" i="52" s="1"/>
  <c r="V95" i="52"/>
  <c r="O95" i="52"/>
  <c r="H95" i="52"/>
  <c r="X95" i="52" s="1"/>
  <c r="AE94" i="52"/>
  <c r="AA94" i="52"/>
  <c r="AF94" i="52" s="1"/>
  <c r="V94" i="52"/>
  <c r="O94" i="52"/>
  <c r="H94" i="52"/>
  <c r="X94" i="52" s="1"/>
  <c r="AE93" i="52"/>
  <c r="AA93" i="52"/>
  <c r="AF93" i="52" s="1"/>
  <c r="V93" i="52"/>
  <c r="O93" i="52"/>
  <c r="H93" i="52"/>
  <c r="X93" i="52" s="1"/>
  <c r="AE92" i="52"/>
  <c r="AA92" i="52"/>
  <c r="V92" i="52"/>
  <c r="O92" i="52"/>
  <c r="H92" i="52"/>
  <c r="X92" i="52" s="1"/>
  <c r="AD91" i="52"/>
  <c r="AC91" i="52"/>
  <c r="Z91" i="52"/>
  <c r="U91" i="52"/>
  <c r="T91" i="52"/>
  <c r="S91" i="52"/>
  <c r="R91" i="52"/>
  <c r="Q91" i="52"/>
  <c r="P91" i="52"/>
  <c r="N91" i="52"/>
  <c r="M91" i="52"/>
  <c r="L91" i="52"/>
  <c r="K91" i="52"/>
  <c r="J91" i="52"/>
  <c r="I91" i="52"/>
  <c r="G91" i="52"/>
  <c r="F91" i="52"/>
  <c r="E91" i="52"/>
  <c r="D91" i="52"/>
  <c r="D149" i="52" s="1"/>
  <c r="D40" i="14" s="1"/>
  <c r="AE105" i="55"/>
  <c r="AA105" i="55"/>
  <c r="AF105" i="55" s="1"/>
  <c r="V105" i="55"/>
  <c r="O105" i="55"/>
  <c r="H105" i="55"/>
  <c r="X105" i="55" s="1"/>
  <c r="AE104" i="55"/>
  <c r="AA104" i="55"/>
  <c r="AE103" i="55"/>
  <c r="AA103" i="55"/>
  <c r="AE102" i="55"/>
  <c r="AA102" i="55"/>
  <c r="V102" i="55"/>
  <c r="O102" i="55"/>
  <c r="H102" i="55"/>
  <c r="X102" i="55" s="1"/>
  <c r="AE101" i="55"/>
  <c r="AA101" i="55"/>
  <c r="AE100" i="55"/>
  <c r="AA100" i="55"/>
  <c r="AE99" i="55"/>
  <c r="AA99" i="55"/>
  <c r="AF99" i="55" s="1"/>
  <c r="V99" i="55"/>
  <c r="O99" i="55"/>
  <c r="H99" i="55"/>
  <c r="X99" i="55" s="1"/>
  <c r="AE98" i="55"/>
  <c r="AA98" i="55"/>
  <c r="AE97" i="55"/>
  <c r="AA97" i="55"/>
  <c r="AD96" i="55"/>
  <c r="AC96" i="55"/>
  <c r="Z96" i="55"/>
  <c r="Y96" i="55"/>
  <c r="U96" i="55"/>
  <c r="T96" i="55"/>
  <c r="S96" i="55"/>
  <c r="R96" i="55"/>
  <c r="Q96" i="55"/>
  <c r="P96" i="55"/>
  <c r="N96" i="55"/>
  <c r="M96" i="55"/>
  <c r="L96" i="55"/>
  <c r="K96" i="55"/>
  <c r="J96" i="55"/>
  <c r="I96" i="55"/>
  <c r="G96" i="55"/>
  <c r="F96" i="55"/>
  <c r="E96" i="55"/>
  <c r="D96" i="55"/>
  <c r="AE94" i="55"/>
  <c r="AA94" i="55"/>
  <c r="AF94" i="55" s="1"/>
  <c r="V94" i="55"/>
  <c r="O94" i="55"/>
  <c r="H94" i="55"/>
  <c r="X94" i="55" s="1"/>
  <c r="AE93" i="55"/>
  <c r="AA93" i="55"/>
  <c r="AF93" i="55" s="1"/>
  <c r="V93" i="55"/>
  <c r="O93" i="55"/>
  <c r="H93" i="55"/>
  <c r="X93" i="55" s="1"/>
  <c r="AE92" i="55"/>
  <c r="AA92" i="55"/>
  <c r="V92" i="55"/>
  <c r="W92" i="55" s="1"/>
  <c r="AB92" i="55" s="1"/>
  <c r="O92" i="55"/>
  <c r="H92" i="55"/>
  <c r="X92" i="55" s="1"/>
  <c r="AE91" i="55"/>
  <c r="AA91" i="55"/>
  <c r="AF91" i="55" s="1"/>
  <c r="V91" i="55"/>
  <c r="O91" i="55"/>
  <c r="W91" i="55" s="1"/>
  <c r="AB91" i="55" s="1"/>
  <c r="H91" i="55"/>
  <c r="X91" i="55" s="1"/>
  <c r="AE90" i="55"/>
  <c r="AA90" i="55"/>
  <c r="AE89" i="55"/>
  <c r="AA89" i="55"/>
  <c r="AE88" i="55"/>
  <c r="AA88" i="55"/>
  <c r="AF88" i="55" s="1"/>
  <c r="V88" i="55"/>
  <c r="O88" i="55"/>
  <c r="H88" i="55"/>
  <c r="X88" i="55" s="1"/>
  <c r="AE87" i="55"/>
  <c r="AA87" i="55"/>
  <c r="AE86" i="55"/>
  <c r="AA86" i="55"/>
  <c r="AE85" i="55"/>
  <c r="AA85" i="55"/>
  <c r="V85" i="55"/>
  <c r="O85" i="55"/>
  <c r="H85" i="55"/>
  <c r="X85" i="55" s="1"/>
  <c r="AE84" i="55"/>
  <c r="AA84" i="55"/>
  <c r="AE83" i="55"/>
  <c r="AA83" i="55"/>
  <c r="AD82" i="55"/>
  <c r="AD108" i="55" s="1"/>
  <c r="AC82" i="55"/>
  <c r="Z82" i="55"/>
  <c r="Y82" i="55"/>
  <c r="U82" i="55"/>
  <c r="U108" i="55" s="1"/>
  <c r="T82" i="55"/>
  <c r="S82" i="55"/>
  <c r="R82" i="55"/>
  <c r="Q82" i="55"/>
  <c r="Q108" i="55" s="1"/>
  <c r="P82" i="55"/>
  <c r="N82" i="55"/>
  <c r="N95" i="55" s="1"/>
  <c r="M82" i="55"/>
  <c r="L82" i="55"/>
  <c r="L108" i="55" s="1"/>
  <c r="K82" i="55"/>
  <c r="K95" i="55" s="1"/>
  <c r="J82" i="55"/>
  <c r="J108" i="55" s="1"/>
  <c r="I82" i="55"/>
  <c r="G82" i="55"/>
  <c r="G95" i="55" s="1"/>
  <c r="F82" i="55"/>
  <c r="E82" i="55"/>
  <c r="E108" i="55" s="1"/>
  <c r="D82" i="55"/>
  <c r="AE75" i="55"/>
  <c r="AA75" i="55"/>
  <c r="AF75" i="55"/>
  <c r="V75" i="55"/>
  <c r="O75" i="55"/>
  <c r="H75" i="55"/>
  <c r="X75" i="55"/>
  <c r="AE74" i="55"/>
  <c r="AA74" i="55"/>
  <c r="AF74" i="55" s="1"/>
  <c r="V74" i="55"/>
  <c r="O74" i="55"/>
  <c r="H74" i="55"/>
  <c r="X74" i="55" s="1"/>
  <c r="AE73" i="55"/>
  <c r="AA73" i="55"/>
  <c r="AF73" i="55"/>
  <c r="V73" i="55"/>
  <c r="O73" i="55"/>
  <c r="W73" i="55" s="1"/>
  <c r="AB73" i="55" s="1"/>
  <c r="H73" i="55"/>
  <c r="X73" i="55"/>
  <c r="AE72" i="55"/>
  <c r="AA72" i="55"/>
  <c r="AF72" i="55" s="1"/>
  <c r="V72" i="55"/>
  <c r="O72" i="55"/>
  <c r="H72" i="55"/>
  <c r="X72" i="55" s="1"/>
  <c r="AE71" i="55"/>
  <c r="AA71" i="55"/>
  <c r="AF71" i="55"/>
  <c r="V71" i="55"/>
  <c r="O71" i="55"/>
  <c r="H71" i="55"/>
  <c r="X71" i="55"/>
  <c r="AE70" i="55"/>
  <c r="AA70" i="55"/>
  <c r="V70" i="55"/>
  <c r="O70" i="55"/>
  <c r="W70" i="55" s="1"/>
  <c r="H70" i="55"/>
  <c r="AE69" i="55"/>
  <c r="AE68" i="55" s="1"/>
  <c r="AA69" i="55"/>
  <c r="AF69" i="55"/>
  <c r="V69" i="55"/>
  <c r="O69" i="55"/>
  <c r="O68" i="55" s="1"/>
  <c r="H69" i="55"/>
  <c r="AD68" i="55"/>
  <c r="AC68" i="55"/>
  <c r="Z68" i="55"/>
  <c r="Y68" i="55"/>
  <c r="U68" i="55"/>
  <c r="T68" i="55"/>
  <c r="S68" i="55"/>
  <c r="R68" i="55"/>
  <c r="Q68" i="55"/>
  <c r="P68" i="55"/>
  <c r="N68" i="55"/>
  <c r="M68" i="55"/>
  <c r="L68" i="55"/>
  <c r="K68" i="55"/>
  <c r="J68" i="55"/>
  <c r="I68" i="55"/>
  <c r="G68" i="55"/>
  <c r="F68" i="55"/>
  <c r="E68" i="55"/>
  <c r="D68" i="55"/>
  <c r="AE67" i="55"/>
  <c r="AA67" i="55"/>
  <c r="AF67" i="55"/>
  <c r="V67" i="55"/>
  <c r="O67" i="55"/>
  <c r="H67" i="55"/>
  <c r="X67" i="55" s="1"/>
  <c r="AE66" i="55"/>
  <c r="AA66" i="55"/>
  <c r="AF66" i="55" s="1"/>
  <c r="V66" i="55"/>
  <c r="O66" i="55"/>
  <c r="H66" i="55"/>
  <c r="X66" i="55" s="1"/>
  <c r="AE65" i="55"/>
  <c r="AA65" i="55"/>
  <c r="AF65" i="55" s="1"/>
  <c r="V65" i="55"/>
  <c r="O65" i="55"/>
  <c r="W65" i="55" s="1"/>
  <c r="AB65" i="55" s="1"/>
  <c r="H65" i="55"/>
  <c r="X65" i="55" s="1"/>
  <c r="AE64" i="55"/>
  <c r="AA64" i="55"/>
  <c r="AF64" i="55" s="1"/>
  <c r="V64" i="55"/>
  <c r="O64" i="55"/>
  <c r="H64" i="55"/>
  <c r="X64" i="55" s="1"/>
  <c r="AE63" i="55"/>
  <c r="AA63" i="55"/>
  <c r="V63" i="55"/>
  <c r="O63" i="55"/>
  <c r="W63" i="55" s="1"/>
  <c r="AB63" i="55" s="1"/>
  <c r="H63" i="55"/>
  <c r="X63" i="55" s="1"/>
  <c r="AE62" i="55"/>
  <c r="AE61" i="55" s="1"/>
  <c r="AA62" i="55"/>
  <c r="AF62" i="55" s="1"/>
  <c r="V62" i="55"/>
  <c r="V61" i="55" s="1"/>
  <c r="O62" i="55"/>
  <c r="H62" i="55"/>
  <c r="AD61" i="55"/>
  <c r="AC61" i="55"/>
  <c r="Z61" i="55"/>
  <c r="Y61" i="55"/>
  <c r="U61" i="55"/>
  <c r="T61" i="55"/>
  <c r="S61" i="55"/>
  <c r="R61" i="55"/>
  <c r="R76" i="55" s="1"/>
  <c r="R42" i="14" s="1"/>
  <c r="Q61" i="55"/>
  <c r="P61" i="55"/>
  <c r="P76" i="55" s="1"/>
  <c r="P42" i="14" s="1"/>
  <c r="N61" i="55"/>
  <c r="M61" i="55"/>
  <c r="M76" i="55" s="1"/>
  <c r="M42" i="14" s="1"/>
  <c r="L61" i="55"/>
  <c r="K61" i="55"/>
  <c r="K76" i="55" s="1"/>
  <c r="K42" i="14" s="1"/>
  <c r="J61" i="55"/>
  <c r="I61" i="55"/>
  <c r="G61" i="55"/>
  <c r="F61" i="55"/>
  <c r="F76" i="55" s="1"/>
  <c r="E61" i="55"/>
  <c r="D61" i="55"/>
  <c r="W224" i="137"/>
  <c r="AB224" i="137" s="1"/>
  <c r="W94" i="52"/>
  <c r="AB94" i="52" s="1"/>
  <c r="W77" i="14"/>
  <c r="AB77" i="14" s="1"/>
  <c r="W152" i="14"/>
  <c r="AB152" i="14" s="1"/>
  <c r="W163" i="52"/>
  <c r="AB163" i="52"/>
  <c r="W252" i="137"/>
  <c r="AB252" i="137" s="1"/>
  <c r="W102" i="52"/>
  <c r="AB102" i="52" s="1"/>
  <c r="W142" i="52"/>
  <c r="AB142" i="52" s="1"/>
  <c r="W26" i="138"/>
  <c r="AB26" i="138" s="1"/>
  <c r="W82" i="14"/>
  <c r="AB82" i="14" s="1"/>
  <c r="W187" i="14"/>
  <c r="AB187" i="14" s="1"/>
  <c r="W207" i="137"/>
  <c r="AB207" i="137" s="1"/>
  <c r="W283" i="137"/>
  <c r="AB283" i="137" s="1"/>
  <c r="W108" i="137"/>
  <c r="AB108" i="137" s="1"/>
  <c r="W156" i="137"/>
  <c r="AB156" i="137" s="1"/>
  <c r="W202" i="137"/>
  <c r="AB202" i="137" s="1"/>
  <c r="W239" i="137"/>
  <c r="AB239" i="137" s="1"/>
  <c r="AA110" i="137"/>
  <c r="W212" i="137"/>
  <c r="AB212" i="137" s="1"/>
  <c r="W222" i="137"/>
  <c r="AB222" i="137" s="1"/>
  <c r="W145" i="137"/>
  <c r="AB145" i="137" s="1"/>
  <c r="W249" i="137"/>
  <c r="AB249" i="137" s="1"/>
  <c r="W272" i="137"/>
  <c r="AB272" i="137" s="1"/>
  <c r="AB141" i="137"/>
  <c r="AB125" i="137"/>
  <c r="AB153" i="137"/>
  <c r="AB251" i="137"/>
  <c r="X154" i="137"/>
  <c r="V154" i="137"/>
  <c r="H147" i="52"/>
  <c r="X147" i="52" s="1"/>
  <c r="W156" i="52"/>
  <c r="AB156" i="52" s="1"/>
  <c r="W160" i="52"/>
  <c r="AB160" i="52" s="1"/>
  <c r="W88" i="55"/>
  <c r="AB88" i="55" s="1"/>
  <c r="AE84" i="14"/>
  <c r="AE86" i="14"/>
  <c r="W91" i="14"/>
  <c r="AB91" i="14" s="1"/>
  <c r="AA84" i="14"/>
  <c r="AF84" i="14" s="1"/>
  <c r="X145" i="14"/>
  <c r="W85" i="55"/>
  <c r="AB85" i="55" s="1"/>
  <c r="W94" i="55"/>
  <c r="AB94" i="55" s="1"/>
  <c r="W164" i="52"/>
  <c r="AB164" i="52" s="1"/>
  <c r="AE144" i="52"/>
  <c r="AA147" i="52"/>
  <c r="AF147" i="52" s="1"/>
  <c r="W27" i="138"/>
  <c r="AB27" i="138" s="1"/>
  <c r="V30" i="138"/>
  <c r="H30" i="138"/>
  <c r="X30" i="138" s="1"/>
  <c r="W24" i="138"/>
  <c r="AB24" i="138" s="1"/>
  <c r="Y274" i="137"/>
  <c r="Y65" i="14" s="1"/>
  <c r="W221" i="137"/>
  <c r="AB221" i="137" s="1"/>
  <c r="W227" i="137"/>
  <c r="AB227" i="137" s="1"/>
  <c r="W245" i="137"/>
  <c r="AB245" i="137" s="1"/>
  <c r="AE105" i="137"/>
  <c r="AE110" i="137"/>
  <c r="W128" i="137"/>
  <c r="AB128" i="137" s="1"/>
  <c r="W176" i="137"/>
  <c r="AB176" i="137" s="1"/>
  <c r="W203" i="137"/>
  <c r="AB203" i="137" s="1"/>
  <c r="AA206" i="137"/>
  <c r="AF206" i="137" s="1"/>
  <c r="W240" i="137"/>
  <c r="AB240" i="137" s="1"/>
  <c r="W244" i="137"/>
  <c r="AB244" i="137" s="1"/>
  <c r="W266" i="137"/>
  <c r="AB266" i="137" s="1"/>
  <c r="W133" i="137"/>
  <c r="AB133" i="137" s="1"/>
  <c r="W137" i="137"/>
  <c r="AB137" i="137" s="1"/>
  <c r="W172" i="137"/>
  <c r="AB172" i="137" s="1"/>
  <c r="W190" i="137"/>
  <c r="AB190" i="137" s="1"/>
  <c r="D274" i="137"/>
  <c r="O201" i="137"/>
  <c r="R274" i="137"/>
  <c r="R65" i="14" s="1"/>
  <c r="W231" i="137"/>
  <c r="AB231" i="137" s="1"/>
  <c r="W233" i="137"/>
  <c r="AB233" i="137" s="1"/>
  <c r="AB238" i="137"/>
  <c r="W124" i="137"/>
  <c r="AB124" i="137" s="1"/>
  <c r="W169" i="137"/>
  <c r="AB169" i="137" s="1"/>
  <c r="W186" i="137"/>
  <c r="AB186" i="137" s="1"/>
  <c r="H210" i="137"/>
  <c r="X210" i="137" s="1"/>
  <c r="O210" i="137"/>
  <c r="H114" i="137"/>
  <c r="X114" i="137" s="1"/>
  <c r="O114" i="137"/>
  <c r="V114" i="137"/>
  <c r="E76" i="55"/>
  <c r="E42" i="14" s="1"/>
  <c r="J95" i="55"/>
  <c r="G106" i="55"/>
  <c r="V96" i="55"/>
  <c r="N108" i="55"/>
  <c r="W62" i="55"/>
  <c r="AF64" i="14"/>
  <c r="O86" i="14"/>
  <c r="O85" i="14"/>
  <c r="AA85" i="14"/>
  <c r="AF85" i="14" s="1"/>
  <c r="AE85" i="14"/>
  <c r="V86" i="14"/>
  <c r="AA86" i="14"/>
  <c r="AF86" i="14" s="1"/>
  <c r="G274" i="137"/>
  <c r="AD274" i="137"/>
  <c r="H206" i="137"/>
  <c r="X206" i="137" s="1"/>
  <c r="W242" i="137"/>
  <c r="AB242" i="137" s="1"/>
  <c r="V255" i="137"/>
  <c r="W265" i="137"/>
  <c r="AB265" i="137" s="1"/>
  <c r="W285" i="137"/>
  <c r="AB285" i="137" s="1"/>
  <c r="E178" i="137"/>
  <c r="N178" i="137"/>
  <c r="N38" i="14" s="1"/>
  <c r="Z178" i="137"/>
  <c r="V110" i="137"/>
  <c r="W151" i="137"/>
  <c r="AB151" i="137" s="1"/>
  <c r="H159" i="137"/>
  <c r="X159" i="137" s="1"/>
  <c r="W204" i="137"/>
  <c r="AB204" i="137" s="1"/>
  <c r="AE206" i="137"/>
  <c r="V210" i="137"/>
  <c r="W213" i="137"/>
  <c r="AB213" i="137" s="1"/>
  <c r="W218" i="137"/>
  <c r="AB218" i="137" s="1"/>
  <c r="W241" i="137"/>
  <c r="AB241" i="137" s="1"/>
  <c r="W246" i="137"/>
  <c r="AB246" i="137" s="1"/>
  <c r="V250" i="137"/>
  <c r="W269" i="137"/>
  <c r="AB269" i="137" s="1"/>
  <c r="AE290" i="137"/>
  <c r="W289" i="137"/>
  <c r="AB289" i="137" s="1"/>
  <c r="O105" i="137"/>
  <c r="M178" i="137"/>
  <c r="M38" i="14" s="1"/>
  <c r="Y178" i="137"/>
  <c r="Y38" i="14" s="1"/>
  <c r="W122" i="137"/>
  <c r="AB122" i="137" s="1"/>
  <c r="W127" i="137"/>
  <c r="AB127" i="137" s="1"/>
  <c r="AA130" i="137"/>
  <c r="AF130" i="137" s="1"/>
  <c r="W134" i="137"/>
  <c r="AB134" i="137" s="1"/>
  <c r="W139" i="137"/>
  <c r="AB139" i="137" s="1"/>
  <c r="W150" i="137"/>
  <c r="AB150" i="137" s="1"/>
  <c r="AE154" i="137"/>
  <c r="W170" i="137"/>
  <c r="AB170" i="137" s="1"/>
  <c r="W174" i="137"/>
  <c r="AB174" i="137" s="1"/>
  <c r="U274" i="137"/>
  <c r="U65" i="14" s="1"/>
  <c r="W205" i="137"/>
  <c r="AB205" i="137" s="1"/>
  <c r="W214" i="137"/>
  <c r="AB214" i="137" s="1"/>
  <c r="W237" i="137"/>
  <c r="AB237" i="137" s="1"/>
  <c r="W261" i="137"/>
  <c r="AB261" i="137" s="1"/>
  <c r="J178" i="137"/>
  <c r="S178" i="137"/>
  <c r="S38" i="14" s="1"/>
  <c r="W106" i="137"/>
  <c r="AB106" i="137" s="1"/>
  <c r="W118" i="137"/>
  <c r="AB118" i="137" s="1"/>
  <c r="AB123" i="137"/>
  <c r="W135" i="137"/>
  <c r="AB135" i="137" s="1"/>
  <c r="W146" i="137"/>
  <c r="AB146" i="137" s="1"/>
  <c r="W158" i="137"/>
  <c r="AB158" i="137" s="1"/>
  <c r="O159" i="137"/>
  <c r="E274" i="137"/>
  <c r="E65" i="14" s="1"/>
  <c r="AE201" i="137"/>
  <c r="O206" i="137"/>
  <c r="V206" i="137"/>
  <c r="W229" i="137"/>
  <c r="AB229" i="137" s="1"/>
  <c r="W234" i="137"/>
  <c r="AB234" i="137" s="1"/>
  <c r="V262" i="137"/>
  <c r="W273" i="137"/>
  <c r="AB273" i="137" s="1"/>
  <c r="G178" i="137"/>
  <c r="L178" i="137"/>
  <c r="Q178" i="137"/>
  <c r="U178" i="137"/>
  <c r="U38" i="14" s="1"/>
  <c r="AD178" i="137"/>
  <c r="AD38" i="14" s="1"/>
  <c r="AA105" i="137"/>
  <c r="W109" i="137"/>
  <c r="AB109" i="137" s="1"/>
  <c r="H110" i="137"/>
  <c r="X110" i="137" s="1"/>
  <c r="O110" i="137"/>
  <c r="W115" i="137"/>
  <c r="AB115" i="137" s="1"/>
  <c r="W126" i="137"/>
  <c r="AB126" i="137" s="1"/>
  <c r="AE130" i="137"/>
  <c r="W143" i="137"/>
  <c r="AB143" i="137" s="1"/>
  <c r="W162" i="137"/>
  <c r="AB162" i="137" s="1"/>
  <c r="H194" i="137"/>
  <c r="X194" i="137" s="1"/>
  <c r="V194" i="137"/>
  <c r="V105" i="137"/>
  <c r="W105" i="137" s="1"/>
  <c r="AB105" i="137" s="1"/>
  <c r="X184" i="137"/>
  <c r="AF106" i="137"/>
  <c r="AF155" i="137"/>
  <c r="H105" i="137"/>
  <c r="X105" i="137" s="1"/>
  <c r="AA159" i="137"/>
  <c r="AF159" i="137" s="1"/>
  <c r="AF115" i="137"/>
  <c r="AF131" i="137"/>
  <c r="I274" i="137"/>
  <c r="H201" i="137"/>
  <c r="X201" i="137" s="1"/>
  <c r="X282" i="137"/>
  <c r="V201" i="137"/>
  <c r="X259" i="137"/>
  <c r="AA255" i="137"/>
  <c r="AF255" i="137" s="1"/>
  <c r="AA201" i="137"/>
  <c r="AF201" i="137" s="1"/>
  <c r="AF225" i="137"/>
  <c r="AA226" i="137"/>
  <c r="AF226" i="137" s="1"/>
  <c r="X22" i="138"/>
  <c r="W22" i="138"/>
  <c r="AB22" i="138" s="1"/>
  <c r="W131" i="52"/>
  <c r="AB131" i="52" s="1"/>
  <c r="AA135" i="52"/>
  <c r="AF135" i="52" s="1"/>
  <c r="W136" i="52"/>
  <c r="AB136" i="52" s="1"/>
  <c r="H135" i="52"/>
  <c r="X135" i="52" s="1"/>
  <c r="M149" i="52"/>
  <c r="M40" i="14" s="1"/>
  <c r="V139" i="52"/>
  <c r="AE139" i="52"/>
  <c r="W155" i="52"/>
  <c r="AB155" i="52" s="1"/>
  <c r="W157" i="52"/>
  <c r="AB157" i="52" s="1"/>
  <c r="W162" i="52"/>
  <c r="AB162" i="52" s="1"/>
  <c r="L149" i="52"/>
  <c r="L40" i="14" s="1"/>
  <c r="AC149" i="52"/>
  <c r="AC40" i="14" s="1"/>
  <c r="W110" i="52"/>
  <c r="AB110" i="52" s="1"/>
  <c r="W114" i="52"/>
  <c r="AB114" i="52" s="1"/>
  <c r="W121" i="52"/>
  <c r="AB121" i="52" s="1"/>
  <c r="W141" i="52"/>
  <c r="AB141" i="52" s="1"/>
  <c r="T149" i="52"/>
  <c r="T40" i="14" s="1"/>
  <c r="W123" i="52"/>
  <c r="AB123" i="52" s="1"/>
  <c r="W130" i="52"/>
  <c r="AB130" i="52" s="1"/>
  <c r="W134" i="52"/>
  <c r="AB134" i="52" s="1"/>
  <c r="U149" i="52"/>
  <c r="U40" i="14" s="1"/>
  <c r="W143" i="52"/>
  <c r="AB143" i="52" s="1"/>
  <c r="S149" i="52"/>
  <c r="S40" i="14" s="1"/>
  <c r="W125" i="52"/>
  <c r="AB125" i="52" s="1"/>
  <c r="O135" i="52"/>
  <c r="W140" i="52"/>
  <c r="AB140" i="52" s="1"/>
  <c r="W148" i="52"/>
  <c r="W161" i="52"/>
  <c r="AB161" i="52" s="1"/>
  <c r="W92" i="52"/>
  <c r="W97" i="52"/>
  <c r="AB97" i="52" s="1"/>
  <c r="W112" i="52"/>
  <c r="AB112" i="52" s="1"/>
  <c r="W117" i="52"/>
  <c r="AB117" i="52" s="1"/>
  <c r="AA144" i="52"/>
  <c r="AF144" i="52" s="1"/>
  <c r="O147" i="52"/>
  <c r="W158" i="52"/>
  <c r="W109" i="52"/>
  <c r="AB109" i="52" s="1"/>
  <c r="O144" i="52"/>
  <c r="J149" i="52"/>
  <c r="J40" i="14" s="1"/>
  <c r="N149" i="52"/>
  <c r="N40" i="14" s="1"/>
  <c r="R149" i="52"/>
  <c r="R40" i="14" s="1"/>
  <c r="W104" i="52"/>
  <c r="AB104" i="52" s="1"/>
  <c r="W108" i="52"/>
  <c r="W128" i="52"/>
  <c r="AA139" i="52"/>
  <c r="AF139" i="52" s="1"/>
  <c r="AA165" i="52"/>
  <c r="AF165" i="52" s="1"/>
  <c r="AB92" i="52"/>
  <c r="X155" i="52"/>
  <c r="X137" i="52"/>
  <c r="AF145" i="52"/>
  <c r="H144" i="52"/>
  <c r="X144" i="52" s="1"/>
  <c r="W145" i="52"/>
  <c r="X106" i="52"/>
  <c r="X129" i="52"/>
  <c r="X141" i="52"/>
  <c r="G108" i="55"/>
  <c r="W64" i="55"/>
  <c r="AB64" i="55" s="1"/>
  <c r="Z76" i="55"/>
  <c r="Z42" i="14" s="1"/>
  <c r="Q95" i="55"/>
  <c r="W67" i="55"/>
  <c r="AB67" i="55" s="1"/>
  <c r="Y76" i="55"/>
  <c r="Y42" i="14" s="1"/>
  <c r="AA42" i="14" s="1"/>
  <c r="AF42" i="14" s="1"/>
  <c r="U76" i="55"/>
  <c r="U42" i="14" s="1"/>
  <c r="W69" i="55"/>
  <c r="AB69" i="55" s="1"/>
  <c r="W71" i="55"/>
  <c r="AB71" i="55" s="1"/>
  <c r="W75" i="55"/>
  <c r="AB75" i="55" s="1"/>
  <c r="E95" i="55"/>
  <c r="E106" i="55" s="1"/>
  <c r="U95" i="55"/>
  <c r="AD95" i="55"/>
  <c r="AD109" i="55" s="1"/>
  <c r="AC76" i="55"/>
  <c r="AC42" i="14" s="1"/>
  <c r="J76" i="55"/>
  <c r="V68" i="55"/>
  <c r="I76" i="55"/>
  <c r="I42" i="14" s="1"/>
  <c r="W72" i="55"/>
  <c r="AB72" i="55" s="1"/>
  <c r="K108" i="55"/>
  <c r="O61" i="55"/>
  <c r="D76" i="55"/>
  <c r="D42" i="14" s="1"/>
  <c r="T76" i="55"/>
  <c r="T42" i="14" s="1"/>
  <c r="L95" i="55"/>
  <c r="G76" i="55"/>
  <c r="S76" i="55"/>
  <c r="S42" i="14" s="1"/>
  <c r="X69" i="55"/>
  <c r="AE391" i="52"/>
  <c r="AE390" i="52" s="1"/>
  <c r="H391" i="52"/>
  <c r="AD390" i="52"/>
  <c r="AC390" i="52"/>
  <c r="U390" i="52"/>
  <c r="T390" i="52"/>
  <c r="S390" i="52"/>
  <c r="R390" i="52"/>
  <c r="Q390" i="52"/>
  <c r="P390" i="52"/>
  <c r="N390" i="52"/>
  <c r="M390" i="52"/>
  <c r="L390" i="52"/>
  <c r="K390" i="52"/>
  <c r="J390" i="52"/>
  <c r="I390" i="52"/>
  <c r="G390" i="52"/>
  <c r="F390" i="52"/>
  <c r="E390" i="52"/>
  <c r="D390" i="52"/>
  <c r="AE553" i="52"/>
  <c r="AE552" i="52" s="1"/>
  <c r="AA553" i="52"/>
  <c r="V553" i="52"/>
  <c r="V552" i="52" s="1"/>
  <c r="O553" i="52"/>
  <c r="H553" i="52"/>
  <c r="X553" i="52" s="1"/>
  <c r="AD552" i="52"/>
  <c r="AC552" i="52"/>
  <c r="Z552" i="52"/>
  <c r="U552" i="52"/>
  <c r="T552" i="52"/>
  <c r="S552" i="52"/>
  <c r="R552" i="52"/>
  <c r="Q552" i="52"/>
  <c r="P552" i="52"/>
  <c r="N552" i="52"/>
  <c r="M552" i="52"/>
  <c r="L552" i="52"/>
  <c r="K552" i="52"/>
  <c r="J552" i="52"/>
  <c r="I552" i="52"/>
  <c r="G552" i="52"/>
  <c r="F552" i="52"/>
  <c r="E552" i="52"/>
  <c r="D552" i="52"/>
  <c r="AE472" i="52"/>
  <c r="AE471" i="52" s="1"/>
  <c r="AA472" i="52"/>
  <c r="AF472" i="52" s="1"/>
  <c r="V472" i="52"/>
  <c r="V471" i="52" s="1"/>
  <c r="O472" i="52"/>
  <c r="O471" i="52" s="1"/>
  <c r="H472" i="52"/>
  <c r="AD471" i="52"/>
  <c r="AC471" i="52"/>
  <c r="Z471" i="52"/>
  <c r="U471" i="52"/>
  <c r="T471" i="52"/>
  <c r="S471" i="52"/>
  <c r="R471" i="52"/>
  <c r="Q471" i="52"/>
  <c r="P471" i="52"/>
  <c r="N471" i="52"/>
  <c r="M471" i="52"/>
  <c r="L471" i="52"/>
  <c r="K471" i="52"/>
  <c r="J471" i="52"/>
  <c r="I471" i="52"/>
  <c r="G471" i="52"/>
  <c r="F471" i="52"/>
  <c r="E471" i="52"/>
  <c r="D471" i="52"/>
  <c r="AE310" i="52"/>
  <c r="AE309" i="52" s="1"/>
  <c r="AA310" i="52"/>
  <c r="V310" i="52"/>
  <c r="V309" i="52" s="1"/>
  <c r="O310" i="52"/>
  <c r="O309" i="52" s="1"/>
  <c r="H310" i="52"/>
  <c r="X310" i="52" s="1"/>
  <c r="AD309" i="52"/>
  <c r="AC309" i="52"/>
  <c r="Z309" i="52"/>
  <c r="U309" i="52"/>
  <c r="T309" i="52"/>
  <c r="S309" i="52"/>
  <c r="R309" i="52"/>
  <c r="Q309" i="52"/>
  <c r="P309" i="52"/>
  <c r="N309" i="52"/>
  <c r="M309" i="52"/>
  <c r="L309" i="52"/>
  <c r="K309" i="52"/>
  <c r="J309" i="52"/>
  <c r="I309" i="52"/>
  <c r="G309" i="52"/>
  <c r="F309" i="52"/>
  <c r="E309" i="52"/>
  <c r="D309" i="52"/>
  <c r="AE229" i="52"/>
  <c r="AE228" i="52" s="1"/>
  <c r="AA229" i="52"/>
  <c r="V229" i="52"/>
  <c r="O229" i="52"/>
  <c r="O228" i="52" s="1"/>
  <c r="H229" i="52"/>
  <c r="H228" i="52" s="1"/>
  <c r="X228" i="52" s="1"/>
  <c r="AD228" i="52"/>
  <c r="AC228" i="52"/>
  <c r="Z228" i="52"/>
  <c r="V228" i="52"/>
  <c r="U228" i="52"/>
  <c r="T228" i="52"/>
  <c r="S228" i="52"/>
  <c r="R228" i="52"/>
  <c r="Q228" i="52"/>
  <c r="P228" i="52"/>
  <c r="N228" i="52"/>
  <c r="M228" i="52"/>
  <c r="L228" i="52"/>
  <c r="K228" i="52"/>
  <c r="J228" i="52"/>
  <c r="I228" i="52"/>
  <c r="G228" i="52"/>
  <c r="F228" i="52"/>
  <c r="E228" i="52"/>
  <c r="D228" i="52"/>
  <c r="AD64" i="52"/>
  <c r="U64" i="52"/>
  <c r="S64" i="52"/>
  <c r="Q64" i="52"/>
  <c r="N64" i="52"/>
  <c r="L64" i="52"/>
  <c r="J64" i="52"/>
  <c r="G64" i="52"/>
  <c r="E64" i="52"/>
  <c r="D61" i="52"/>
  <c r="E61" i="52"/>
  <c r="AA471" i="52"/>
  <c r="AF471" i="52" s="1"/>
  <c r="G42" i="14"/>
  <c r="J42" i="14"/>
  <c r="F42" i="14"/>
  <c r="R41" i="14"/>
  <c r="Z41" i="14"/>
  <c r="W154" i="137"/>
  <c r="AB154" i="137" s="1"/>
  <c r="E38" i="14"/>
  <c r="AD65" i="14"/>
  <c r="L38" i="14"/>
  <c r="Z38" i="14"/>
  <c r="G65" i="14"/>
  <c r="Q38" i="14"/>
  <c r="G38" i="14"/>
  <c r="J38" i="14"/>
  <c r="AF105" i="137"/>
  <c r="W110" i="137"/>
  <c r="AB110" i="137" s="1"/>
  <c r="AB145" i="52"/>
  <c r="O76" i="55"/>
  <c r="H309" i="52"/>
  <c r="X309" i="52" s="1"/>
  <c r="X229" i="52"/>
  <c r="AC194" i="14"/>
  <c r="AD192" i="14"/>
  <c r="AD193" i="14"/>
  <c r="AC192" i="14"/>
  <c r="Y194" i="14"/>
  <c r="AD167" i="14"/>
  <c r="AD166" i="14"/>
  <c r="AD165" i="14"/>
  <c r="AC167" i="14"/>
  <c r="AC166" i="14"/>
  <c r="AC165" i="14"/>
  <c r="Z167" i="14"/>
  <c r="Z166" i="14"/>
  <c r="Z165" i="14"/>
  <c r="Y167" i="14"/>
  <c r="Y166" i="14"/>
  <c r="Y165" i="14"/>
  <c r="AD113" i="14"/>
  <c r="AC112" i="14"/>
  <c r="Y113" i="14"/>
  <c r="AD58" i="14"/>
  <c r="AC58" i="14"/>
  <c r="AC57" i="14"/>
  <c r="AE55" i="14"/>
  <c r="AE52" i="14"/>
  <c r="AE50" i="14"/>
  <c r="AE49" i="14"/>
  <c r="AE48" i="14"/>
  <c r="AE46" i="14"/>
  <c r="AE45" i="14"/>
  <c r="AE44" i="14"/>
  <c r="AE43" i="14"/>
  <c r="AE58" i="14"/>
  <c r="AD57" i="14"/>
  <c r="AC59" i="14"/>
  <c r="AA55" i="14"/>
  <c r="AA52" i="14"/>
  <c r="AF52" i="14" s="1"/>
  <c r="AA50" i="14"/>
  <c r="AF50" i="14" s="1"/>
  <c r="AA49" i="14"/>
  <c r="AA48" i="14"/>
  <c r="AA46" i="14"/>
  <c r="AF46" i="14" s="1"/>
  <c r="AA45" i="14"/>
  <c r="AA44" i="14"/>
  <c r="AA43" i="14"/>
  <c r="AA39" i="14"/>
  <c r="AE26" i="14"/>
  <c r="AE21" i="14"/>
  <c r="AE20" i="14"/>
  <c r="AE19" i="14"/>
  <c r="AE16" i="14"/>
  <c r="AE15" i="14"/>
  <c r="AE14" i="14"/>
  <c r="AA26" i="14"/>
  <c r="AF26" i="14" s="1"/>
  <c r="AA23" i="14"/>
  <c r="AF23" i="14" s="1"/>
  <c r="AA21" i="14"/>
  <c r="AF21" i="14" s="1"/>
  <c r="AA20" i="14"/>
  <c r="AA14" i="14"/>
  <c r="AF14" i="14" s="1"/>
  <c r="AA15" i="14"/>
  <c r="AF15" i="14" s="1"/>
  <c r="AA16" i="14"/>
  <c r="AC111" i="14"/>
  <c r="AC193" i="14"/>
  <c r="AD194" i="14"/>
  <c r="AC113" i="14"/>
  <c r="AE39" i="14"/>
  <c r="Z193" i="14"/>
  <c r="Z192" i="14"/>
  <c r="Z194" i="14"/>
  <c r="Y193" i="14"/>
  <c r="Y192" i="14"/>
  <c r="AD112" i="14"/>
  <c r="AD111" i="14"/>
  <c r="Z112" i="14"/>
  <c r="Z111" i="14"/>
  <c r="Z113" i="14"/>
  <c r="Y111" i="14"/>
  <c r="Y112" i="14"/>
  <c r="AE59" i="14"/>
  <c r="AD59" i="14"/>
  <c r="AE57" i="14"/>
  <c r="Z58" i="14"/>
  <c r="Z57" i="14"/>
  <c r="Z59" i="14"/>
  <c r="Y58" i="14"/>
  <c r="Y57" i="14"/>
  <c r="Y59" i="14"/>
  <c r="Y114" i="55"/>
  <c r="Z114" i="55"/>
  <c r="AF17" i="14"/>
  <c r="AE264" i="55"/>
  <c r="AE263" i="55"/>
  <c r="AE262" i="55"/>
  <c r="AE261" i="55"/>
  <c r="AE260" i="55"/>
  <c r="AE259" i="55"/>
  <c r="AE258" i="55"/>
  <c r="AE257" i="55"/>
  <c r="AE256" i="55"/>
  <c r="AD255" i="55"/>
  <c r="AC255" i="55"/>
  <c r="AE253" i="55"/>
  <c r="AE252" i="55"/>
  <c r="AE251" i="55"/>
  <c r="AE250" i="55"/>
  <c r="AE249" i="55"/>
  <c r="AE248" i="55"/>
  <c r="AE247" i="55"/>
  <c r="AE246" i="55"/>
  <c r="AE245" i="55"/>
  <c r="AE244" i="55"/>
  <c r="AE243" i="55"/>
  <c r="AE242" i="55"/>
  <c r="AD241" i="55"/>
  <c r="AD267" i="55" s="1"/>
  <c r="AC241" i="55"/>
  <c r="AC254" i="55" s="1"/>
  <c r="AA264" i="55"/>
  <c r="AF264" i="55" s="1"/>
  <c r="AA263" i="55"/>
  <c r="AA262" i="55"/>
  <c r="AA261" i="55"/>
  <c r="AF261" i="55" s="1"/>
  <c r="AA260" i="55"/>
  <c r="AA259" i="55"/>
  <c r="AA258" i="55"/>
  <c r="AF258" i="55" s="1"/>
  <c r="AA257" i="55"/>
  <c r="AA256" i="55"/>
  <c r="AA253" i="55"/>
  <c r="AF253" i="55" s="1"/>
  <c r="AA252" i="55"/>
  <c r="AF252" i="55" s="1"/>
  <c r="AA251" i="55"/>
  <c r="AA250" i="55"/>
  <c r="AF250" i="55" s="1"/>
  <c r="AA249" i="55"/>
  <c r="AA248" i="55"/>
  <c r="AA247" i="55"/>
  <c r="AF247" i="55" s="1"/>
  <c r="AA246" i="55"/>
  <c r="AA245" i="55"/>
  <c r="AA244" i="55"/>
  <c r="AF244" i="55" s="1"/>
  <c r="AA243" i="55"/>
  <c r="AA242" i="55"/>
  <c r="Z255" i="55"/>
  <c r="Z241" i="55"/>
  <c r="Z267" i="55" s="1"/>
  <c r="Y255" i="55"/>
  <c r="Y241" i="55"/>
  <c r="Y267" i="55" s="1"/>
  <c r="AE234" i="55"/>
  <c r="AE233" i="55"/>
  <c r="AE231" i="55"/>
  <c r="AE230" i="55"/>
  <c r="AE229" i="55"/>
  <c r="AE228" i="55"/>
  <c r="AD227" i="55"/>
  <c r="AC227" i="55"/>
  <c r="AE226" i="55"/>
  <c r="AE225" i="55"/>
  <c r="AE224" i="55"/>
  <c r="AE223" i="55"/>
  <c r="AE222" i="55"/>
  <c r="AE221" i="55"/>
  <c r="AD220" i="55"/>
  <c r="AC220" i="55"/>
  <c r="AA234" i="55"/>
  <c r="AF234" i="55" s="1"/>
  <c r="AA233" i="55"/>
  <c r="AF233" i="55" s="1"/>
  <c r="AA231" i="55"/>
  <c r="AF231" i="55" s="1"/>
  <c r="AA230" i="55"/>
  <c r="AF230" i="55" s="1"/>
  <c r="AA229" i="55"/>
  <c r="AF229" i="55" s="1"/>
  <c r="AA228" i="55"/>
  <c r="AF228" i="55" s="1"/>
  <c r="AA226" i="55"/>
  <c r="AF226" i="55" s="1"/>
  <c r="AA225" i="55"/>
  <c r="AF225" i="55" s="1"/>
  <c r="AA224" i="55"/>
  <c r="AF224" i="55" s="1"/>
  <c r="AA223" i="55"/>
  <c r="AF223" i="55" s="1"/>
  <c r="AA222" i="55"/>
  <c r="AF222" i="55" s="1"/>
  <c r="AA221" i="55"/>
  <c r="AF221" i="55" s="1"/>
  <c r="Z227" i="55"/>
  <c r="Z220" i="55"/>
  <c r="Y227" i="55"/>
  <c r="Y220" i="55"/>
  <c r="AE370" i="55"/>
  <c r="AE369" i="55"/>
  <c r="AE368" i="55"/>
  <c r="AE367" i="55"/>
  <c r="AE366" i="55"/>
  <c r="AE365" i="55"/>
  <c r="AE364" i="55"/>
  <c r="AE363" i="55"/>
  <c r="AE362" i="55"/>
  <c r="AD361" i="55"/>
  <c r="AC361" i="55"/>
  <c r="AE359" i="55"/>
  <c r="AE358" i="55"/>
  <c r="AE357" i="55"/>
  <c r="AE356" i="55"/>
  <c r="AE355" i="55"/>
  <c r="AE354" i="55"/>
  <c r="AE353" i="55"/>
  <c r="AE352" i="55"/>
  <c r="AE351" i="55"/>
  <c r="AE350" i="55"/>
  <c r="AE349" i="55"/>
  <c r="AE348" i="55"/>
  <c r="AD347" i="55"/>
  <c r="AD373" i="55" s="1"/>
  <c r="AC347" i="55"/>
  <c r="AC360" i="55" s="1"/>
  <c r="AA370" i="55"/>
  <c r="AF370" i="55" s="1"/>
  <c r="AA369" i="55"/>
  <c r="AA368" i="55"/>
  <c r="AA367" i="55"/>
  <c r="AF367" i="55" s="1"/>
  <c r="AA366" i="55"/>
  <c r="AA365" i="55"/>
  <c r="AA364" i="55"/>
  <c r="AF364" i="55" s="1"/>
  <c r="AA363" i="55"/>
  <c r="AA362" i="55"/>
  <c r="AA359" i="55"/>
  <c r="AF359" i="55" s="1"/>
  <c r="AA358" i="55"/>
  <c r="AF358" i="55" s="1"/>
  <c r="AA357" i="55"/>
  <c r="AF357" i="55" s="1"/>
  <c r="AA356" i="55"/>
  <c r="AF356" i="55" s="1"/>
  <c r="AA355" i="55"/>
  <c r="AA354" i="55"/>
  <c r="AA353" i="55"/>
  <c r="AF353" i="55" s="1"/>
  <c r="AA352" i="55"/>
  <c r="AA351" i="55"/>
  <c r="AA350" i="55"/>
  <c r="AF350" i="55" s="1"/>
  <c r="AA349" i="55"/>
  <c r="AA348" i="55"/>
  <c r="Z361" i="55"/>
  <c r="Z347" i="55"/>
  <c r="Z360" i="55" s="1"/>
  <c r="Y361" i="55"/>
  <c r="Y347" i="55"/>
  <c r="Y373" i="55" s="1"/>
  <c r="AE340" i="55"/>
  <c r="AE339" i="55"/>
  <c r="AE338" i="55"/>
  <c r="AE337" i="55"/>
  <c r="AE336" i="55"/>
  <c r="AE335" i="55"/>
  <c r="AE334" i="55"/>
  <c r="AD333" i="55"/>
  <c r="AC333" i="55"/>
  <c r="AE332" i="55"/>
  <c r="AE331" i="55"/>
  <c r="AE330" i="55"/>
  <c r="AE329" i="55"/>
  <c r="AE328" i="55"/>
  <c r="AE327" i="55"/>
  <c r="AD326" i="55"/>
  <c r="AD341" i="55" s="1"/>
  <c r="AD177" i="14" s="1"/>
  <c r="AC326" i="55"/>
  <c r="AA340" i="55"/>
  <c r="AF340" i="55" s="1"/>
  <c r="AA339" i="55"/>
  <c r="AF339" i="55" s="1"/>
  <c r="AA338" i="55"/>
  <c r="AF338" i="55" s="1"/>
  <c r="AA337" i="55"/>
  <c r="AF337" i="55"/>
  <c r="AA336" i="55"/>
  <c r="AF336" i="55" s="1"/>
  <c r="AA335" i="55"/>
  <c r="AF335" i="55"/>
  <c r="AA334" i="55"/>
  <c r="AF334" i="55" s="1"/>
  <c r="AA332" i="55"/>
  <c r="AF332" i="55" s="1"/>
  <c r="AA331" i="55"/>
  <c r="AF331" i="55" s="1"/>
  <c r="AA330" i="55"/>
  <c r="AF330" i="55" s="1"/>
  <c r="AA329" i="55"/>
  <c r="AF329" i="55" s="1"/>
  <c r="AA328" i="55"/>
  <c r="AF328" i="55" s="1"/>
  <c r="AA327" i="55"/>
  <c r="AF327" i="55" s="1"/>
  <c r="Z333" i="55"/>
  <c r="Z326" i="55"/>
  <c r="Y333" i="55"/>
  <c r="Y341" i="55" s="1"/>
  <c r="Y177" i="14" s="1"/>
  <c r="Y326" i="55"/>
  <c r="AE317" i="55"/>
  <c r="AE316" i="55"/>
  <c r="AE315" i="55"/>
  <c r="AE314" i="55"/>
  <c r="AE313" i="55"/>
  <c r="AE312" i="55"/>
  <c r="AE311" i="55"/>
  <c r="AE308" i="55" s="1"/>
  <c r="AE310" i="55"/>
  <c r="AE309" i="55"/>
  <c r="AD308" i="55"/>
  <c r="AC308" i="55"/>
  <c r="AE306" i="55"/>
  <c r="AE305" i="55"/>
  <c r="AE304" i="55"/>
  <c r="AE303" i="55"/>
  <c r="AE302" i="55"/>
  <c r="AE301" i="55"/>
  <c r="AE300" i="55"/>
  <c r="AE299" i="55"/>
  <c r="AE298" i="55"/>
  <c r="AE297" i="55"/>
  <c r="AE296" i="55"/>
  <c r="AE295" i="55"/>
  <c r="AD294" i="55"/>
  <c r="AD307" i="55" s="1"/>
  <c r="AC294" i="55"/>
  <c r="AC307" i="55" s="1"/>
  <c r="AA317" i="55"/>
  <c r="AF317" i="55" s="1"/>
  <c r="AA316" i="55"/>
  <c r="AA315" i="55"/>
  <c r="AA314" i="55"/>
  <c r="AF314" i="55" s="1"/>
  <c r="AA313" i="55"/>
  <c r="AA312" i="55"/>
  <c r="AA311" i="55"/>
  <c r="AF311" i="55" s="1"/>
  <c r="AA310" i="55"/>
  <c r="AA309" i="55"/>
  <c r="AA306" i="55"/>
  <c r="AF306" i="55" s="1"/>
  <c r="AA305" i="55"/>
  <c r="AF305" i="55" s="1"/>
  <c r="AA304" i="55"/>
  <c r="AF304" i="55" s="1"/>
  <c r="AA303" i="55"/>
  <c r="AF303" i="55" s="1"/>
  <c r="AA302" i="55"/>
  <c r="AA301" i="55"/>
  <c r="AA300" i="55"/>
  <c r="AF300" i="55" s="1"/>
  <c r="AA299" i="55"/>
  <c r="AA298" i="55"/>
  <c r="AA297" i="55"/>
  <c r="AF297" i="55" s="1"/>
  <c r="AA296" i="55"/>
  <c r="AA295" i="55"/>
  <c r="Z308" i="55"/>
  <c r="Z294" i="55"/>
  <c r="Z307" i="55" s="1"/>
  <c r="Y308" i="55"/>
  <c r="Y294" i="55"/>
  <c r="Y320" i="55" s="1"/>
  <c r="AE287" i="55"/>
  <c r="AE286" i="55"/>
  <c r="AE285" i="55"/>
  <c r="AE284" i="55"/>
  <c r="AE283" i="55"/>
  <c r="AE282" i="55"/>
  <c r="AE281" i="55"/>
  <c r="AD280" i="55"/>
  <c r="AC280" i="55"/>
  <c r="AE279" i="55"/>
  <c r="AE278" i="55"/>
  <c r="AE277" i="55"/>
  <c r="AE276" i="55"/>
  <c r="AE275" i="55"/>
  <c r="AE274" i="55"/>
  <c r="AD273" i="55"/>
  <c r="AC273" i="55"/>
  <c r="AC288" i="55" s="1"/>
  <c r="AC150" i="14" s="1"/>
  <c r="AA287" i="55"/>
  <c r="AF287" i="55" s="1"/>
  <c r="AA286" i="55"/>
  <c r="AF286" i="55" s="1"/>
  <c r="AA285" i="55"/>
  <c r="AA284" i="55"/>
  <c r="AF284" i="55" s="1"/>
  <c r="AA283" i="55"/>
  <c r="AF283" i="55" s="1"/>
  <c r="AA282" i="55"/>
  <c r="AF282" i="55" s="1"/>
  <c r="AA281" i="55"/>
  <c r="AF281" i="55" s="1"/>
  <c r="AA279" i="55"/>
  <c r="AF279" i="55" s="1"/>
  <c r="AA278" i="55"/>
  <c r="AF278" i="55" s="1"/>
  <c r="AA277" i="55"/>
  <c r="AF277" i="55" s="1"/>
  <c r="AA276" i="55"/>
  <c r="AF276" i="55" s="1"/>
  <c r="AA275" i="55"/>
  <c r="AA274" i="55"/>
  <c r="Z280" i="55"/>
  <c r="Z273" i="55"/>
  <c r="Y280" i="55"/>
  <c r="Y273" i="55"/>
  <c r="AE211" i="55"/>
  <c r="AE210" i="55"/>
  <c r="AE209" i="55"/>
  <c r="AE208" i="55"/>
  <c r="AE207" i="55"/>
  <c r="AE206" i="55"/>
  <c r="AE205" i="55"/>
  <c r="AE204" i="55"/>
  <c r="AE203" i="55"/>
  <c r="AD202" i="55"/>
  <c r="AC202" i="55"/>
  <c r="AE200" i="55"/>
  <c r="AE199" i="55"/>
  <c r="AE198" i="55"/>
  <c r="AE197" i="55"/>
  <c r="AE196" i="55"/>
  <c r="AE195" i="55"/>
  <c r="AE194" i="55"/>
  <c r="AE193" i="55"/>
  <c r="AE192" i="55"/>
  <c r="AE191" i="55"/>
  <c r="AE190" i="55"/>
  <c r="AE189" i="55"/>
  <c r="AD188" i="55"/>
  <c r="AD201" i="55" s="1"/>
  <c r="AC188" i="55"/>
  <c r="AC201" i="55" s="1"/>
  <c r="AA211" i="55"/>
  <c r="AF211" i="55" s="1"/>
  <c r="AA210" i="55"/>
  <c r="AA209" i="55"/>
  <c r="AA208" i="55"/>
  <c r="AF208" i="55" s="1"/>
  <c r="AA207" i="55"/>
  <c r="AA206" i="55"/>
  <c r="AA205" i="55"/>
  <c r="AF205" i="55" s="1"/>
  <c r="AA204" i="55"/>
  <c r="AA203" i="55"/>
  <c r="AA200" i="55"/>
  <c r="AF200" i="55" s="1"/>
  <c r="AA199" i="55"/>
  <c r="AF199" i="55" s="1"/>
  <c r="AA198" i="55"/>
  <c r="AF198" i="55" s="1"/>
  <c r="AA197" i="55"/>
  <c r="AF197" i="55" s="1"/>
  <c r="AA196" i="55"/>
  <c r="AA195" i="55"/>
  <c r="AA194" i="55"/>
  <c r="AF194" i="55"/>
  <c r="AA193" i="55"/>
  <c r="AA192" i="55"/>
  <c r="AA191" i="55"/>
  <c r="AF191" i="55"/>
  <c r="AA190" i="55"/>
  <c r="AA189" i="55"/>
  <c r="Z202" i="55"/>
  <c r="Z188" i="55"/>
  <c r="Z201" i="55" s="1"/>
  <c r="Y202" i="55"/>
  <c r="Y188" i="55"/>
  <c r="Y214" i="55" s="1"/>
  <c r="AE181" i="55"/>
  <c r="AE180" i="55"/>
  <c r="AE179" i="55"/>
  <c r="AE178" i="55"/>
  <c r="AE177" i="55"/>
  <c r="AE176" i="55"/>
  <c r="AE175" i="55"/>
  <c r="AD174" i="55"/>
  <c r="AC174" i="55"/>
  <c r="AE173" i="55"/>
  <c r="AE172" i="55"/>
  <c r="AE171" i="55"/>
  <c r="AE170" i="55"/>
  <c r="AE169" i="55"/>
  <c r="AE168" i="55"/>
  <c r="AD167" i="55"/>
  <c r="AD182" i="55" s="1"/>
  <c r="AD96" i="14" s="1"/>
  <c r="AC167" i="55"/>
  <c r="AA181" i="55"/>
  <c r="AF181" i="55" s="1"/>
  <c r="AA180" i="55"/>
  <c r="AF180" i="55" s="1"/>
  <c r="AA179" i="55"/>
  <c r="AF179" i="55" s="1"/>
  <c r="AA178" i="55"/>
  <c r="AF178" i="55" s="1"/>
  <c r="AA177" i="55"/>
  <c r="AA176" i="55"/>
  <c r="AA175" i="55"/>
  <c r="AF175" i="55" s="1"/>
  <c r="AA173" i="55"/>
  <c r="AF173" i="55" s="1"/>
  <c r="AA172" i="55"/>
  <c r="AF172" i="55" s="1"/>
  <c r="AA171" i="55"/>
  <c r="AF171" i="55" s="1"/>
  <c r="AA170" i="55"/>
  <c r="AF170" i="55" s="1"/>
  <c r="AA169" i="55"/>
  <c r="AA168" i="55"/>
  <c r="AF168" i="55" s="1"/>
  <c r="Z174" i="55"/>
  <c r="Z167" i="55"/>
  <c r="Y174" i="55"/>
  <c r="Y167" i="55"/>
  <c r="AE158" i="55"/>
  <c r="AE157" i="55"/>
  <c r="AE156" i="55"/>
  <c r="AE155" i="55"/>
  <c r="AE154" i="55"/>
  <c r="AE153" i="55"/>
  <c r="AE152" i="55"/>
  <c r="AE151" i="55"/>
  <c r="AE150" i="55"/>
  <c r="AD149" i="55"/>
  <c r="AC149" i="55"/>
  <c r="AE147" i="55"/>
  <c r="AE146" i="55"/>
  <c r="AE145" i="55"/>
  <c r="AE144" i="55"/>
  <c r="AE143" i="55"/>
  <c r="AE142" i="55"/>
  <c r="AE141" i="55"/>
  <c r="AE140" i="55"/>
  <c r="AE139" i="55"/>
  <c r="AE138" i="55"/>
  <c r="AE137" i="55"/>
  <c r="AE136" i="55"/>
  <c r="AD135" i="55"/>
  <c r="AD148" i="55" s="1"/>
  <c r="AC135" i="55"/>
  <c r="AA158" i="55"/>
  <c r="AF158" i="55" s="1"/>
  <c r="AA157" i="55"/>
  <c r="AA156" i="55"/>
  <c r="AA155" i="55"/>
  <c r="AF155" i="55" s="1"/>
  <c r="AA154" i="55"/>
  <c r="AA153" i="55"/>
  <c r="AA152" i="55"/>
  <c r="AF152" i="55" s="1"/>
  <c r="AA151" i="55"/>
  <c r="AA150" i="55"/>
  <c r="AA147" i="55"/>
  <c r="AF147" i="55" s="1"/>
  <c r="AA146" i="55"/>
  <c r="AA145" i="55"/>
  <c r="AF145" i="55" s="1"/>
  <c r="AA144" i="55"/>
  <c r="AF144" i="55" s="1"/>
  <c r="AA143" i="55"/>
  <c r="AA142" i="55"/>
  <c r="AA141" i="55"/>
  <c r="AF141" i="55" s="1"/>
  <c r="AA140" i="55"/>
  <c r="AA139" i="55"/>
  <c r="AA138" i="55"/>
  <c r="AF138" i="55" s="1"/>
  <c r="AA137" i="55"/>
  <c r="AA136" i="55"/>
  <c r="Z149" i="55"/>
  <c r="Z135" i="55"/>
  <c r="Y149" i="55"/>
  <c r="Y135" i="55"/>
  <c r="Y161" i="55" s="1"/>
  <c r="AE128" i="55"/>
  <c r="AE127" i="55"/>
  <c r="AE126" i="55"/>
  <c r="AE125" i="55"/>
  <c r="AE124" i="55"/>
  <c r="AE123" i="55"/>
  <c r="AE122" i="55"/>
  <c r="AD121" i="55"/>
  <c r="AC121" i="55"/>
  <c r="AE120" i="55"/>
  <c r="AE119" i="55"/>
  <c r="AE118" i="55"/>
  <c r="AE117" i="55"/>
  <c r="AE116" i="55"/>
  <c r="AE115" i="55"/>
  <c r="AD114" i="55"/>
  <c r="AC114" i="55"/>
  <c r="AA128" i="55"/>
  <c r="AF128" i="55" s="1"/>
  <c r="AA127" i="55"/>
  <c r="AF127" i="55" s="1"/>
  <c r="AA126" i="55"/>
  <c r="AF126" i="55" s="1"/>
  <c r="AA125" i="55"/>
  <c r="AF125" i="55" s="1"/>
  <c r="AA124" i="55"/>
  <c r="AF124" i="55" s="1"/>
  <c r="AA123" i="55"/>
  <c r="AA122" i="55"/>
  <c r="AA120" i="55"/>
  <c r="AF120" i="55" s="1"/>
  <c r="AA119" i="55"/>
  <c r="AF119" i="55" s="1"/>
  <c r="AA118" i="55"/>
  <c r="AA117" i="55"/>
  <c r="AF117" i="55" s="1"/>
  <c r="AA116" i="55"/>
  <c r="AF116" i="55" s="1"/>
  <c r="AA115" i="55"/>
  <c r="Z121" i="55"/>
  <c r="Y121" i="55"/>
  <c r="AE52" i="55"/>
  <c r="AE51" i="55"/>
  <c r="AE50" i="55"/>
  <c r="AE49" i="55"/>
  <c r="AE48" i="55"/>
  <c r="AE47" i="55"/>
  <c r="AE46" i="55"/>
  <c r="AE45" i="55"/>
  <c r="AE44" i="55"/>
  <c r="AD43" i="55"/>
  <c r="AC43" i="55"/>
  <c r="AE41" i="55"/>
  <c r="AE40" i="55"/>
  <c r="AE39" i="55"/>
  <c r="AE38" i="55"/>
  <c r="AE37" i="55"/>
  <c r="AE36" i="55"/>
  <c r="AE35" i="55"/>
  <c r="AE34" i="55"/>
  <c r="AE33" i="55"/>
  <c r="AE32" i="55"/>
  <c r="AE29" i="55" s="1"/>
  <c r="AE31" i="55"/>
  <c r="AE30" i="55"/>
  <c r="AD29" i="55"/>
  <c r="AD42" i="55" s="1"/>
  <c r="AC29" i="55"/>
  <c r="AC42" i="55" s="1"/>
  <c r="AA52" i="55"/>
  <c r="AF52" i="55" s="1"/>
  <c r="AA51" i="55"/>
  <c r="AA50" i="55"/>
  <c r="AA49" i="55"/>
  <c r="AF49" i="55" s="1"/>
  <c r="AA48" i="55"/>
  <c r="AA47" i="55"/>
  <c r="AA46" i="55"/>
  <c r="AF46" i="55" s="1"/>
  <c r="AA45" i="55"/>
  <c r="AA44" i="55"/>
  <c r="AA41" i="55"/>
  <c r="AF41" i="55" s="1"/>
  <c r="AA40" i="55"/>
  <c r="AA39" i="55"/>
  <c r="AF39" i="55" s="1"/>
  <c r="AA38" i="55"/>
  <c r="AF38" i="55" s="1"/>
  <c r="AA37" i="55"/>
  <c r="AA36" i="55"/>
  <c r="AA35" i="55"/>
  <c r="AF35" i="55" s="1"/>
  <c r="AA34" i="55"/>
  <c r="AA33" i="55"/>
  <c r="AA32" i="55"/>
  <c r="AF32" i="55" s="1"/>
  <c r="AA31" i="55"/>
  <c r="AA30" i="55"/>
  <c r="Z43" i="55"/>
  <c r="Z29" i="55"/>
  <c r="Z55" i="55" s="1"/>
  <c r="Y43" i="55"/>
  <c r="Y29" i="55"/>
  <c r="AE22" i="55"/>
  <c r="AE21" i="55"/>
  <c r="AE19" i="55"/>
  <c r="AE17" i="55"/>
  <c r="AE16" i="55"/>
  <c r="AD15" i="55"/>
  <c r="AC15" i="55"/>
  <c r="AE14" i="55"/>
  <c r="AE13" i="55"/>
  <c r="AE12" i="55"/>
  <c r="AE10" i="55"/>
  <c r="AE9" i="55"/>
  <c r="AD8" i="55"/>
  <c r="AC8" i="55"/>
  <c r="AA22" i="55"/>
  <c r="AF22" i="55" s="1"/>
  <c r="AA21" i="55"/>
  <c r="AF21" i="55" s="1"/>
  <c r="AA19" i="55"/>
  <c r="AF19" i="55" s="1"/>
  <c r="AA18" i="55"/>
  <c r="AA17" i="55"/>
  <c r="AF17" i="55" s="1"/>
  <c r="AA16" i="55"/>
  <c r="AF16" i="55" s="1"/>
  <c r="AA14" i="55"/>
  <c r="AA13" i="55"/>
  <c r="AF13" i="55" s="1"/>
  <c r="AA12" i="55"/>
  <c r="AF12" i="55" s="1"/>
  <c r="AA11" i="55"/>
  <c r="AF11" i="55" s="1"/>
  <c r="AA10" i="55"/>
  <c r="AF10" i="55"/>
  <c r="AA9" i="55"/>
  <c r="AF9" i="55" s="1"/>
  <c r="Z15" i="55"/>
  <c r="Z8" i="55"/>
  <c r="Y15" i="55"/>
  <c r="Y8" i="55"/>
  <c r="AF123" i="55"/>
  <c r="AF176" i="55"/>
  <c r="AF285" i="55"/>
  <c r="AF251" i="55"/>
  <c r="AE465" i="137"/>
  <c r="AE464" i="137"/>
  <c r="AE463" i="137"/>
  <c r="AE462" i="137"/>
  <c r="AE461" i="137"/>
  <c r="AE460" i="137"/>
  <c r="AE458" i="137"/>
  <c r="AE453" i="137"/>
  <c r="AE452" i="137"/>
  <c r="AE451" i="137"/>
  <c r="AE450" i="137"/>
  <c r="AE449" i="137"/>
  <c r="AE448" i="137"/>
  <c r="AD447" i="137"/>
  <c r="AC447" i="137"/>
  <c r="AE444" i="137"/>
  <c r="AE443" i="137"/>
  <c r="AD442" i="137"/>
  <c r="AC442" i="137"/>
  <c r="AE441" i="137"/>
  <c r="AE397" i="137"/>
  <c r="AE396" i="137"/>
  <c r="AE395" i="137"/>
  <c r="AE394" i="137"/>
  <c r="AD393" i="137"/>
  <c r="AC393" i="137"/>
  <c r="AA394" i="137"/>
  <c r="AA395" i="137"/>
  <c r="AF395" i="137" s="1"/>
  <c r="AA396" i="137"/>
  <c r="AF396" i="137" s="1"/>
  <c r="AA397" i="137"/>
  <c r="AF397" i="137"/>
  <c r="AE657" i="137"/>
  <c r="AE656" i="137"/>
  <c r="AE655" i="137"/>
  <c r="AE654" i="137"/>
  <c r="AE653" i="137"/>
  <c r="AE652" i="137"/>
  <c r="AE651" i="137"/>
  <c r="AE650" i="137"/>
  <c r="AE649" i="137"/>
  <c r="AE648" i="137"/>
  <c r="AE646" i="137" s="1"/>
  <c r="AE647" i="137"/>
  <c r="AD646" i="137"/>
  <c r="AC646" i="137"/>
  <c r="AE645" i="137"/>
  <c r="AE644" i="137"/>
  <c r="AE643" i="137"/>
  <c r="AE642" i="137"/>
  <c r="AE641" i="137"/>
  <c r="AE640" i="137"/>
  <c r="AD639" i="137"/>
  <c r="AC639" i="137"/>
  <c r="AE638" i="137"/>
  <c r="AE637" i="137"/>
  <c r="AE636" i="137"/>
  <c r="AE635" i="137"/>
  <c r="AD634" i="137"/>
  <c r="AC634" i="137"/>
  <c r="AE633" i="137"/>
  <c r="AE632" i="137"/>
  <c r="AE631" i="137"/>
  <c r="AE630" i="137"/>
  <c r="AE629" i="137"/>
  <c r="AE628" i="137"/>
  <c r="AE627" i="137"/>
  <c r="AE626" i="137"/>
  <c r="AE625" i="137"/>
  <c r="AE624" i="137"/>
  <c r="AE623" i="137"/>
  <c r="AE622" i="137"/>
  <c r="AE621" i="137"/>
  <c r="AE620" i="137"/>
  <c r="AE619" i="137"/>
  <c r="AE618" i="137"/>
  <c r="AE617" i="137"/>
  <c r="AE616" i="137"/>
  <c r="AE615" i="137"/>
  <c r="AE614" i="137"/>
  <c r="AE613" i="137"/>
  <c r="AE612" i="137"/>
  <c r="AE611" i="137"/>
  <c r="AD610" i="137"/>
  <c r="AC610" i="137"/>
  <c r="AE609" i="137"/>
  <c r="AE608" i="137"/>
  <c r="AE607" i="137"/>
  <c r="AE606" i="137"/>
  <c r="AE605" i="137"/>
  <c r="AE604" i="137"/>
  <c r="AE603" i="137"/>
  <c r="AE602" i="137"/>
  <c r="AE601" i="137"/>
  <c r="AE600" i="137"/>
  <c r="AE599" i="137"/>
  <c r="AE598" i="137"/>
  <c r="AE597" i="137"/>
  <c r="AE596" i="137"/>
  <c r="AE595" i="137"/>
  <c r="AD594" i="137"/>
  <c r="AC594" i="137"/>
  <c r="AE593" i="137"/>
  <c r="AE591" i="137"/>
  <c r="AE590" i="137" s="1"/>
  <c r="AD590" i="137"/>
  <c r="AC590" i="137"/>
  <c r="AE589" i="137"/>
  <c r="AE588" i="137"/>
  <c r="AE587" i="137"/>
  <c r="AE586" i="137"/>
  <c r="AD585" i="137"/>
  <c r="AC585" i="137"/>
  <c r="AA586" i="137"/>
  <c r="AF586" i="137" s="1"/>
  <c r="AA587" i="137"/>
  <c r="AF587" i="137" s="1"/>
  <c r="AA588" i="137"/>
  <c r="AF588" i="137" s="1"/>
  <c r="AA589" i="137"/>
  <c r="AE561" i="137"/>
  <c r="AE560" i="137"/>
  <c r="AE559" i="137"/>
  <c r="AE558" i="137"/>
  <c r="AE557" i="137"/>
  <c r="AE556" i="137"/>
  <c r="AE555" i="137"/>
  <c r="AE554" i="137"/>
  <c r="AE553" i="137"/>
  <c r="AE552" i="137"/>
  <c r="AE551" i="137"/>
  <c r="AD550" i="137"/>
  <c r="AC550" i="137"/>
  <c r="AE549" i="137"/>
  <c r="AE548" i="137"/>
  <c r="AE547" i="137"/>
  <c r="AE546" i="137"/>
  <c r="AE545" i="137"/>
  <c r="AE544" i="137"/>
  <c r="AD543" i="137"/>
  <c r="AC543" i="137"/>
  <c r="AE542" i="137"/>
  <c r="AE541" i="137"/>
  <c r="AE540" i="137"/>
  <c r="AE539" i="137"/>
  <c r="AD538" i="137"/>
  <c r="AC538" i="137"/>
  <c r="AE537" i="137"/>
  <c r="AE536" i="137"/>
  <c r="AE535" i="137"/>
  <c r="AE534" i="137"/>
  <c r="AE533" i="137"/>
  <c r="AE532" i="137"/>
  <c r="AE531" i="137"/>
  <c r="AE530" i="137"/>
  <c r="AE529" i="137"/>
  <c r="AE528" i="137"/>
  <c r="AE527" i="137"/>
  <c r="AE526" i="137"/>
  <c r="AE525" i="137"/>
  <c r="AE524" i="137"/>
  <c r="AE523" i="137"/>
  <c r="AE522" i="137"/>
  <c r="AE521" i="137"/>
  <c r="AE520" i="137"/>
  <c r="AE519" i="137"/>
  <c r="AE518" i="137"/>
  <c r="AE517" i="137"/>
  <c r="AE516" i="137"/>
  <c r="AE515" i="137"/>
  <c r="AD514" i="137"/>
  <c r="AC514" i="137"/>
  <c r="AE513" i="137"/>
  <c r="AE512" i="137"/>
  <c r="AE511" i="137"/>
  <c r="AE510" i="137"/>
  <c r="AE509" i="137"/>
  <c r="AE508" i="137"/>
  <c r="AE507" i="137"/>
  <c r="AE506" i="137"/>
  <c r="AE505" i="137"/>
  <c r="AE504" i="137"/>
  <c r="AE503" i="137"/>
  <c r="AE502" i="137"/>
  <c r="AE501" i="137"/>
  <c r="AE500" i="137"/>
  <c r="AE499" i="137"/>
  <c r="AD498" i="137"/>
  <c r="AC498" i="137"/>
  <c r="AE497" i="137"/>
  <c r="AE495" i="137"/>
  <c r="AD494" i="137"/>
  <c r="AC494" i="137"/>
  <c r="AE493" i="137"/>
  <c r="AE492" i="137"/>
  <c r="AE491" i="137"/>
  <c r="AE490" i="137"/>
  <c r="AD489" i="137"/>
  <c r="AC489" i="137"/>
  <c r="AE568" i="137"/>
  <c r="AE569" i="137"/>
  <c r="AE570" i="137"/>
  <c r="AD578" i="137"/>
  <c r="AD580" i="137" s="1"/>
  <c r="AC578" i="137"/>
  <c r="AC580" i="137" s="1"/>
  <c r="AA493" i="137"/>
  <c r="AF493" i="137" s="1"/>
  <c r="AA492" i="137"/>
  <c r="AF492" i="137" s="1"/>
  <c r="AA491" i="137"/>
  <c r="AA490" i="137"/>
  <c r="AF490" i="137"/>
  <c r="AE369" i="137"/>
  <c r="AE368" i="137"/>
  <c r="AE367" i="137"/>
  <c r="AE366" i="137"/>
  <c r="AE365" i="137"/>
  <c r="AE364" i="137"/>
  <c r="AE363" i="137"/>
  <c r="AE362" i="137"/>
  <c r="AE361" i="137"/>
  <c r="AE360" i="137"/>
  <c r="AE359" i="137"/>
  <c r="AD358" i="137"/>
  <c r="AC358" i="137"/>
  <c r="AE357" i="137"/>
  <c r="AE356" i="137"/>
  <c r="AE355" i="137"/>
  <c r="AE354" i="137"/>
  <c r="AE353" i="137"/>
  <c r="AE352" i="137"/>
  <c r="AD351" i="137"/>
  <c r="AC351" i="137"/>
  <c r="AE350" i="137"/>
  <c r="AE349" i="137"/>
  <c r="AE348" i="137"/>
  <c r="AE347" i="137"/>
  <c r="AD346" i="137"/>
  <c r="AC346" i="137"/>
  <c r="AE345" i="137"/>
  <c r="AE344" i="137"/>
  <c r="AE343" i="137"/>
  <c r="AE342" i="137"/>
  <c r="AE341" i="137"/>
  <c r="AE340" i="137"/>
  <c r="AE339" i="137"/>
  <c r="AE338" i="137"/>
  <c r="AE337" i="137"/>
  <c r="AE336" i="137"/>
  <c r="AE335" i="137"/>
  <c r="AE334" i="137"/>
  <c r="AE333" i="137"/>
  <c r="AE332" i="137"/>
  <c r="AE331" i="137"/>
  <c r="AE330" i="137"/>
  <c r="AE329" i="137"/>
  <c r="AE328" i="137"/>
  <c r="AE327" i="137"/>
  <c r="AE326" i="137"/>
  <c r="AE325" i="137"/>
  <c r="AE324" i="137"/>
  <c r="AE323" i="137"/>
  <c r="AD322" i="137"/>
  <c r="AC322" i="137"/>
  <c r="AE321" i="137"/>
  <c r="AE320" i="137"/>
  <c r="AE319" i="137"/>
  <c r="AE318" i="137"/>
  <c r="AE317" i="137"/>
  <c r="AE316" i="137"/>
  <c r="AE315" i="137"/>
  <c r="AE314" i="137"/>
  <c r="AE313" i="137"/>
  <c r="AE312" i="137"/>
  <c r="AE311" i="137"/>
  <c r="AE310" i="137"/>
  <c r="AE309" i="137"/>
  <c r="AE308" i="137"/>
  <c r="AE307" i="137"/>
  <c r="AD306" i="137"/>
  <c r="AC306" i="137"/>
  <c r="AE305" i="137"/>
  <c r="AE303" i="137"/>
  <c r="AD302" i="137"/>
  <c r="AC302" i="137"/>
  <c r="AE301" i="137"/>
  <c r="AE300" i="137"/>
  <c r="AE299" i="137"/>
  <c r="AE298" i="137"/>
  <c r="AD297" i="137"/>
  <c r="AC297" i="137"/>
  <c r="AA298" i="137"/>
  <c r="AF298" i="137" s="1"/>
  <c r="AA299" i="137"/>
  <c r="AA300" i="137"/>
  <c r="AF300" i="137" s="1"/>
  <c r="AA301" i="137"/>
  <c r="AF301" i="137" s="1"/>
  <c r="AE80" i="137"/>
  <c r="AE78" i="137"/>
  <c r="AE75" i="137"/>
  <c r="AE66" i="137"/>
  <c r="AE65" i="137"/>
  <c r="AE64" i="137"/>
  <c r="AE63" i="137"/>
  <c r="AD62" i="137"/>
  <c r="AC62" i="137"/>
  <c r="AE58" i="137"/>
  <c r="AE11" i="137"/>
  <c r="AE10" i="137"/>
  <c r="AE9" i="137"/>
  <c r="AD8" i="137"/>
  <c r="AE389" i="52"/>
  <c r="AE388" i="52"/>
  <c r="AD387" i="52"/>
  <c r="AC387" i="52"/>
  <c r="AE386" i="52"/>
  <c r="AE385" i="52"/>
  <c r="AE384" i="52"/>
  <c r="AE383" i="52"/>
  <c r="AD382" i="52"/>
  <c r="AC382" i="52"/>
  <c r="AE381" i="52"/>
  <c r="AE380" i="52"/>
  <c r="AE379" i="52"/>
  <c r="AD378" i="52"/>
  <c r="AC378" i="52"/>
  <c r="AE569" i="52"/>
  <c r="AE568" i="52"/>
  <c r="AE567" i="52"/>
  <c r="AE566" i="52"/>
  <c r="AE565" i="52"/>
  <c r="AE564" i="52"/>
  <c r="AE563" i="52"/>
  <c r="AE562" i="52"/>
  <c r="AE561" i="52"/>
  <c r="AE560" i="52"/>
  <c r="AA569" i="52"/>
  <c r="AF569" i="52" s="1"/>
  <c r="AA568" i="52"/>
  <c r="AF568" i="52" s="1"/>
  <c r="AA567" i="52"/>
  <c r="AF567" i="52" s="1"/>
  <c r="AA566" i="52"/>
  <c r="AF566" i="52" s="1"/>
  <c r="AA565" i="52"/>
  <c r="AF565" i="52"/>
  <c r="AA564" i="52"/>
  <c r="AF564" i="52" s="1"/>
  <c r="AA563" i="52"/>
  <c r="AF563" i="52" s="1"/>
  <c r="AA562" i="52"/>
  <c r="AF562" i="52" s="1"/>
  <c r="AA561" i="52"/>
  <c r="AA560" i="52"/>
  <c r="AF560" i="52" s="1"/>
  <c r="AD570" i="52"/>
  <c r="AD572" i="52" s="1"/>
  <c r="AC570" i="52"/>
  <c r="AC572" i="52" s="1"/>
  <c r="Z570" i="52"/>
  <c r="Z572" i="52" s="1"/>
  <c r="Y570" i="52"/>
  <c r="Y572" i="52" s="1"/>
  <c r="AE551" i="52"/>
  <c r="AE550" i="52"/>
  <c r="AD549" i="52"/>
  <c r="AC549" i="52"/>
  <c r="AE548" i="52"/>
  <c r="AE547" i="52"/>
  <c r="AE546" i="52"/>
  <c r="AE545" i="52"/>
  <c r="AD544" i="52"/>
  <c r="AC544" i="52"/>
  <c r="AE543" i="52"/>
  <c r="AE542" i="52"/>
  <c r="AE541" i="52"/>
  <c r="AD540" i="52"/>
  <c r="AC540" i="52"/>
  <c r="AE539" i="52"/>
  <c r="AE538" i="52"/>
  <c r="AE537" i="52"/>
  <c r="AE536" i="52"/>
  <c r="AE535" i="52"/>
  <c r="AE534" i="52"/>
  <c r="AE533" i="52"/>
  <c r="AD532" i="52"/>
  <c r="AC532" i="52"/>
  <c r="AE531" i="52"/>
  <c r="AE530" i="52"/>
  <c r="AE529" i="52"/>
  <c r="AE528" i="52"/>
  <c r="AE527" i="52"/>
  <c r="AE526" i="52"/>
  <c r="AE525" i="52"/>
  <c r="AE524" i="52"/>
  <c r="AE523" i="52"/>
  <c r="AE522" i="52"/>
  <c r="AE521" i="52"/>
  <c r="AE520" i="52"/>
  <c r="AE519" i="52"/>
  <c r="AE518" i="52"/>
  <c r="AE517" i="52"/>
  <c r="AE516" i="52"/>
  <c r="AE515" i="52"/>
  <c r="AE514" i="52"/>
  <c r="AE513" i="52"/>
  <c r="AD512" i="52"/>
  <c r="AC512" i="52"/>
  <c r="AE511" i="52"/>
  <c r="AE510" i="52"/>
  <c r="AE509" i="52"/>
  <c r="AE508" i="52"/>
  <c r="AE507" i="52"/>
  <c r="AE506" i="52"/>
  <c r="AE505" i="52"/>
  <c r="AE504" i="52"/>
  <c r="AE503" i="52"/>
  <c r="AE502" i="52"/>
  <c r="AE501" i="52"/>
  <c r="AE500" i="52"/>
  <c r="AE499" i="52"/>
  <c r="AE498" i="52"/>
  <c r="AE497" i="52"/>
  <c r="AD496" i="52"/>
  <c r="AC496" i="52"/>
  <c r="AA551" i="52"/>
  <c r="AF551" i="52" s="1"/>
  <c r="AA550" i="52"/>
  <c r="Z549" i="52"/>
  <c r="AA548" i="52"/>
  <c r="AF548" i="52" s="1"/>
  <c r="AA547" i="52"/>
  <c r="AF547" i="52" s="1"/>
  <c r="AA546" i="52"/>
  <c r="AF546" i="52" s="1"/>
  <c r="AA545" i="52"/>
  <c r="Z544" i="52"/>
  <c r="AA543" i="52"/>
  <c r="AF543" i="52" s="1"/>
  <c r="AA542" i="52"/>
  <c r="AF542" i="52" s="1"/>
  <c r="AA541" i="52"/>
  <c r="Z540" i="52"/>
  <c r="AA539" i="52"/>
  <c r="AF539" i="52" s="1"/>
  <c r="AA538" i="52"/>
  <c r="AF538" i="52" s="1"/>
  <c r="AA537" i="52"/>
  <c r="AF537" i="52" s="1"/>
  <c r="AA536" i="52"/>
  <c r="AF536" i="52" s="1"/>
  <c r="AA535" i="52"/>
  <c r="AF535" i="52" s="1"/>
  <c r="AA534" i="52"/>
  <c r="AF534" i="52" s="1"/>
  <c r="AA533" i="52"/>
  <c r="Z532" i="52"/>
  <c r="AA531" i="52"/>
  <c r="AA530" i="52"/>
  <c r="AF530" i="52" s="1"/>
  <c r="AA529" i="52"/>
  <c r="AF529" i="52" s="1"/>
  <c r="AA528" i="52"/>
  <c r="AF528" i="52" s="1"/>
  <c r="AA527" i="52"/>
  <c r="AF527" i="52" s="1"/>
  <c r="AA526" i="52"/>
  <c r="AF526" i="52" s="1"/>
  <c r="AA525" i="52"/>
  <c r="AF525" i="52" s="1"/>
  <c r="AA524" i="52"/>
  <c r="AF524" i="52" s="1"/>
  <c r="AA523" i="52"/>
  <c r="AF523" i="52" s="1"/>
  <c r="AA522" i="52"/>
  <c r="AF522" i="52" s="1"/>
  <c r="AA521" i="52"/>
  <c r="AF521" i="52" s="1"/>
  <c r="AA520" i="52"/>
  <c r="AF520" i="52" s="1"/>
  <c r="AA519" i="52"/>
  <c r="AF519" i="52" s="1"/>
  <c r="AA518" i="52"/>
  <c r="AF518" i="52" s="1"/>
  <c r="AA517" i="52"/>
  <c r="AF517" i="52" s="1"/>
  <c r="AA516" i="52"/>
  <c r="AF516" i="52" s="1"/>
  <c r="AA515" i="52"/>
  <c r="AF515" i="52" s="1"/>
  <c r="AA514" i="52"/>
  <c r="AF514" i="52" s="1"/>
  <c r="AA513" i="52"/>
  <c r="AF513" i="52" s="1"/>
  <c r="Z512" i="52"/>
  <c r="AA511" i="52"/>
  <c r="AA510" i="52"/>
  <c r="AF510" i="52" s="1"/>
  <c r="AA509" i="52"/>
  <c r="AF509" i="52" s="1"/>
  <c r="AA508" i="52"/>
  <c r="AF508" i="52" s="1"/>
  <c r="AA507" i="52"/>
  <c r="AF507" i="52" s="1"/>
  <c r="AA506" i="52"/>
  <c r="AF506" i="52" s="1"/>
  <c r="AA505" i="52"/>
  <c r="AF505" i="52" s="1"/>
  <c r="AA504" i="52"/>
  <c r="AF504" i="52" s="1"/>
  <c r="AA503" i="52"/>
  <c r="AF503" i="52" s="1"/>
  <c r="AA502" i="52"/>
  <c r="AF502" i="52" s="1"/>
  <c r="AA501" i="52"/>
  <c r="AF501" i="52" s="1"/>
  <c r="AA500" i="52"/>
  <c r="AF500" i="52" s="1"/>
  <c r="AA499" i="52"/>
  <c r="AF499" i="52" s="1"/>
  <c r="AA498" i="52"/>
  <c r="AF498" i="52" s="1"/>
  <c r="AA497" i="52"/>
  <c r="AF497" i="52" s="1"/>
  <c r="Z496" i="52"/>
  <c r="AE488" i="52"/>
  <c r="AE487" i="52"/>
  <c r="AE486" i="52"/>
  <c r="AE485" i="52"/>
  <c r="AE484" i="52"/>
  <c r="AE483" i="52"/>
  <c r="AE482" i="52"/>
  <c r="AE481" i="52"/>
  <c r="AE480" i="52"/>
  <c r="AE479" i="52"/>
  <c r="AD489" i="52"/>
  <c r="AD491" i="52" s="1"/>
  <c r="AC489" i="52"/>
  <c r="AC491" i="52" s="1"/>
  <c r="AA488" i="52"/>
  <c r="AA487" i="52"/>
  <c r="AF487" i="52" s="1"/>
  <c r="AA486" i="52"/>
  <c r="AF486" i="52" s="1"/>
  <c r="AA485" i="52"/>
  <c r="AF485" i="52" s="1"/>
  <c r="AA484" i="52"/>
  <c r="AF484" i="52" s="1"/>
  <c r="AA483" i="52"/>
  <c r="AF483" i="52"/>
  <c r="AA482" i="52"/>
  <c r="AF482" i="52" s="1"/>
  <c r="AA481" i="52"/>
  <c r="AF481" i="52" s="1"/>
  <c r="AA480" i="52"/>
  <c r="AF480" i="52" s="1"/>
  <c r="AA479" i="52"/>
  <c r="Z489" i="52"/>
  <c r="Z491" i="52" s="1"/>
  <c r="Y489" i="52"/>
  <c r="Y491" i="52" s="1"/>
  <c r="AE470" i="52"/>
  <c r="AE469" i="52"/>
  <c r="AD468" i="52"/>
  <c r="AC468" i="52"/>
  <c r="AE467" i="52"/>
  <c r="AE466" i="52"/>
  <c r="AE465" i="52"/>
  <c r="AE464" i="52"/>
  <c r="AD463" i="52"/>
  <c r="AC463" i="52"/>
  <c r="AE462" i="52"/>
  <c r="AE461" i="52"/>
  <c r="AE460" i="52"/>
  <c r="AD459" i="52"/>
  <c r="AC459" i="52"/>
  <c r="AE458" i="52"/>
  <c r="AE457" i="52"/>
  <c r="AE456" i="52"/>
  <c r="AE455" i="52"/>
  <c r="AE454" i="52"/>
  <c r="AE453" i="52"/>
  <c r="AE452" i="52"/>
  <c r="AD451" i="52"/>
  <c r="AC451" i="52"/>
  <c r="AE450" i="52"/>
  <c r="AE449" i="52"/>
  <c r="AE448" i="52"/>
  <c r="AE447" i="52"/>
  <c r="AE446" i="52"/>
  <c r="AE445" i="52"/>
  <c r="AE444" i="52"/>
  <c r="AE443" i="52"/>
  <c r="AE442" i="52"/>
  <c r="AE441" i="52"/>
  <c r="AE440" i="52"/>
  <c r="AE439" i="52"/>
  <c r="AE438" i="52"/>
  <c r="AE437" i="52"/>
  <c r="AE436" i="52"/>
  <c r="AE435" i="52"/>
  <c r="AE434" i="52"/>
  <c r="AE433" i="52"/>
  <c r="AE432" i="52"/>
  <c r="AD431" i="52"/>
  <c r="AC431" i="52"/>
  <c r="AE430" i="52"/>
  <c r="AE429" i="52"/>
  <c r="AE428" i="52"/>
  <c r="AE427" i="52"/>
  <c r="AE426" i="52"/>
  <c r="AE425" i="52"/>
  <c r="AE424" i="52"/>
  <c r="AE423" i="52"/>
  <c r="AE422" i="52"/>
  <c r="AE421" i="52"/>
  <c r="AE420" i="52"/>
  <c r="AE419" i="52"/>
  <c r="AE418" i="52"/>
  <c r="AE417" i="52"/>
  <c r="AE416" i="52"/>
  <c r="AD415" i="52"/>
  <c r="AC415" i="52"/>
  <c r="AA470" i="52"/>
  <c r="AF470" i="52" s="1"/>
  <c r="AA469" i="52"/>
  <c r="AF469" i="52" s="1"/>
  <c r="Z468" i="52"/>
  <c r="AA467" i="52"/>
  <c r="AF467" i="52" s="1"/>
  <c r="AA466" i="52"/>
  <c r="AF466" i="52" s="1"/>
  <c r="AA465" i="52"/>
  <c r="AA464" i="52"/>
  <c r="Z463" i="52"/>
  <c r="AA462" i="52"/>
  <c r="AF462" i="52" s="1"/>
  <c r="AA461" i="52"/>
  <c r="AF461" i="52"/>
  <c r="AA460" i="52"/>
  <c r="AF460" i="52" s="1"/>
  <c r="Z459" i="52"/>
  <c r="AA458" i="52"/>
  <c r="AF458" i="52" s="1"/>
  <c r="AA457" i="52"/>
  <c r="AF457" i="52" s="1"/>
  <c r="AA456" i="52"/>
  <c r="AF456" i="52" s="1"/>
  <c r="AA455" i="52"/>
  <c r="AF455" i="52" s="1"/>
  <c r="AA454" i="52"/>
  <c r="AA453" i="52"/>
  <c r="AF453" i="52" s="1"/>
  <c r="AA452" i="52"/>
  <c r="Z451" i="52"/>
  <c r="AA450" i="52"/>
  <c r="AF450" i="52" s="1"/>
  <c r="AA449" i="52"/>
  <c r="AF449" i="52" s="1"/>
  <c r="AA448" i="52"/>
  <c r="AF448" i="52" s="1"/>
  <c r="AA447" i="52"/>
  <c r="AF447" i="52" s="1"/>
  <c r="AA446" i="52"/>
  <c r="AA445" i="52"/>
  <c r="AF445" i="52" s="1"/>
  <c r="AA444" i="52"/>
  <c r="AF444" i="52" s="1"/>
  <c r="AA443" i="52"/>
  <c r="AF443" i="52"/>
  <c r="AA442" i="52"/>
  <c r="AA441" i="52"/>
  <c r="AF441" i="52" s="1"/>
  <c r="AA440" i="52"/>
  <c r="AF440" i="52"/>
  <c r="AA439" i="52"/>
  <c r="AF439" i="52" s="1"/>
  <c r="AA438" i="52"/>
  <c r="AF438" i="52" s="1"/>
  <c r="AA437" i="52"/>
  <c r="AF437" i="52" s="1"/>
  <c r="AA436" i="52"/>
  <c r="AF436" i="52" s="1"/>
  <c r="AA435" i="52"/>
  <c r="AA434" i="52"/>
  <c r="AF434" i="52" s="1"/>
  <c r="AA433" i="52"/>
  <c r="AF433" i="52" s="1"/>
  <c r="AA432" i="52"/>
  <c r="Z431" i="52"/>
  <c r="AA430" i="52"/>
  <c r="AA429" i="52"/>
  <c r="AA428" i="52"/>
  <c r="AF428" i="52" s="1"/>
  <c r="AA427" i="52"/>
  <c r="AF427" i="52" s="1"/>
  <c r="AA426" i="52"/>
  <c r="AF426" i="52" s="1"/>
  <c r="AA425" i="52"/>
  <c r="AF425" i="52" s="1"/>
  <c r="AA424" i="52"/>
  <c r="AF424" i="52" s="1"/>
  <c r="AA423" i="52"/>
  <c r="AF423" i="52" s="1"/>
  <c r="AA422" i="52"/>
  <c r="AA421" i="52"/>
  <c r="AF421" i="52" s="1"/>
  <c r="AA420" i="52"/>
  <c r="AF420" i="52" s="1"/>
  <c r="AA419" i="52"/>
  <c r="AF419" i="52" s="1"/>
  <c r="AA418" i="52"/>
  <c r="AA417" i="52"/>
  <c r="AF417" i="52" s="1"/>
  <c r="AA416" i="52"/>
  <c r="Z415" i="52"/>
  <c r="AE326" i="52"/>
  <c r="AE325" i="52"/>
  <c r="AE324" i="52"/>
  <c r="AE323" i="52"/>
  <c r="AE322" i="52"/>
  <c r="AE321" i="52"/>
  <c r="AE320" i="52"/>
  <c r="AE319" i="52"/>
  <c r="AE318" i="52"/>
  <c r="AE317" i="52"/>
  <c r="AF326" i="52"/>
  <c r="AF325" i="52"/>
  <c r="AF324" i="52"/>
  <c r="AF323" i="52"/>
  <c r="AF321" i="52"/>
  <c r="AF320" i="52"/>
  <c r="AF319" i="52"/>
  <c r="AF318" i="52"/>
  <c r="AF317" i="52"/>
  <c r="AD327" i="52"/>
  <c r="AD329" i="52" s="1"/>
  <c r="AC327" i="52"/>
  <c r="AC329" i="52" s="1"/>
  <c r="Z327" i="52"/>
  <c r="Z329" i="52" s="1"/>
  <c r="Y327" i="52"/>
  <c r="Y329" i="52" s="1"/>
  <c r="AE308" i="52"/>
  <c r="AE307" i="52"/>
  <c r="AD306" i="52"/>
  <c r="AC306" i="52"/>
  <c r="AE305" i="52"/>
  <c r="AE304" i="52"/>
  <c r="AE303" i="52"/>
  <c r="AE301" i="52" s="1"/>
  <c r="AE302" i="52"/>
  <c r="AD301" i="52"/>
  <c r="AC301" i="52"/>
  <c r="AE300" i="52"/>
  <c r="AE299" i="52"/>
  <c r="AE298" i="52"/>
  <c r="AD297" i="52"/>
  <c r="AC297" i="52"/>
  <c r="AC311" i="52" s="1"/>
  <c r="AC94" i="14" s="1"/>
  <c r="AE296" i="52"/>
  <c r="AE295" i="52"/>
  <c r="AE294" i="52"/>
  <c r="AE293" i="52"/>
  <c r="AE289" i="52" s="1"/>
  <c r="AE292" i="52"/>
  <c r="AE291" i="52"/>
  <c r="AE290" i="52"/>
  <c r="AD289" i="52"/>
  <c r="AC289" i="52"/>
  <c r="AE288" i="52"/>
  <c r="AE287" i="52"/>
  <c r="AE286" i="52"/>
  <c r="AE285" i="52"/>
  <c r="AE284" i="52"/>
  <c r="AE283" i="52"/>
  <c r="AE282" i="52"/>
  <c r="AE281" i="52"/>
  <c r="AE280" i="52"/>
  <c r="AE279" i="52"/>
  <c r="AE278" i="52"/>
  <c r="AE277" i="52"/>
  <c r="AE276" i="52"/>
  <c r="AE275" i="52"/>
  <c r="AE274" i="52"/>
  <c r="AE273" i="52"/>
  <c r="AE272" i="52"/>
  <c r="AE271" i="52"/>
  <c r="AE270" i="52"/>
  <c r="AE269" i="52" s="1"/>
  <c r="AD269" i="52"/>
  <c r="AC269" i="52"/>
  <c r="AE268" i="52"/>
  <c r="AE267" i="52"/>
  <c r="AE266" i="52"/>
  <c r="AE265" i="52"/>
  <c r="AE264" i="52"/>
  <c r="AE263" i="52"/>
  <c r="AE262" i="52"/>
  <c r="AE261" i="52"/>
  <c r="AE260" i="52"/>
  <c r="AE259" i="52"/>
  <c r="AE258" i="52"/>
  <c r="AE257" i="52"/>
  <c r="AE256" i="52"/>
  <c r="AE255" i="52"/>
  <c r="AE254" i="52"/>
  <c r="AD253" i="52"/>
  <c r="AC253" i="52"/>
  <c r="AA308" i="52"/>
  <c r="AA307" i="52"/>
  <c r="AF307" i="52" s="1"/>
  <c r="Z306" i="52"/>
  <c r="AF305" i="52"/>
  <c r="AA304" i="52"/>
  <c r="AF304" i="52" s="1"/>
  <c r="AA303" i="52"/>
  <c r="AA302" i="52"/>
  <c r="Z301" i="52"/>
  <c r="AA299" i="52"/>
  <c r="AA298" i="52"/>
  <c r="Z297" i="52"/>
  <c r="AF296" i="52"/>
  <c r="AA295" i="52"/>
  <c r="AF295" i="52" s="1"/>
  <c r="AA294" i="52"/>
  <c r="AF294" i="52" s="1"/>
  <c r="AA293" i="52"/>
  <c r="AA292" i="52"/>
  <c r="AF292" i="52" s="1"/>
  <c r="AA291" i="52"/>
  <c r="AF291" i="52" s="1"/>
  <c r="AA290" i="52"/>
  <c r="AF290" i="52" s="1"/>
  <c r="Z289" i="52"/>
  <c r="AF288" i="52"/>
  <c r="AA287" i="52"/>
  <c r="AF287" i="52" s="1"/>
  <c r="AA286" i="52"/>
  <c r="AF286" i="52"/>
  <c r="AA285" i="52"/>
  <c r="AA284" i="52"/>
  <c r="AA283" i="52"/>
  <c r="AF283" i="52" s="1"/>
  <c r="AA282" i="52"/>
  <c r="AF282" i="52"/>
  <c r="AA281" i="52"/>
  <c r="AA280" i="52"/>
  <c r="AF280" i="52" s="1"/>
  <c r="AA279" i="52"/>
  <c r="AF279" i="52" s="1"/>
  <c r="AA278" i="52"/>
  <c r="AF278" i="52" s="1"/>
  <c r="AA277" i="52"/>
  <c r="AA276" i="52"/>
  <c r="AF276" i="52" s="1"/>
  <c r="AA275" i="52"/>
  <c r="AF275" i="52"/>
  <c r="AA274" i="52"/>
  <c r="AF274" i="52" s="1"/>
  <c r="AA273" i="52"/>
  <c r="AA272" i="52"/>
  <c r="AF272" i="52"/>
  <c r="AA271" i="52"/>
  <c r="AF271" i="52" s="1"/>
  <c r="AA270" i="52"/>
  <c r="Z269" i="52"/>
  <c r="AA267" i="52"/>
  <c r="AF267" i="52" s="1"/>
  <c r="AA266" i="52"/>
  <c r="AA265" i="52"/>
  <c r="AF265" i="52" s="1"/>
  <c r="AA264" i="52"/>
  <c r="AF264" i="52" s="1"/>
  <c r="AA263" i="52"/>
  <c r="AF263" i="52" s="1"/>
  <c r="AA262" i="52"/>
  <c r="AA261" i="52"/>
  <c r="AF261" i="52" s="1"/>
  <c r="AA260" i="52"/>
  <c r="AF260" i="52" s="1"/>
  <c r="AA259" i="52"/>
  <c r="AA258" i="52"/>
  <c r="AF258" i="52" s="1"/>
  <c r="AA257" i="52"/>
  <c r="AF257" i="52" s="1"/>
  <c r="AA256" i="52"/>
  <c r="AF256" i="52" s="1"/>
  <c r="AA255" i="52"/>
  <c r="AF255" i="52" s="1"/>
  <c r="AA254" i="52"/>
  <c r="AF254" i="52" s="1"/>
  <c r="Z253" i="52"/>
  <c r="AE245" i="52"/>
  <c r="AE244" i="52"/>
  <c r="AE243" i="52"/>
  <c r="AE242" i="52"/>
  <c r="AE241" i="52"/>
  <c r="AE240" i="52"/>
  <c r="AE239" i="52"/>
  <c r="AE238" i="52"/>
  <c r="AE237" i="52"/>
  <c r="AE236" i="52"/>
  <c r="AA245" i="52"/>
  <c r="AF245" i="52" s="1"/>
  <c r="AA244" i="52"/>
  <c r="AA243" i="52"/>
  <c r="AF243" i="52" s="1"/>
  <c r="AA242" i="52"/>
  <c r="AF242" i="52" s="1"/>
  <c r="AA241" i="52"/>
  <c r="AA240" i="52"/>
  <c r="AF240" i="52" s="1"/>
  <c r="AA239" i="52"/>
  <c r="AF239" i="52" s="1"/>
  <c r="AA238" i="52"/>
  <c r="AF238" i="52" s="1"/>
  <c r="AA237" i="52"/>
  <c r="AA236" i="52"/>
  <c r="AD246" i="52"/>
  <c r="AD248" i="52" s="1"/>
  <c r="AC246" i="52"/>
  <c r="AC248" i="52" s="1"/>
  <c r="Z246" i="52"/>
  <c r="Z248" i="52" s="1"/>
  <c r="Y246" i="52"/>
  <c r="Y248" i="52" s="1"/>
  <c r="AE227" i="52"/>
  <c r="AE226" i="52"/>
  <c r="AD225" i="52"/>
  <c r="AC225" i="52"/>
  <c r="AE224" i="52"/>
  <c r="AE223" i="52"/>
  <c r="AE222" i="52"/>
  <c r="AE221" i="52"/>
  <c r="AD220" i="52"/>
  <c r="AC220" i="52"/>
  <c r="AE219" i="52"/>
  <c r="AE218" i="52"/>
  <c r="AE217" i="52"/>
  <c r="AD216" i="52"/>
  <c r="AC216" i="52"/>
  <c r="AE215" i="52"/>
  <c r="AE214" i="52"/>
  <c r="AE213" i="52"/>
  <c r="AE212" i="52"/>
  <c r="AE211" i="52"/>
  <c r="AE210" i="52"/>
  <c r="AE209" i="52"/>
  <c r="AD208" i="52"/>
  <c r="AC208" i="52"/>
  <c r="AE207" i="52"/>
  <c r="AE206" i="52"/>
  <c r="AE205" i="52"/>
  <c r="AE204" i="52"/>
  <c r="AE203" i="52"/>
  <c r="AE202" i="52"/>
  <c r="AE201" i="52"/>
  <c r="AE200" i="52"/>
  <c r="AE199" i="52"/>
  <c r="AE198" i="52"/>
  <c r="AE197" i="52"/>
  <c r="AE196" i="52"/>
  <c r="AE195" i="52"/>
  <c r="AE194" i="52"/>
  <c r="AE193" i="52"/>
  <c r="AE192" i="52"/>
  <c r="AE191" i="52"/>
  <c r="AE190" i="52"/>
  <c r="AE189" i="52"/>
  <c r="AD188" i="52"/>
  <c r="AC188" i="52"/>
  <c r="AE187" i="52"/>
  <c r="AE186" i="52"/>
  <c r="AE185" i="52"/>
  <c r="AE184" i="52"/>
  <c r="AE183" i="52"/>
  <c r="AE182" i="52"/>
  <c r="AE181" i="52"/>
  <c r="AE180" i="52"/>
  <c r="AE179" i="52"/>
  <c r="AE178" i="52"/>
  <c r="AE177" i="52"/>
  <c r="AE176" i="52"/>
  <c r="AE175" i="52"/>
  <c r="AE174" i="52"/>
  <c r="AE173" i="52"/>
  <c r="AD172" i="52"/>
  <c r="AC172" i="52"/>
  <c r="AA227" i="52"/>
  <c r="AF227" i="52" s="1"/>
  <c r="AA226" i="52"/>
  <c r="Z225" i="52"/>
  <c r="AA224" i="52"/>
  <c r="AF224" i="52" s="1"/>
  <c r="AA223" i="52"/>
  <c r="AF223" i="52" s="1"/>
  <c r="AA222" i="52"/>
  <c r="AF222" i="52" s="1"/>
  <c r="AA221" i="52"/>
  <c r="AF221" i="52" s="1"/>
  <c r="Z220" i="52"/>
  <c r="AA219" i="52"/>
  <c r="AF219" i="52" s="1"/>
  <c r="AA218" i="52"/>
  <c r="AA217" i="52"/>
  <c r="AF217" i="52" s="1"/>
  <c r="Z216" i="52"/>
  <c r="AA215" i="52"/>
  <c r="AF215" i="52" s="1"/>
  <c r="AA214" i="52"/>
  <c r="AF214" i="52"/>
  <c r="AA213" i="52"/>
  <c r="AF213" i="52" s="1"/>
  <c r="AA212" i="52"/>
  <c r="AF212" i="52" s="1"/>
  <c r="AA211" i="52"/>
  <c r="AF211" i="52" s="1"/>
  <c r="AA210" i="52"/>
  <c r="AF210" i="52" s="1"/>
  <c r="AA209" i="52"/>
  <c r="AF209" i="52" s="1"/>
  <c r="Z208" i="52"/>
  <c r="AA207" i="52"/>
  <c r="AF207" i="52" s="1"/>
  <c r="AA206" i="52"/>
  <c r="AF206" i="52" s="1"/>
  <c r="AA205" i="52"/>
  <c r="AF205" i="52" s="1"/>
  <c r="AA204" i="52"/>
  <c r="AF204" i="52" s="1"/>
  <c r="AA203" i="52"/>
  <c r="AA202" i="52"/>
  <c r="AF202" i="52" s="1"/>
  <c r="AA201" i="52"/>
  <c r="AF201" i="52" s="1"/>
  <c r="AA200" i="52"/>
  <c r="AA199" i="52"/>
  <c r="AA198" i="52"/>
  <c r="AF198" i="52" s="1"/>
  <c r="AA197" i="52"/>
  <c r="AF197" i="52" s="1"/>
  <c r="AA196" i="52"/>
  <c r="AF196" i="52" s="1"/>
  <c r="AA195" i="52"/>
  <c r="AF195" i="52" s="1"/>
  <c r="AA194" i="52"/>
  <c r="AF194" i="52" s="1"/>
  <c r="AA193" i="52"/>
  <c r="AF193" i="52" s="1"/>
  <c r="AA192" i="52"/>
  <c r="AA191" i="52"/>
  <c r="AF191" i="52" s="1"/>
  <c r="AA190" i="52"/>
  <c r="AF190" i="52" s="1"/>
  <c r="AA189" i="52"/>
  <c r="AF189" i="52"/>
  <c r="Z188" i="52"/>
  <c r="AA187" i="52"/>
  <c r="AF187" i="52" s="1"/>
  <c r="AA186" i="52"/>
  <c r="AF186" i="52"/>
  <c r="AA185" i="52"/>
  <c r="AF185" i="52" s="1"/>
  <c r="AA184" i="52"/>
  <c r="AF184" i="52"/>
  <c r="AA183" i="52"/>
  <c r="AF183" i="52" s="1"/>
  <c r="AA182" i="52"/>
  <c r="AF182" i="52"/>
  <c r="AA181" i="52"/>
  <c r="AF181" i="52" s="1"/>
  <c r="AA180" i="52"/>
  <c r="AF180" i="52" s="1"/>
  <c r="AA179" i="52"/>
  <c r="AF179" i="52"/>
  <c r="AA178" i="52"/>
  <c r="AF178" i="52" s="1"/>
  <c r="AA177" i="52"/>
  <c r="AF177" i="52" s="1"/>
  <c r="AA176" i="52"/>
  <c r="AF176" i="52" s="1"/>
  <c r="AA175" i="52"/>
  <c r="AF175" i="52"/>
  <c r="AA174" i="52"/>
  <c r="AF174" i="52" s="1"/>
  <c r="AA173" i="52"/>
  <c r="AF173" i="52" s="1"/>
  <c r="Z172" i="52"/>
  <c r="AE63" i="52"/>
  <c r="AE60" i="52"/>
  <c r="AE58" i="52"/>
  <c r="AE55" i="52"/>
  <c r="AE54" i="52"/>
  <c r="AE53" i="52"/>
  <c r="AD61" i="52"/>
  <c r="AD56" i="52"/>
  <c r="AD52" i="52"/>
  <c r="AE81" i="52"/>
  <c r="AE80" i="52"/>
  <c r="AE79" i="52"/>
  <c r="AE78" i="52"/>
  <c r="AA80" i="52"/>
  <c r="AF80" i="52" s="1"/>
  <c r="AA79" i="52"/>
  <c r="AF79" i="52" s="1"/>
  <c r="AA78" i="52"/>
  <c r="AF78" i="52" s="1"/>
  <c r="AA81" i="52"/>
  <c r="AD100" i="138"/>
  <c r="AD174" i="14" s="1"/>
  <c r="AC100" i="138"/>
  <c r="AC174" i="14" s="1"/>
  <c r="AE99" i="138"/>
  <c r="AE98" i="138"/>
  <c r="AE97" i="138"/>
  <c r="AE96" i="138"/>
  <c r="AE95" i="138"/>
  <c r="AE94" i="138"/>
  <c r="AE93" i="138"/>
  <c r="AE92" i="138"/>
  <c r="AA93" i="138"/>
  <c r="AA94" i="138"/>
  <c r="AF94" i="138" s="1"/>
  <c r="AA95" i="138"/>
  <c r="AF95" i="138" s="1"/>
  <c r="AA96" i="138"/>
  <c r="AF96" i="138" s="1"/>
  <c r="AA97" i="138"/>
  <c r="AF97" i="138" s="1"/>
  <c r="AA98" i="138"/>
  <c r="AF98" i="138" s="1"/>
  <c r="AA99" i="138"/>
  <c r="AF99" i="138" s="1"/>
  <c r="AA92" i="138"/>
  <c r="Z100" i="138"/>
  <c r="Z174" i="14" s="1"/>
  <c r="Y100" i="138"/>
  <c r="Y174" i="14" s="1"/>
  <c r="AE85" i="138"/>
  <c r="AE84" i="138"/>
  <c r="AE83" i="138"/>
  <c r="AE82" i="138"/>
  <c r="AE81" i="138"/>
  <c r="AE80" i="138"/>
  <c r="AE79" i="138"/>
  <c r="AE78" i="138"/>
  <c r="AA79" i="138"/>
  <c r="AF79" i="138"/>
  <c r="AA80" i="138"/>
  <c r="AF80" i="138" s="1"/>
  <c r="AA81" i="138"/>
  <c r="AF81" i="138"/>
  <c r="AA82" i="138"/>
  <c r="AF82" i="138" s="1"/>
  <c r="AA83" i="138"/>
  <c r="AF83" i="138"/>
  <c r="AA84" i="138"/>
  <c r="AA85" i="138"/>
  <c r="AA78" i="138"/>
  <c r="AF78" i="138"/>
  <c r="AD86" i="138"/>
  <c r="AD147" i="14" s="1"/>
  <c r="AC86" i="138"/>
  <c r="AC147" i="14"/>
  <c r="Z86" i="138"/>
  <c r="Z147" i="14" s="1"/>
  <c r="Y86" i="138"/>
  <c r="Y147" i="14"/>
  <c r="AE57" i="138"/>
  <c r="AE56" i="138"/>
  <c r="AE55" i="138"/>
  <c r="AE54" i="138"/>
  <c r="AE53" i="138"/>
  <c r="AE52" i="138"/>
  <c r="AE51" i="138"/>
  <c r="AE50" i="138"/>
  <c r="AA51" i="138"/>
  <c r="AF51" i="138" s="1"/>
  <c r="AA52" i="138"/>
  <c r="AA53" i="138"/>
  <c r="AF53" i="138" s="1"/>
  <c r="AA54" i="138"/>
  <c r="AA55" i="138"/>
  <c r="AF55" i="138" s="1"/>
  <c r="AA56" i="138"/>
  <c r="AF56" i="138" s="1"/>
  <c r="AA57" i="138"/>
  <c r="AF57" i="138" s="1"/>
  <c r="AF52" i="138"/>
  <c r="AA50" i="138"/>
  <c r="AD58" i="138"/>
  <c r="AD93" i="14" s="1"/>
  <c r="AC58" i="138"/>
  <c r="AC93" i="14" s="1"/>
  <c r="AE93" i="14" s="1"/>
  <c r="Z58" i="138"/>
  <c r="Z93" i="14" s="1"/>
  <c r="AA93" i="14" s="1"/>
  <c r="Y58" i="138"/>
  <c r="Y93" i="14" s="1"/>
  <c r="AE43" i="138"/>
  <c r="AE42" i="138"/>
  <c r="AE41" i="138"/>
  <c r="AE40" i="138"/>
  <c r="AE39" i="138"/>
  <c r="AE38" i="138"/>
  <c r="AE37" i="138"/>
  <c r="AE36" i="138"/>
  <c r="AA37" i="138"/>
  <c r="AA38" i="138"/>
  <c r="AF38" i="138" s="1"/>
  <c r="AA39" i="138"/>
  <c r="AF39" i="138" s="1"/>
  <c r="AA40" i="138"/>
  <c r="AF40" i="138" s="1"/>
  <c r="AA41" i="138"/>
  <c r="AF41" i="138" s="1"/>
  <c r="AA42" i="138"/>
  <c r="AF42" i="138" s="1"/>
  <c r="AA43" i="138"/>
  <c r="AA36" i="138"/>
  <c r="AF36" i="138" s="1"/>
  <c r="AD44" i="138"/>
  <c r="AD66" i="14" s="1"/>
  <c r="AC44" i="138"/>
  <c r="AC66" i="14" s="1"/>
  <c r="Z44" i="138"/>
  <c r="Z66" i="14" s="1"/>
  <c r="Y44" i="138"/>
  <c r="Y66" i="14" s="1"/>
  <c r="AA465" i="137"/>
  <c r="AF465" i="137" s="1"/>
  <c r="AA464" i="137"/>
  <c r="AF464" i="137" s="1"/>
  <c r="AA463" i="137"/>
  <c r="AF463" i="137" s="1"/>
  <c r="AA462" i="137"/>
  <c r="AF462" i="137" s="1"/>
  <c r="AA461" i="137"/>
  <c r="AF461" i="137" s="1"/>
  <c r="AA460" i="137"/>
  <c r="AF460" i="137" s="1"/>
  <c r="AA458" i="137"/>
  <c r="AF458" i="137" s="1"/>
  <c r="AA453" i="137"/>
  <c r="AF453" i="137" s="1"/>
  <c r="AA452" i="137"/>
  <c r="AF452" i="137" s="1"/>
  <c r="AA451" i="137"/>
  <c r="AF451" i="137" s="1"/>
  <c r="AA450" i="137"/>
  <c r="AA449" i="137"/>
  <c r="AF449" i="137" s="1"/>
  <c r="AA448" i="137"/>
  <c r="AA444" i="137"/>
  <c r="AF444" i="137" s="1"/>
  <c r="AA443" i="137"/>
  <c r="Z447" i="137"/>
  <c r="Z442" i="137"/>
  <c r="Z393" i="137"/>
  <c r="Y447" i="137"/>
  <c r="Y442" i="137"/>
  <c r="Y393" i="137"/>
  <c r="AE673" i="137"/>
  <c r="AE672" i="137"/>
  <c r="AE671" i="137"/>
  <c r="AE670" i="137"/>
  <c r="AE669" i="137"/>
  <c r="AE668" i="137"/>
  <c r="AE667" i="137"/>
  <c r="AE666" i="137"/>
  <c r="AE665" i="137"/>
  <c r="AE664" i="137"/>
  <c r="AA673" i="137"/>
  <c r="AF673" i="137" s="1"/>
  <c r="AA672" i="137"/>
  <c r="AF672" i="137" s="1"/>
  <c r="AA671" i="137"/>
  <c r="AF671" i="137" s="1"/>
  <c r="AA670" i="137"/>
  <c r="AF670" i="137" s="1"/>
  <c r="AA669" i="137"/>
  <c r="AF669" i="137" s="1"/>
  <c r="AA668" i="137"/>
  <c r="AF668" i="137" s="1"/>
  <c r="AA667" i="137"/>
  <c r="AF667" i="137" s="1"/>
  <c r="AA666" i="137"/>
  <c r="AF666" i="137" s="1"/>
  <c r="AA665" i="137"/>
  <c r="AF665" i="137" s="1"/>
  <c r="AA664" i="137"/>
  <c r="AA674" i="137" s="1"/>
  <c r="AD674" i="137"/>
  <c r="AD676" i="137" s="1"/>
  <c r="AC674" i="137"/>
  <c r="AC676" i="137" s="1"/>
  <c r="AA657" i="137"/>
  <c r="AF657" i="137"/>
  <c r="AA656" i="137"/>
  <c r="AF656" i="137" s="1"/>
  <c r="AA655" i="137"/>
  <c r="AF655" i="137" s="1"/>
  <c r="AA654" i="137"/>
  <c r="AF654" i="137" s="1"/>
  <c r="AA653" i="137"/>
  <c r="AF653" i="137" s="1"/>
  <c r="AA652" i="137"/>
  <c r="AF652" i="137" s="1"/>
  <c r="AA651" i="137"/>
  <c r="AF651" i="137" s="1"/>
  <c r="AA650" i="137"/>
  <c r="AF650" i="137" s="1"/>
  <c r="AA649" i="137"/>
  <c r="AF649" i="137" s="1"/>
  <c r="AA648" i="137"/>
  <c r="AF648" i="137" s="1"/>
  <c r="AA647" i="137"/>
  <c r="AF647" i="137" s="1"/>
  <c r="AA645" i="137"/>
  <c r="AF645" i="137" s="1"/>
  <c r="AA644" i="137"/>
  <c r="AF644" i="137" s="1"/>
  <c r="AA643" i="137"/>
  <c r="AF643" i="137" s="1"/>
  <c r="AA642" i="137"/>
  <c r="AF642" i="137" s="1"/>
  <c r="AA641" i="137"/>
  <c r="AF641" i="137" s="1"/>
  <c r="AA640" i="137"/>
  <c r="AA638" i="137"/>
  <c r="AF638" i="137" s="1"/>
  <c r="AA637" i="137"/>
  <c r="AF637" i="137" s="1"/>
  <c r="AA636" i="137"/>
  <c r="AF636" i="137" s="1"/>
  <c r="AA635" i="137"/>
  <c r="AA633" i="137"/>
  <c r="AF633" i="137" s="1"/>
  <c r="AA632" i="137"/>
  <c r="AF632" i="137" s="1"/>
  <c r="AA631" i="137"/>
  <c r="AF631" i="137" s="1"/>
  <c r="AA630" i="137"/>
  <c r="AF630" i="137" s="1"/>
  <c r="AA629" i="137"/>
  <c r="AF629" i="137" s="1"/>
  <c r="AA628" i="137"/>
  <c r="AF628" i="137" s="1"/>
  <c r="AA627" i="137"/>
  <c r="AF627" i="137" s="1"/>
  <c r="AA626" i="137"/>
  <c r="AF626" i="137" s="1"/>
  <c r="AA625" i="137"/>
  <c r="AF625" i="137" s="1"/>
  <c r="AA624" i="137"/>
  <c r="AF624" i="137" s="1"/>
  <c r="AA623" i="137"/>
  <c r="AF623" i="137" s="1"/>
  <c r="AA622" i="137"/>
  <c r="AF622" i="137" s="1"/>
  <c r="AA621" i="137"/>
  <c r="AF621" i="137" s="1"/>
  <c r="AA620" i="137"/>
  <c r="AF620" i="137" s="1"/>
  <c r="AA619" i="137"/>
  <c r="AF619" i="137" s="1"/>
  <c r="AA618" i="137"/>
  <c r="AF618" i="137" s="1"/>
  <c r="AA617" i="137"/>
  <c r="AF617" i="137" s="1"/>
  <c r="AA616" i="137"/>
  <c r="AF616" i="137" s="1"/>
  <c r="AA615" i="137"/>
  <c r="AF615" i="137" s="1"/>
  <c r="AA614" i="137"/>
  <c r="AA613" i="137"/>
  <c r="AA612" i="137"/>
  <c r="AF612" i="137" s="1"/>
  <c r="AA611" i="137"/>
  <c r="AA609" i="137"/>
  <c r="AF609" i="137" s="1"/>
  <c r="AA608" i="137"/>
  <c r="AF608" i="137" s="1"/>
  <c r="AA607" i="137"/>
  <c r="AF607" i="137" s="1"/>
  <c r="AA606" i="137"/>
  <c r="AF606" i="137" s="1"/>
  <c r="AA605" i="137"/>
  <c r="AA604" i="137"/>
  <c r="AF604" i="137" s="1"/>
  <c r="AA603" i="137"/>
  <c r="AF603" i="137" s="1"/>
  <c r="AA602" i="137"/>
  <c r="AF602" i="137" s="1"/>
  <c r="AA601" i="137"/>
  <c r="AF601" i="137" s="1"/>
  <c r="AA600" i="137"/>
  <c r="AA599" i="137"/>
  <c r="AF599" i="137" s="1"/>
  <c r="AA598" i="137"/>
  <c r="AF598" i="137" s="1"/>
  <c r="AA597" i="137"/>
  <c r="AF597" i="137" s="1"/>
  <c r="AA596" i="137"/>
  <c r="AA595" i="137"/>
  <c r="AF595" i="137" s="1"/>
  <c r="AA593" i="137"/>
  <c r="AF593" i="137" s="1"/>
  <c r="AA591" i="137"/>
  <c r="AF591" i="137" s="1"/>
  <c r="Z674" i="137"/>
  <c r="Z676" i="137" s="1"/>
  <c r="Z646" i="137"/>
  <c r="Z639" i="137"/>
  <c r="Z634" i="137"/>
  <c r="Z610" i="137"/>
  <c r="Z594" i="137"/>
  <c r="Z590" i="137"/>
  <c r="Z585" i="137"/>
  <c r="Y674" i="137"/>
  <c r="Y676" i="137" s="1"/>
  <c r="Y646" i="137"/>
  <c r="Y639" i="137"/>
  <c r="Y634" i="137"/>
  <c r="Y610" i="137"/>
  <c r="Y594" i="137"/>
  <c r="Y590" i="137"/>
  <c r="Y585" i="137"/>
  <c r="AE571" i="137"/>
  <c r="AE572" i="137"/>
  <c r="AE573" i="137"/>
  <c r="AE574" i="137"/>
  <c r="AE575" i="137"/>
  <c r="AE576" i="137"/>
  <c r="AE577" i="137"/>
  <c r="AA577" i="137"/>
  <c r="AF577" i="137" s="1"/>
  <c r="AA576" i="137"/>
  <c r="AA575" i="137"/>
  <c r="AF575" i="137" s="1"/>
  <c r="AA574" i="137"/>
  <c r="AF574" i="137" s="1"/>
  <c r="AA573" i="137"/>
  <c r="AF573" i="137" s="1"/>
  <c r="AA572" i="137"/>
  <c r="AF572" i="137" s="1"/>
  <c r="AA571" i="137"/>
  <c r="AF571" i="137" s="1"/>
  <c r="AA570" i="137"/>
  <c r="AA569" i="137"/>
  <c r="AF569" i="137" s="1"/>
  <c r="AA568" i="137"/>
  <c r="AF568" i="137" s="1"/>
  <c r="AA561" i="137"/>
  <c r="AF561" i="137" s="1"/>
  <c r="AA560" i="137"/>
  <c r="AF560" i="137" s="1"/>
  <c r="AA559" i="137"/>
  <c r="AF559" i="137" s="1"/>
  <c r="AA558" i="137"/>
  <c r="AA557" i="137"/>
  <c r="AF557" i="137" s="1"/>
  <c r="AA556" i="137"/>
  <c r="AF556" i="137" s="1"/>
  <c r="AA555" i="137"/>
  <c r="AF555" i="137" s="1"/>
  <c r="AA554" i="137"/>
  <c r="AF554" i="137" s="1"/>
  <c r="AA553" i="137"/>
  <c r="AF553" i="137" s="1"/>
  <c r="AA552" i="137"/>
  <c r="AF552" i="137" s="1"/>
  <c r="AA551" i="137"/>
  <c r="AF551" i="137" s="1"/>
  <c r="AA549" i="137"/>
  <c r="AA548" i="137"/>
  <c r="AF548" i="137" s="1"/>
  <c r="AA547" i="137"/>
  <c r="AF547" i="137" s="1"/>
  <c r="AA546" i="137"/>
  <c r="AF546" i="137" s="1"/>
  <c r="AA545" i="137"/>
  <c r="AF545" i="137" s="1"/>
  <c r="AA544" i="137"/>
  <c r="AA542" i="137"/>
  <c r="AF542" i="137" s="1"/>
  <c r="AA541" i="137"/>
  <c r="AF541" i="137" s="1"/>
  <c r="AA540" i="137"/>
  <c r="AF540" i="137" s="1"/>
  <c r="AA539" i="137"/>
  <c r="AF539" i="137" s="1"/>
  <c r="AA537" i="137"/>
  <c r="AF537" i="137" s="1"/>
  <c r="AA536" i="137"/>
  <c r="AF536" i="137" s="1"/>
  <c r="AA535" i="137"/>
  <c r="AA534" i="137"/>
  <c r="AF534" i="137" s="1"/>
  <c r="AA533" i="137"/>
  <c r="AF533" i="137" s="1"/>
  <c r="AA532" i="137"/>
  <c r="AF532" i="137" s="1"/>
  <c r="AA531" i="137"/>
  <c r="AF531" i="137" s="1"/>
  <c r="AA530" i="137"/>
  <c r="AF530" i="137" s="1"/>
  <c r="AA529" i="137"/>
  <c r="AF529" i="137" s="1"/>
  <c r="AA528" i="137"/>
  <c r="AF528" i="137" s="1"/>
  <c r="AA527" i="137"/>
  <c r="AA526" i="137"/>
  <c r="AF526" i="137" s="1"/>
  <c r="AA525" i="137"/>
  <c r="AF525" i="137" s="1"/>
  <c r="AA524" i="137"/>
  <c r="AF524" i="137" s="1"/>
  <c r="AA523" i="137"/>
  <c r="AF523" i="137" s="1"/>
  <c r="AA522" i="137"/>
  <c r="AF522" i="137" s="1"/>
  <c r="AA521" i="137"/>
  <c r="AF521" i="137" s="1"/>
  <c r="AA520" i="137"/>
  <c r="AF520" i="137" s="1"/>
  <c r="AA519" i="137"/>
  <c r="AF519" i="137" s="1"/>
  <c r="AA518" i="137"/>
  <c r="AF518" i="137" s="1"/>
  <c r="AA517" i="137"/>
  <c r="AF517" i="137" s="1"/>
  <c r="AA516" i="137"/>
  <c r="AF516" i="137" s="1"/>
  <c r="AA515" i="137"/>
  <c r="AA513" i="137"/>
  <c r="AF513" i="137" s="1"/>
  <c r="AA512" i="137"/>
  <c r="AF512" i="137" s="1"/>
  <c r="AA511" i="137"/>
  <c r="AF511" i="137" s="1"/>
  <c r="AA510" i="137"/>
  <c r="AA509" i="137"/>
  <c r="AF509" i="137" s="1"/>
  <c r="AA508" i="137"/>
  <c r="AF508" i="137" s="1"/>
  <c r="AA507" i="137"/>
  <c r="AF507" i="137" s="1"/>
  <c r="AA506" i="137"/>
  <c r="AF506" i="137" s="1"/>
  <c r="AA505" i="137"/>
  <c r="AF505" i="137" s="1"/>
  <c r="AA504" i="137"/>
  <c r="AF504" i="137" s="1"/>
  <c r="AA503" i="137"/>
  <c r="AF503" i="137" s="1"/>
  <c r="AA502" i="137"/>
  <c r="AF502" i="137" s="1"/>
  <c r="AA501" i="137"/>
  <c r="AF501" i="137" s="1"/>
  <c r="AA500" i="137"/>
  <c r="AF500" i="137" s="1"/>
  <c r="AA499" i="137"/>
  <c r="AF499" i="137" s="1"/>
  <c r="AA497" i="137"/>
  <c r="AF497" i="137" s="1"/>
  <c r="AA495" i="137"/>
  <c r="AF495" i="137" s="1"/>
  <c r="Z578" i="137"/>
  <c r="Z580" i="137"/>
  <c r="Z550" i="137"/>
  <c r="Z543" i="137"/>
  <c r="Z538" i="137"/>
  <c r="Z514" i="137"/>
  <c r="Z498" i="137"/>
  <c r="Z494" i="137"/>
  <c r="Z489" i="137"/>
  <c r="Y578" i="137"/>
  <c r="Y580" i="137" s="1"/>
  <c r="Y550" i="137"/>
  <c r="Y543" i="137"/>
  <c r="Y538" i="137"/>
  <c r="Y514" i="137"/>
  <c r="Y498" i="137"/>
  <c r="Y494" i="137"/>
  <c r="Y489" i="137"/>
  <c r="AE385" i="137"/>
  <c r="AE384" i="137"/>
  <c r="AE383" i="137"/>
  <c r="AE382" i="137"/>
  <c r="AE381" i="137"/>
  <c r="AE380" i="137"/>
  <c r="AE379" i="137"/>
  <c r="AE378" i="137"/>
  <c r="AE377" i="137"/>
  <c r="AE376" i="137"/>
  <c r="AD386" i="137"/>
  <c r="AD388" i="137" s="1"/>
  <c r="AC386" i="137"/>
  <c r="AC388" i="137" s="1"/>
  <c r="AA385" i="137"/>
  <c r="AF385" i="137" s="1"/>
  <c r="AA384" i="137"/>
  <c r="AF384" i="137" s="1"/>
  <c r="AA383" i="137"/>
  <c r="AA382" i="137"/>
  <c r="AF382" i="137" s="1"/>
  <c r="AA381" i="137"/>
  <c r="AF381" i="137" s="1"/>
  <c r="AA380" i="137"/>
  <c r="AF380" i="137" s="1"/>
  <c r="AA379" i="137"/>
  <c r="AF379" i="137" s="1"/>
  <c r="AA378" i="137"/>
  <c r="AF378" i="137" s="1"/>
  <c r="AA377" i="137"/>
  <c r="AA376" i="137"/>
  <c r="AA369" i="137"/>
  <c r="AF369" i="137" s="1"/>
  <c r="AA368" i="137"/>
  <c r="AF368" i="137" s="1"/>
  <c r="AA367" i="137"/>
  <c r="AF367" i="137" s="1"/>
  <c r="AA366" i="137"/>
  <c r="AF366" i="137" s="1"/>
  <c r="AA365" i="137"/>
  <c r="AA364" i="137"/>
  <c r="AF364" i="137" s="1"/>
  <c r="AA363" i="137"/>
  <c r="AF363" i="137" s="1"/>
  <c r="AA362" i="137"/>
  <c r="AF362" i="137" s="1"/>
  <c r="AA361" i="137"/>
  <c r="AF361" i="137" s="1"/>
  <c r="AA360" i="137"/>
  <c r="AF360" i="137" s="1"/>
  <c r="AA359" i="137"/>
  <c r="AA358" i="137" s="1"/>
  <c r="AF358" i="137" s="1"/>
  <c r="AA357" i="137"/>
  <c r="AF357" i="137" s="1"/>
  <c r="AA356" i="137"/>
  <c r="AF356" i="137" s="1"/>
  <c r="AA355" i="137"/>
  <c r="AF355" i="137" s="1"/>
  <c r="AA354" i="137"/>
  <c r="AF354" i="137" s="1"/>
  <c r="AA353" i="137"/>
  <c r="AF353" i="137" s="1"/>
  <c r="AA352" i="137"/>
  <c r="AF352" i="137" s="1"/>
  <c r="AA350" i="137"/>
  <c r="AF350" i="137" s="1"/>
  <c r="AA349" i="137"/>
  <c r="AF349" i="137" s="1"/>
  <c r="AA348" i="137"/>
  <c r="AF348" i="137" s="1"/>
  <c r="AA347" i="137"/>
  <c r="AA345" i="137"/>
  <c r="AF345" i="137" s="1"/>
  <c r="AA344" i="137"/>
  <c r="AA343" i="137"/>
  <c r="AA342" i="137"/>
  <c r="AF342" i="137" s="1"/>
  <c r="AA341" i="137"/>
  <c r="AF341" i="137" s="1"/>
  <c r="AA340" i="137"/>
  <c r="AF340" i="137" s="1"/>
  <c r="AA339" i="137"/>
  <c r="AF339" i="137" s="1"/>
  <c r="AA338" i="137"/>
  <c r="AF338" i="137" s="1"/>
  <c r="AA337" i="137"/>
  <c r="AF337" i="137" s="1"/>
  <c r="AA336" i="137"/>
  <c r="AF336" i="137" s="1"/>
  <c r="AA335" i="137"/>
  <c r="AF335" i="137" s="1"/>
  <c r="AA334" i="137"/>
  <c r="AF334" i="137" s="1"/>
  <c r="AA333" i="137"/>
  <c r="AF333" i="137" s="1"/>
  <c r="AA332" i="137"/>
  <c r="AF332" i="137" s="1"/>
  <c r="AA331" i="137"/>
  <c r="AF331" i="137" s="1"/>
  <c r="AA330" i="137"/>
  <c r="AF330" i="137" s="1"/>
  <c r="AA329" i="137"/>
  <c r="AF329" i="137" s="1"/>
  <c r="AA328" i="137"/>
  <c r="AF328" i="137" s="1"/>
  <c r="AA327" i="137"/>
  <c r="AA326" i="137"/>
  <c r="AF326" i="137" s="1"/>
  <c r="AA325" i="137"/>
  <c r="AF325" i="137" s="1"/>
  <c r="AA324" i="137"/>
  <c r="AF324" i="137" s="1"/>
  <c r="AA323" i="137"/>
  <c r="AF323" i="137" s="1"/>
  <c r="AA321" i="137"/>
  <c r="AF321" i="137" s="1"/>
  <c r="AA320" i="137"/>
  <c r="AF320" i="137" s="1"/>
  <c r="AA319" i="137"/>
  <c r="AF319" i="137" s="1"/>
  <c r="AA318" i="137"/>
  <c r="AF318" i="137" s="1"/>
  <c r="AA317" i="137"/>
  <c r="AF317" i="137" s="1"/>
  <c r="AA316" i="137"/>
  <c r="AF316" i="137" s="1"/>
  <c r="AA315" i="137"/>
  <c r="AF315" i="137"/>
  <c r="AA314" i="137"/>
  <c r="AA313" i="137"/>
  <c r="AF313" i="137" s="1"/>
  <c r="AA312" i="137"/>
  <c r="AF312" i="137" s="1"/>
  <c r="AA311" i="137"/>
  <c r="AF311" i="137" s="1"/>
  <c r="AA310" i="137"/>
  <c r="AF310" i="137" s="1"/>
  <c r="AA309" i="137"/>
  <c r="AF309" i="137" s="1"/>
  <c r="AA308" i="137"/>
  <c r="AF308" i="137" s="1"/>
  <c r="AA307" i="137"/>
  <c r="AF307" i="137" s="1"/>
  <c r="AA305" i="137"/>
  <c r="AA302" i="137" s="1"/>
  <c r="AA303" i="137"/>
  <c r="AF303" i="137" s="1"/>
  <c r="Z386" i="137"/>
  <c r="Z388" i="137" s="1"/>
  <c r="Z358" i="137"/>
  <c r="Z351" i="137"/>
  <c r="Z346" i="137"/>
  <c r="Z322" i="137"/>
  <c r="Z306" i="137"/>
  <c r="Z302" i="137"/>
  <c r="Z297" i="137"/>
  <c r="Y386" i="137"/>
  <c r="Y388" i="137" s="1"/>
  <c r="Y358" i="137"/>
  <c r="Y351" i="137"/>
  <c r="Y346" i="137"/>
  <c r="Y322" i="137"/>
  <c r="Y306" i="137"/>
  <c r="Y302" i="137"/>
  <c r="Y297" i="137"/>
  <c r="AA80" i="137"/>
  <c r="AF80" i="137" s="1"/>
  <c r="AA68" i="137"/>
  <c r="AF68" i="137" s="1"/>
  <c r="AA66" i="137"/>
  <c r="AF66" i="137" s="1"/>
  <c r="AA65" i="137"/>
  <c r="AF65" i="137" s="1"/>
  <c r="AA64" i="137"/>
  <c r="AA63" i="137"/>
  <c r="AA59" i="137"/>
  <c r="AF59" i="137" s="1"/>
  <c r="AA12" i="137"/>
  <c r="AF12" i="137" s="1"/>
  <c r="AA11" i="137"/>
  <c r="AF11" i="137" s="1"/>
  <c r="AA10" i="137"/>
  <c r="AF10" i="137" s="1"/>
  <c r="AA9" i="137"/>
  <c r="AF9" i="137" s="1"/>
  <c r="Z62" i="137"/>
  <c r="Z8" i="137"/>
  <c r="Y62" i="137"/>
  <c r="AL39" i="16"/>
  <c r="AK39" i="16"/>
  <c r="AJ39" i="16"/>
  <c r="AI39" i="16"/>
  <c r="AH39" i="16"/>
  <c r="AG39" i="16"/>
  <c r="AL31" i="16"/>
  <c r="AK31" i="16"/>
  <c r="AJ31" i="16"/>
  <c r="AI31" i="16"/>
  <c r="AH31" i="16"/>
  <c r="AG31" i="16"/>
  <c r="AG49" i="16" s="1"/>
  <c r="AL27" i="16"/>
  <c r="AK27" i="16"/>
  <c r="AJ27" i="16"/>
  <c r="AI27" i="16"/>
  <c r="AI49" i="16" s="1"/>
  <c r="AH27" i="16"/>
  <c r="AG27" i="16"/>
  <c r="AL22" i="16"/>
  <c r="AL49" i="16" s="1"/>
  <c r="AL50" i="16" s="1"/>
  <c r="AK22" i="16"/>
  <c r="AK49" i="16" s="1"/>
  <c r="AJ22" i="16"/>
  <c r="AI22" i="16"/>
  <c r="AH22" i="16"/>
  <c r="AG22" i="16"/>
  <c r="AL16" i="16"/>
  <c r="AK16" i="16"/>
  <c r="AJ16" i="16"/>
  <c r="AI16" i="16"/>
  <c r="AH16" i="16"/>
  <c r="AG16" i="16"/>
  <c r="C80" i="16"/>
  <c r="C72" i="16"/>
  <c r="C63" i="16"/>
  <c r="C56" i="16"/>
  <c r="C64" i="16" s="1"/>
  <c r="C39" i="16"/>
  <c r="C27" i="16"/>
  <c r="C22" i="16"/>
  <c r="C16" i="16"/>
  <c r="C4" i="146"/>
  <c r="C3" i="146"/>
  <c r="C2" i="146"/>
  <c r="H128" i="146"/>
  <c r="O122" i="146"/>
  <c r="J122" i="146"/>
  <c r="G122" i="146"/>
  <c r="E115" i="146"/>
  <c r="K111" i="146"/>
  <c r="J111" i="146"/>
  <c r="I111" i="146"/>
  <c r="O110" i="146"/>
  <c r="G110" i="146"/>
  <c r="K107" i="146"/>
  <c r="O103" i="146"/>
  <c r="J103" i="146"/>
  <c r="G103" i="146"/>
  <c r="J65" i="146"/>
  <c r="H48" i="146"/>
  <c r="G38" i="146"/>
  <c r="G112" i="146" s="1"/>
  <c r="I29" i="146"/>
  <c r="L18" i="146"/>
  <c r="K18" i="146"/>
  <c r="K23" i="146" s="1"/>
  <c r="F10" i="146"/>
  <c r="C7" i="107"/>
  <c r="D7" i="107"/>
  <c r="E7" i="107"/>
  <c r="B7" i="107"/>
  <c r="O27" i="93"/>
  <c r="N27" i="93"/>
  <c r="M26" i="93"/>
  <c r="P25" i="93"/>
  <c r="M25" i="93"/>
  <c r="I25" i="93"/>
  <c r="H25" i="93"/>
  <c r="G25" i="93"/>
  <c r="P24" i="93"/>
  <c r="M24" i="93"/>
  <c r="I24" i="93"/>
  <c r="H24" i="93"/>
  <c r="G24" i="93"/>
  <c r="P23" i="93"/>
  <c r="M23" i="93"/>
  <c r="I23" i="93"/>
  <c r="H23" i="93"/>
  <c r="J23" i="93" s="1"/>
  <c r="G23" i="93"/>
  <c r="P22" i="93"/>
  <c r="M22" i="93"/>
  <c r="I22" i="93"/>
  <c r="H22" i="93"/>
  <c r="G22" i="93"/>
  <c r="B30" i="107"/>
  <c r="F8" i="107"/>
  <c r="G8" i="107"/>
  <c r="F9" i="107"/>
  <c r="G9" i="107"/>
  <c r="F10" i="107"/>
  <c r="G10" i="107"/>
  <c r="F11" i="107"/>
  <c r="G11" i="107"/>
  <c r="F12" i="107"/>
  <c r="G12" i="107"/>
  <c r="G41" i="107"/>
  <c r="F41" i="107"/>
  <c r="G40" i="107"/>
  <c r="F40" i="107"/>
  <c r="G39" i="107"/>
  <c r="F39" i="107"/>
  <c r="G38" i="107"/>
  <c r="F38" i="107"/>
  <c r="G37" i="107"/>
  <c r="F37" i="107"/>
  <c r="G36" i="107"/>
  <c r="F36" i="107"/>
  <c r="G35" i="107"/>
  <c r="F35" i="107"/>
  <c r="G34" i="107"/>
  <c r="F34" i="107"/>
  <c r="G33" i="107"/>
  <c r="F33" i="107"/>
  <c r="G32" i="107"/>
  <c r="F32" i="107"/>
  <c r="G31" i="107"/>
  <c r="F31" i="107"/>
  <c r="E30" i="107"/>
  <c r="D30" i="107"/>
  <c r="C30" i="107"/>
  <c r="G29" i="107"/>
  <c r="F29" i="107"/>
  <c r="G28" i="107"/>
  <c r="F28" i="107"/>
  <c r="G27" i="107"/>
  <c r="F27" i="107"/>
  <c r="G26" i="107"/>
  <c r="F26" i="107"/>
  <c r="G25" i="107"/>
  <c r="F25" i="107"/>
  <c r="G24" i="107"/>
  <c r="F24" i="107"/>
  <c r="G23" i="107"/>
  <c r="F23" i="107"/>
  <c r="G22" i="107"/>
  <c r="F22" i="107"/>
  <c r="E21" i="107"/>
  <c r="D21" i="107"/>
  <c r="C21" i="107"/>
  <c r="B21" i="107"/>
  <c r="G20" i="107"/>
  <c r="F20" i="107"/>
  <c r="G19" i="107"/>
  <c r="F19" i="107"/>
  <c r="G18" i="107"/>
  <c r="F18" i="107"/>
  <c r="G17" i="107"/>
  <c r="F17" i="107"/>
  <c r="G16" i="107"/>
  <c r="F16" i="107"/>
  <c r="G15" i="107"/>
  <c r="F15" i="107"/>
  <c r="E14" i="107"/>
  <c r="D14" i="107"/>
  <c r="C14" i="107"/>
  <c r="B14" i="107"/>
  <c r="G13" i="107"/>
  <c r="F13" i="107"/>
  <c r="O240" i="52"/>
  <c r="W240" i="52" s="1"/>
  <c r="H240" i="52"/>
  <c r="X240" i="52" s="1"/>
  <c r="O239" i="52"/>
  <c r="H239" i="52"/>
  <c r="O238" i="52"/>
  <c r="H238" i="52"/>
  <c r="X238" i="52" s="1"/>
  <c r="AF237" i="52"/>
  <c r="O237" i="52"/>
  <c r="H237" i="52"/>
  <c r="X237" i="52" s="1"/>
  <c r="O321" i="52"/>
  <c r="H321" i="52"/>
  <c r="O320" i="52"/>
  <c r="H320" i="52"/>
  <c r="X320" i="52" s="1"/>
  <c r="O319" i="52"/>
  <c r="H319" i="52"/>
  <c r="X319" i="52" s="1"/>
  <c r="O318" i="52"/>
  <c r="H318" i="52"/>
  <c r="X318" i="52" s="1"/>
  <c r="O483" i="52"/>
  <c r="H483" i="52"/>
  <c r="X483" i="52" s="1"/>
  <c r="O482" i="52"/>
  <c r="H482" i="52"/>
  <c r="X482" i="52"/>
  <c r="O481" i="52"/>
  <c r="W481" i="52" s="1"/>
  <c r="H481" i="52"/>
  <c r="X481" i="52" s="1"/>
  <c r="O480" i="52"/>
  <c r="H480" i="52"/>
  <c r="X480" i="52" s="1"/>
  <c r="O564" i="52"/>
  <c r="H564" i="52"/>
  <c r="X564" i="52" s="1"/>
  <c r="O563" i="52"/>
  <c r="H563" i="52"/>
  <c r="X563" i="52" s="1"/>
  <c r="O562" i="52"/>
  <c r="H562" i="52"/>
  <c r="X562" i="52" s="1"/>
  <c r="AF561" i="52"/>
  <c r="O561" i="52"/>
  <c r="H561" i="52"/>
  <c r="X561" i="52" s="1"/>
  <c r="V477" i="137"/>
  <c r="O477" i="137"/>
  <c r="H477" i="137"/>
  <c r="V476" i="137"/>
  <c r="W476" i="137" s="1"/>
  <c r="O476" i="137"/>
  <c r="H476" i="137"/>
  <c r="V475" i="137"/>
  <c r="O475" i="137"/>
  <c r="H475" i="137"/>
  <c r="V474" i="137"/>
  <c r="O474" i="137"/>
  <c r="H474" i="137"/>
  <c r="V668" i="137"/>
  <c r="O668" i="137"/>
  <c r="W668" i="137" s="1"/>
  <c r="AB668" i="137" s="1"/>
  <c r="H668" i="137"/>
  <c r="X668" i="137" s="1"/>
  <c r="V667" i="137"/>
  <c r="O667" i="137"/>
  <c r="H667" i="137"/>
  <c r="V666" i="137"/>
  <c r="O666" i="137"/>
  <c r="H666" i="137"/>
  <c r="X666" i="137" s="1"/>
  <c r="V665" i="137"/>
  <c r="O665" i="137"/>
  <c r="H665" i="137"/>
  <c r="X665" i="137" s="1"/>
  <c r="V572" i="137"/>
  <c r="O572" i="137"/>
  <c r="H572" i="137"/>
  <c r="X572" i="137" s="1"/>
  <c r="V571" i="137"/>
  <c r="O571" i="137"/>
  <c r="W571" i="137" s="1"/>
  <c r="AB571" i="137" s="1"/>
  <c r="H571" i="137"/>
  <c r="X571" i="137" s="1"/>
  <c r="V570" i="137"/>
  <c r="O570" i="137"/>
  <c r="H570" i="137"/>
  <c r="X570" i="137" s="1"/>
  <c r="V569" i="137"/>
  <c r="O569" i="137"/>
  <c r="H569" i="137"/>
  <c r="X569" i="137" s="1"/>
  <c r="V381" i="137"/>
  <c r="O381" i="137"/>
  <c r="H381" i="137"/>
  <c r="X381" i="137" s="1"/>
  <c r="V380" i="137"/>
  <c r="O380" i="137"/>
  <c r="H380" i="137"/>
  <c r="X380" i="137" s="1"/>
  <c r="V379" i="137"/>
  <c r="O379" i="137"/>
  <c r="H379" i="137"/>
  <c r="V378" i="137"/>
  <c r="O378" i="137"/>
  <c r="H378" i="137"/>
  <c r="X378" i="137" s="1"/>
  <c r="V92" i="137"/>
  <c r="O92" i="137"/>
  <c r="H92" i="137"/>
  <c r="O91" i="137"/>
  <c r="H91" i="137"/>
  <c r="O90" i="137"/>
  <c r="H90" i="137"/>
  <c r="O89" i="137"/>
  <c r="W89" i="137" s="1"/>
  <c r="H89" i="137"/>
  <c r="U408" i="52"/>
  <c r="U410" i="52" s="1"/>
  <c r="T408" i="52"/>
  <c r="T410" i="52" s="1"/>
  <c r="S408" i="52"/>
  <c r="S410" i="52" s="1"/>
  <c r="R408" i="52"/>
  <c r="R410" i="52" s="1"/>
  <c r="Q408" i="52"/>
  <c r="Q410" i="52" s="1"/>
  <c r="P408" i="52"/>
  <c r="P410" i="52" s="1"/>
  <c r="N408" i="52"/>
  <c r="N410" i="52" s="1"/>
  <c r="M408" i="52"/>
  <c r="M410" i="52" s="1"/>
  <c r="L408" i="52"/>
  <c r="K408" i="52"/>
  <c r="K410" i="52" s="1"/>
  <c r="J408" i="52"/>
  <c r="J410" i="52" s="1"/>
  <c r="I408" i="52"/>
  <c r="I410" i="52" s="1"/>
  <c r="G408" i="52"/>
  <c r="G410" i="52" s="1"/>
  <c r="F408" i="52"/>
  <c r="E408" i="52"/>
  <c r="E410" i="52" s="1"/>
  <c r="D408" i="52"/>
  <c r="D410" i="52" s="1"/>
  <c r="H407" i="52"/>
  <c r="X407" i="52" s="1"/>
  <c r="AD406" i="52"/>
  <c r="H406" i="52"/>
  <c r="X406" i="52" s="1"/>
  <c r="H405" i="52"/>
  <c r="AD404" i="52"/>
  <c r="H404" i="52"/>
  <c r="U570" i="52"/>
  <c r="U572" i="52" s="1"/>
  <c r="T570" i="52"/>
  <c r="T572" i="52"/>
  <c r="S570" i="52"/>
  <c r="S572" i="52" s="1"/>
  <c r="R570" i="52"/>
  <c r="R572" i="52" s="1"/>
  <c r="Q570" i="52"/>
  <c r="Q572" i="52" s="1"/>
  <c r="P570" i="52"/>
  <c r="P572" i="52" s="1"/>
  <c r="N570" i="52"/>
  <c r="N572" i="52" s="1"/>
  <c r="M570" i="52"/>
  <c r="M572" i="52" s="1"/>
  <c r="L570" i="52"/>
  <c r="L572" i="52" s="1"/>
  <c r="K570" i="52"/>
  <c r="K572" i="52"/>
  <c r="J570" i="52"/>
  <c r="J572" i="52" s="1"/>
  <c r="I570" i="52"/>
  <c r="I572" i="52" s="1"/>
  <c r="G570" i="52"/>
  <c r="G572" i="52" s="1"/>
  <c r="F570" i="52"/>
  <c r="F572" i="52" s="1"/>
  <c r="E570" i="52"/>
  <c r="E572" i="52" s="1"/>
  <c r="D570" i="52"/>
  <c r="D572" i="52" s="1"/>
  <c r="O569" i="52"/>
  <c r="W569" i="52" s="1"/>
  <c r="AB569" i="52" s="1"/>
  <c r="H569" i="52"/>
  <c r="X569" i="52" s="1"/>
  <c r="O568" i="52"/>
  <c r="H568" i="52"/>
  <c r="X568" i="52" s="1"/>
  <c r="O567" i="52"/>
  <c r="W567" i="52" s="1"/>
  <c r="AB567" i="52" s="1"/>
  <c r="H567" i="52"/>
  <c r="X567" i="52" s="1"/>
  <c r="O566" i="52"/>
  <c r="H566" i="52"/>
  <c r="X566" i="52" s="1"/>
  <c r="O565" i="52"/>
  <c r="H565" i="52"/>
  <c r="X565" i="52" s="1"/>
  <c r="O560" i="52"/>
  <c r="H560" i="52"/>
  <c r="U489" i="52"/>
  <c r="U491" i="52" s="1"/>
  <c r="T489" i="52"/>
  <c r="T491" i="52" s="1"/>
  <c r="S489" i="52"/>
  <c r="S491" i="52" s="1"/>
  <c r="R489" i="52"/>
  <c r="R491" i="52" s="1"/>
  <c r="Q489" i="52"/>
  <c r="Q491" i="52" s="1"/>
  <c r="P489" i="52"/>
  <c r="P491" i="52" s="1"/>
  <c r="N489" i="52"/>
  <c r="N491" i="52" s="1"/>
  <c r="M489" i="52"/>
  <c r="M491" i="52" s="1"/>
  <c r="L489" i="52"/>
  <c r="L491" i="52" s="1"/>
  <c r="K489" i="52"/>
  <c r="K491" i="52" s="1"/>
  <c r="J489" i="52"/>
  <c r="J491" i="52" s="1"/>
  <c r="I489" i="52"/>
  <c r="I491" i="52" s="1"/>
  <c r="G489" i="52"/>
  <c r="G491" i="52" s="1"/>
  <c r="F489" i="52"/>
  <c r="F491" i="52" s="1"/>
  <c r="E489" i="52"/>
  <c r="E491" i="52" s="1"/>
  <c r="D489" i="52"/>
  <c r="D491" i="52" s="1"/>
  <c r="AF488" i="52"/>
  <c r="O488" i="52"/>
  <c r="H488" i="52"/>
  <c r="X488" i="52" s="1"/>
  <c r="O487" i="52"/>
  <c r="W487" i="52" s="1"/>
  <c r="AB487" i="52" s="1"/>
  <c r="H487" i="52"/>
  <c r="X487" i="52" s="1"/>
  <c r="O486" i="52"/>
  <c r="W486" i="52" s="1"/>
  <c r="AB486" i="52" s="1"/>
  <c r="H486" i="52"/>
  <c r="X486" i="52" s="1"/>
  <c r="O485" i="52"/>
  <c r="W485" i="52" s="1"/>
  <c r="AB485" i="52" s="1"/>
  <c r="H485" i="52"/>
  <c r="X485" i="52" s="1"/>
  <c r="O484" i="52"/>
  <c r="H484" i="52"/>
  <c r="X484" i="52" s="1"/>
  <c r="O479" i="52"/>
  <c r="W479" i="52" s="1"/>
  <c r="AB479" i="52" s="1"/>
  <c r="H479" i="52"/>
  <c r="U327" i="52"/>
  <c r="U329" i="52" s="1"/>
  <c r="T327" i="52"/>
  <c r="T329" i="52"/>
  <c r="S327" i="52"/>
  <c r="S329" i="52" s="1"/>
  <c r="R327" i="52"/>
  <c r="R329" i="52" s="1"/>
  <c r="Q327" i="52"/>
  <c r="Q329" i="52" s="1"/>
  <c r="P327" i="52"/>
  <c r="P329" i="52" s="1"/>
  <c r="N327" i="52"/>
  <c r="N329" i="52" s="1"/>
  <c r="M327" i="52"/>
  <c r="L327" i="52"/>
  <c r="L329" i="52" s="1"/>
  <c r="K327" i="52"/>
  <c r="K329" i="52" s="1"/>
  <c r="J327" i="52"/>
  <c r="J329" i="52" s="1"/>
  <c r="I327" i="52"/>
  <c r="I329" i="52" s="1"/>
  <c r="G327" i="52"/>
  <c r="G329" i="52" s="1"/>
  <c r="F327" i="52"/>
  <c r="F329" i="52" s="1"/>
  <c r="E327" i="52"/>
  <c r="E329" i="52" s="1"/>
  <c r="D327" i="52"/>
  <c r="D329" i="52" s="1"/>
  <c r="O326" i="52"/>
  <c r="H326" i="52"/>
  <c r="X326" i="52" s="1"/>
  <c r="O325" i="52"/>
  <c r="W325" i="52" s="1"/>
  <c r="AB325" i="52" s="1"/>
  <c r="H325" i="52"/>
  <c r="X325" i="52" s="1"/>
  <c r="O324" i="52"/>
  <c r="H324" i="52"/>
  <c r="X324" i="52" s="1"/>
  <c r="O323" i="52"/>
  <c r="W323" i="52" s="1"/>
  <c r="AB323" i="52" s="1"/>
  <c r="H323" i="52"/>
  <c r="X323" i="52" s="1"/>
  <c r="AF322" i="52"/>
  <c r="O322" i="52"/>
  <c r="H322" i="52"/>
  <c r="X322" i="52" s="1"/>
  <c r="O317" i="52"/>
  <c r="H317" i="52"/>
  <c r="X317" i="52" s="1"/>
  <c r="U246" i="52"/>
  <c r="U248" i="52" s="1"/>
  <c r="T246" i="52"/>
  <c r="T248" i="52" s="1"/>
  <c r="S246" i="52"/>
  <c r="R246" i="52"/>
  <c r="R248" i="52" s="1"/>
  <c r="Q246" i="52"/>
  <c r="Q248" i="52" s="1"/>
  <c r="P246" i="52"/>
  <c r="P248" i="52" s="1"/>
  <c r="N246" i="52"/>
  <c r="M246" i="52"/>
  <c r="M248" i="52" s="1"/>
  <c r="L246" i="52"/>
  <c r="L248" i="52" s="1"/>
  <c r="K246" i="52"/>
  <c r="K248" i="52" s="1"/>
  <c r="J246" i="52"/>
  <c r="I246" i="52"/>
  <c r="I248" i="52" s="1"/>
  <c r="G246" i="52"/>
  <c r="G248" i="52" s="1"/>
  <c r="F246" i="52"/>
  <c r="F248" i="52" s="1"/>
  <c r="E246" i="52"/>
  <c r="E248" i="52" s="1"/>
  <c r="D246" i="52"/>
  <c r="D248" i="52" s="1"/>
  <c r="O245" i="52"/>
  <c r="W245" i="52" s="1"/>
  <c r="AB245" i="52" s="1"/>
  <c r="H245" i="52"/>
  <c r="X245" i="52" s="1"/>
  <c r="O244" i="52"/>
  <c r="W244" i="52" s="1"/>
  <c r="AB244" i="52" s="1"/>
  <c r="H244" i="52"/>
  <c r="X244" i="52" s="1"/>
  <c r="O243" i="52"/>
  <c r="H243" i="52"/>
  <c r="X243" i="52" s="1"/>
  <c r="O242" i="52"/>
  <c r="W242" i="52" s="1"/>
  <c r="AB242" i="52" s="1"/>
  <c r="H242" i="52"/>
  <c r="X242" i="52" s="1"/>
  <c r="AF241" i="52"/>
  <c r="O241" i="52"/>
  <c r="H241" i="52"/>
  <c r="X241" i="52" s="1"/>
  <c r="O236" i="52"/>
  <c r="H236" i="52"/>
  <c r="X236" i="52" s="1"/>
  <c r="U482" i="137"/>
  <c r="U484" i="137" s="1"/>
  <c r="T482" i="137"/>
  <c r="T484" i="137"/>
  <c r="S482" i="137"/>
  <c r="S484" i="137" s="1"/>
  <c r="R482" i="137"/>
  <c r="R484" i="137"/>
  <c r="Q482" i="137"/>
  <c r="Q484" i="137" s="1"/>
  <c r="P482" i="137"/>
  <c r="P484" i="137"/>
  <c r="N482" i="137"/>
  <c r="N484" i="137" s="1"/>
  <c r="M482" i="137"/>
  <c r="M484" i="137"/>
  <c r="L482" i="137"/>
  <c r="K482" i="137"/>
  <c r="K484" i="137" s="1"/>
  <c r="J482" i="137"/>
  <c r="J484" i="137" s="1"/>
  <c r="I482" i="137"/>
  <c r="I484" i="137" s="1"/>
  <c r="G482" i="137"/>
  <c r="G484" i="137" s="1"/>
  <c r="F482" i="137"/>
  <c r="F484" i="137" s="1"/>
  <c r="E482" i="137"/>
  <c r="E484" i="137" s="1"/>
  <c r="D482" i="137"/>
  <c r="D484" i="137" s="1"/>
  <c r="V481" i="137"/>
  <c r="O481" i="137"/>
  <c r="H481" i="137"/>
  <c r="X481" i="137" s="1"/>
  <c r="V480" i="137"/>
  <c r="O480" i="137"/>
  <c r="H480" i="137"/>
  <c r="X480" i="137" s="1"/>
  <c r="V479" i="137"/>
  <c r="O479" i="137"/>
  <c r="H479" i="137"/>
  <c r="V478" i="137"/>
  <c r="O478" i="137"/>
  <c r="H478" i="137"/>
  <c r="V473" i="137"/>
  <c r="O473" i="137"/>
  <c r="H473" i="137"/>
  <c r="V472" i="137"/>
  <c r="O472" i="137"/>
  <c r="W472" i="137" s="1"/>
  <c r="H472" i="137"/>
  <c r="U674" i="137"/>
  <c r="U676" i="137" s="1"/>
  <c r="T674" i="137"/>
  <c r="T676" i="137" s="1"/>
  <c r="S674" i="137"/>
  <c r="S676" i="137" s="1"/>
  <c r="R674" i="137"/>
  <c r="R676" i="137" s="1"/>
  <c r="Q674" i="137"/>
  <c r="Q676" i="137" s="1"/>
  <c r="P674" i="137"/>
  <c r="P676" i="137" s="1"/>
  <c r="N674" i="137"/>
  <c r="N676" i="137" s="1"/>
  <c r="M674" i="137"/>
  <c r="M676" i="137" s="1"/>
  <c r="L674" i="137"/>
  <c r="L676" i="137" s="1"/>
  <c r="K674" i="137"/>
  <c r="K676" i="137" s="1"/>
  <c r="J674" i="137"/>
  <c r="J676" i="137" s="1"/>
  <c r="I674" i="137"/>
  <c r="I676" i="137" s="1"/>
  <c r="G674" i="137"/>
  <c r="G676" i="137" s="1"/>
  <c r="F674" i="137"/>
  <c r="F676" i="137" s="1"/>
  <c r="E674" i="137"/>
  <c r="E676" i="137" s="1"/>
  <c r="D674" i="137"/>
  <c r="D676" i="137" s="1"/>
  <c r="V673" i="137"/>
  <c r="O673" i="137"/>
  <c r="W673" i="137" s="1"/>
  <c r="AB673" i="137" s="1"/>
  <c r="H673" i="137"/>
  <c r="X673" i="137" s="1"/>
  <c r="V672" i="137"/>
  <c r="O672" i="137"/>
  <c r="W672" i="137" s="1"/>
  <c r="AB672" i="137" s="1"/>
  <c r="H672" i="137"/>
  <c r="X672" i="137" s="1"/>
  <c r="V671" i="137"/>
  <c r="O671" i="137"/>
  <c r="W671" i="137" s="1"/>
  <c r="AB671" i="137" s="1"/>
  <c r="H671" i="137"/>
  <c r="X671" i="137" s="1"/>
  <c r="V670" i="137"/>
  <c r="O670" i="137"/>
  <c r="W670" i="137" s="1"/>
  <c r="AB670" i="137" s="1"/>
  <c r="H670" i="137"/>
  <c r="X670" i="137" s="1"/>
  <c r="V669" i="137"/>
  <c r="O669" i="137"/>
  <c r="H669" i="137"/>
  <c r="X669" i="137" s="1"/>
  <c r="V664" i="137"/>
  <c r="O664" i="137"/>
  <c r="H664" i="137"/>
  <c r="X664" i="137" s="1"/>
  <c r="U578" i="137"/>
  <c r="U580" i="137" s="1"/>
  <c r="T578" i="137"/>
  <c r="T580" i="137" s="1"/>
  <c r="S578" i="137"/>
  <c r="S580" i="137" s="1"/>
  <c r="R578" i="137"/>
  <c r="R580" i="137" s="1"/>
  <c r="Q578" i="137"/>
  <c r="Q580" i="137" s="1"/>
  <c r="P578" i="137"/>
  <c r="P580" i="137"/>
  <c r="N578" i="137"/>
  <c r="N580" i="137" s="1"/>
  <c r="M578" i="137"/>
  <c r="M580" i="137" s="1"/>
  <c r="L578" i="137"/>
  <c r="L580" i="137" s="1"/>
  <c r="K578" i="137"/>
  <c r="K580" i="137" s="1"/>
  <c r="J578" i="137"/>
  <c r="J580" i="137" s="1"/>
  <c r="I578" i="137"/>
  <c r="I580" i="137" s="1"/>
  <c r="G578" i="137"/>
  <c r="G580" i="137" s="1"/>
  <c r="F578" i="137"/>
  <c r="F580" i="137" s="1"/>
  <c r="E578" i="137"/>
  <c r="E580" i="137" s="1"/>
  <c r="D578" i="137"/>
  <c r="D580" i="137" s="1"/>
  <c r="V577" i="137"/>
  <c r="O577" i="137"/>
  <c r="H577" i="137"/>
  <c r="X577" i="137" s="1"/>
  <c r="AF576" i="137"/>
  <c r="V576" i="137"/>
  <c r="O576" i="137"/>
  <c r="H576" i="137"/>
  <c r="X576" i="137" s="1"/>
  <c r="V575" i="137"/>
  <c r="W575" i="137" s="1"/>
  <c r="AB575" i="137" s="1"/>
  <c r="O575" i="137"/>
  <c r="H575" i="137"/>
  <c r="X575" i="137" s="1"/>
  <c r="V574" i="137"/>
  <c r="W574" i="137" s="1"/>
  <c r="AB574" i="137" s="1"/>
  <c r="O574" i="137"/>
  <c r="H574" i="137"/>
  <c r="X574" i="137" s="1"/>
  <c r="V573" i="137"/>
  <c r="O573" i="137"/>
  <c r="H573" i="137"/>
  <c r="X573" i="137" s="1"/>
  <c r="V568" i="137"/>
  <c r="O568" i="137"/>
  <c r="H568" i="137"/>
  <c r="U386" i="137"/>
  <c r="U388" i="137" s="1"/>
  <c r="T386" i="137"/>
  <c r="T388" i="137" s="1"/>
  <c r="S386" i="137"/>
  <c r="S388" i="137" s="1"/>
  <c r="R386" i="137"/>
  <c r="R388" i="137" s="1"/>
  <c r="Q386" i="137"/>
  <c r="Q388" i="137" s="1"/>
  <c r="P386" i="137"/>
  <c r="N386" i="137"/>
  <c r="N388" i="137" s="1"/>
  <c r="M386" i="137"/>
  <c r="M388" i="137" s="1"/>
  <c r="L386" i="137"/>
  <c r="L388" i="137" s="1"/>
  <c r="K386" i="137"/>
  <c r="K388" i="137" s="1"/>
  <c r="J386" i="137"/>
  <c r="J388" i="137" s="1"/>
  <c r="I386" i="137"/>
  <c r="I388" i="137" s="1"/>
  <c r="G386" i="137"/>
  <c r="F386" i="137"/>
  <c r="E386" i="137"/>
  <c r="E388" i="137" s="1"/>
  <c r="D386" i="137"/>
  <c r="D388" i="137" s="1"/>
  <c r="V385" i="137"/>
  <c r="O385" i="137"/>
  <c r="H385" i="137"/>
  <c r="X385" i="137" s="1"/>
  <c r="V384" i="137"/>
  <c r="O384" i="137"/>
  <c r="H384" i="137"/>
  <c r="X384" i="137" s="1"/>
  <c r="AF383" i="137"/>
  <c r="V383" i="137"/>
  <c r="O383" i="137"/>
  <c r="W383" i="137" s="1"/>
  <c r="AB383" i="137" s="1"/>
  <c r="H383" i="137"/>
  <c r="X383" i="137" s="1"/>
  <c r="V382" i="137"/>
  <c r="W382" i="137" s="1"/>
  <c r="AB382" i="137" s="1"/>
  <c r="O382" i="137"/>
  <c r="H382" i="137"/>
  <c r="X382" i="137" s="1"/>
  <c r="V377" i="137"/>
  <c r="O377" i="137"/>
  <c r="H377" i="137"/>
  <c r="X377" i="137" s="1"/>
  <c r="V376" i="137"/>
  <c r="O376" i="137"/>
  <c r="H376" i="137"/>
  <c r="X376" i="137" s="1"/>
  <c r="E97" i="137"/>
  <c r="E100" i="137" s="1"/>
  <c r="Q47" i="95"/>
  <c r="AA47" i="95" s="1"/>
  <c r="AK47" i="95" s="1"/>
  <c r="AU47" i="95" s="1"/>
  <c r="P47" i="95"/>
  <c r="O47" i="95"/>
  <c r="Y47" i="95" s="1"/>
  <c r="AI47" i="95" s="1"/>
  <c r="AS47" i="95" s="1"/>
  <c r="Q46" i="95"/>
  <c r="AA46" i="95" s="1"/>
  <c r="P46" i="95"/>
  <c r="Z46" i="95" s="1"/>
  <c r="AJ46" i="95" s="1"/>
  <c r="AT46" i="95" s="1"/>
  <c r="Q45" i="95"/>
  <c r="AA45" i="95" s="1"/>
  <c r="AK45" i="95" s="1"/>
  <c r="AU45" i="95" s="1"/>
  <c r="O45" i="95"/>
  <c r="Y45" i="95" s="1"/>
  <c r="AI45" i="95" s="1"/>
  <c r="AS45" i="95" s="1"/>
  <c r="N45" i="95"/>
  <c r="X45" i="95" s="1"/>
  <c r="AH45" i="95" s="1"/>
  <c r="AR45" i="95" s="1"/>
  <c r="Q42" i="95"/>
  <c r="AA42" i="95" s="1"/>
  <c r="AK42" i="95" s="1"/>
  <c r="AU42" i="95" s="1"/>
  <c r="O42" i="95"/>
  <c r="Y42" i="95" s="1"/>
  <c r="AI42" i="95" s="1"/>
  <c r="AS42" i="95" s="1"/>
  <c r="Q41" i="95"/>
  <c r="O41" i="95"/>
  <c r="Y41" i="95" s="1"/>
  <c r="AI41" i="95" s="1"/>
  <c r="AS41" i="95" s="1"/>
  <c r="N41" i="95"/>
  <c r="N27" i="95"/>
  <c r="X27" i="95" s="1"/>
  <c r="AH27" i="95" s="1"/>
  <c r="AR27" i="95" s="1"/>
  <c r="Q23" i="95"/>
  <c r="O23" i="95"/>
  <c r="Y23" i="95" s="1"/>
  <c r="AI23" i="95" s="1"/>
  <c r="AS23" i="95" s="1"/>
  <c r="N23" i="95"/>
  <c r="X23" i="95" s="1"/>
  <c r="AH23" i="95" s="1"/>
  <c r="AR23" i="95" s="1"/>
  <c r="K45" i="95"/>
  <c r="K44" i="95"/>
  <c r="K43" i="95"/>
  <c r="K42" i="95"/>
  <c r="M42" i="95" s="1"/>
  <c r="K41" i="95"/>
  <c r="M41" i="95" s="1"/>
  <c r="K40" i="95"/>
  <c r="K39" i="95"/>
  <c r="K38" i="95"/>
  <c r="K37" i="95"/>
  <c r="K36" i="95"/>
  <c r="K35" i="95"/>
  <c r="K34" i="95"/>
  <c r="K32" i="95"/>
  <c r="K31" i="95"/>
  <c r="K30" i="95"/>
  <c r="K28" i="95"/>
  <c r="K27" i="95"/>
  <c r="K26" i="95"/>
  <c r="K10" i="95"/>
  <c r="K11" i="95"/>
  <c r="K12" i="95"/>
  <c r="K13" i="95"/>
  <c r="K14" i="95"/>
  <c r="K15" i="95"/>
  <c r="K16" i="95"/>
  <c r="K17" i="95"/>
  <c r="K18" i="95"/>
  <c r="K19" i="95"/>
  <c r="K21" i="95"/>
  <c r="K22" i="95"/>
  <c r="K23" i="95"/>
  <c r="M23" i="95" s="1"/>
  <c r="K24" i="95"/>
  <c r="K9" i="95"/>
  <c r="J46" i="95"/>
  <c r="M46" i="95" s="1"/>
  <c r="J28" i="95"/>
  <c r="O28" i="95" s="1"/>
  <c r="Y28" i="95" s="1"/>
  <c r="AI28" i="95" s="1"/>
  <c r="AS28" i="95" s="1"/>
  <c r="J31" i="95"/>
  <c r="J33" i="95"/>
  <c r="J36" i="95"/>
  <c r="J39" i="95"/>
  <c r="J43" i="95"/>
  <c r="O43" i="95" s="1"/>
  <c r="Y43" i="95" s="1"/>
  <c r="AI43" i="95" s="1"/>
  <c r="AS43" i="95" s="1"/>
  <c r="J10" i="95"/>
  <c r="J11" i="95"/>
  <c r="J13" i="95"/>
  <c r="J14" i="95"/>
  <c r="J15" i="95"/>
  <c r="J17" i="95"/>
  <c r="J18" i="95"/>
  <c r="J19" i="95"/>
  <c r="J21" i="95"/>
  <c r="J22" i="95"/>
  <c r="O22" i="95" s="1"/>
  <c r="Y22" i="95" s="1"/>
  <c r="AI22" i="95" s="1"/>
  <c r="AS22" i="95" s="1"/>
  <c r="J24" i="95"/>
  <c r="I28" i="95"/>
  <c r="I26" i="95"/>
  <c r="I17" i="95"/>
  <c r="I18" i="95"/>
  <c r="I22" i="95"/>
  <c r="M22" i="95" s="1"/>
  <c r="I48" i="95"/>
  <c r="M48" i="95" s="1"/>
  <c r="I50" i="95"/>
  <c r="M50" i="95" s="1"/>
  <c r="I51" i="95"/>
  <c r="M51" i="95" s="1"/>
  <c r="I30" i="95"/>
  <c r="I31" i="95"/>
  <c r="I35" i="95"/>
  <c r="I37" i="95"/>
  <c r="E52" i="95"/>
  <c r="O52" i="95" s="1"/>
  <c r="D48" i="95"/>
  <c r="D49" i="95"/>
  <c r="H49" i="95" s="1"/>
  <c r="D50" i="95"/>
  <c r="H50" i="95" s="1"/>
  <c r="D51" i="95"/>
  <c r="D52" i="95"/>
  <c r="D47" i="95"/>
  <c r="H47" i="95" s="1"/>
  <c r="D44" i="95"/>
  <c r="D43" i="95"/>
  <c r="N42" i="95" s="1"/>
  <c r="X42" i="95" s="1"/>
  <c r="AH42" i="95" s="1"/>
  <c r="AR42" i="95" s="1"/>
  <c r="D28" i="95"/>
  <c r="D29" i="95"/>
  <c r="F28" i="95"/>
  <c r="D30" i="95"/>
  <c r="F29" i="95"/>
  <c r="D31" i="95"/>
  <c r="F30" i="95"/>
  <c r="Q30" i="95"/>
  <c r="AA30" i="95" s="1"/>
  <c r="AK30" i="95" s="1"/>
  <c r="AU30" i="95" s="1"/>
  <c r="D32" i="95"/>
  <c r="E31" i="95"/>
  <c r="D33" i="95"/>
  <c r="F32" i="95"/>
  <c r="D34" i="95"/>
  <c r="F33" i="95"/>
  <c r="D35" i="95"/>
  <c r="F34" i="95"/>
  <c r="Q34" i="95"/>
  <c r="AA34" i="95" s="1"/>
  <c r="AK34" i="95" s="1"/>
  <c r="AU34" i="95" s="1"/>
  <c r="D36" i="95"/>
  <c r="D37" i="95"/>
  <c r="F36" i="95"/>
  <c r="D38" i="95"/>
  <c r="E37" i="95"/>
  <c r="F37" i="95"/>
  <c r="D39" i="95"/>
  <c r="F38" i="95"/>
  <c r="Q38" i="95"/>
  <c r="AA38" i="95" s="1"/>
  <c r="AK38" i="95" s="1"/>
  <c r="AU38" i="95" s="1"/>
  <c r="D40" i="95"/>
  <c r="F39" i="95"/>
  <c r="E40" i="95"/>
  <c r="F40" i="95"/>
  <c r="F42" i="95"/>
  <c r="F44" i="95"/>
  <c r="F45" i="95"/>
  <c r="H45" i="95" s="1"/>
  <c r="Q26" i="95"/>
  <c r="AA26" i="95" s="1"/>
  <c r="AK26" i="95" s="1"/>
  <c r="AU26" i="95" s="1"/>
  <c r="F26" i="95"/>
  <c r="E26" i="95"/>
  <c r="D26" i="95"/>
  <c r="F10" i="95"/>
  <c r="F11" i="95"/>
  <c r="E12" i="95"/>
  <c r="F12" i="95"/>
  <c r="F13" i="95"/>
  <c r="E14" i="95"/>
  <c r="F14" i="95"/>
  <c r="D15" i="95"/>
  <c r="F15" i="95"/>
  <c r="D16" i="95"/>
  <c r="E16" i="95"/>
  <c r="F16" i="95"/>
  <c r="D17" i="95"/>
  <c r="E17" i="95"/>
  <c r="F17" i="95"/>
  <c r="Q17" i="95"/>
  <c r="AA17" i="95" s="1"/>
  <c r="AK17" i="95" s="1"/>
  <c r="D18" i="95"/>
  <c r="E18" i="95"/>
  <c r="F18" i="95"/>
  <c r="D19" i="95"/>
  <c r="E19" i="95"/>
  <c r="F19" i="95"/>
  <c r="D20" i="95"/>
  <c r="F20" i="95"/>
  <c r="D21" i="95"/>
  <c r="F21" i="95"/>
  <c r="Q21" i="95"/>
  <c r="AA21" i="95" s="1"/>
  <c r="AK21" i="95" s="1"/>
  <c r="AU21" i="95" s="1"/>
  <c r="D22" i="95"/>
  <c r="F22" i="95"/>
  <c r="D24" i="95"/>
  <c r="F23" i="95"/>
  <c r="H23" i="95" s="1"/>
  <c r="F24" i="95"/>
  <c r="F9" i="95"/>
  <c r="T192" i="14"/>
  <c r="S193" i="14"/>
  <c r="R192" i="14"/>
  <c r="P194" i="14"/>
  <c r="N193" i="14"/>
  <c r="M193" i="14"/>
  <c r="K194" i="14"/>
  <c r="J193" i="14"/>
  <c r="I192" i="14"/>
  <c r="F193" i="14"/>
  <c r="E192" i="14"/>
  <c r="D194" i="14"/>
  <c r="V264" i="55"/>
  <c r="O264" i="55"/>
  <c r="H264" i="55"/>
  <c r="X264" i="55" s="1"/>
  <c r="V261" i="55"/>
  <c r="O261" i="55"/>
  <c r="W261" i="55" s="1"/>
  <c r="AB261" i="55" s="1"/>
  <c r="H261" i="55"/>
  <c r="X261" i="55" s="1"/>
  <c r="V258" i="55"/>
  <c r="W258" i="55" s="1"/>
  <c r="AB258" i="55" s="1"/>
  <c r="O258" i="55"/>
  <c r="H258" i="55"/>
  <c r="X258" i="55" s="1"/>
  <c r="U255" i="55"/>
  <c r="T255" i="55"/>
  <c r="S255" i="55"/>
  <c r="R255" i="55"/>
  <c r="Q255" i="55"/>
  <c r="P255" i="55"/>
  <c r="V255" i="55" s="1"/>
  <c r="N255" i="55"/>
  <c r="M255" i="55"/>
  <c r="L255" i="55"/>
  <c r="K255" i="55"/>
  <c r="J255" i="55"/>
  <c r="I255" i="55"/>
  <c r="G255" i="55"/>
  <c r="F255" i="55"/>
  <c r="E255" i="55"/>
  <c r="D255" i="55"/>
  <c r="V253" i="55"/>
  <c r="O253" i="55"/>
  <c r="W253" i="55" s="1"/>
  <c r="H253" i="55"/>
  <c r="X253" i="55" s="1"/>
  <c r="V252" i="55"/>
  <c r="W252" i="55" s="1"/>
  <c r="AB252" i="55" s="1"/>
  <c r="O252" i="55"/>
  <c r="H252" i="55"/>
  <c r="X252" i="55" s="1"/>
  <c r="V251" i="55"/>
  <c r="O251" i="55"/>
  <c r="H251" i="55"/>
  <c r="X251" i="55" s="1"/>
  <c r="V250" i="55"/>
  <c r="W250" i="55" s="1"/>
  <c r="AB250" i="55" s="1"/>
  <c r="O250" i="55"/>
  <c r="H250" i="55"/>
  <c r="X250" i="55" s="1"/>
  <c r="V247" i="55"/>
  <c r="O247" i="55"/>
  <c r="H247" i="55"/>
  <c r="X247" i="55" s="1"/>
  <c r="V244" i="55"/>
  <c r="W244" i="55" s="1"/>
  <c r="O244" i="55"/>
  <c r="H244" i="55"/>
  <c r="X244" i="55" s="1"/>
  <c r="U241" i="55"/>
  <c r="U267" i="55" s="1"/>
  <c r="T241" i="55"/>
  <c r="T267" i="55" s="1"/>
  <c r="S241" i="55"/>
  <c r="S267" i="55" s="1"/>
  <c r="R241" i="55"/>
  <c r="Q241" i="55"/>
  <c r="Q267" i="55" s="1"/>
  <c r="P241" i="55"/>
  <c r="P254" i="55" s="1"/>
  <c r="N241" i="55"/>
  <c r="M241" i="55"/>
  <c r="M267" i="55" s="1"/>
  <c r="L241" i="55"/>
  <c r="L267" i="55" s="1"/>
  <c r="K241" i="55"/>
  <c r="K254" i="55" s="1"/>
  <c r="J241" i="55"/>
  <c r="J267" i="55" s="1"/>
  <c r="I241" i="55"/>
  <c r="I267" i="55" s="1"/>
  <c r="G241" i="55"/>
  <c r="G267" i="55"/>
  <c r="F241" i="55"/>
  <c r="E241" i="55"/>
  <c r="D241" i="55"/>
  <c r="D254" i="55" s="1"/>
  <c r="V234" i="55"/>
  <c r="O234" i="55"/>
  <c r="H234" i="55"/>
  <c r="X234" i="55" s="1"/>
  <c r="V233" i="55"/>
  <c r="O233" i="55"/>
  <c r="H233" i="55"/>
  <c r="X233" i="55" s="1"/>
  <c r="H232" i="55"/>
  <c r="V231" i="55"/>
  <c r="O231" i="55"/>
  <c r="H231" i="55"/>
  <c r="X231" i="55" s="1"/>
  <c r="V230" i="55"/>
  <c r="W230" i="55" s="1"/>
  <c r="AB230" i="55" s="1"/>
  <c r="O230" i="55"/>
  <c r="H230" i="55"/>
  <c r="X230" i="55" s="1"/>
  <c r="V229" i="55"/>
  <c r="W229" i="55" s="1"/>
  <c r="AB229" i="55" s="1"/>
  <c r="O229" i="55"/>
  <c r="H229" i="55"/>
  <c r="X229" i="55" s="1"/>
  <c r="V228" i="55"/>
  <c r="O228" i="55"/>
  <c r="H228" i="55"/>
  <c r="X228" i="55" s="1"/>
  <c r="U227" i="55"/>
  <c r="T227" i="55"/>
  <c r="S227" i="55"/>
  <c r="S235" i="55" s="1"/>
  <c r="S123" i="14" s="1"/>
  <c r="R227" i="55"/>
  <c r="Q227" i="55"/>
  <c r="P227" i="55"/>
  <c r="N227" i="55"/>
  <c r="M227" i="55"/>
  <c r="L227" i="55"/>
  <c r="K227" i="55"/>
  <c r="J227" i="55"/>
  <c r="I227" i="55"/>
  <c r="G227" i="55"/>
  <c r="F227" i="55"/>
  <c r="E227" i="55"/>
  <c r="D227" i="55"/>
  <c r="V226" i="55"/>
  <c r="O226" i="55"/>
  <c r="W226" i="55" s="1"/>
  <c r="AB226" i="55" s="1"/>
  <c r="H226" i="55"/>
  <c r="X226" i="55" s="1"/>
  <c r="V225" i="55"/>
  <c r="W225" i="55" s="1"/>
  <c r="AB225" i="55" s="1"/>
  <c r="O225" i="55"/>
  <c r="H225" i="55"/>
  <c r="X225" i="55" s="1"/>
  <c r="V224" i="55"/>
  <c r="O224" i="55"/>
  <c r="H224" i="55"/>
  <c r="X224" i="55" s="1"/>
  <c r="V223" i="55"/>
  <c r="O223" i="55"/>
  <c r="H223" i="55"/>
  <c r="X223" i="55" s="1"/>
  <c r="V222" i="55"/>
  <c r="O222" i="55"/>
  <c r="H222" i="55"/>
  <c r="X222" i="55" s="1"/>
  <c r="V221" i="55"/>
  <c r="O221" i="55"/>
  <c r="H221" i="55"/>
  <c r="X221" i="55" s="1"/>
  <c r="U220" i="55"/>
  <c r="T220" i="55"/>
  <c r="S220" i="55"/>
  <c r="R220" i="55"/>
  <c r="R235" i="55" s="1"/>
  <c r="R123" i="14" s="1"/>
  <c r="Q220" i="55"/>
  <c r="Q235" i="55" s="1"/>
  <c r="Q123" i="14" s="1"/>
  <c r="P220" i="55"/>
  <c r="P268" i="55" s="1"/>
  <c r="N220" i="55"/>
  <c r="M220" i="55"/>
  <c r="L220" i="55"/>
  <c r="L235" i="55" s="1"/>
  <c r="L123" i="14" s="1"/>
  <c r="K220" i="55"/>
  <c r="J220" i="55"/>
  <c r="I220" i="55"/>
  <c r="G220" i="55"/>
  <c r="F220" i="55"/>
  <c r="E220" i="55"/>
  <c r="D220" i="55"/>
  <c r="D235" i="55" s="1"/>
  <c r="D123" i="14" s="1"/>
  <c r="V370" i="55"/>
  <c r="O370" i="55"/>
  <c r="H370" i="55"/>
  <c r="X370" i="55" s="1"/>
  <c r="V367" i="55"/>
  <c r="O367" i="55"/>
  <c r="H367" i="55"/>
  <c r="X367" i="55" s="1"/>
  <c r="V364" i="55"/>
  <c r="O364" i="55"/>
  <c r="W364" i="55" s="1"/>
  <c r="AB364" i="55" s="1"/>
  <c r="H364" i="55"/>
  <c r="X364" i="55" s="1"/>
  <c r="U361" i="55"/>
  <c r="T361" i="55"/>
  <c r="S361" i="55"/>
  <c r="R361" i="55"/>
  <c r="Q361" i="55"/>
  <c r="P361" i="55"/>
  <c r="N361" i="55"/>
  <c r="M361" i="55"/>
  <c r="M371" i="55" s="1"/>
  <c r="L361" i="55"/>
  <c r="K361" i="55"/>
  <c r="J361" i="55"/>
  <c r="I361" i="55"/>
  <c r="G361" i="55"/>
  <c r="F361" i="55"/>
  <c r="E361" i="55"/>
  <c r="D361" i="55"/>
  <c r="V359" i="55"/>
  <c r="O359" i="55"/>
  <c r="H359" i="55"/>
  <c r="X359" i="55" s="1"/>
  <c r="V358" i="55"/>
  <c r="O358" i="55"/>
  <c r="H358" i="55"/>
  <c r="X358" i="55" s="1"/>
  <c r="V357" i="55"/>
  <c r="O357" i="55"/>
  <c r="H357" i="55"/>
  <c r="X357" i="55" s="1"/>
  <c r="V356" i="55"/>
  <c r="O356" i="55"/>
  <c r="H356" i="55"/>
  <c r="X356" i="55" s="1"/>
  <c r="V353" i="55"/>
  <c r="O353" i="55"/>
  <c r="H353" i="55"/>
  <c r="X353" i="55" s="1"/>
  <c r="V350" i="55"/>
  <c r="W350" i="55" s="1"/>
  <c r="AB350" i="55" s="1"/>
  <c r="O350" i="55"/>
  <c r="H350" i="55"/>
  <c r="X350" i="55" s="1"/>
  <c r="U347" i="55"/>
  <c r="U373" i="55" s="1"/>
  <c r="T347" i="55"/>
  <c r="S347" i="55"/>
  <c r="S373" i="55" s="1"/>
  <c r="R347" i="55"/>
  <c r="R373" i="55" s="1"/>
  <c r="Q347" i="55"/>
  <c r="P347" i="55"/>
  <c r="P360" i="55"/>
  <c r="N347" i="55"/>
  <c r="M347" i="55"/>
  <c r="M373" i="55" s="1"/>
  <c r="L347" i="55"/>
  <c r="L373" i="55" s="1"/>
  <c r="K347" i="55"/>
  <c r="K373" i="55" s="1"/>
  <c r="J347" i="55"/>
  <c r="J360" i="55" s="1"/>
  <c r="I347" i="55"/>
  <c r="I373" i="55" s="1"/>
  <c r="G347" i="55"/>
  <c r="G373" i="55" s="1"/>
  <c r="F347" i="55"/>
  <c r="F373" i="55" s="1"/>
  <c r="E347" i="55"/>
  <c r="E373" i="55" s="1"/>
  <c r="D347" i="55"/>
  <c r="V340" i="55"/>
  <c r="O340" i="55"/>
  <c r="H340" i="55"/>
  <c r="X340" i="55" s="1"/>
  <c r="V339" i="55"/>
  <c r="O339" i="55"/>
  <c r="H339" i="55"/>
  <c r="X339" i="55" s="1"/>
  <c r="V338" i="55"/>
  <c r="O338" i="55"/>
  <c r="H338" i="55"/>
  <c r="X338" i="55" s="1"/>
  <c r="V337" i="55"/>
  <c r="O337" i="55"/>
  <c r="H337" i="55"/>
  <c r="X337" i="55" s="1"/>
  <c r="V336" i="55"/>
  <c r="O336" i="55"/>
  <c r="H336" i="55"/>
  <c r="X336" i="55" s="1"/>
  <c r="V335" i="55"/>
  <c r="O335" i="55"/>
  <c r="H335" i="55"/>
  <c r="X335" i="55" s="1"/>
  <c r="V334" i="55"/>
  <c r="O334" i="55"/>
  <c r="H334" i="55"/>
  <c r="U333" i="55"/>
  <c r="T333" i="55"/>
  <c r="S333" i="55"/>
  <c r="R333" i="55"/>
  <c r="Q333" i="55"/>
  <c r="P333" i="55"/>
  <c r="N333" i="55"/>
  <c r="M333" i="55"/>
  <c r="L333" i="55"/>
  <c r="K333" i="55"/>
  <c r="J333" i="55"/>
  <c r="I333" i="55"/>
  <c r="G333" i="55"/>
  <c r="F333" i="55"/>
  <c r="E333" i="55"/>
  <c r="D333" i="55"/>
  <c r="V332" i="55"/>
  <c r="O332" i="55"/>
  <c r="H332" i="55"/>
  <c r="X332" i="55" s="1"/>
  <c r="V331" i="55"/>
  <c r="O331" i="55"/>
  <c r="H331" i="55"/>
  <c r="X331" i="55" s="1"/>
  <c r="V330" i="55"/>
  <c r="O330" i="55"/>
  <c r="H330" i="55"/>
  <c r="X330" i="55" s="1"/>
  <c r="V329" i="55"/>
  <c r="O329" i="55"/>
  <c r="H329" i="55"/>
  <c r="X329" i="55" s="1"/>
  <c r="V328" i="55"/>
  <c r="W328" i="55" s="1"/>
  <c r="AB328" i="55" s="1"/>
  <c r="O328" i="55"/>
  <c r="H328" i="55"/>
  <c r="V327" i="55"/>
  <c r="O327" i="55"/>
  <c r="H327" i="55"/>
  <c r="X327" i="55" s="1"/>
  <c r="U326" i="55"/>
  <c r="T326" i="55"/>
  <c r="S326" i="55"/>
  <c r="R326" i="55"/>
  <c r="Q326" i="55"/>
  <c r="Q341" i="55" s="1"/>
  <c r="Q177" i="14" s="1"/>
  <c r="P326" i="55"/>
  <c r="N326" i="55"/>
  <c r="M326" i="55"/>
  <c r="L326" i="55"/>
  <c r="K326" i="55"/>
  <c r="J326" i="55"/>
  <c r="I326" i="55"/>
  <c r="G326" i="55"/>
  <c r="G341" i="55" s="1"/>
  <c r="G177" i="14" s="1"/>
  <c r="F326" i="55"/>
  <c r="F341" i="55" s="1"/>
  <c r="E326" i="55"/>
  <c r="D326" i="55"/>
  <c r="V317" i="55"/>
  <c r="O317" i="55"/>
  <c r="H317" i="55"/>
  <c r="X317" i="55" s="1"/>
  <c r="V314" i="55"/>
  <c r="O314" i="55"/>
  <c r="H314" i="55"/>
  <c r="X314" i="55" s="1"/>
  <c r="V311" i="55"/>
  <c r="O311" i="55"/>
  <c r="H311" i="55"/>
  <c r="X311" i="55" s="1"/>
  <c r="U308" i="55"/>
  <c r="T308" i="55"/>
  <c r="S308" i="55"/>
  <c r="R308" i="55"/>
  <c r="Q308" i="55"/>
  <c r="P308" i="55"/>
  <c r="N308" i="55"/>
  <c r="M308" i="55"/>
  <c r="L308" i="55"/>
  <c r="K308" i="55"/>
  <c r="J308" i="55"/>
  <c r="I308" i="55"/>
  <c r="G308" i="55"/>
  <c r="F308" i="55"/>
  <c r="E308" i="55"/>
  <c r="D308" i="55"/>
  <c r="V306" i="55"/>
  <c r="O306" i="55"/>
  <c r="W306" i="55" s="1"/>
  <c r="AB306" i="55" s="1"/>
  <c r="H306" i="55"/>
  <c r="X306" i="55" s="1"/>
  <c r="V305" i="55"/>
  <c r="O305" i="55"/>
  <c r="H305" i="55"/>
  <c r="X305" i="55" s="1"/>
  <c r="V304" i="55"/>
  <c r="O304" i="55"/>
  <c r="H304" i="55"/>
  <c r="V303" i="55"/>
  <c r="O303" i="55"/>
  <c r="H303" i="55"/>
  <c r="X303" i="55" s="1"/>
  <c r="V300" i="55"/>
  <c r="O300" i="55"/>
  <c r="H300" i="55"/>
  <c r="X300" i="55" s="1"/>
  <c r="V297" i="55"/>
  <c r="O297" i="55"/>
  <c r="H297" i="55"/>
  <c r="X297" i="55" s="1"/>
  <c r="U294" i="55"/>
  <c r="U320" i="55" s="1"/>
  <c r="T294" i="55"/>
  <c r="T320" i="55" s="1"/>
  <c r="S294" i="55"/>
  <c r="S320" i="55"/>
  <c r="R294" i="55"/>
  <c r="Q294" i="55"/>
  <c r="P294" i="55"/>
  <c r="P320" i="55" s="1"/>
  <c r="N294" i="55"/>
  <c r="N320" i="55" s="1"/>
  <c r="M294" i="55"/>
  <c r="M320" i="55" s="1"/>
  <c r="L294" i="55"/>
  <c r="L320" i="55" s="1"/>
  <c r="K294" i="55"/>
  <c r="J294" i="55"/>
  <c r="J320" i="55" s="1"/>
  <c r="I294" i="55"/>
  <c r="I320" i="55" s="1"/>
  <c r="G294" i="55"/>
  <c r="F294" i="55"/>
  <c r="F320" i="55" s="1"/>
  <c r="E294" i="55"/>
  <c r="E307" i="55" s="1"/>
  <c r="D294" i="55"/>
  <c r="D320" i="55" s="1"/>
  <c r="V287" i="55"/>
  <c r="O287" i="55"/>
  <c r="H287" i="55"/>
  <c r="X287" i="55" s="1"/>
  <c r="V286" i="55"/>
  <c r="O286" i="55"/>
  <c r="H286" i="55"/>
  <c r="X286" i="55" s="1"/>
  <c r="V285" i="55"/>
  <c r="O285" i="55"/>
  <c r="H285" i="55"/>
  <c r="X285" i="55" s="1"/>
  <c r="V284" i="55"/>
  <c r="O284" i="55"/>
  <c r="H284" i="55"/>
  <c r="X284" i="55" s="1"/>
  <c r="V283" i="55"/>
  <c r="O283" i="55"/>
  <c r="H283" i="55"/>
  <c r="X283" i="55" s="1"/>
  <c r="V282" i="55"/>
  <c r="O282" i="55"/>
  <c r="H282" i="55"/>
  <c r="X282" i="55" s="1"/>
  <c r="V281" i="55"/>
  <c r="O281" i="55"/>
  <c r="H281" i="55"/>
  <c r="X281" i="55" s="1"/>
  <c r="U280" i="55"/>
  <c r="T280" i="55"/>
  <c r="S280" i="55"/>
  <c r="R280" i="55"/>
  <c r="Q280" i="55"/>
  <c r="P280" i="55"/>
  <c r="N280" i="55"/>
  <c r="M280" i="55"/>
  <c r="L280" i="55"/>
  <c r="K280" i="55"/>
  <c r="J280" i="55"/>
  <c r="I280" i="55"/>
  <c r="G280" i="55"/>
  <c r="F280" i="55"/>
  <c r="E280" i="55"/>
  <c r="D280" i="55"/>
  <c r="V279" i="55"/>
  <c r="O279" i="55"/>
  <c r="H279" i="55"/>
  <c r="X279" i="55" s="1"/>
  <c r="V278" i="55"/>
  <c r="O278" i="55"/>
  <c r="H278" i="55"/>
  <c r="X278" i="55" s="1"/>
  <c r="V277" i="55"/>
  <c r="O277" i="55"/>
  <c r="H277" i="55"/>
  <c r="X277" i="55" s="1"/>
  <c r="V276" i="55"/>
  <c r="O276" i="55"/>
  <c r="H276" i="55"/>
  <c r="X276" i="55" s="1"/>
  <c r="V275" i="55"/>
  <c r="O275" i="55"/>
  <c r="H275" i="55"/>
  <c r="X275" i="55" s="1"/>
  <c r="V274" i="55"/>
  <c r="O274" i="55"/>
  <c r="H274" i="55"/>
  <c r="X274" i="55" s="1"/>
  <c r="U273" i="55"/>
  <c r="T273" i="55"/>
  <c r="S273" i="55"/>
  <c r="S288" i="55" s="1"/>
  <c r="S150" i="14" s="1"/>
  <c r="R273" i="55"/>
  <c r="Q273" i="55"/>
  <c r="P273" i="55"/>
  <c r="P288" i="55" s="1"/>
  <c r="N273" i="55"/>
  <c r="N288" i="55" s="1"/>
  <c r="N150" i="14" s="1"/>
  <c r="M273" i="55"/>
  <c r="L273" i="55"/>
  <c r="L288" i="55" s="1"/>
  <c r="L150" i="14" s="1"/>
  <c r="K273" i="55"/>
  <c r="J273" i="55"/>
  <c r="I273" i="55"/>
  <c r="G273" i="55"/>
  <c r="G288" i="55" s="1"/>
  <c r="G150" i="14" s="1"/>
  <c r="F273" i="55"/>
  <c r="E273" i="55"/>
  <c r="E288" i="55" s="1"/>
  <c r="E150" i="14" s="1"/>
  <c r="D273" i="55"/>
  <c r="V211" i="55"/>
  <c r="O211" i="55"/>
  <c r="H211" i="55"/>
  <c r="X211" i="55" s="1"/>
  <c r="V208" i="55"/>
  <c r="O208" i="55"/>
  <c r="H208" i="55"/>
  <c r="X208" i="55" s="1"/>
  <c r="V205" i="55"/>
  <c r="W205" i="55" s="1"/>
  <c r="AB205" i="55" s="1"/>
  <c r="O205" i="55"/>
  <c r="H205" i="55"/>
  <c r="X205" i="55" s="1"/>
  <c r="U202" i="55"/>
  <c r="T202" i="55"/>
  <c r="S202" i="55"/>
  <c r="R202" i="55"/>
  <c r="Q202" i="55"/>
  <c r="P202" i="55"/>
  <c r="N202" i="55"/>
  <c r="M202" i="55"/>
  <c r="L202" i="55"/>
  <c r="K202" i="55"/>
  <c r="J202" i="55"/>
  <c r="I202" i="55"/>
  <c r="G202" i="55"/>
  <c r="F202" i="55"/>
  <c r="E202" i="55"/>
  <c r="D202" i="55"/>
  <c r="V200" i="55"/>
  <c r="O200" i="55"/>
  <c r="H200" i="55"/>
  <c r="X200" i="55" s="1"/>
  <c r="V199" i="55"/>
  <c r="O199" i="55"/>
  <c r="H199" i="55"/>
  <c r="X199" i="55" s="1"/>
  <c r="V198" i="55"/>
  <c r="O198" i="55"/>
  <c r="H198" i="55"/>
  <c r="V197" i="55"/>
  <c r="W197" i="55" s="1"/>
  <c r="AB197" i="55" s="1"/>
  <c r="O197" i="55"/>
  <c r="H197" i="55"/>
  <c r="X197" i="55" s="1"/>
  <c r="V194" i="55"/>
  <c r="O194" i="55"/>
  <c r="H194" i="55"/>
  <c r="X194" i="55" s="1"/>
  <c r="V191" i="55"/>
  <c r="O191" i="55"/>
  <c r="H191" i="55"/>
  <c r="X191" i="55" s="1"/>
  <c r="AA188" i="55"/>
  <c r="AA201" i="55" s="1"/>
  <c r="AF201" i="55" s="1"/>
  <c r="U188" i="55"/>
  <c r="U214" i="55" s="1"/>
  <c r="T188" i="55"/>
  <c r="T201" i="55" s="1"/>
  <c r="T212" i="55" s="1"/>
  <c r="S188" i="55"/>
  <c r="R188" i="55"/>
  <c r="R214" i="55" s="1"/>
  <c r="Q188" i="55"/>
  <c r="P188" i="55"/>
  <c r="P214" i="55" s="1"/>
  <c r="N188" i="55"/>
  <c r="M188" i="55"/>
  <c r="M214" i="55" s="1"/>
  <c r="L188" i="55"/>
  <c r="K188" i="55"/>
  <c r="K214" i="55" s="1"/>
  <c r="J188" i="55"/>
  <c r="I188" i="55"/>
  <c r="I201" i="55" s="1"/>
  <c r="G188" i="55"/>
  <c r="G214" i="55" s="1"/>
  <c r="F188" i="55"/>
  <c r="E188" i="55"/>
  <c r="D188" i="55"/>
  <c r="D214" i="55" s="1"/>
  <c r="V181" i="55"/>
  <c r="W181" i="55" s="1"/>
  <c r="AB181" i="55" s="1"/>
  <c r="O181" i="55"/>
  <c r="H181" i="55"/>
  <c r="X181" i="55" s="1"/>
  <c r="V180" i="55"/>
  <c r="O180" i="55"/>
  <c r="H180" i="55"/>
  <c r="X180" i="55" s="1"/>
  <c r="V179" i="55"/>
  <c r="W179" i="55" s="1"/>
  <c r="O179" i="55"/>
  <c r="H179" i="55"/>
  <c r="X179" i="55" s="1"/>
  <c r="V178" i="55"/>
  <c r="O178" i="55"/>
  <c r="H178" i="55"/>
  <c r="X178" i="55" s="1"/>
  <c r="V177" i="55"/>
  <c r="W177" i="55" s="1"/>
  <c r="AB177" i="55" s="1"/>
  <c r="O177" i="55"/>
  <c r="H177" i="55"/>
  <c r="X177" i="55" s="1"/>
  <c r="V176" i="55"/>
  <c r="O176" i="55"/>
  <c r="H176" i="55"/>
  <c r="X176" i="55" s="1"/>
  <c r="V175" i="55"/>
  <c r="O175" i="55"/>
  <c r="H175" i="55"/>
  <c r="X175" i="55" s="1"/>
  <c r="U174" i="55"/>
  <c r="T174" i="55"/>
  <c r="S174" i="55"/>
  <c r="R174" i="55"/>
  <c r="Q174" i="55"/>
  <c r="P174" i="55"/>
  <c r="N174" i="55"/>
  <c r="M174" i="55"/>
  <c r="L174" i="55"/>
  <c r="K174" i="55"/>
  <c r="J174" i="55"/>
  <c r="I174" i="55"/>
  <c r="G174" i="55"/>
  <c r="F174" i="55"/>
  <c r="E174" i="55"/>
  <c r="D174" i="55"/>
  <c r="V173" i="55"/>
  <c r="O173" i="55"/>
  <c r="H173" i="55"/>
  <c r="X173" i="55" s="1"/>
  <c r="V172" i="55"/>
  <c r="O172" i="55"/>
  <c r="H172" i="55"/>
  <c r="X172" i="55" s="1"/>
  <c r="V171" i="55"/>
  <c r="O171" i="55"/>
  <c r="W171" i="55" s="1"/>
  <c r="H171" i="55"/>
  <c r="X171" i="55" s="1"/>
  <c r="V170" i="55"/>
  <c r="O170" i="55"/>
  <c r="H170" i="55"/>
  <c r="X170" i="55" s="1"/>
  <c r="V169" i="55"/>
  <c r="O169" i="55"/>
  <c r="H169" i="55"/>
  <c r="X169" i="55" s="1"/>
  <c r="V168" i="55"/>
  <c r="O168" i="55"/>
  <c r="H168" i="55"/>
  <c r="X168" i="55" s="1"/>
  <c r="U167" i="55"/>
  <c r="T167" i="55"/>
  <c r="S167" i="55"/>
  <c r="R167" i="55"/>
  <c r="Q167" i="55"/>
  <c r="P167" i="55"/>
  <c r="N167" i="55"/>
  <c r="M167" i="55"/>
  <c r="L167" i="55"/>
  <c r="K167" i="55"/>
  <c r="J167" i="55"/>
  <c r="I167" i="55"/>
  <c r="G167" i="55"/>
  <c r="F167" i="55"/>
  <c r="E167" i="55"/>
  <c r="D167" i="55"/>
  <c r="V158" i="55"/>
  <c r="O158" i="55"/>
  <c r="H158" i="55"/>
  <c r="X158" i="55" s="1"/>
  <c r="V155" i="55"/>
  <c r="O155" i="55"/>
  <c r="H155" i="55"/>
  <c r="X155" i="55" s="1"/>
  <c r="V152" i="55"/>
  <c r="O152" i="55"/>
  <c r="H152" i="55"/>
  <c r="X152" i="55" s="1"/>
  <c r="U149" i="55"/>
  <c r="T149" i="55"/>
  <c r="S149" i="55"/>
  <c r="R149" i="55"/>
  <c r="Q149" i="55"/>
  <c r="P149" i="55"/>
  <c r="N149" i="55"/>
  <c r="M149" i="55"/>
  <c r="L149" i="55"/>
  <c r="K149" i="55"/>
  <c r="J149" i="55"/>
  <c r="I149" i="55"/>
  <c r="G149" i="55"/>
  <c r="F149" i="55"/>
  <c r="E149" i="55"/>
  <c r="D149" i="55"/>
  <c r="V147" i="55"/>
  <c r="O147" i="55"/>
  <c r="H147" i="55"/>
  <c r="X147" i="55" s="1"/>
  <c r="V146" i="55"/>
  <c r="O146" i="55"/>
  <c r="H146" i="55"/>
  <c r="X146" i="55" s="1"/>
  <c r="V145" i="55"/>
  <c r="O145" i="55"/>
  <c r="H145" i="55"/>
  <c r="X145" i="55" s="1"/>
  <c r="V144" i="55"/>
  <c r="O144" i="55"/>
  <c r="W144" i="55" s="1"/>
  <c r="AB144" i="55" s="1"/>
  <c r="H144" i="55"/>
  <c r="X144" i="55" s="1"/>
  <c r="V141" i="55"/>
  <c r="O141" i="55"/>
  <c r="H141" i="55"/>
  <c r="X141" i="55" s="1"/>
  <c r="V138" i="55"/>
  <c r="O138" i="55"/>
  <c r="H138" i="55"/>
  <c r="X138" i="55" s="1"/>
  <c r="U135" i="55"/>
  <c r="U161" i="55" s="1"/>
  <c r="T135" i="55"/>
  <c r="T161" i="55" s="1"/>
  <c r="S135" i="55"/>
  <c r="S161" i="55" s="1"/>
  <c r="R135" i="55"/>
  <c r="R161" i="55" s="1"/>
  <c r="Q135" i="55"/>
  <c r="Q161" i="55" s="1"/>
  <c r="P135" i="55"/>
  <c r="P148" i="55" s="1"/>
  <c r="N135" i="55"/>
  <c r="N161" i="55" s="1"/>
  <c r="M135" i="55"/>
  <c r="L135" i="55"/>
  <c r="K135" i="55"/>
  <c r="K161" i="55" s="1"/>
  <c r="J135" i="55"/>
  <c r="J161" i="55" s="1"/>
  <c r="I135" i="55"/>
  <c r="I148" i="55" s="1"/>
  <c r="G135" i="55"/>
  <c r="F135" i="55"/>
  <c r="F161" i="55" s="1"/>
  <c r="E135" i="55"/>
  <c r="D135" i="55"/>
  <c r="D161" i="55"/>
  <c r="V128" i="55"/>
  <c r="O128" i="55"/>
  <c r="H128" i="55"/>
  <c r="X128" i="55"/>
  <c r="V127" i="55"/>
  <c r="O127" i="55"/>
  <c r="H127" i="55"/>
  <c r="X127" i="55"/>
  <c r="V126" i="55"/>
  <c r="O126" i="55"/>
  <c r="H126" i="55"/>
  <c r="X126" i="55" s="1"/>
  <c r="V125" i="55"/>
  <c r="W125" i="55" s="1"/>
  <c r="AB125" i="55" s="1"/>
  <c r="O125" i="55"/>
  <c r="H125" i="55"/>
  <c r="X125" i="55" s="1"/>
  <c r="V124" i="55"/>
  <c r="O124" i="55"/>
  <c r="H124" i="55"/>
  <c r="X124" i="55" s="1"/>
  <c r="V123" i="55"/>
  <c r="O123" i="55"/>
  <c r="H123" i="55"/>
  <c r="V122" i="55"/>
  <c r="O122" i="55"/>
  <c r="W122" i="55" s="1"/>
  <c r="AB122" i="55" s="1"/>
  <c r="H122" i="55"/>
  <c r="X122" i="55"/>
  <c r="U121" i="55"/>
  <c r="T121" i="55"/>
  <c r="S121" i="55"/>
  <c r="R121" i="55"/>
  <c r="Q121" i="55"/>
  <c r="P121" i="55"/>
  <c r="N121" i="55"/>
  <c r="M121" i="55"/>
  <c r="L121" i="55"/>
  <c r="K121" i="55"/>
  <c r="J121" i="55"/>
  <c r="I121" i="55"/>
  <c r="G121" i="55"/>
  <c r="F121" i="55"/>
  <c r="E121" i="55"/>
  <c r="D121" i="55"/>
  <c r="V120" i="55"/>
  <c r="O120" i="55"/>
  <c r="H120" i="55"/>
  <c r="X120" i="55"/>
  <c r="V119" i="55"/>
  <c r="O119" i="55"/>
  <c r="H119" i="55"/>
  <c r="X119" i="55"/>
  <c r="V118" i="55"/>
  <c r="O118" i="55"/>
  <c r="H118" i="55"/>
  <c r="X118" i="55"/>
  <c r="V117" i="55"/>
  <c r="O117" i="55"/>
  <c r="W117" i="55" s="1"/>
  <c r="AB117" i="55" s="1"/>
  <c r="H117" i="55"/>
  <c r="X117" i="55" s="1"/>
  <c r="V116" i="55"/>
  <c r="O116" i="55"/>
  <c r="H116" i="55"/>
  <c r="X116" i="55" s="1"/>
  <c r="V115" i="55"/>
  <c r="O115" i="55"/>
  <c r="H115" i="55"/>
  <c r="X115" i="55" s="1"/>
  <c r="U114" i="55"/>
  <c r="U129" i="55" s="1"/>
  <c r="T114" i="55"/>
  <c r="S114" i="55"/>
  <c r="S129" i="55" s="1"/>
  <c r="S69" i="14" s="1"/>
  <c r="R114" i="55"/>
  <c r="Q114" i="55"/>
  <c r="P114" i="55"/>
  <c r="N114" i="55"/>
  <c r="N129" i="55" s="1"/>
  <c r="N69" i="14" s="1"/>
  <c r="M114" i="55"/>
  <c r="L114" i="55"/>
  <c r="K114" i="55"/>
  <c r="J114" i="55"/>
  <c r="J129" i="55" s="1"/>
  <c r="I114" i="55"/>
  <c r="I129" i="55" s="1"/>
  <c r="G114" i="55"/>
  <c r="F114" i="55"/>
  <c r="E114" i="55"/>
  <c r="E129" i="55" s="1"/>
  <c r="E69" i="14" s="1"/>
  <c r="D114" i="55"/>
  <c r="V551" i="52"/>
  <c r="O551" i="52"/>
  <c r="H551" i="52"/>
  <c r="V550" i="52"/>
  <c r="O550" i="52"/>
  <c r="H550" i="52"/>
  <c r="X550" i="52" s="1"/>
  <c r="U549" i="52"/>
  <c r="T549" i="52"/>
  <c r="S549" i="52"/>
  <c r="R549" i="52"/>
  <c r="Q549" i="52"/>
  <c r="P549" i="52"/>
  <c r="N549" i="52"/>
  <c r="M549" i="52"/>
  <c r="L549" i="52"/>
  <c r="K549" i="52"/>
  <c r="J549" i="52"/>
  <c r="I549" i="52"/>
  <c r="G549" i="52"/>
  <c r="F549" i="52"/>
  <c r="E549" i="52"/>
  <c r="D549" i="52"/>
  <c r="V548" i="52"/>
  <c r="O548" i="52"/>
  <c r="H548" i="52"/>
  <c r="X548" i="52" s="1"/>
  <c r="V547" i="52"/>
  <c r="O547" i="52"/>
  <c r="H547" i="52"/>
  <c r="X547" i="52" s="1"/>
  <c r="V546" i="52"/>
  <c r="O546" i="52"/>
  <c r="H546" i="52"/>
  <c r="X546" i="52" s="1"/>
  <c r="V545" i="52"/>
  <c r="O545" i="52"/>
  <c r="H545" i="52"/>
  <c r="U544" i="52"/>
  <c r="T544" i="52"/>
  <c r="S544" i="52"/>
  <c r="R544" i="52"/>
  <c r="Q544" i="52"/>
  <c r="P544" i="52"/>
  <c r="N544" i="52"/>
  <c r="M544" i="52"/>
  <c r="L544" i="52"/>
  <c r="K544" i="52"/>
  <c r="J544" i="52"/>
  <c r="I544" i="52"/>
  <c r="G544" i="52"/>
  <c r="F544" i="52"/>
  <c r="E544" i="52"/>
  <c r="D544" i="52"/>
  <c r="V543" i="52"/>
  <c r="O543" i="52"/>
  <c r="H543" i="52"/>
  <c r="X543" i="52" s="1"/>
  <c r="V542" i="52"/>
  <c r="O542" i="52"/>
  <c r="H542" i="52"/>
  <c r="X542" i="52" s="1"/>
  <c r="V541" i="52"/>
  <c r="O541" i="52"/>
  <c r="H541" i="52"/>
  <c r="X541" i="52" s="1"/>
  <c r="U540" i="52"/>
  <c r="T540" i="52"/>
  <c r="S540" i="52"/>
  <c r="R540" i="52"/>
  <c r="Q540" i="52"/>
  <c r="P540" i="52"/>
  <c r="N540" i="52"/>
  <c r="M540" i="52"/>
  <c r="L540" i="52"/>
  <c r="K540" i="52"/>
  <c r="J540" i="52"/>
  <c r="I540" i="52"/>
  <c r="G540" i="52"/>
  <c r="F540" i="52"/>
  <c r="E540" i="52"/>
  <c r="D540" i="52"/>
  <c r="V539" i="52"/>
  <c r="O539" i="52"/>
  <c r="H539" i="52"/>
  <c r="X539" i="52" s="1"/>
  <c r="V538" i="52"/>
  <c r="O538" i="52"/>
  <c r="H538" i="52"/>
  <c r="X538" i="52" s="1"/>
  <c r="V537" i="52"/>
  <c r="O537" i="52"/>
  <c r="H537" i="52"/>
  <c r="X537" i="52" s="1"/>
  <c r="V536" i="52"/>
  <c r="O536" i="52"/>
  <c r="H536" i="52"/>
  <c r="X536" i="52" s="1"/>
  <c r="V535" i="52"/>
  <c r="O535" i="52"/>
  <c r="H535" i="52"/>
  <c r="X535" i="52" s="1"/>
  <c r="V534" i="52"/>
  <c r="O534" i="52"/>
  <c r="H534" i="52"/>
  <c r="X534" i="52" s="1"/>
  <c r="V533" i="52"/>
  <c r="O533" i="52"/>
  <c r="H533" i="52"/>
  <c r="X533" i="52" s="1"/>
  <c r="U532" i="52"/>
  <c r="T532" i="52"/>
  <c r="S532" i="52"/>
  <c r="R532" i="52"/>
  <c r="Q532" i="52"/>
  <c r="P532" i="52"/>
  <c r="N532" i="52"/>
  <c r="M532" i="52"/>
  <c r="L532" i="52"/>
  <c r="K532" i="52"/>
  <c r="J532" i="52"/>
  <c r="I532" i="52"/>
  <c r="G532" i="52"/>
  <c r="F532" i="52"/>
  <c r="E532" i="52"/>
  <c r="D532" i="52"/>
  <c r="AF531" i="52"/>
  <c r="V531" i="52"/>
  <c r="O531" i="52"/>
  <c r="H531" i="52"/>
  <c r="X531" i="52" s="1"/>
  <c r="V530" i="52"/>
  <c r="O530" i="52"/>
  <c r="H530" i="52"/>
  <c r="X530" i="52" s="1"/>
  <c r="V529" i="52"/>
  <c r="O529" i="52"/>
  <c r="H529" i="52"/>
  <c r="X529" i="52" s="1"/>
  <c r="V528" i="52"/>
  <c r="O528" i="52"/>
  <c r="W528" i="52" s="1"/>
  <c r="AB528" i="52" s="1"/>
  <c r="H528" i="52"/>
  <c r="X528" i="52" s="1"/>
  <c r="V527" i="52"/>
  <c r="O527" i="52"/>
  <c r="H527" i="52"/>
  <c r="X527" i="52" s="1"/>
  <c r="V526" i="52"/>
  <c r="O526" i="52"/>
  <c r="H526" i="52"/>
  <c r="X526" i="52" s="1"/>
  <c r="V525" i="52"/>
  <c r="O525" i="52"/>
  <c r="H525" i="52"/>
  <c r="X525" i="52" s="1"/>
  <c r="V524" i="52"/>
  <c r="O524" i="52"/>
  <c r="H524" i="52"/>
  <c r="X524" i="52" s="1"/>
  <c r="V523" i="52"/>
  <c r="O523" i="52"/>
  <c r="H523" i="52"/>
  <c r="X523" i="52" s="1"/>
  <c r="V522" i="52"/>
  <c r="O522" i="52"/>
  <c r="H522" i="52"/>
  <c r="X522" i="52" s="1"/>
  <c r="V521" i="52"/>
  <c r="O521" i="52"/>
  <c r="H521" i="52"/>
  <c r="X521" i="52" s="1"/>
  <c r="V520" i="52"/>
  <c r="O520" i="52"/>
  <c r="H520" i="52"/>
  <c r="V519" i="52"/>
  <c r="O519" i="52"/>
  <c r="H519" i="52"/>
  <c r="X519" i="52" s="1"/>
  <c r="V518" i="52"/>
  <c r="O518" i="52"/>
  <c r="H518" i="52"/>
  <c r="X518" i="52" s="1"/>
  <c r="V517" i="52"/>
  <c r="O517" i="52"/>
  <c r="H517" i="52"/>
  <c r="X517" i="52" s="1"/>
  <c r="V516" i="52"/>
  <c r="O516" i="52"/>
  <c r="H516" i="52"/>
  <c r="X516" i="52" s="1"/>
  <c r="V515" i="52"/>
  <c r="O515" i="52"/>
  <c r="H515" i="52"/>
  <c r="X515" i="52" s="1"/>
  <c r="V514" i="52"/>
  <c r="O514" i="52"/>
  <c r="H514" i="52"/>
  <c r="X514" i="52" s="1"/>
  <c r="V513" i="52"/>
  <c r="O513" i="52"/>
  <c r="H513" i="52"/>
  <c r="X513" i="52" s="1"/>
  <c r="U512" i="52"/>
  <c r="T512" i="52"/>
  <c r="S512" i="52"/>
  <c r="R512" i="52"/>
  <c r="Q512" i="52"/>
  <c r="P512" i="52"/>
  <c r="N512" i="52"/>
  <c r="M512" i="52"/>
  <c r="L512" i="52"/>
  <c r="K512" i="52"/>
  <c r="J512" i="52"/>
  <c r="I512" i="52"/>
  <c r="G512" i="52"/>
  <c r="F512" i="52"/>
  <c r="E512" i="52"/>
  <c r="D512" i="52"/>
  <c r="AF511" i="52"/>
  <c r="V511" i="52"/>
  <c r="O511" i="52"/>
  <c r="H511" i="52"/>
  <c r="V510" i="52"/>
  <c r="O510" i="52"/>
  <c r="H510" i="52"/>
  <c r="X510" i="52" s="1"/>
  <c r="V509" i="52"/>
  <c r="O509" i="52"/>
  <c r="H509" i="52"/>
  <c r="X509" i="52" s="1"/>
  <c r="V508" i="52"/>
  <c r="O508" i="52"/>
  <c r="H508" i="52"/>
  <c r="X508" i="52" s="1"/>
  <c r="V507" i="52"/>
  <c r="O507" i="52"/>
  <c r="H507" i="52"/>
  <c r="X507" i="52" s="1"/>
  <c r="V506" i="52"/>
  <c r="O506" i="52"/>
  <c r="H506" i="52"/>
  <c r="X506" i="52" s="1"/>
  <c r="V505" i="52"/>
  <c r="O505" i="52"/>
  <c r="H505" i="52"/>
  <c r="X505" i="52" s="1"/>
  <c r="V504" i="52"/>
  <c r="O504" i="52"/>
  <c r="H504" i="52"/>
  <c r="X504" i="52" s="1"/>
  <c r="V503" i="52"/>
  <c r="O503" i="52"/>
  <c r="H503" i="52"/>
  <c r="X503" i="52" s="1"/>
  <c r="V502" i="52"/>
  <c r="W502" i="52" s="1"/>
  <c r="AB502" i="52" s="1"/>
  <c r="O502" i="52"/>
  <c r="H502" i="52"/>
  <c r="X502" i="52" s="1"/>
  <c r="V501" i="52"/>
  <c r="O501" i="52"/>
  <c r="H501" i="52"/>
  <c r="X501" i="52" s="1"/>
  <c r="V500" i="52"/>
  <c r="O500" i="52"/>
  <c r="H500" i="52"/>
  <c r="X500" i="52" s="1"/>
  <c r="V499" i="52"/>
  <c r="O499" i="52"/>
  <c r="H499" i="52"/>
  <c r="X499" i="52" s="1"/>
  <c r="V498" i="52"/>
  <c r="O498" i="52"/>
  <c r="H498" i="52"/>
  <c r="X498" i="52" s="1"/>
  <c r="V497" i="52"/>
  <c r="O497" i="52"/>
  <c r="H497" i="52"/>
  <c r="U496" i="52"/>
  <c r="T496" i="52"/>
  <c r="S496" i="52"/>
  <c r="R496" i="52"/>
  <c r="Q496" i="52"/>
  <c r="P496" i="52"/>
  <c r="N496" i="52"/>
  <c r="M496" i="52"/>
  <c r="L496" i="52"/>
  <c r="K496" i="52"/>
  <c r="J496" i="52"/>
  <c r="I496" i="52"/>
  <c r="G496" i="52"/>
  <c r="F496" i="52"/>
  <c r="E496" i="52"/>
  <c r="D496" i="52"/>
  <c r="H389" i="52"/>
  <c r="X389" i="52" s="1"/>
  <c r="H388" i="52"/>
  <c r="U387" i="52"/>
  <c r="T387" i="52"/>
  <c r="S387" i="52"/>
  <c r="R387" i="52"/>
  <c r="Q387" i="52"/>
  <c r="P387" i="52"/>
  <c r="N387" i="52"/>
  <c r="M387" i="52"/>
  <c r="L387" i="52"/>
  <c r="K387" i="52"/>
  <c r="J387" i="52"/>
  <c r="I387" i="52"/>
  <c r="G387" i="52"/>
  <c r="F387" i="52"/>
  <c r="E387" i="52"/>
  <c r="D387" i="52"/>
  <c r="H386" i="52"/>
  <c r="X386" i="52" s="1"/>
  <c r="H385" i="52"/>
  <c r="X385" i="52" s="1"/>
  <c r="H384" i="52"/>
  <c r="X384" i="52" s="1"/>
  <c r="H383" i="52"/>
  <c r="U382" i="52"/>
  <c r="T382" i="52"/>
  <c r="S382" i="52"/>
  <c r="R382" i="52"/>
  <c r="Q382" i="52"/>
  <c r="P382" i="52"/>
  <c r="G382" i="52"/>
  <c r="F382" i="52"/>
  <c r="E382" i="52"/>
  <c r="D382" i="52"/>
  <c r="H381" i="52"/>
  <c r="H380" i="52"/>
  <c r="H379" i="52"/>
  <c r="X379" i="52" s="1"/>
  <c r="U378" i="52"/>
  <c r="T378" i="52"/>
  <c r="S378" i="52"/>
  <c r="R378" i="52"/>
  <c r="Q378" i="52"/>
  <c r="P378" i="52"/>
  <c r="G378" i="52"/>
  <c r="F378" i="52"/>
  <c r="E378" i="52"/>
  <c r="D378" i="52"/>
  <c r="V377" i="52"/>
  <c r="H377" i="52"/>
  <c r="H376" i="52"/>
  <c r="X376" i="52" s="1"/>
  <c r="H375" i="52"/>
  <c r="H374" i="52"/>
  <c r="H373" i="52"/>
  <c r="X373" i="52" s="1"/>
  <c r="H372" i="52"/>
  <c r="H371" i="52"/>
  <c r="U370" i="52"/>
  <c r="T370" i="52"/>
  <c r="S370" i="52"/>
  <c r="R370" i="52"/>
  <c r="Q370" i="52"/>
  <c r="P370" i="52"/>
  <c r="N370" i="52"/>
  <c r="M370" i="52"/>
  <c r="L370" i="52"/>
  <c r="K370" i="52"/>
  <c r="J370" i="52"/>
  <c r="I370" i="52"/>
  <c r="G370" i="52"/>
  <c r="F370" i="52"/>
  <c r="E370" i="52"/>
  <c r="D370" i="52"/>
  <c r="H369" i="52"/>
  <c r="H368" i="52"/>
  <c r="X368" i="52" s="1"/>
  <c r="H367" i="52"/>
  <c r="X367" i="52"/>
  <c r="H366" i="52"/>
  <c r="X366" i="52" s="1"/>
  <c r="H365" i="52"/>
  <c r="X365" i="52" s="1"/>
  <c r="H364" i="52"/>
  <c r="H363" i="52"/>
  <c r="H362" i="52"/>
  <c r="X362" i="52" s="1"/>
  <c r="H361" i="52"/>
  <c r="X361" i="52" s="1"/>
  <c r="H360" i="52"/>
  <c r="H359" i="52"/>
  <c r="H358" i="52"/>
  <c r="X358" i="52" s="1"/>
  <c r="H357" i="52"/>
  <c r="H356" i="52"/>
  <c r="X356" i="52" s="1"/>
  <c r="H355" i="52"/>
  <c r="X355" i="52" s="1"/>
  <c r="H354" i="52"/>
  <c r="X354" i="52" s="1"/>
  <c r="H353" i="52"/>
  <c r="X353" i="52" s="1"/>
  <c r="H352" i="52"/>
  <c r="X352" i="52" s="1"/>
  <c r="H351" i="52"/>
  <c r="U350" i="52"/>
  <c r="T350" i="52"/>
  <c r="S350" i="52"/>
  <c r="R350" i="52"/>
  <c r="Q350" i="52"/>
  <c r="P350" i="52"/>
  <c r="N350" i="52"/>
  <c r="M350" i="52"/>
  <c r="L350" i="52"/>
  <c r="K350" i="52"/>
  <c r="J350" i="52"/>
  <c r="I350" i="52"/>
  <c r="G350" i="52"/>
  <c r="F350" i="52"/>
  <c r="E350" i="52"/>
  <c r="D350" i="52"/>
  <c r="H349" i="52"/>
  <c r="H348" i="52"/>
  <c r="X348" i="52" s="1"/>
  <c r="H347" i="52"/>
  <c r="X347" i="52" s="1"/>
  <c r="H346" i="52"/>
  <c r="H345" i="52"/>
  <c r="H344" i="52"/>
  <c r="X344" i="52" s="1"/>
  <c r="H343" i="52"/>
  <c r="X343" i="52" s="1"/>
  <c r="H342" i="52"/>
  <c r="X342" i="52" s="1"/>
  <c r="H341" i="52"/>
  <c r="H340" i="52"/>
  <c r="H339" i="52"/>
  <c r="H338" i="52"/>
  <c r="H337" i="52"/>
  <c r="H336" i="52"/>
  <c r="H335" i="52"/>
  <c r="U334" i="52"/>
  <c r="T334" i="52"/>
  <c r="S334" i="52"/>
  <c r="R334" i="52"/>
  <c r="Q334" i="52"/>
  <c r="P334" i="52"/>
  <c r="N334" i="52"/>
  <c r="M334" i="52"/>
  <c r="L334" i="52"/>
  <c r="K334" i="52"/>
  <c r="J334" i="52"/>
  <c r="I334" i="52"/>
  <c r="G334" i="52"/>
  <c r="F334" i="52"/>
  <c r="E334" i="52"/>
  <c r="D334" i="52"/>
  <c r="V470" i="52"/>
  <c r="V468" i="52" s="1"/>
  <c r="O470" i="52"/>
  <c r="H470" i="52"/>
  <c r="X470" i="52" s="1"/>
  <c r="V469" i="52"/>
  <c r="O469" i="52"/>
  <c r="H469" i="52"/>
  <c r="X469" i="52" s="1"/>
  <c r="U468" i="52"/>
  <c r="T468" i="52"/>
  <c r="S468" i="52"/>
  <c r="R468" i="52"/>
  <c r="Q468" i="52"/>
  <c r="P468" i="52"/>
  <c r="N468" i="52"/>
  <c r="M468" i="52"/>
  <c r="L468" i="52"/>
  <c r="K468" i="52"/>
  <c r="J468" i="52"/>
  <c r="I468" i="52"/>
  <c r="G468" i="52"/>
  <c r="F468" i="52"/>
  <c r="E468" i="52"/>
  <c r="D468" i="52"/>
  <c r="V467" i="52"/>
  <c r="W467" i="52" s="1"/>
  <c r="AB467" i="52" s="1"/>
  <c r="O467" i="52"/>
  <c r="H467" i="52"/>
  <c r="X467" i="52" s="1"/>
  <c r="V466" i="52"/>
  <c r="O466" i="52"/>
  <c r="W466" i="52" s="1"/>
  <c r="H466" i="52"/>
  <c r="X466" i="52" s="1"/>
  <c r="AF465" i="52"/>
  <c r="V465" i="52"/>
  <c r="O465" i="52"/>
  <c r="H465" i="52"/>
  <c r="X465" i="52"/>
  <c r="V464" i="52"/>
  <c r="O464" i="52"/>
  <c r="H464" i="52"/>
  <c r="X464" i="52"/>
  <c r="U463" i="52"/>
  <c r="T463" i="52"/>
  <c r="S463" i="52"/>
  <c r="R463" i="52"/>
  <c r="Q463" i="52"/>
  <c r="P463" i="52"/>
  <c r="N463" i="52"/>
  <c r="M463" i="52"/>
  <c r="L463" i="52"/>
  <c r="K463" i="52"/>
  <c r="J463" i="52"/>
  <c r="I463" i="52"/>
  <c r="G463" i="52"/>
  <c r="F463" i="52"/>
  <c r="E463" i="52"/>
  <c r="D463" i="52"/>
  <c r="V462" i="52"/>
  <c r="O462" i="52"/>
  <c r="H462" i="52"/>
  <c r="V461" i="52"/>
  <c r="O461" i="52"/>
  <c r="H461" i="52"/>
  <c r="X461" i="52" s="1"/>
  <c r="V460" i="52"/>
  <c r="O460" i="52"/>
  <c r="H460" i="52"/>
  <c r="X460" i="52" s="1"/>
  <c r="U459" i="52"/>
  <c r="T459" i="52"/>
  <c r="S459" i="52"/>
  <c r="R459" i="52"/>
  <c r="Q459" i="52"/>
  <c r="P459" i="52"/>
  <c r="N459" i="52"/>
  <c r="M459" i="52"/>
  <c r="L459" i="52"/>
  <c r="K459" i="52"/>
  <c r="J459" i="52"/>
  <c r="I459" i="52"/>
  <c r="G459" i="52"/>
  <c r="F459" i="52"/>
  <c r="E459" i="52"/>
  <c r="D459" i="52"/>
  <c r="V458" i="52"/>
  <c r="O458" i="52"/>
  <c r="H458" i="52"/>
  <c r="X458" i="52" s="1"/>
  <c r="V457" i="52"/>
  <c r="O457" i="52"/>
  <c r="H457" i="52"/>
  <c r="X457" i="52" s="1"/>
  <c r="V456" i="52"/>
  <c r="O456" i="52"/>
  <c r="H456" i="52"/>
  <c r="X456" i="52" s="1"/>
  <c r="V455" i="52"/>
  <c r="O455" i="52"/>
  <c r="H455" i="52"/>
  <c r="X455" i="52" s="1"/>
  <c r="V454" i="52"/>
  <c r="O454" i="52"/>
  <c r="H454" i="52"/>
  <c r="X454" i="52" s="1"/>
  <c r="V453" i="52"/>
  <c r="O453" i="52"/>
  <c r="W453" i="52" s="1"/>
  <c r="AB453" i="52" s="1"/>
  <c r="H453" i="52"/>
  <c r="X453" i="52" s="1"/>
  <c r="AF452" i="52"/>
  <c r="V452" i="52"/>
  <c r="O452" i="52"/>
  <c r="H452" i="52"/>
  <c r="X452" i="52"/>
  <c r="U451" i="52"/>
  <c r="T451" i="52"/>
  <c r="S451" i="52"/>
  <c r="R451" i="52"/>
  <c r="Q451" i="52"/>
  <c r="P451" i="52"/>
  <c r="N451" i="52"/>
  <c r="M451" i="52"/>
  <c r="L451" i="52"/>
  <c r="K451" i="52"/>
  <c r="J451" i="52"/>
  <c r="I451" i="52"/>
  <c r="G451" i="52"/>
  <c r="F451" i="52"/>
  <c r="E451" i="52"/>
  <c r="D451" i="52"/>
  <c r="V450" i="52"/>
  <c r="O450" i="52"/>
  <c r="W450" i="52" s="1"/>
  <c r="AB450" i="52" s="1"/>
  <c r="H450" i="52"/>
  <c r="X450" i="52"/>
  <c r="V449" i="52"/>
  <c r="O449" i="52"/>
  <c r="H449" i="52"/>
  <c r="X449" i="52"/>
  <c r="V448" i="52"/>
  <c r="O448" i="52"/>
  <c r="W448" i="52" s="1"/>
  <c r="AB448" i="52" s="1"/>
  <c r="H448" i="52"/>
  <c r="X448" i="52"/>
  <c r="V447" i="52"/>
  <c r="O447" i="52"/>
  <c r="W447" i="52" s="1"/>
  <c r="H447" i="52"/>
  <c r="X447" i="52"/>
  <c r="AF446" i="52"/>
  <c r="V446" i="52"/>
  <c r="O446" i="52"/>
  <c r="H446" i="52"/>
  <c r="X446" i="52" s="1"/>
  <c r="V445" i="52"/>
  <c r="O445" i="52"/>
  <c r="W445" i="52" s="1"/>
  <c r="AB445" i="52" s="1"/>
  <c r="H445" i="52"/>
  <c r="X445" i="52" s="1"/>
  <c r="V444" i="52"/>
  <c r="O444" i="52"/>
  <c r="H444" i="52"/>
  <c r="X444" i="52" s="1"/>
  <c r="V443" i="52"/>
  <c r="O443" i="52"/>
  <c r="H443" i="52"/>
  <c r="X443" i="52" s="1"/>
  <c r="AF442" i="52"/>
  <c r="V442" i="52"/>
  <c r="O442" i="52"/>
  <c r="H442" i="52"/>
  <c r="X442" i="52" s="1"/>
  <c r="V441" i="52"/>
  <c r="O441" i="52"/>
  <c r="H441" i="52"/>
  <c r="X441" i="52" s="1"/>
  <c r="V440" i="52"/>
  <c r="O440" i="52"/>
  <c r="H440" i="52"/>
  <c r="X440" i="52" s="1"/>
  <c r="V439" i="52"/>
  <c r="O439" i="52"/>
  <c r="H439" i="52"/>
  <c r="X439" i="52" s="1"/>
  <c r="V438" i="52"/>
  <c r="O438" i="52"/>
  <c r="H438" i="52"/>
  <c r="V437" i="52"/>
  <c r="O437" i="52"/>
  <c r="H437" i="52"/>
  <c r="X437" i="52" s="1"/>
  <c r="V436" i="52"/>
  <c r="O436" i="52"/>
  <c r="H436" i="52"/>
  <c r="X436" i="52" s="1"/>
  <c r="V435" i="52"/>
  <c r="O435" i="52"/>
  <c r="H435" i="52"/>
  <c r="X435" i="52" s="1"/>
  <c r="V434" i="52"/>
  <c r="O434" i="52"/>
  <c r="H434" i="52"/>
  <c r="X434" i="52" s="1"/>
  <c r="V433" i="52"/>
  <c r="O433" i="52"/>
  <c r="H433" i="52"/>
  <c r="X433" i="52" s="1"/>
  <c r="V432" i="52"/>
  <c r="O432" i="52"/>
  <c r="H432" i="52"/>
  <c r="X432" i="52" s="1"/>
  <c r="U431" i="52"/>
  <c r="T431" i="52"/>
  <c r="S431" i="52"/>
  <c r="R431" i="52"/>
  <c r="Q431" i="52"/>
  <c r="P431" i="52"/>
  <c r="N431" i="52"/>
  <c r="M431" i="52"/>
  <c r="L431" i="52"/>
  <c r="K431" i="52"/>
  <c r="J431" i="52"/>
  <c r="I431" i="52"/>
  <c r="G431" i="52"/>
  <c r="F431" i="52"/>
  <c r="E431" i="52"/>
  <c r="D431" i="52"/>
  <c r="AF430" i="52"/>
  <c r="V430" i="52"/>
  <c r="O430" i="52"/>
  <c r="H430" i="52"/>
  <c r="AF429" i="52"/>
  <c r="V429" i="52"/>
  <c r="O429" i="52"/>
  <c r="H429" i="52"/>
  <c r="X429" i="52" s="1"/>
  <c r="V428" i="52"/>
  <c r="W428" i="52" s="1"/>
  <c r="AB428" i="52" s="1"/>
  <c r="O428" i="52"/>
  <c r="H428" i="52"/>
  <c r="X428" i="52" s="1"/>
  <c r="V427" i="52"/>
  <c r="O427" i="52"/>
  <c r="H427" i="52"/>
  <c r="X427" i="52" s="1"/>
  <c r="V426" i="52"/>
  <c r="W426" i="52" s="1"/>
  <c r="AB426" i="52" s="1"/>
  <c r="O426" i="52"/>
  <c r="H426" i="52"/>
  <c r="X426" i="52" s="1"/>
  <c r="V425" i="52"/>
  <c r="O425" i="52"/>
  <c r="H425" i="52"/>
  <c r="X425" i="52" s="1"/>
  <c r="V424" i="52"/>
  <c r="W424" i="52" s="1"/>
  <c r="AB424" i="52" s="1"/>
  <c r="O424" i="52"/>
  <c r="H424" i="52"/>
  <c r="X424" i="52" s="1"/>
  <c r="V423" i="52"/>
  <c r="O423" i="52"/>
  <c r="H423" i="52"/>
  <c r="X423" i="52" s="1"/>
  <c r="AF422" i="52"/>
  <c r="V422" i="52"/>
  <c r="O422" i="52"/>
  <c r="H422" i="52"/>
  <c r="X422" i="52"/>
  <c r="V421" i="52"/>
  <c r="O421" i="52"/>
  <c r="H421" i="52"/>
  <c r="X421" i="52" s="1"/>
  <c r="V420" i="52"/>
  <c r="O420" i="52"/>
  <c r="H420" i="52"/>
  <c r="X420" i="52" s="1"/>
  <c r="V419" i="52"/>
  <c r="O419" i="52"/>
  <c r="W419" i="52" s="1"/>
  <c r="AB419" i="52" s="1"/>
  <c r="H419" i="52"/>
  <c r="X419" i="52" s="1"/>
  <c r="AF418" i="52"/>
  <c r="V418" i="52"/>
  <c r="O418" i="52"/>
  <c r="W418" i="52" s="1"/>
  <c r="AB418" i="52" s="1"/>
  <c r="H418" i="52"/>
  <c r="X418" i="52"/>
  <c r="V417" i="52"/>
  <c r="O417" i="52"/>
  <c r="H417" i="52"/>
  <c r="X417" i="52"/>
  <c r="V416" i="52"/>
  <c r="O416" i="52"/>
  <c r="H416" i="52"/>
  <c r="X416" i="52"/>
  <c r="U415" i="52"/>
  <c r="T415" i="52"/>
  <c r="T473" i="52" s="1"/>
  <c r="T148" i="14" s="1"/>
  <c r="S415" i="52"/>
  <c r="R415" i="52"/>
  <c r="Q415" i="52"/>
  <c r="P415" i="52"/>
  <c r="P473" i="52" s="1"/>
  <c r="P148" i="14" s="1"/>
  <c r="N415" i="52"/>
  <c r="M415" i="52"/>
  <c r="L415" i="52"/>
  <c r="K415" i="52"/>
  <c r="K473" i="52" s="1"/>
  <c r="K148" i="14" s="1"/>
  <c r="J415" i="52"/>
  <c r="I415" i="52"/>
  <c r="G415" i="52"/>
  <c r="F415" i="52"/>
  <c r="F473" i="52" s="1"/>
  <c r="F148" i="14" s="1"/>
  <c r="E415" i="52"/>
  <c r="D415" i="52"/>
  <c r="V308" i="52"/>
  <c r="O308" i="52"/>
  <c r="W308" i="52" s="1"/>
  <c r="AB308" i="52" s="1"/>
  <c r="H308" i="52"/>
  <c r="X308" i="52"/>
  <c r="V307" i="52"/>
  <c r="V306" i="52" s="1"/>
  <c r="O307" i="52"/>
  <c r="H307" i="52"/>
  <c r="X307" i="52"/>
  <c r="U306" i="52"/>
  <c r="T306" i="52"/>
  <c r="S306" i="52"/>
  <c r="R306" i="52"/>
  <c r="Q306" i="52"/>
  <c r="P306" i="52"/>
  <c r="N306" i="52"/>
  <c r="M306" i="52"/>
  <c r="L306" i="52"/>
  <c r="K306" i="52"/>
  <c r="J306" i="52"/>
  <c r="I306" i="52"/>
  <c r="G306" i="52"/>
  <c r="F306" i="52"/>
  <c r="E306" i="52"/>
  <c r="D306" i="52"/>
  <c r="V305" i="52"/>
  <c r="O305" i="52"/>
  <c r="H305" i="52"/>
  <c r="V304" i="52"/>
  <c r="O304" i="52"/>
  <c r="H304" i="52"/>
  <c r="X304" i="52" s="1"/>
  <c r="AF303" i="52"/>
  <c r="V303" i="52"/>
  <c r="O303" i="52"/>
  <c r="H303" i="52"/>
  <c r="X303" i="52" s="1"/>
  <c r="V302" i="52"/>
  <c r="O302" i="52"/>
  <c r="H302" i="52"/>
  <c r="X302" i="52" s="1"/>
  <c r="U301" i="52"/>
  <c r="T301" i="52"/>
  <c r="S301" i="52"/>
  <c r="R301" i="52"/>
  <c r="Q301" i="52"/>
  <c r="P301" i="52"/>
  <c r="N301" i="52"/>
  <c r="M301" i="52"/>
  <c r="L301" i="52"/>
  <c r="K301" i="52"/>
  <c r="J301" i="52"/>
  <c r="I301" i="52"/>
  <c r="G301" i="52"/>
  <c r="F301" i="52"/>
  <c r="E301" i="52"/>
  <c r="D301" i="52"/>
  <c r="AF300" i="52"/>
  <c r="V300" i="52"/>
  <c r="O300" i="52"/>
  <c r="H300" i="52"/>
  <c r="X300" i="52" s="1"/>
  <c r="V299" i="52"/>
  <c r="O299" i="52"/>
  <c r="H299" i="52"/>
  <c r="X299" i="52" s="1"/>
  <c r="AF298" i="52"/>
  <c r="V298" i="52"/>
  <c r="O298" i="52"/>
  <c r="H298" i="52"/>
  <c r="U297" i="52"/>
  <c r="T297" i="52"/>
  <c r="S297" i="52"/>
  <c r="R297" i="52"/>
  <c r="Q297" i="52"/>
  <c r="P297" i="52"/>
  <c r="N297" i="52"/>
  <c r="M297" i="52"/>
  <c r="L297" i="52"/>
  <c r="K297" i="52"/>
  <c r="J297" i="52"/>
  <c r="I297" i="52"/>
  <c r="G297" i="52"/>
  <c r="F297" i="52"/>
  <c r="E297" i="52"/>
  <c r="D297" i="52"/>
  <c r="V296" i="52"/>
  <c r="O296" i="52"/>
  <c r="H296" i="52"/>
  <c r="X296" i="52" s="1"/>
  <c r="V295" i="52"/>
  <c r="O295" i="52"/>
  <c r="H295" i="52"/>
  <c r="X295" i="52" s="1"/>
  <c r="V294" i="52"/>
  <c r="O294" i="52"/>
  <c r="H294" i="52"/>
  <c r="V293" i="52"/>
  <c r="O293" i="52"/>
  <c r="H293" i="52"/>
  <c r="X293" i="52" s="1"/>
  <c r="V292" i="52"/>
  <c r="O292" i="52"/>
  <c r="H292" i="52"/>
  <c r="X292" i="52" s="1"/>
  <c r="V291" i="52"/>
  <c r="O291" i="52"/>
  <c r="W291" i="52" s="1"/>
  <c r="H291" i="52"/>
  <c r="X291" i="52"/>
  <c r="V290" i="52"/>
  <c r="O290" i="52"/>
  <c r="H290" i="52"/>
  <c r="X290" i="52"/>
  <c r="U289" i="52"/>
  <c r="T289" i="52"/>
  <c r="S289" i="52"/>
  <c r="R289" i="52"/>
  <c r="Q289" i="52"/>
  <c r="P289" i="52"/>
  <c r="N289" i="52"/>
  <c r="M289" i="52"/>
  <c r="L289" i="52"/>
  <c r="K289" i="52"/>
  <c r="J289" i="52"/>
  <c r="I289" i="52"/>
  <c r="G289" i="52"/>
  <c r="F289" i="52"/>
  <c r="E289" i="52"/>
  <c r="D289" i="52"/>
  <c r="V288" i="52"/>
  <c r="O288" i="52"/>
  <c r="W288" i="52" s="1"/>
  <c r="AB288" i="52" s="1"/>
  <c r="H288" i="52"/>
  <c r="X288" i="52"/>
  <c r="V287" i="52"/>
  <c r="O287" i="52"/>
  <c r="W287" i="52" s="1"/>
  <c r="AB287" i="52" s="1"/>
  <c r="H287" i="52"/>
  <c r="X287" i="52"/>
  <c r="V286" i="52"/>
  <c r="O286" i="52"/>
  <c r="W286" i="52" s="1"/>
  <c r="AB286" i="52" s="1"/>
  <c r="H286" i="52"/>
  <c r="X286" i="52"/>
  <c r="AF285" i="52"/>
  <c r="V285" i="52"/>
  <c r="W285" i="52" s="1"/>
  <c r="AB285" i="52" s="1"/>
  <c r="O285" i="52"/>
  <c r="H285" i="52"/>
  <c r="X285" i="52" s="1"/>
  <c r="V284" i="52"/>
  <c r="W284" i="52" s="1"/>
  <c r="AB284" i="52" s="1"/>
  <c r="O284" i="52"/>
  <c r="H284" i="52"/>
  <c r="X284" i="52" s="1"/>
  <c r="V283" i="52"/>
  <c r="O283" i="52"/>
  <c r="H283" i="52"/>
  <c r="X283" i="52" s="1"/>
  <c r="V282" i="52"/>
  <c r="W282" i="52" s="1"/>
  <c r="AB282" i="52" s="1"/>
  <c r="O282" i="52"/>
  <c r="H282" i="52"/>
  <c r="AF281" i="52"/>
  <c r="V281" i="52"/>
  <c r="W281" i="52" s="1"/>
  <c r="O281" i="52"/>
  <c r="H281" i="52"/>
  <c r="X281" i="52" s="1"/>
  <c r="V280" i="52"/>
  <c r="O280" i="52"/>
  <c r="H280" i="52"/>
  <c r="X280" i="52" s="1"/>
  <c r="V279" i="52"/>
  <c r="W279" i="52" s="1"/>
  <c r="AB279" i="52" s="1"/>
  <c r="O279" i="52"/>
  <c r="H279" i="52"/>
  <c r="X279" i="52" s="1"/>
  <c r="V278" i="52"/>
  <c r="O278" i="52"/>
  <c r="H278" i="52"/>
  <c r="X278" i="52" s="1"/>
  <c r="AF277" i="52"/>
  <c r="V277" i="52"/>
  <c r="O277" i="52"/>
  <c r="W277" i="52" s="1"/>
  <c r="H277" i="52"/>
  <c r="X277" i="52"/>
  <c r="V276" i="52"/>
  <c r="O276" i="52"/>
  <c r="H276" i="52"/>
  <c r="X276" i="52"/>
  <c r="V275" i="52"/>
  <c r="O275" i="52"/>
  <c r="H275" i="52"/>
  <c r="X275" i="52"/>
  <c r="V274" i="52"/>
  <c r="O274" i="52"/>
  <c r="H274" i="52"/>
  <c r="X274" i="52"/>
  <c r="AF273" i="52"/>
  <c r="V273" i="52"/>
  <c r="O273" i="52"/>
  <c r="H273" i="52"/>
  <c r="X273" i="52" s="1"/>
  <c r="V272" i="52"/>
  <c r="O272" i="52"/>
  <c r="H272" i="52"/>
  <c r="V271" i="52"/>
  <c r="W271" i="52" s="1"/>
  <c r="AB271" i="52" s="1"/>
  <c r="O271" i="52"/>
  <c r="H271" i="52"/>
  <c r="X271" i="52" s="1"/>
  <c r="V270" i="52"/>
  <c r="O270" i="52"/>
  <c r="O269" i="52" s="1"/>
  <c r="H270" i="52"/>
  <c r="X270" i="52" s="1"/>
  <c r="U269" i="52"/>
  <c r="T269" i="52"/>
  <c r="S269" i="52"/>
  <c r="R269" i="52"/>
  <c r="Q269" i="52"/>
  <c r="P269" i="52"/>
  <c r="N269" i="52"/>
  <c r="M269" i="52"/>
  <c r="L269" i="52"/>
  <c r="K269" i="52"/>
  <c r="J269" i="52"/>
  <c r="I269" i="52"/>
  <c r="G269" i="52"/>
  <c r="F269" i="52"/>
  <c r="E269" i="52"/>
  <c r="D269" i="52"/>
  <c r="V268" i="52"/>
  <c r="O268" i="52"/>
  <c r="H268" i="52"/>
  <c r="V267" i="52"/>
  <c r="O267" i="52"/>
  <c r="H267" i="52"/>
  <c r="X267" i="52"/>
  <c r="AF266" i="52"/>
  <c r="V266" i="52"/>
  <c r="O266" i="52"/>
  <c r="H266" i="52"/>
  <c r="X266" i="52" s="1"/>
  <c r="V265" i="52"/>
  <c r="O265" i="52"/>
  <c r="H265" i="52"/>
  <c r="X265" i="52" s="1"/>
  <c r="V264" i="52"/>
  <c r="O264" i="52"/>
  <c r="H264" i="52"/>
  <c r="X264" i="52" s="1"/>
  <c r="V263" i="52"/>
  <c r="O263" i="52"/>
  <c r="W263" i="52" s="1"/>
  <c r="AB263" i="52" s="1"/>
  <c r="H263" i="52"/>
  <c r="X263" i="52" s="1"/>
  <c r="AF262" i="52"/>
  <c r="V262" i="52"/>
  <c r="O262" i="52"/>
  <c r="W262" i="52" s="1"/>
  <c r="AB262" i="52" s="1"/>
  <c r="H262" i="52"/>
  <c r="X262" i="52" s="1"/>
  <c r="V261" i="52"/>
  <c r="O261" i="52"/>
  <c r="H261" i="52"/>
  <c r="V260" i="52"/>
  <c r="O260" i="52"/>
  <c r="H260" i="52"/>
  <c r="X260" i="52" s="1"/>
  <c r="V259" i="52"/>
  <c r="W259" i="52" s="1"/>
  <c r="AB259" i="52" s="1"/>
  <c r="O259" i="52"/>
  <c r="H259" i="52"/>
  <c r="X259" i="52" s="1"/>
  <c r="V258" i="52"/>
  <c r="O258" i="52"/>
  <c r="H258" i="52"/>
  <c r="X258" i="52" s="1"/>
  <c r="V257" i="52"/>
  <c r="O257" i="52"/>
  <c r="H257" i="52"/>
  <c r="V256" i="52"/>
  <c r="O256" i="52"/>
  <c r="H256" i="52"/>
  <c r="X256" i="52" s="1"/>
  <c r="V255" i="52"/>
  <c r="W255" i="52" s="1"/>
  <c r="O255" i="52"/>
  <c r="H255" i="52"/>
  <c r="X255" i="52" s="1"/>
  <c r="V254" i="52"/>
  <c r="O254" i="52"/>
  <c r="H254" i="52"/>
  <c r="X254" i="52" s="1"/>
  <c r="U253" i="52"/>
  <c r="T253" i="52"/>
  <c r="S253" i="52"/>
  <c r="R253" i="52"/>
  <c r="Q253" i="52"/>
  <c r="P253" i="52"/>
  <c r="N253" i="52"/>
  <c r="M253" i="52"/>
  <c r="L253" i="52"/>
  <c r="K253" i="52"/>
  <c r="J253" i="52"/>
  <c r="J311" i="52" s="1"/>
  <c r="J94" i="14" s="1"/>
  <c r="I253" i="52"/>
  <c r="G253" i="52"/>
  <c r="F253" i="52"/>
  <c r="E253" i="52"/>
  <c r="D253" i="52"/>
  <c r="V227" i="52"/>
  <c r="O227" i="52"/>
  <c r="H227" i="52"/>
  <c r="X227" i="52" s="1"/>
  <c r="V226" i="52"/>
  <c r="O226" i="52"/>
  <c r="H226" i="52"/>
  <c r="U225" i="52"/>
  <c r="T225" i="52"/>
  <c r="S225" i="52"/>
  <c r="R225" i="52"/>
  <c r="Q225" i="52"/>
  <c r="P225" i="52"/>
  <c r="N225" i="52"/>
  <c r="M225" i="52"/>
  <c r="L225" i="52"/>
  <c r="K225" i="52"/>
  <c r="J225" i="52"/>
  <c r="I225" i="52"/>
  <c r="G225" i="52"/>
  <c r="F225" i="52"/>
  <c r="E225" i="52"/>
  <c r="D225" i="52"/>
  <c r="V224" i="52"/>
  <c r="W224" i="52" s="1"/>
  <c r="AB224" i="52" s="1"/>
  <c r="O224" i="52"/>
  <c r="H224" i="52"/>
  <c r="X224" i="52" s="1"/>
  <c r="V223" i="52"/>
  <c r="O223" i="52"/>
  <c r="W223" i="52" s="1"/>
  <c r="AB223" i="52" s="1"/>
  <c r="H223" i="52"/>
  <c r="V222" i="52"/>
  <c r="O222" i="52"/>
  <c r="H222" i="52"/>
  <c r="X222" i="52" s="1"/>
  <c r="V221" i="52"/>
  <c r="O221" i="52"/>
  <c r="H221" i="52"/>
  <c r="X221" i="52" s="1"/>
  <c r="U220" i="52"/>
  <c r="T220" i="52"/>
  <c r="S220" i="52"/>
  <c r="R220" i="52"/>
  <c r="Q220" i="52"/>
  <c r="V220" i="52" s="1"/>
  <c r="P220" i="52"/>
  <c r="N220" i="52"/>
  <c r="M220" i="52"/>
  <c r="L220" i="52"/>
  <c r="K220" i="52"/>
  <c r="J220" i="52"/>
  <c r="I220" i="52"/>
  <c r="G220" i="52"/>
  <c r="F220" i="52"/>
  <c r="E220" i="52"/>
  <c r="D220" i="52"/>
  <c r="V219" i="52"/>
  <c r="W219" i="52" s="1"/>
  <c r="AB219" i="52" s="1"/>
  <c r="O219" i="52"/>
  <c r="H219" i="52"/>
  <c r="X219" i="52" s="1"/>
  <c r="AF218" i="52"/>
  <c r="V218" i="52"/>
  <c r="W218" i="52" s="1"/>
  <c r="AB218" i="52" s="1"/>
  <c r="O218" i="52"/>
  <c r="H218" i="52"/>
  <c r="X218" i="52" s="1"/>
  <c r="V217" i="52"/>
  <c r="O217" i="52"/>
  <c r="H217" i="52"/>
  <c r="X217" i="52" s="1"/>
  <c r="U216" i="52"/>
  <c r="T216" i="52"/>
  <c r="S216" i="52"/>
  <c r="S230" i="52" s="1"/>
  <c r="S67" i="14" s="1"/>
  <c r="R216" i="52"/>
  <c r="Q216" i="52"/>
  <c r="P216" i="52"/>
  <c r="N216" i="52"/>
  <c r="N230" i="52" s="1"/>
  <c r="N67" i="14" s="1"/>
  <c r="M216" i="52"/>
  <c r="L216" i="52"/>
  <c r="K216" i="52"/>
  <c r="J216" i="52"/>
  <c r="O216" i="52" s="1"/>
  <c r="I216" i="52"/>
  <c r="G216" i="52"/>
  <c r="F216" i="52"/>
  <c r="E216" i="52"/>
  <c r="D216" i="52"/>
  <c r="V215" i="52"/>
  <c r="O215" i="52"/>
  <c r="H215" i="52"/>
  <c r="X215" i="52" s="1"/>
  <c r="V214" i="52"/>
  <c r="O214" i="52"/>
  <c r="H214" i="52"/>
  <c r="X214" i="52" s="1"/>
  <c r="V213" i="52"/>
  <c r="W213" i="52" s="1"/>
  <c r="AB213" i="52" s="1"/>
  <c r="O213" i="52"/>
  <c r="H213" i="52"/>
  <c r="X213" i="52" s="1"/>
  <c r="V212" i="52"/>
  <c r="O212" i="52"/>
  <c r="W212" i="52" s="1"/>
  <c r="AB212" i="52" s="1"/>
  <c r="H212" i="52"/>
  <c r="X212" i="52" s="1"/>
  <c r="V211" i="52"/>
  <c r="O211" i="52"/>
  <c r="H211" i="52"/>
  <c r="X211" i="52" s="1"/>
  <c r="V210" i="52"/>
  <c r="O210" i="52"/>
  <c r="H210" i="52"/>
  <c r="X210" i="52" s="1"/>
  <c r="V209" i="52"/>
  <c r="W209" i="52" s="1"/>
  <c r="O209" i="52"/>
  <c r="H209" i="52"/>
  <c r="X209" i="52" s="1"/>
  <c r="U208" i="52"/>
  <c r="T208" i="52"/>
  <c r="S208" i="52"/>
  <c r="R208" i="52"/>
  <c r="Q208" i="52"/>
  <c r="P208" i="52"/>
  <c r="N208" i="52"/>
  <c r="M208" i="52"/>
  <c r="L208" i="52"/>
  <c r="K208" i="52"/>
  <c r="J208" i="52"/>
  <c r="I208" i="52"/>
  <c r="G208" i="52"/>
  <c r="F208" i="52"/>
  <c r="E208" i="52"/>
  <c r="D208" i="52"/>
  <c r="V207" i="52"/>
  <c r="O207" i="52"/>
  <c r="H207" i="52"/>
  <c r="X207" i="52" s="1"/>
  <c r="V206" i="52"/>
  <c r="O206" i="52"/>
  <c r="H206" i="52"/>
  <c r="X206" i="52" s="1"/>
  <c r="V205" i="52"/>
  <c r="O205" i="52"/>
  <c r="H205" i="52"/>
  <c r="X205" i="52" s="1"/>
  <c r="V204" i="52"/>
  <c r="W204" i="52" s="1"/>
  <c r="AB204" i="52" s="1"/>
  <c r="O204" i="52"/>
  <c r="H204" i="52"/>
  <c r="X204" i="52" s="1"/>
  <c r="AF203" i="52"/>
  <c r="V203" i="52"/>
  <c r="W203" i="52" s="1"/>
  <c r="O203" i="52"/>
  <c r="H203" i="52"/>
  <c r="X203" i="52" s="1"/>
  <c r="V202" i="52"/>
  <c r="O202" i="52"/>
  <c r="H202" i="52"/>
  <c r="X202" i="52" s="1"/>
  <c r="V201" i="52"/>
  <c r="W201" i="52" s="1"/>
  <c r="O201" i="52"/>
  <c r="H201" i="52"/>
  <c r="X201" i="52" s="1"/>
  <c r="AF200" i="52"/>
  <c r="V200" i="52"/>
  <c r="O200" i="52"/>
  <c r="H200" i="52"/>
  <c r="X200" i="52" s="1"/>
  <c r="AF199" i="52"/>
  <c r="V199" i="52"/>
  <c r="O199" i="52"/>
  <c r="H199" i="52"/>
  <c r="V198" i="52"/>
  <c r="O198" i="52"/>
  <c r="H198" i="52"/>
  <c r="X198" i="52" s="1"/>
  <c r="V197" i="52"/>
  <c r="W197" i="52" s="1"/>
  <c r="AB197" i="52" s="1"/>
  <c r="O197" i="52"/>
  <c r="H197" i="52"/>
  <c r="X197" i="52" s="1"/>
  <c r="V196" i="52"/>
  <c r="O196" i="52"/>
  <c r="H196" i="52"/>
  <c r="X196" i="52" s="1"/>
  <c r="V195" i="52"/>
  <c r="O195" i="52"/>
  <c r="H195" i="52"/>
  <c r="X195" i="52" s="1"/>
  <c r="V194" i="52"/>
  <c r="O194" i="52"/>
  <c r="H194" i="52"/>
  <c r="X194" i="52" s="1"/>
  <c r="V193" i="52"/>
  <c r="O193" i="52"/>
  <c r="H193" i="52"/>
  <c r="X193" i="52" s="1"/>
  <c r="V192" i="52"/>
  <c r="O192" i="52"/>
  <c r="H192" i="52"/>
  <c r="X192" i="52" s="1"/>
  <c r="V191" i="52"/>
  <c r="O191" i="52"/>
  <c r="H191" i="52"/>
  <c r="X191" i="52" s="1"/>
  <c r="V190" i="52"/>
  <c r="O190" i="52"/>
  <c r="H190" i="52"/>
  <c r="V189" i="52"/>
  <c r="W189" i="52" s="1"/>
  <c r="AB189" i="52" s="1"/>
  <c r="O189" i="52"/>
  <c r="H189" i="52"/>
  <c r="X189" i="52" s="1"/>
  <c r="U188" i="52"/>
  <c r="T188" i="52"/>
  <c r="T230" i="52" s="1"/>
  <c r="T67" i="14" s="1"/>
  <c r="S188" i="52"/>
  <c r="R188" i="52"/>
  <c r="Q188" i="52"/>
  <c r="P188" i="52"/>
  <c r="N188" i="52"/>
  <c r="M188" i="52"/>
  <c r="L188" i="52"/>
  <c r="K188" i="52"/>
  <c r="J188" i="52"/>
  <c r="I188" i="52"/>
  <c r="G188" i="52"/>
  <c r="F188" i="52"/>
  <c r="E188" i="52"/>
  <c r="D188" i="52"/>
  <c r="V187" i="52"/>
  <c r="O187" i="52"/>
  <c r="H187" i="52"/>
  <c r="V186" i="52"/>
  <c r="W186" i="52" s="1"/>
  <c r="O186" i="52"/>
  <c r="H186" i="52"/>
  <c r="X186" i="52" s="1"/>
  <c r="V185" i="52"/>
  <c r="O185" i="52"/>
  <c r="H185" i="52"/>
  <c r="X185" i="52" s="1"/>
  <c r="V184" i="52"/>
  <c r="W184" i="52" s="1"/>
  <c r="AB184" i="52" s="1"/>
  <c r="O184" i="52"/>
  <c r="H184" i="52"/>
  <c r="X184" i="52" s="1"/>
  <c r="V183" i="52"/>
  <c r="O183" i="52"/>
  <c r="H183" i="52"/>
  <c r="X183" i="52" s="1"/>
  <c r="V182" i="52"/>
  <c r="O182" i="52"/>
  <c r="H182" i="52"/>
  <c r="V181" i="52"/>
  <c r="O181" i="52"/>
  <c r="H181" i="52"/>
  <c r="X181" i="52" s="1"/>
  <c r="V180" i="52"/>
  <c r="O180" i="52"/>
  <c r="H180" i="52"/>
  <c r="X180" i="52" s="1"/>
  <c r="V179" i="52"/>
  <c r="O179" i="52"/>
  <c r="H179" i="52"/>
  <c r="X179" i="52" s="1"/>
  <c r="V178" i="52"/>
  <c r="O178" i="52"/>
  <c r="H178" i="52"/>
  <c r="X178" i="52" s="1"/>
  <c r="V177" i="52"/>
  <c r="O177" i="52"/>
  <c r="H177" i="52"/>
  <c r="V176" i="52"/>
  <c r="O176" i="52"/>
  <c r="H176" i="52"/>
  <c r="X176" i="52" s="1"/>
  <c r="V175" i="52"/>
  <c r="O175" i="52"/>
  <c r="H175" i="52"/>
  <c r="X175" i="52" s="1"/>
  <c r="V174" i="52"/>
  <c r="O174" i="52"/>
  <c r="H174" i="52"/>
  <c r="X174" i="52" s="1"/>
  <c r="V173" i="52"/>
  <c r="O173" i="52"/>
  <c r="H173" i="52"/>
  <c r="X173" i="52" s="1"/>
  <c r="U172" i="52"/>
  <c r="T172" i="52"/>
  <c r="S172" i="52"/>
  <c r="R172" i="52"/>
  <c r="Q172" i="52"/>
  <c r="P172" i="52"/>
  <c r="N172" i="52"/>
  <c r="M172" i="52"/>
  <c r="L172" i="52"/>
  <c r="K172" i="52"/>
  <c r="J172" i="52"/>
  <c r="I172" i="52"/>
  <c r="G172" i="52"/>
  <c r="F172" i="52"/>
  <c r="E172" i="52"/>
  <c r="D172" i="52"/>
  <c r="V465" i="137"/>
  <c r="O465" i="137"/>
  <c r="H465" i="137"/>
  <c r="X465" i="137" s="1"/>
  <c r="V464" i="137"/>
  <c r="O464" i="137"/>
  <c r="H464" i="137"/>
  <c r="X464" i="137" s="1"/>
  <c r="V463" i="137"/>
  <c r="O463" i="137"/>
  <c r="H463" i="137"/>
  <c r="X463" i="137" s="1"/>
  <c r="V462" i="137"/>
  <c r="O462" i="137"/>
  <c r="H462" i="137"/>
  <c r="X462" i="137" s="1"/>
  <c r="V461" i="137"/>
  <c r="O461" i="137"/>
  <c r="H461" i="137"/>
  <c r="X461" i="137" s="1"/>
  <c r="V460" i="137"/>
  <c r="O460" i="137"/>
  <c r="H460" i="137"/>
  <c r="X460" i="137" s="1"/>
  <c r="V459" i="137"/>
  <c r="O459" i="137"/>
  <c r="H459" i="137"/>
  <c r="V458" i="137"/>
  <c r="O458" i="137"/>
  <c r="H458" i="137"/>
  <c r="X458" i="137" s="1"/>
  <c r="V457" i="137"/>
  <c r="O457" i="137"/>
  <c r="H457" i="137"/>
  <c r="V456" i="137"/>
  <c r="O456" i="137"/>
  <c r="H456" i="137"/>
  <c r="V455" i="137"/>
  <c r="O455" i="137"/>
  <c r="H455" i="137"/>
  <c r="U454" i="137"/>
  <c r="T454" i="137"/>
  <c r="S454" i="137"/>
  <c r="R454" i="137"/>
  <c r="Q454" i="137"/>
  <c r="P454" i="137"/>
  <c r="N454" i="137"/>
  <c r="M454" i="137"/>
  <c r="L454" i="137"/>
  <c r="K454" i="137"/>
  <c r="J454" i="137"/>
  <c r="I454" i="137"/>
  <c r="G454" i="137"/>
  <c r="F454" i="137"/>
  <c r="E454" i="137"/>
  <c r="D454" i="137"/>
  <c r="V453" i="137"/>
  <c r="O453" i="137"/>
  <c r="H453" i="137"/>
  <c r="X453" i="137" s="1"/>
  <c r="V452" i="137"/>
  <c r="O452" i="137"/>
  <c r="H452" i="137"/>
  <c r="X452" i="137" s="1"/>
  <c r="V451" i="137"/>
  <c r="O451" i="137"/>
  <c r="H451" i="137"/>
  <c r="X451" i="137" s="1"/>
  <c r="V450" i="137"/>
  <c r="O450" i="137"/>
  <c r="H450" i="137"/>
  <c r="X450" i="137" s="1"/>
  <c r="V449" i="137"/>
  <c r="O449" i="137"/>
  <c r="H449" i="137"/>
  <c r="X449" i="137" s="1"/>
  <c r="V448" i="137"/>
  <c r="O448" i="137"/>
  <c r="H448" i="137"/>
  <c r="X448" i="137" s="1"/>
  <c r="U447" i="137"/>
  <c r="T447" i="137"/>
  <c r="S447" i="137"/>
  <c r="R447" i="137"/>
  <c r="Q447" i="137"/>
  <c r="P447" i="137"/>
  <c r="N447" i="137"/>
  <c r="M447" i="137"/>
  <c r="L447" i="137"/>
  <c r="K447" i="137"/>
  <c r="J447" i="137"/>
  <c r="I447" i="137"/>
  <c r="G447" i="137"/>
  <c r="F447" i="137"/>
  <c r="E447" i="137"/>
  <c r="D447" i="137"/>
  <c r="V446" i="137"/>
  <c r="O446" i="137"/>
  <c r="H446" i="137"/>
  <c r="V445" i="137"/>
  <c r="O445" i="137"/>
  <c r="H445" i="137"/>
  <c r="U442" i="137"/>
  <c r="T442" i="137"/>
  <c r="S442" i="137"/>
  <c r="R442" i="137"/>
  <c r="Q442" i="137"/>
  <c r="P442" i="137"/>
  <c r="N442" i="137"/>
  <c r="M442" i="137"/>
  <c r="L442" i="137"/>
  <c r="K442" i="137"/>
  <c r="J442" i="137"/>
  <c r="I442" i="137"/>
  <c r="G442" i="137"/>
  <c r="F442" i="137"/>
  <c r="E442" i="137"/>
  <c r="D442" i="137"/>
  <c r="V440" i="137"/>
  <c r="O440" i="137"/>
  <c r="H440" i="137"/>
  <c r="V439" i="137"/>
  <c r="O439" i="137"/>
  <c r="H439" i="137"/>
  <c r="V438" i="137"/>
  <c r="O438" i="137"/>
  <c r="H438" i="137"/>
  <c r="V437" i="137"/>
  <c r="O437" i="137"/>
  <c r="H437" i="137"/>
  <c r="X437" i="137" s="1"/>
  <c r="V436" i="137"/>
  <c r="O436" i="137"/>
  <c r="H436" i="137"/>
  <c r="V435" i="137"/>
  <c r="O435" i="137"/>
  <c r="H435" i="137"/>
  <c r="V434" i="137"/>
  <c r="O434" i="137"/>
  <c r="H434" i="137"/>
  <c r="V433" i="137"/>
  <c r="O433" i="137"/>
  <c r="H433" i="137"/>
  <c r="X433" i="137" s="1"/>
  <c r="V432" i="137"/>
  <c r="O432" i="137"/>
  <c r="H432" i="137"/>
  <c r="X432" i="137" s="1"/>
  <c r="V431" i="137"/>
  <c r="O431" i="137"/>
  <c r="H431" i="137"/>
  <c r="V430" i="137"/>
  <c r="O430" i="137"/>
  <c r="W430" i="137" s="1"/>
  <c r="H430" i="137"/>
  <c r="V429" i="137"/>
  <c r="O429" i="137"/>
  <c r="H429" i="137"/>
  <c r="X429" i="137" s="1"/>
  <c r="V428" i="137"/>
  <c r="O428" i="137"/>
  <c r="H428" i="137"/>
  <c r="V427" i="137"/>
  <c r="O427" i="137"/>
  <c r="H427" i="137"/>
  <c r="V426" i="137"/>
  <c r="O426" i="137"/>
  <c r="H426" i="137"/>
  <c r="X426" i="137" s="1"/>
  <c r="V425" i="137"/>
  <c r="O425" i="137"/>
  <c r="H425" i="137"/>
  <c r="X425" i="137" s="1"/>
  <c r="V424" i="137"/>
  <c r="O424" i="137"/>
  <c r="H424" i="137"/>
  <c r="X424" i="137" s="1"/>
  <c r="V423" i="137"/>
  <c r="O423" i="137"/>
  <c r="H423" i="137"/>
  <c r="V422" i="137"/>
  <c r="O422" i="137"/>
  <c r="H422" i="137"/>
  <c r="X422" i="137" s="1"/>
  <c r="V421" i="137"/>
  <c r="O421" i="137"/>
  <c r="H421" i="137"/>
  <c r="X421" i="137" s="1"/>
  <c r="V420" i="137"/>
  <c r="O420" i="137"/>
  <c r="H420" i="137"/>
  <c r="X420" i="137" s="1"/>
  <c r="V419" i="137"/>
  <c r="O419" i="137"/>
  <c r="H419" i="137"/>
  <c r="U418" i="137"/>
  <c r="T418" i="137"/>
  <c r="S418" i="137"/>
  <c r="R418" i="137"/>
  <c r="Q418" i="137"/>
  <c r="P418" i="137"/>
  <c r="N418" i="137"/>
  <c r="M418" i="137"/>
  <c r="L418" i="137"/>
  <c r="K418" i="137"/>
  <c r="J418" i="137"/>
  <c r="I418" i="137"/>
  <c r="G418" i="137"/>
  <c r="F418" i="137"/>
  <c r="E418" i="137"/>
  <c r="D418" i="137"/>
  <c r="V417" i="137"/>
  <c r="O417" i="137"/>
  <c r="H417" i="137"/>
  <c r="X417" i="137" s="1"/>
  <c r="V416" i="137"/>
  <c r="O416" i="137"/>
  <c r="H416" i="137"/>
  <c r="X416" i="137" s="1"/>
  <c r="V415" i="137"/>
  <c r="O415" i="137"/>
  <c r="H415" i="137"/>
  <c r="X415" i="137" s="1"/>
  <c r="V414" i="137"/>
  <c r="O414" i="137"/>
  <c r="H414" i="137"/>
  <c r="X414" i="137" s="1"/>
  <c r="V413" i="137"/>
  <c r="O413" i="137"/>
  <c r="H413" i="137"/>
  <c r="V412" i="137"/>
  <c r="O412" i="137"/>
  <c r="W412" i="137" s="1"/>
  <c r="H412" i="137"/>
  <c r="X412" i="137" s="1"/>
  <c r="V411" i="137"/>
  <c r="O411" i="137"/>
  <c r="H411" i="137"/>
  <c r="X411" i="137" s="1"/>
  <c r="V410" i="137"/>
  <c r="O410" i="137"/>
  <c r="H410" i="137"/>
  <c r="X410" i="137" s="1"/>
  <c r="V409" i="137"/>
  <c r="O409" i="137"/>
  <c r="H409" i="137"/>
  <c r="X409" i="137" s="1"/>
  <c r="V401" i="137"/>
  <c r="O401" i="137"/>
  <c r="W401" i="137" s="1"/>
  <c r="H401" i="137"/>
  <c r="V399" i="137"/>
  <c r="Z399" i="137" s="1"/>
  <c r="O399" i="137"/>
  <c r="H399" i="137"/>
  <c r="U398" i="137"/>
  <c r="T398" i="137"/>
  <c r="S398" i="137"/>
  <c r="R398" i="137"/>
  <c r="Q398" i="137"/>
  <c r="V398" i="137" s="1"/>
  <c r="P398" i="137"/>
  <c r="N398" i="137"/>
  <c r="M398" i="137"/>
  <c r="L398" i="137"/>
  <c r="K398" i="137"/>
  <c r="J398" i="137"/>
  <c r="G398" i="137"/>
  <c r="E398" i="137"/>
  <c r="V397" i="137"/>
  <c r="W397" i="137" s="1"/>
  <c r="AB397" i="137" s="1"/>
  <c r="O397" i="137"/>
  <c r="H397" i="137"/>
  <c r="X397" i="137" s="1"/>
  <c r="V396" i="137"/>
  <c r="O396" i="137"/>
  <c r="H396" i="137"/>
  <c r="X396" i="137" s="1"/>
  <c r="V395" i="137"/>
  <c r="O395" i="137"/>
  <c r="H395" i="137"/>
  <c r="X395" i="137" s="1"/>
  <c r="V394" i="137"/>
  <c r="O394" i="137"/>
  <c r="H394" i="137"/>
  <c r="X394" i="137" s="1"/>
  <c r="U393" i="137"/>
  <c r="T393" i="137"/>
  <c r="S393" i="137"/>
  <c r="R393" i="137"/>
  <c r="V393" i="137" s="1"/>
  <c r="Q393" i="137"/>
  <c r="P393" i="137"/>
  <c r="N393" i="137"/>
  <c r="M393" i="137"/>
  <c r="L393" i="137"/>
  <c r="K393" i="137"/>
  <c r="J393" i="137"/>
  <c r="I393" i="137"/>
  <c r="G393" i="137"/>
  <c r="F393" i="137"/>
  <c r="E393" i="137"/>
  <c r="D393" i="137"/>
  <c r="H393" i="137" s="1"/>
  <c r="X393" i="137" s="1"/>
  <c r="V657" i="137"/>
  <c r="O657" i="137"/>
  <c r="H657" i="137"/>
  <c r="X657" i="137" s="1"/>
  <c r="V656" i="137"/>
  <c r="O656" i="137"/>
  <c r="H656" i="137"/>
  <c r="X656" i="137" s="1"/>
  <c r="V655" i="137"/>
  <c r="O655" i="137"/>
  <c r="H655" i="137"/>
  <c r="X655" i="137" s="1"/>
  <c r="V654" i="137"/>
  <c r="O654" i="137"/>
  <c r="W654" i="137" s="1"/>
  <c r="AB654" i="137" s="1"/>
  <c r="H654" i="137"/>
  <c r="X654" i="137" s="1"/>
  <c r="V653" i="137"/>
  <c r="O653" i="137"/>
  <c r="H653" i="137"/>
  <c r="X653" i="137" s="1"/>
  <c r="V652" i="137"/>
  <c r="O652" i="137"/>
  <c r="H652" i="137"/>
  <c r="X652" i="137"/>
  <c r="V651" i="137"/>
  <c r="O651" i="137"/>
  <c r="H651" i="137"/>
  <c r="X651" i="137" s="1"/>
  <c r="V650" i="137"/>
  <c r="O650" i="137"/>
  <c r="H650" i="137"/>
  <c r="X650" i="137" s="1"/>
  <c r="V649" i="137"/>
  <c r="O649" i="137"/>
  <c r="H649" i="137"/>
  <c r="X649" i="137" s="1"/>
  <c r="V648" i="137"/>
  <c r="O648" i="137"/>
  <c r="H648" i="137"/>
  <c r="X648" i="137" s="1"/>
  <c r="V647" i="137"/>
  <c r="O647" i="137"/>
  <c r="H647" i="137"/>
  <c r="X647" i="137" s="1"/>
  <c r="U646" i="137"/>
  <c r="T646" i="137"/>
  <c r="S646" i="137"/>
  <c r="R646" i="137"/>
  <c r="Q646" i="137"/>
  <c r="P646" i="137"/>
  <c r="N646" i="137"/>
  <c r="M646" i="137"/>
  <c r="L646" i="137"/>
  <c r="K646" i="137"/>
  <c r="J646" i="137"/>
  <c r="I646" i="137"/>
  <c r="G646" i="137"/>
  <c r="F646" i="137"/>
  <c r="E646" i="137"/>
  <c r="D646" i="137"/>
  <c r="V645" i="137"/>
  <c r="O645" i="137"/>
  <c r="H645" i="137"/>
  <c r="X645" i="137" s="1"/>
  <c r="V644" i="137"/>
  <c r="O644" i="137"/>
  <c r="H644" i="137"/>
  <c r="X644" i="137" s="1"/>
  <c r="V643" i="137"/>
  <c r="O643" i="137"/>
  <c r="H643" i="137"/>
  <c r="X643" i="137" s="1"/>
  <c r="V642" i="137"/>
  <c r="O642" i="137"/>
  <c r="H642" i="137"/>
  <c r="X642" i="137" s="1"/>
  <c r="V641" i="137"/>
  <c r="O641" i="137"/>
  <c r="H641" i="137"/>
  <c r="X641" i="137" s="1"/>
  <c r="V640" i="137"/>
  <c r="O640" i="137"/>
  <c r="H640" i="137"/>
  <c r="X640" i="137" s="1"/>
  <c r="U639" i="137"/>
  <c r="T639" i="137"/>
  <c r="S639" i="137"/>
  <c r="R639" i="137"/>
  <c r="Q639" i="137"/>
  <c r="P639" i="137"/>
  <c r="N639" i="137"/>
  <c r="M639" i="137"/>
  <c r="L639" i="137"/>
  <c r="K639" i="137"/>
  <c r="J639" i="137"/>
  <c r="I639" i="137"/>
  <c r="G639" i="137"/>
  <c r="F639" i="137"/>
  <c r="E639" i="137"/>
  <c r="D639" i="137"/>
  <c r="V638" i="137"/>
  <c r="O638" i="137"/>
  <c r="H638" i="137"/>
  <c r="X638" i="137" s="1"/>
  <c r="V637" i="137"/>
  <c r="O637" i="137"/>
  <c r="H637" i="137"/>
  <c r="X637" i="137" s="1"/>
  <c r="V636" i="137"/>
  <c r="O636" i="137"/>
  <c r="H636" i="137"/>
  <c r="X636" i="137" s="1"/>
  <c r="V635" i="137"/>
  <c r="O635" i="137"/>
  <c r="H635" i="137"/>
  <c r="X635" i="137" s="1"/>
  <c r="U634" i="137"/>
  <c r="T634" i="137"/>
  <c r="S634" i="137"/>
  <c r="R634" i="137"/>
  <c r="Q634" i="137"/>
  <c r="P634" i="137"/>
  <c r="N634" i="137"/>
  <c r="M634" i="137"/>
  <c r="L634" i="137"/>
  <c r="K634" i="137"/>
  <c r="J634" i="137"/>
  <c r="I634" i="137"/>
  <c r="G634" i="137"/>
  <c r="F634" i="137"/>
  <c r="E634" i="137"/>
  <c r="D634" i="137"/>
  <c r="V633" i="137"/>
  <c r="O633" i="137"/>
  <c r="H633" i="137"/>
  <c r="X633" i="137" s="1"/>
  <c r="V632" i="137"/>
  <c r="O632" i="137"/>
  <c r="H632" i="137"/>
  <c r="X632" i="137" s="1"/>
  <c r="V631" i="137"/>
  <c r="O631" i="137"/>
  <c r="H631" i="137"/>
  <c r="X631" i="137" s="1"/>
  <c r="V630" i="137"/>
  <c r="O630" i="137"/>
  <c r="H630" i="137"/>
  <c r="X630" i="137" s="1"/>
  <c r="V629" i="137"/>
  <c r="O629" i="137"/>
  <c r="W629" i="137" s="1"/>
  <c r="AB629" i="137" s="1"/>
  <c r="H629" i="137"/>
  <c r="X629" i="137" s="1"/>
  <c r="V628" i="137"/>
  <c r="O628" i="137"/>
  <c r="H628" i="137"/>
  <c r="X628" i="137" s="1"/>
  <c r="V627" i="137"/>
  <c r="O627" i="137"/>
  <c r="H627" i="137"/>
  <c r="X627" i="137" s="1"/>
  <c r="V626" i="137"/>
  <c r="O626" i="137"/>
  <c r="H626" i="137"/>
  <c r="X626" i="137" s="1"/>
  <c r="V625" i="137"/>
  <c r="O625" i="137"/>
  <c r="H625" i="137"/>
  <c r="X625" i="137" s="1"/>
  <c r="V624" i="137"/>
  <c r="O624" i="137"/>
  <c r="H624" i="137"/>
  <c r="X624" i="137" s="1"/>
  <c r="V623" i="137"/>
  <c r="O623" i="137"/>
  <c r="H623" i="137"/>
  <c r="X623" i="137" s="1"/>
  <c r="V622" i="137"/>
  <c r="O622" i="137"/>
  <c r="H622" i="137"/>
  <c r="X622" i="137" s="1"/>
  <c r="V621" i="137"/>
  <c r="O621" i="137"/>
  <c r="H621" i="137"/>
  <c r="X621" i="137" s="1"/>
  <c r="V620" i="137"/>
  <c r="O620" i="137"/>
  <c r="H620" i="137"/>
  <c r="X620" i="137" s="1"/>
  <c r="V619" i="137"/>
  <c r="O619" i="137"/>
  <c r="H619" i="137"/>
  <c r="X619" i="137" s="1"/>
  <c r="V618" i="137"/>
  <c r="O618" i="137"/>
  <c r="H618" i="137"/>
  <c r="X618" i="137" s="1"/>
  <c r="V617" i="137"/>
  <c r="O617" i="137"/>
  <c r="H617" i="137"/>
  <c r="X617" i="137" s="1"/>
  <c r="V616" i="137"/>
  <c r="W616" i="137" s="1"/>
  <c r="AB616" i="137" s="1"/>
  <c r="O616" i="137"/>
  <c r="H616" i="137"/>
  <c r="X616" i="137" s="1"/>
  <c r="V615" i="137"/>
  <c r="O615" i="137"/>
  <c r="H615" i="137"/>
  <c r="X615" i="137" s="1"/>
  <c r="V614" i="137"/>
  <c r="O614" i="137"/>
  <c r="H614" i="137"/>
  <c r="X614" i="137" s="1"/>
  <c r="AF613" i="137"/>
  <c r="V613" i="137"/>
  <c r="O613" i="137"/>
  <c r="W613" i="137" s="1"/>
  <c r="AB613" i="137" s="1"/>
  <c r="H613" i="137"/>
  <c r="X613" i="137" s="1"/>
  <c r="V612" i="137"/>
  <c r="O612" i="137"/>
  <c r="H612" i="137"/>
  <c r="X612" i="137" s="1"/>
  <c r="V611" i="137"/>
  <c r="O611" i="137"/>
  <c r="H611" i="137"/>
  <c r="X611" i="137" s="1"/>
  <c r="U610" i="137"/>
  <c r="T610" i="137"/>
  <c r="S610" i="137"/>
  <c r="R610" i="137"/>
  <c r="Q610" i="137"/>
  <c r="P610" i="137"/>
  <c r="N610" i="137"/>
  <c r="M610" i="137"/>
  <c r="L610" i="137"/>
  <c r="K610" i="137"/>
  <c r="J610" i="137"/>
  <c r="I610" i="137"/>
  <c r="G610" i="137"/>
  <c r="F610" i="137"/>
  <c r="H610" i="137" s="1"/>
  <c r="X610" i="137" s="1"/>
  <c r="E610" i="137"/>
  <c r="D610" i="137"/>
  <c r="V609" i="137"/>
  <c r="O609" i="137"/>
  <c r="H609" i="137"/>
  <c r="X609" i="137" s="1"/>
  <c r="V608" i="137"/>
  <c r="O608" i="137"/>
  <c r="H608" i="137"/>
  <c r="X608" i="137" s="1"/>
  <c r="V607" i="137"/>
  <c r="O607" i="137"/>
  <c r="H607" i="137"/>
  <c r="X607" i="137" s="1"/>
  <c r="V606" i="137"/>
  <c r="O606" i="137"/>
  <c r="H606" i="137"/>
  <c r="X606" i="137" s="1"/>
  <c r="V605" i="137"/>
  <c r="O605" i="137"/>
  <c r="H605" i="137"/>
  <c r="X605" i="137" s="1"/>
  <c r="V604" i="137"/>
  <c r="O604" i="137"/>
  <c r="W604" i="137" s="1"/>
  <c r="AB604" i="137" s="1"/>
  <c r="H604" i="137"/>
  <c r="X604" i="137" s="1"/>
  <c r="V603" i="137"/>
  <c r="O603" i="137"/>
  <c r="H603" i="137"/>
  <c r="X603" i="137" s="1"/>
  <c r="V602" i="137"/>
  <c r="O602" i="137"/>
  <c r="H602" i="137"/>
  <c r="X602" i="137" s="1"/>
  <c r="V601" i="137"/>
  <c r="O601" i="137"/>
  <c r="H601" i="137"/>
  <c r="X601" i="137" s="1"/>
  <c r="AF600" i="137"/>
  <c r="V600" i="137"/>
  <c r="O600" i="137"/>
  <c r="W600" i="137" s="1"/>
  <c r="AB600" i="137" s="1"/>
  <c r="H600" i="137"/>
  <c r="X600" i="137" s="1"/>
  <c r="V599" i="137"/>
  <c r="O599" i="137"/>
  <c r="H599" i="137"/>
  <c r="X599" i="137" s="1"/>
  <c r="V598" i="137"/>
  <c r="O598" i="137"/>
  <c r="H598" i="137"/>
  <c r="X598" i="137" s="1"/>
  <c r="V597" i="137"/>
  <c r="W597" i="137" s="1"/>
  <c r="AB597" i="137" s="1"/>
  <c r="O597" i="137"/>
  <c r="H597" i="137"/>
  <c r="X597" i="137" s="1"/>
  <c r="AF596" i="137"/>
  <c r="V596" i="137"/>
  <c r="O596" i="137"/>
  <c r="H596" i="137"/>
  <c r="X596" i="137" s="1"/>
  <c r="V595" i="137"/>
  <c r="O595" i="137"/>
  <c r="H595" i="137"/>
  <c r="X595" i="137" s="1"/>
  <c r="U594" i="137"/>
  <c r="T594" i="137"/>
  <c r="S594" i="137"/>
  <c r="R594" i="137"/>
  <c r="Q594" i="137"/>
  <c r="P594" i="137"/>
  <c r="N594" i="137"/>
  <c r="M594" i="137"/>
  <c r="L594" i="137"/>
  <c r="K594" i="137"/>
  <c r="J594" i="137"/>
  <c r="I594" i="137"/>
  <c r="G594" i="137"/>
  <c r="F594" i="137"/>
  <c r="E594" i="137"/>
  <c r="D594" i="137"/>
  <c r="V593" i="137"/>
  <c r="O593" i="137"/>
  <c r="W593" i="137" s="1"/>
  <c r="AB593" i="137" s="1"/>
  <c r="H593" i="137"/>
  <c r="X593" i="137" s="1"/>
  <c r="V591" i="137"/>
  <c r="O591" i="137"/>
  <c r="H591" i="137"/>
  <c r="X591" i="137" s="1"/>
  <c r="U590" i="137"/>
  <c r="T590" i="137"/>
  <c r="S590" i="137"/>
  <c r="R590" i="137"/>
  <c r="Q590" i="137"/>
  <c r="P590" i="137"/>
  <c r="N590" i="137"/>
  <c r="M590" i="137"/>
  <c r="L590" i="137"/>
  <c r="K590" i="137"/>
  <c r="J590" i="137"/>
  <c r="I590" i="137"/>
  <c r="G590" i="137"/>
  <c r="F590" i="137"/>
  <c r="E590" i="137"/>
  <c r="D590" i="137"/>
  <c r="AF589" i="137"/>
  <c r="V589" i="137"/>
  <c r="O589" i="137"/>
  <c r="H589" i="137"/>
  <c r="X589" i="137" s="1"/>
  <c r="V588" i="137"/>
  <c r="O588" i="137"/>
  <c r="H588" i="137"/>
  <c r="X588" i="137" s="1"/>
  <c r="V587" i="137"/>
  <c r="O587" i="137"/>
  <c r="H587" i="137"/>
  <c r="X587" i="137" s="1"/>
  <c r="V586" i="137"/>
  <c r="O586" i="137"/>
  <c r="W586" i="137" s="1"/>
  <c r="AB586" i="137" s="1"/>
  <c r="H586" i="137"/>
  <c r="X586" i="137" s="1"/>
  <c r="U585" i="137"/>
  <c r="T585" i="137"/>
  <c r="S585" i="137"/>
  <c r="R585" i="137"/>
  <c r="R658" i="137" s="1"/>
  <c r="R173" i="14" s="1"/>
  <c r="Q585" i="137"/>
  <c r="P585" i="137"/>
  <c r="N585" i="137"/>
  <c r="M585" i="137"/>
  <c r="M658" i="137" s="1"/>
  <c r="M173" i="14" s="1"/>
  <c r="L585" i="137"/>
  <c r="K585" i="137"/>
  <c r="J585" i="137"/>
  <c r="I585" i="137"/>
  <c r="G585" i="137"/>
  <c r="F585" i="137"/>
  <c r="E585" i="137"/>
  <c r="D585" i="137"/>
  <c r="V561" i="137"/>
  <c r="O561" i="137"/>
  <c r="H561" i="137"/>
  <c r="X561" i="137" s="1"/>
  <c r="V560" i="137"/>
  <c r="O560" i="137"/>
  <c r="H560" i="137"/>
  <c r="X560" i="137" s="1"/>
  <c r="V559" i="137"/>
  <c r="O559" i="137"/>
  <c r="H559" i="137"/>
  <c r="X559" i="137" s="1"/>
  <c r="AF558" i="137"/>
  <c r="V558" i="137"/>
  <c r="O558" i="137"/>
  <c r="H558" i="137"/>
  <c r="X558" i="137" s="1"/>
  <c r="V557" i="137"/>
  <c r="O557" i="137"/>
  <c r="H557" i="137"/>
  <c r="X557" i="137" s="1"/>
  <c r="V556" i="137"/>
  <c r="O556" i="137"/>
  <c r="H556" i="137"/>
  <c r="X556" i="137" s="1"/>
  <c r="V555" i="137"/>
  <c r="O555" i="137"/>
  <c r="H555" i="137"/>
  <c r="X555" i="137" s="1"/>
  <c r="V554" i="137"/>
  <c r="O554" i="137"/>
  <c r="W554" i="137" s="1"/>
  <c r="AB554" i="137" s="1"/>
  <c r="H554" i="137"/>
  <c r="X554" i="137" s="1"/>
  <c r="V553" i="137"/>
  <c r="O553" i="137"/>
  <c r="H553" i="137"/>
  <c r="X553" i="137" s="1"/>
  <c r="V552" i="137"/>
  <c r="O552" i="137"/>
  <c r="H552" i="137"/>
  <c r="X552" i="137" s="1"/>
  <c r="V551" i="137"/>
  <c r="O551" i="137"/>
  <c r="H551" i="137"/>
  <c r="X551" i="137" s="1"/>
  <c r="U550" i="137"/>
  <c r="T550" i="137"/>
  <c r="S550" i="137"/>
  <c r="R550" i="137"/>
  <c r="Q550" i="137"/>
  <c r="P550" i="137"/>
  <c r="N550" i="137"/>
  <c r="M550" i="137"/>
  <c r="L550" i="137"/>
  <c r="K550" i="137"/>
  <c r="J550" i="137"/>
  <c r="I550" i="137"/>
  <c r="G550" i="137"/>
  <c r="F550" i="137"/>
  <c r="E550" i="137"/>
  <c r="D550" i="137"/>
  <c r="AF549" i="137"/>
  <c r="V549" i="137"/>
  <c r="O549" i="137"/>
  <c r="H549" i="137"/>
  <c r="X549" i="137" s="1"/>
  <c r="V548" i="137"/>
  <c r="O548" i="137"/>
  <c r="W548" i="137" s="1"/>
  <c r="AB548" i="137" s="1"/>
  <c r="H548" i="137"/>
  <c r="X548" i="137" s="1"/>
  <c r="V547" i="137"/>
  <c r="O547" i="137"/>
  <c r="H547" i="137"/>
  <c r="X547" i="137" s="1"/>
  <c r="V546" i="137"/>
  <c r="O546" i="137"/>
  <c r="H546" i="137"/>
  <c r="X546" i="137" s="1"/>
  <c r="V545" i="137"/>
  <c r="O545" i="137"/>
  <c r="H545" i="137"/>
  <c r="X545" i="137" s="1"/>
  <c r="V544" i="137"/>
  <c r="O544" i="137"/>
  <c r="W544" i="137" s="1"/>
  <c r="AB544" i="137" s="1"/>
  <c r="H544" i="137"/>
  <c r="X544" i="137" s="1"/>
  <c r="U543" i="137"/>
  <c r="T543" i="137"/>
  <c r="S543" i="137"/>
  <c r="R543" i="137"/>
  <c r="Q543" i="137"/>
  <c r="P543" i="137"/>
  <c r="N543" i="137"/>
  <c r="M543" i="137"/>
  <c r="L543" i="137"/>
  <c r="K543" i="137"/>
  <c r="J543" i="137"/>
  <c r="I543" i="137"/>
  <c r="G543" i="137"/>
  <c r="F543" i="137"/>
  <c r="E543" i="137"/>
  <c r="D543" i="137"/>
  <c r="V542" i="137"/>
  <c r="O542" i="137"/>
  <c r="H542" i="137"/>
  <c r="X542" i="137" s="1"/>
  <c r="V541" i="137"/>
  <c r="O541" i="137"/>
  <c r="H541" i="137"/>
  <c r="X541" i="137" s="1"/>
  <c r="V540" i="137"/>
  <c r="O540" i="137"/>
  <c r="H540" i="137"/>
  <c r="X540" i="137" s="1"/>
  <c r="V539" i="137"/>
  <c r="O539" i="137"/>
  <c r="H539" i="137"/>
  <c r="X539" i="137" s="1"/>
  <c r="U538" i="137"/>
  <c r="T538" i="137"/>
  <c r="S538" i="137"/>
  <c r="R538" i="137"/>
  <c r="Q538" i="137"/>
  <c r="P538" i="137"/>
  <c r="N538" i="137"/>
  <c r="M538" i="137"/>
  <c r="L538" i="137"/>
  <c r="K538" i="137"/>
  <c r="J538" i="137"/>
  <c r="I538" i="137"/>
  <c r="G538" i="137"/>
  <c r="F538" i="137"/>
  <c r="E538" i="137"/>
  <c r="D538" i="137"/>
  <c r="V537" i="137"/>
  <c r="O537" i="137"/>
  <c r="H537" i="137"/>
  <c r="X537" i="137" s="1"/>
  <c r="V536" i="137"/>
  <c r="O536" i="137"/>
  <c r="H536" i="137"/>
  <c r="X536" i="137" s="1"/>
  <c r="AF535" i="137"/>
  <c r="V535" i="137"/>
  <c r="O535" i="137"/>
  <c r="H535" i="137"/>
  <c r="X535" i="137" s="1"/>
  <c r="V534" i="137"/>
  <c r="W534" i="137" s="1"/>
  <c r="AB534" i="137" s="1"/>
  <c r="O534" i="137"/>
  <c r="H534" i="137"/>
  <c r="X534" i="137" s="1"/>
  <c r="V533" i="137"/>
  <c r="O533" i="137"/>
  <c r="W533" i="137" s="1"/>
  <c r="AB533" i="137" s="1"/>
  <c r="H533" i="137"/>
  <c r="X533" i="137" s="1"/>
  <c r="V532" i="137"/>
  <c r="O532" i="137"/>
  <c r="H532" i="137"/>
  <c r="X532" i="137" s="1"/>
  <c r="V531" i="137"/>
  <c r="O531" i="137"/>
  <c r="W531" i="137" s="1"/>
  <c r="AB531" i="137" s="1"/>
  <c r="H531" i="137"/>
  <c r="X531" i="137" s="1"/>
  <c r="V530" i="137"/>
  <c r="W530" i="137" s="1"/>
  <c r="AB530" i="137" s="1"/>
  <c r="O530" i="137"/>
  <c r="H530" i="137"/>
  <c r="X530" i="137" s="1"/>
  <c r="V529" i="137"/>
  <c r="O529" i="137"/>
  <c r="W529" i="137" s="1"/>
  <c r="AB529" i="137" s="1"/>
  <c r="H529" i="137"/>
  <c r="X529" i="137" s="1"/>
  <c r="V528" i="137"/>
  <c r="O528" i="137"/>
  <c r="W528" i="137" s="1"/>
  <c r="AB528" i="137" s="1"/>
  <c r="H528" i="137"/>
  <c r="X528" i="137" s="1"/>
  <c r="AF527" i="137"/>
  <c r="V527" i="137"/>
  <c r="O527" i="137"/>
  <c r="H527" i="137"/>
  <c r="X527" i="137" s="1"/>
  <c r="V526" i="137"/>
  <c r="O526" i="137"/>
  <c r="W526" i="137" s="1"/>
  <c r="AB526" i="137" s="1"/>
  <c r="H526" i="137"/>
  <c r="X526" i="137" s="1"/>
  <c r="V525" i="137"/>
  <c r="O525" i="137"/>
  <c r="H525" i="137"/>
  <c r="X525" i="137" s="1"/>
  <c r="V524" i="137"/>
  <c r="O524" i="137"/>
  <c r="W524" i="137" s="1"/>
  <c r="AB524" i="137" s="1"/>
  <c r="H524" i="137"/>
  <c r="X524" i="137" s="1"/>
  <c r="V523" i="137"/>
  <c r="O523" i="137"/>
  <c r="H523" i="137"/>
  <c r="X523" i="137" s="1"/>
  <c r="V522" i="137"/>
  <c r="O522" i="137"/>
  <c r="H522" i="137"/>
  <c r="X522" i="137" s="1"/>
  <c r="V521" i="137"/>
  <c r="O521" i="137"/>
  <c r="H521" i="137"/>
  <c r="X521" i="137" s="1"/>
  <c r="V520" i="137"/>
  <c r="O520" i="137"/>
  <c r="H520" i="137"/>
  <c r="X520" i="137" s="1"/>
  <c r="V519" i="137"/>
  <c r="O519" i="137"/>
  <c r="H519" i="137"/>
  <c r="X519" i="137" s="1"/>
  <c r="V518" i="137"/>
  <c r="O518" i="137"/>
  <c r="W518" i="137" s="1"/>
  <c r="AB518" i="137" s="1"/>
  <c r="H518" i="137"/>
  <c r="X518" i="137" s="1"/>
  <c r="V517" i="137"/>
  <c r="W517" i="137" s="1"/>
  <c r="AB517" i="137" s="1"/>
  <c r="O517" i="137"/>
  <c r="H517" i="137"/>
  <c r="X517" i="137" s="1"/>
  <c r="V516" i="137"/>
  <c r="O516" i="137"/>
  <c r="W516" i="137" s="1"/>
  <c r="AB516" i="137" s="1"/>
  <c r="H516" i="137"/>
  <c r="X516" i="137" s="1"/>
  <c r="V515" i="137"/>
  <c r="O515" i="137"/>
  <c r="H515" i="137"/>
  <c r="X515" i="137" s="1"/>
  <c r="U514" i="137"/>
  <c r="T514" i="137"/>
  <c r="S514" i="137"/>
  <c r="R514" i="137"/>
  <c r="V514" i="137" s="1"/>
  <c r="Q514" i="137"/>
  <c r="P514" i="137"/>
  <c r="N514" i="137"/>
  <c r="M514" i="137"/>
  <c r="L514" i="137"/>
  <c r="K514" i="137"/>
  <c r="J514" i="137"/>
  <c r="I514" i="137"/>
  <c r="O514" i="137" s="1"/>
  <c r="G514" i="137"/>
  <c r="F514" i="137"/>
  <c r="E514" i="137"/>
  <c r="D514" i="137"/>
  <c r="V513" i="137"/>
  <c r="O513" i="137"/>
  <c r="H513" i="137"/>
  <c r="X513" i="137" s="1"/>
  <c r="V512" i="137"/>
  <c r="W512" i="137" s="1"/>
  <c r="AB512" i="137" s="1"/>
  <c r="O512" i="137"/>
  <c r="H512" i="137"/>
  <c r="X512" i="137" s="1"/>
  <c r="V511" i="137"/>
  <c r="O511" i="137"/>
  <c r="W511" i="137" s="1"/>
  <c r="AB511" i="137" s="1"/>
  <c r="H511" i="137"/>
  <c r="X511" i="137" s="1"/>
  <c r="AF510" i="137"/>
  <c r="V510" i="137"/>
  <c r="O510" i="137"/>
  <c r="H510" i="137"/>
  <c r="X510" i="137" s="1"/>
  <c r="V509" i="137"/>
  <c r="O509" i="137"/>
  <c r="H509" i="137"/>
  <c r="X509" i="137" s="1"/>
  <c r="V508" i="137"/>
  <c r="O508" i="137"/>
  <c r="W508" i="137" s="1"/>
  <c r="H508" i="137"/>
  <c r="X508" i="137" s="1"/>
  <c r="V507" i="137"/>
  <c r="W507" i="137" s="1"/>
  <c r="AB507" i="137" s="1"/>
  <c r="O507" i="137"/>
  <c r="H507" i="137"/>
  <c r="X507" i="137" s="1"/>
  <c r="V506" i="137"/>
  <c r="O506" i="137"/>
  <c r="W506" i="137" s="1"/>
  <c r="AB506" i="137" s="1"/>
  <c r="H506" i="137"/>
  <c r="X506" i="137" s="1"/>
  <c r="V505" i="137"/>
  <c r="O505" i="137"/>
  <c r="H505" i="137"/>
  <c r="X505" i="137" s="1"/>
  <c r="V504" i="137"/>
  <c r="O504" i="137"/>
  <c r="W504" i="137" s="1"/>
  <c r="AB504" i="137" s="1"/>
  <c r="H504" i="137"/>
  <c r="X504" i="137" s="1"/>
  <c r="V503" i="137"/>
  <c r="W503" i="137" s="1"/>
  <c r="AB503" i="137" s="1"/>
  <c r="O503" i="137"/>
  <c r="H503" i="137"/>
  <c r="X503" i="137" s="1"/>
  <c r="V502" i="137"/>
  <c r="O502" i="137"/>
  <c r="W502" i="137" s="1"/>
  <c r="AB502" i="137" s="1"/>
  <c r="H502" i="137"/>
  <c r="X502" i="137" s="1"/>
  <c r="V501" i="137"/>
  <c r="O501" i="137"/>
  <c r="H501" i="137"/>
  <c r="X501" i="137" s="1"/>
  <c r="V500" i="137"/>
  <c r="O500" i="137"/>
  <c r="H500" i="137"/>
  <c r="X500" i="137" s="1"/>
  <c r="V499" i="137"/>
  <c r="W499" i="137" s="1"/>
  <c r="AB499" i="137" s="1"/>
  <c r="O499" i="137"/>
  <c r="H499" i="137"/>
  <c r="X499" i="137" s="1"/>
  <c r="U498" i="137"/>
  <c r="U562" i="137" s="1"/>
  <c r="U146" i="14" s="1"/>
  <c r="T498" i="137"/>
  <c r="S498" i="137"/>
  <c r="R498" i="137"/>
  <c r="Q498" i="137"/>
  <c r="P498" i="137"/>
  <c r="V498" i="137" s="1"/>
  <c r="N498" i="137"/>
  <c r="M498" i="137"/>
  <c r="L498" i="137"/>
  <c r="K498" i="137"/>
  <c r="K562" i="137" s="1"/>
  <c r="K146" i="14" s="1"/>
  <c r="J498" i="137"/>
  <c r="I498" i="137"/>
  <c r="G498" i="137"/>
  <c r="F498" i="137"/>
  <c r="E498" i="137"/>
  <c r="D498" i="137"/>
  <c r="V497" i="137"/>
  <c r="O497" i="137"/>
  <c r="H497" i="137"/>
  <c r="X497" i="137" s="1"/>
  <c r="V495" i="137"/>
  <c r="O495" i="137"/>
  <c r="H495" i="137"/>
  <c r="X495" i="137" s="1"/>
  <c r="U494" i="137"/>
  <c r="T494" i="137"/>
  <c r="S494" i="137"/>
  <c r="R494" i="137"/>
  <c r="R562" i="137" s="1"/>
  <c r="R146" i="14" s="1"/>
  <c r="Q494" i="137"/>
  <c r="P494" i="137"/>
  <c r="N494" i="137"/>
  <c r="M494" i="137"/>
  <c r="M562" i="137" s="1"/>
  <c r="M146" i="14" s="1"/>
  <c r="L494" i="137"/>
  <c r="K494" i="137"/>
  <c r="J494" i="137"/>
  <c r="I494" i="137"/>
  <c r="I562" i="137" s="1"/>
  <c r="I146" i="14" s="1"/>
  <c r="G494" i="137"/>
  <c r="F494" i="137"/>
  <c r="E494" i="137"/>
  <c r="D494" i="137"/>
  <c r="V493" i="137"/>
  <c r="O493" i="137"/>
  <c r="H493" i="137"/>
  <c r="X493" i="137" s="1"/>
  <c r="V492" i="137"/>
  <c r="O492" i="137"/>
  <c r="H492" i="137"/>
  <c r="X492" i="137" s="1"/>
  <c r="AF491" i="137"/>
  <c r="V491" i="137"/>
  <c r="W491" i="137" s="1"/>
  <c r="AB491" i="137" s="1"/>
  <c r="O491" i="137"/>
  <c r="H491" i="137"/>
  <c r="X491" i="137" s="1"/>
  <c r="V490" i="137"/>
  <c r="O490" i="137"/>
  <c r="H490" i="137"/>
  <c r="X490" i="137" s="1"/>
  <c r="U489" i="137"/>
  <c r="T489" i="137"/>
  <c r="S489" i="137"/>
  <c r="S562" i="137" s="1"/>
  <c r="S146" i="14" s="1"/>
  <c r="R489" i="137"/>
  <c r="Q489" i="137"/>
  <c r="P489" i="137"/>
  <c r="N489" i="137"/>
  <c r="N562" i="137" s="1"/>
  <c r="N146" i="14" s="1"/>
  <c r="M489" i="137"/>
  <c r="L489" i="137"/>
  <c r="K489" i="137"/>
  <c r="J489" i="137"/>
  <c r="I489" i="137"/>
  <c r="G489" i="137"/>
  <c r="F489" i="137"/>
  <c r="E489" i="137"/>
  <c r="D489" i="137"/>
  <c r="V369" i="137"/>
  <c r="O369" i="137"/>
  <c r="H369" i="137"/>
  <c r="X369" i="137" s="1"/>
  <c r="V368" i="137"/>
  <c r="O368" i="137"/>
  <c r="H368" i="137"/>
  <c r="X368" i="137" s="1"/>
  <c r="V367" i="137"/>
  <c r="O367" i="137"/>
  <c r="H367" i="137"/>
  <c r="X367" i="137" s="1"/>
  <c r="V366" i="137"/>
  <c r="O366" i="137"/>
  <c r="H366" i="137"/>
  <c r="X366" i="137" s="1"/>
  <c r="AF365" i="137"/>
  <c r="V365" i="137"/>
  <c r="O365" i="137"/>
  <c r="W365" i="137" s="1"/>
  <c r="AB365" i="137" s="1"/>
  <c r="H365" i="137"/>
  <c r="X365" i="137" s="1"/>
  <c r="V364" i="137"/>
  <c r="O364" i="137"/>
  <c r="H364" i="137"/>
  <c r="X364" i="137" s="1"/>
  <c r="V363" i="137"/>
  <c r="O363" i="137"/>
  <c r="W363" i="137" s="1"/>
  <c r="AB363" i="137" s="1"/>
  <c r="H363" i="137"/>
  <c r="X363" i="137" s="1"/>
  <c r="V362" i="137"/>
  <c r="W362" i="137" s="1"/>
  <c r="AB362" i="137" s="1"/>
  <c r="O362" i="137"/>
  <c r="H362" i="137"/>
  <c r="X362" i="137" s="1"/>
  <c r="V361" i="137"/>
  <c r="O361" i="137"/>
  <c r="W361" i="137" s="1"/>
  <c r="AB361" i="137" s="1"/>
  <c r="H361" i="137"/>
  <c r="X361" i="137" s="1"/>
  <c r="V360" i="137"/>
  <c r="O360" i="137"/>
  <c r="H360" i="137"/>
  <c r="X360" i="137" s="1"/>
  <c r="V359" i="137"/>
  <c r="O359" i="137"/>
  <c r="W359" i="137" s="1"/>
  <c r="H359" i="137"/>
  <c r="X359" i="137" s="1"/>
  <c r="U358" i="137"/>
  <c r="U370" i="137" s="1"/>
  <c r="U92" i="14" s="1"/>
  <c r="T358" i="137"/>
  <c r="S358" i="137"/>
  <c r="R358" i="137"/>
  <c r="Q358" i="137"/>
  <c r="P358" i="137"/>
  <c r="N358" i="137"/>
  <c r="M358" i="137"/>
  <c r="L358" i="137"/>
  <c r="L370" i="137" s="1"/>
  <c r="L92" i="14" s="1"/>
  <c r="K358" i="137"/>
  <c r="J358" i="137"/>
  <c r="I358" i="137"/>
  <c r="G358" i="137"/>
  <c r="F358" i="137"/>
  <c r="E358" i="137"/>
  <c r="D358" i="137"/>
  <c r="V357" i="137"/>
  <c r="W357" i="137" s="1"/>
  <c r="AB357" i="137" s="1"/>
  <c r="O357" i="137"/>
  <c r="H357" i="137"/>
  <c r="X357" i="137" s="1"/>
  <c r="V356" i="137"/>
  <c r="O356" i="137"/>
  <c r="W356" i="137" s="1"/>
  <c r="AB356" i="137" s="1"/>
  <c r="H356" i="137"/>
  <c r="X356" i="137" s="1"/>
  <c r="V355" i="137"/>
  <c r="O355" i="137"/>
  <c r="H355" i="137"/>
  <c r="X355" i="137" s="1"/>
  <c r="V354" i="137"/>
  <c r="O354" i="137"/>
  <c r="W354" i="137" s="1"/>
  <c r="H354" i="137"/>
  <c r="X354" i="137" s="1"/>
  <c r="V353" i="137"/>
  <c r="W353" i="137" s="1"/>
  <c r="AB353" i="137" s="1"/>
  <c r="O353" i="137"/>
  <c r="H353" i="137"/>
  <c r="X353" i="137" s="1"/>
  <c r="V352" i="137"/>
  <c r="O352" i="137"/>
  <c r="H352" i="137"/>
  <c r="X352" i="137" s="1"/>
  <c r="U351" i="137"/>
  <c r="T351" i="137"/>
  <c r="S351" i="137"/>
  <c r="R351" i="137"/>
  <c r="Q351" i="137"/>
  <c r="P351" i="137"/>
  <c r="N351" i="137"/>
  <c r="M351" i="137"/>
  <c r="L351" i="137"/>
  <c r="K351" i="137"/>
  <c r="J351" i="137"/>
  <c r="I351" i="137"/>
  <c r="G351" i="137"/>
  <c r="F351" i="137"/>
  <c r="E351" i="137"/>
  <c r="D351" i="137"/>
  <c r="V350" i="137"/>
  <c r="O350" i="137"/>
  <c r="H350" i="137"/>
  <c r="X350" i="137" s="1"/>
  <c r="V349" i="137"/>
  <c r="O349" i="137"/>
  <c r="H349" i="137"/>
  <c r="X349" i="137" s="1"/>
  <c r="V348" i="137"/>
  <c r="W348" i="137" s="1"/>
  <c r="AB348" i="137" s="1"/>
  <c r="O348" i="137"/>
  <c r="H348" i="137"/>
  <c r="V347" i="137"/>
  <c r="O347" i="137"/>
  <c r="H347" i="137"/>
  <c r="X347" i="137" s="1"/>
  <c r="U346" i="137"/>
  <c r="T346" i="137"/>
  <c r="S346" i="137"/>
  <c r="R346" i="137"/>
  <c r="Q346" i="137"/>
  <c r="P346" i="137"/>
  <c r="N346" i="137"/>
  <c r="M346" i="137"/>
  <c r="L346" i="137"/>
  <c r="K346" i="137"/>
  <c r="J346" i="137"/>
  <c r="I346" i="137"/>
  <c r="G346" i="137"/>
  <c r="F346" i="137"/>
  <c r="E346" i="137"/>
  <c r="H346" i="137" s="1"/>
  <c r="X346" i="137" s="1"/>
  <c r="D346" i="137"/>
  <c r="V345" i="137"/>
  <c r="O345" i="137"/>
  <c r="H345" i="137"/>
  <c r="X345" i="137" s="1"/>
  <c r="V344" i="137"/>
  <c r="O344" i="137"/>
  <c r="H344" i="137"/>
  <c r="X344" i="137" s="1"/>
  <c r="AF343" i="137"/>
  <c r="V343" i="137"/>
  <c r="O343" i="137"/>
  <c r="H343" i="137"/>
  <c r="X343" i="137" s="1"/>
  <c r="V342" i="137"/>
  <c r="W342" i="137" s="1"/>
  <c r="AB342" i="137" s="1"/>
  <c r="O342" i="137"/>
  <c r="H342" i="137"/>
  <c r="X342" i="137" s="1"/>
  <c r="V341" i="137"/>
  <c r="O341" i="137"/>
  <c r="W341" i="137" s="1"/>
  <c r="AB341" i="137" s="1"/>
  <c r="H341" i="137"/>
  <c r="X341" i="137" s="1"/>
  <c r="V340" i="137"/>
  <c r="O340" i="137"/>
  <c r="W340" i="137" s="1"/>
  <c r="AB340" i="137" s="1"/>
  <c r="H340" i="137"/>
  <c r="X340" i="137" s="1"/>
  <c r="V339" i="137"/>
  <c r="O339" i="137"/>
  <c r="W339" i="137" s="1"/>
  <c r="AB339" i="137" s="1"/>
  <c r="H339" i="137"/>
  <c r="X339" i="137" s="1"/>
  <c r="V338" i="137"/>
  <c r="W338" i="137" s="1"/>
  <c r="AB338" i="137" s="1"/>
  <c r="O338" i="137"/>
  <c r="H338" i="137"/>
  <c r="X338" i="137" s="1"/>
  <c r="V337" i="137"/>
  <c r="O337" i="137"/>
  <c r="W337" i="137" s="1"/>
  <c r="AB337" i="137" s="1"/>
  <c r="H337" i="137"/>
  <c r="X337" i="137" s="1"/>
  <c r="V336" i="137"/>
  <c r="O336" i="137"/>
  <c r="H336" i="137"/>
  <c r="X336" i="137" s="1"/>
  <c r="V335" i="137"/>
  <c r="O335" i="137"/>
  <c r="H335" i="137"/>
  <c r="X335" i="137" s="1"/>
  <c r="V334" i="137"/>
  <c r="W334" i="137" s="1"/>
  <c r="AB334" i="137" s="1"/>
  <c r="O334" i="137"/>
  <c r="H334" i="137"/>
  <c r="X334" i="137" s="1"/>
  <c r="V333" i="137"/>
  <c r="O333" i="137"/>
  <c r="W333" i="137" s="1"/>
  <c r="AB333" i="137" s="1"/>
  <c r="H333" i="137"/>
  <c r="X333" i="137" s="1"/>
  <c r="V332" i="137"/>
  <c r="O332" i="137"/>
  <c r="H332" i="137"/>
  <c r="X332" i="137" s="1"/>
  <c r="V331" i="137"/>
  <c r="O331" i="137"/>
  <c r="H331" i="137"/>
  <c r="X331" i="137" s="1"/>
  <c r="V330" i="137"/>
  <c r="W330" i="137" s="1"/>
  <c r="AB330" i="137" s="1"/>
  <c r="O330" i="137"/>
  <c r="H330" i="137"/>
  <c r="X330" i="137" s="1"/>
  <c r="V329" i="137"/>
  <c r="O329" i="137"/>
  <c r="H329" i="137"/>
  <c r="X329" i="137" s="1"/>
  <c r="V328" i="137"/>
  <c r="O328" i="137"/>
  <c r="H328" i="137"/>
  <c r="X328" i="137" s="1"/>
  <c r="AF327" i="137"/>
  <c r="V327" i="137"/>
  <c r="O327" i="137"/>
  <c r="H327" i="137"/>
  <c r="X327" i="137" s="1"/>
  <c r="V326" i="137"/>
  <c r="O326" i="137"/>
  <c r="H326" i="137"/>
  <c r="X326" i="137" s="1"/>
  <c r="V325" i="137"/>
  <c r="W325" i="137" s="1"/>
  <c r="AB325" i="137" s="1"/>
  <c r="O325" i="137"/>
  <c r="H325" i="137"/>
  <c r="X325" i="137" s="1"/>
  <c r="V324" i="137"/>
  <c r="O324" i="137"/>
  <c r="H324" i="137"/>
  <c r="X324" i="137" s="1"/>
  <c r="V323" i="137"/>
  <c r="O323" i="137"/>
  <c r="H323" i="137"/>
  <c r="X323" i="137" s="1"/>
  <c r="U322" i="137"/>
  <c r="T322" i="137"/>
  <c r="S322" i="137"/>
  <c r="R322" i="137"/>
  <c r="V322" i="137" s="1"/>
  <c r="Q322" i="137"/>
  <c r="P322" i="137"/>
  <c r="N322" i="137"/>
  <c r="M322" i="137"/>
  <c r="L322" i="137"/>
  <c r="K322" i="137"/>
  <c r="J322" i="137"/>
  <c r="I322" i="137"/>
  <c r="G322" i="137"/>
  <c r="F322" i="137"/>
  <c r="E322" i="137"/>
  <c r="D322" i="137"/>
  <c r="H322" i="137" s="1"/>
  <c r="X322" i="137" s="1"/>
  <c r="V321" i="137"/>
  <c r="O321" i="137"/>
  <c r="H321" i="137"/>
  <c r="X321" i="137" s="1"/>
  <c r="V320" i="137"/>
  <c r="O320" i="137"/>
  <c r="H320" i="137"/>
  <c r="X320" i="137" s="1"/>
  <c r="V319" i="137"/>
  <c r="O319" i="137"/>
  <c r="H319" i="137"/>
  <c r="X319" i="137" s="1"/>
  <c r="V318" i="137"/>
  <c r="O318" i="137"/>
  <c r="W318" i="137" s="1"/>
  <c r="AB318" i="137" s="1"/>
  <c r="H318" i="137"/>
  <c r="X318" i="137" s="1"/>
  <c r="V317" i="137"/>
  <c r="O317" i="137"/>
  <c r="H317" i="137"/>
  <c r="X317" i="137" s="1"/>
  <c r="V316" i="137"/>
  <c r="W316" i="137" s="1"/>
  <c r="AB316" i="137" s="1"/>
  <c r="O316" i="137"/>
  <c r="H316" i="137"/>
  <c r="X316" i="137" s="1"/>
  <c r="V315" i="137"/>
  <c r="O315" i="137"/>
  <c r="H315" i="137"/>
  <c r="X315" i="137" s="1"/>
  <c r="AF314" i="137"/>
  <c r="V314" i="137"/>
  <c r="O314" i="137"/>
  <c r="W314" i="137" s="1"/>
  <c r="AB314" i="137" s="1"/>
  <c r="H314" i="137"/>
  <c r="X314" i="137" s="1"/>
  <c r="V313" i="137"/>
  <c r="O313" i="137"/>
  <c r="H313" i="137"/>
  <c r="X313" i="137" s="1"/>
  <c r="V312" i="137"/>
  <c r="O312" i="137"/>
  <c r="H312" i="137"/>
  <c r="X312" i="137" s="1"/>
  <c r="V311" i="137"/>
  <c r="W311" i="137" s="1"/>
  <c r="AB311" i="137" s="1"/>
  <c r="O311" i="137"/>
  <c r="H311" i="137"/>
  <c r="X311" i="137" s="1"/>
  <c r="V310" i="137"/>
  <c r="O310" i="137"/>
  <c r="W310" i="137" s="1"/>
  <c r="AB310" i="137" s="1"/>
  <c r="H310" i="137"/>
  <c r="X310" i="137" s="1"/>
  <c r="V309" i="137"/>
  <c r="O309" i="137"/>
  <c r="H309" i="137"/>
  <c r="X309" i="137" s="1"/>
  <c r="V308" i="137"/>
  <c r="O308" i="137"/>
  <c r="H308" i="137"/>
  <c r="X308" i="137" s="1"/>
  <c r="V307" i="137"/>
  <c r="W307" i="137" s="1"/>
  <c r="AB307" i="137" s="1"/>
  <c r="O307" i="137"/>
  <c r="H307" i="137"/>
  <c r="X307" i="137" s="1"/>
  <c r="U306" i="137"/>
  <c r="T306" i="137"/>
  <c r="S306" i="137"/>
  <c r="R306" i="137"/>
  <c r="Q306" i="137"/>
  <c r="P306" i="137"/>
  <c r="N306" i="137"/>
  <c r="M306" i="137"/>
  <c r="L306" i="137"/>
  <c r="K306" i="137"/>
  <c r="J306" i="137"/>
  <c r="I306" i="137"/>
  <c r="G306" i="137"/>
  <c r="F306" i="137"/>
  <c r="H306" i="137" s="1"/>
  <c r="X306" i="137" s="1"/>
  <c r="E306" i="137"/>
  <c r="D306" i="137"/>
  <c r="V305" i="137"/>
  <c r="O305" i="137"/>
  <c r="W305" i="137" s="1"/>
  <c r="AB305" i="137" s="1"/>
  <c r="H305" i="137"/>
  <c r="X305" i="137" s="1"/>
  <c r="V303" i="137"/>
  <c r="O303" i="137"/>
  <c r="W303" i="137" s="1"/>
  <c r="AB303" i="137" s="1"/>
  <c r="H303" i="137"/>
  <c r="X303" i="137" s="1"/>
  <c r="U302" i="137"/>
  <c r="T302" i="137"/>
  <c r="S302" i="137"/>
  <c r="R302" i="137"/>
  <c r="V302" i="137" s="1"/>
  <c r="Q302" i="137"/>
  <c r="P302" i="137"/>
  <c r="N302" i="137"/>
  <c r="M302" i="137"/>
  <c r="L302" i="137"/>
  <c r="K302" i="137"/>
  <c r="J302" i="137"/>
  <c r="I302" i="137"/>
  <c r="G302" i="137"/>
  <c r="F302" i="137"/>
  <c r="E302" i="137"/>
  <c r="D302" i="137"/>
  <c r="H302" i="137" s="1"/>
  <c r="X302" i="137" s="1"/>
  <c r="V301" i="137"/>
  <c r="O301" i="137"/>
  <c r="H301" i="137"/>
  <c r="X301" i="137" s="1"/>
  <c r="V300" i="137"/>
  <c r="O300" i="137"/>
  <c r="H300" i="137"/>
  <c r="X300" i="137" s="1"/>
  <c r="V299" i="137"/>
  <c r="O299" i="137"/>
  <c r="W299" i="137" s="1"/>
  <c r="AB299" i="137" s="1"/>
  <c r="H299" i="137"/>
  <c r="X299" i="137" s="1"/>
  <c r="V298" i="137"/>
  <c r="O298" i="137"/>
  <c r="H298" i="137"/>
  <c r="X298" i="137" s="1"/>
  <c r="U297" i="137"/>
  <c r="T297" i="137"/>
  <c r="S297" i="137"/>
  <c r="R297" i="137"/>
  <c r="V297" i="137" s="1"/>
  <c r="Q297" i="137"/>
  <c r="P297" i="137"/>
  <c r="N297" i="137"/>
  <c r="M297" i="137"/>
  <c r="M370" i="137" s="1"/>
  <c r="M92" i="14" s="1"/>
  <c r="L297" i="137"/>
  <c r="K297" i="137"/>
  <c r="J297" i="137"/>
  <c r="I297" i="137"/>
  <c r="O297" i="137" s="1"/>
  <c r="W297" i="137" s="1"/>
  <c r="AB297" i="137" s="1"/>
  <c r="G297" i="137"/>
  <c r="F297" i="137"/>
  <c r="E297" i="137"/>
  <c r="D297" i="137"/>
  <c r="H297" i="137" s="1"/>
  <c r="X297" i="137" s="1"/>
  <c r="AA167" i="14"/>
  <c r="AF167" i="14" s="1"/>
  <c r="U167" i="14"/>
  <c r="T167" i="14"/>
  <c r="S167" i="14"/>
  <c r="R167" i="14"/>
  <c r="Q167" i="14"/>
  <c r="P167" i="14"/>
  <c r="N167" i="14"/>
  <c r="M167" i="14"/>
  <c r="L167" i="14"/>
  <c r="K167" i="14"/>
  <c r="J167" i="14"/>
  <c r="I167" i="14"/>
  <c r="G167" i="14"/>
  <c r="F167" i="14"/>
  <c r="E167" i="14"/>
  <c r="D167" i="14"/>
  <c r="AE166" i="14"/>
  <c r="AA166" i="14"/>
  <c r="AF166" i="14" s="1"/>
  <c r="U166" i="14"/>
  <c r="T166" i="14"/>
  <c r="S166" i="14"/>
  <c r="R166" i="14"/>
  <c r="Q166" i="14"/>
  <c r="P166" i="14"/>
  <c r="N166" i="14"/>
  <c r="M166" i="14"/>
  <c r="L166" i="14"/>
  <c r="K166" i="14"/>
  <c r="J166" i="14"/>
  <c r="I166" i="14"/>
  <c r="G166" i="14"/>
  <c r="F166" i="14"/>
  <c r="E166" i="14"/>
  <c r="D166" i="14"/>
  <c r="AA165" i="14"/>
  <c r="AF165" i="14" s="1"/>
  <c r="U165" i="14"/>
  <c r="T165" i="14"/>
  <c r="S165" i="14"/>
  <c r="R165" i="14"/>
  <c r="Q165" i="14"/>
  <c r="P165" i="14"/>
  <c r="N165" i="14"/>
  <c r="M165" i="14"/>
  <c r="L165" i="14"/>
  <c r="K165" i="14"/>
  <c r="J165" i="14"/>
  <c r="I165" i="14"/>
  <c r="G165" i="14"/>
  <c r="F165" i="14"/>
  <c r="E165" i="14"/>
  <c r="D165" i="14"/>
  <c r="V166" i="14"/>
  <c r="O167" i="14"/>
  <c r="H166" i="14"/>
  <c r="X166" i="14" s="1"/>
  <c r="AF55" i="14"/>
  <c r="V55" i="14"/>
  <c r="O55" i="14"/>
  <c r="H55" i="14"/>
  <c r="X55" i="14" s="1"/>
  <c r="V52" i="14"/>
  <c r="W52" i="14" s="1"/>
  <c r="AB52" i="14" s="1"/>
  <c r="O52" i="14"/>
  <c r="H52" i="14"/>
  <c r="X52" i="14" s="1"/>
  <c r="V50" i="14"/>
  <c r="O50" i="14"/>
  <c r="H50" i="14"/>
  <c r="X50" i="14" s="1"/>
  <c r="AF49" i="14"/>
  <c r="V49" i="14"/>
  <c r="O49" i="14"/>
  <c r="H49" i="14"/>
  <c r="X49" i="14" s="1"/>
  <c r="AF48" i="14"/>
  <c r="V48" i="14"/>
  <c r="O48" i="14"/>
  <c r="H48" i="14"/>
  <c r="X48" i="14" s="1"/>
  <c r="V46" i="14"/>
  <c r="O46" i="14"/>
  <c r="H46" i="14"/>
  <c r="X46" i="14" s="1"/>
  <c r="AF45" i="14"/>
  <c r="V45" i="14"/>
  <c r="O45" i="14"/>
  <c r="H45" i="14"/>
  <c r="X45" i="14" s="1"/>
  <c r="AF44" i="14"/>
  <c r="V44" i="14"/>
  <c r="O44" i="14"/>
  <c r="H44" i="14"/>
  <c r="X44" i="14" s="1"/>
  <c r="AF43" i="14"/>
  <c r="V43" i="14"/>
  <c r="O43" i="14"/>
  <c r="H43" i="14"/>
  <c r="X43" i="14" s="1"/>
  <c r="H165" i="14"/>
  <c r="X165" i="14" s="1"/>
  <c r="V167" i="14"/>
  <c r="U72" i="138"/>
  <c r="U120" i="14" s="1"/>
  <c r="T72" i="138"/>
  <c r="T120" i="14" s="1"/>
  <c r="S72" i="138"/>
  <c r="S120" i="14" s="1"/>
  <c r="R72" i="138"/>
  <c r="R120" i="14" s="1"/>
  <c r="Q72" i="138"/>
  <c r="Q120" i="14" s="1"/>
  <c r="P72" i="138"/>
  <c r="P120" i="14" s="1"/>
  <c r="N72" i="138"/>
  <c r="N120" i="14" s="1"/>
  <c r="M72" i="138"/>
  <c r="M120" i="14" s="1"/>
  <c r="L72" i="138"/>
  <c r="L120" i="14" s="1"/>
  <c r="K72" i="138"/>
  <c r="K120" i="14" s="1"/>
  <c r="J72" i="138"/>
  <c r="J120" i="14" s="1"/>
  <c r="I72" i="138"/>
  <c r="I120" i="14" s="1"/>
  <c r="G72" i="138"/>
  <c r="G120" i="14" s="1"/>
  <c r="F72" i="138"/>
  <c r="F120" i="14" s="1"/>
  <c r="E72" i="138"/>
  <c r="E120" i="14" s="1"/>
  <c r="D72" i="138"/>
  <c r="D120" i="14" s="1"/>
  <c r="U100" i="138"/>
  <c r="U174" i="14" s="1"/>
  <c r="T100" i="138"/>
  <c r="T174" i="14" s="1"/>
  <c r="S100" i="138"/>
  <c r="S174" i="14" s="1"/>
  <c r="R100" i="138"/>
  <c r="R174" i="14" s="1"/>
  <c r="Q100" i="138"/>
  <c r="Q174" i="14" s="1"/>
  <c r="P100" i="138"/>
  <c r="P174" i="14" s="1"/>
  <c r="N100" i="138"/>
  <c r="N174" i="14"/>
  <c r="M100" i="138"/>
  <c r="M174" i="14" s="1"/>
  <c r="L100" i="138"/>
  <c r="L174" i="14" s="1"/>
  <c r="K100" i="138"/>
  <c r="K174" i="14" s="1"/>
  <c r="J100" i="138"/>
  <c r="J174" i="14" s="1"/>
  <c r="I100" i="138"/>
  <c r="I174" i="14" s="1"/>
  <c r="G100" i="138"/>
  <c r="G174" i="14" s="1"/>
  <c r="F100" i="138"/>
  <c r="F174" i="14" s="1"/>
  <c r="E100" i="138"/>
  <c r="E174" i="14" s="1"/>
  <c r="D100" i="138"/>
  <c r="D174" i="14" s="1"/>
  <c r="U86" i="138"/>
  <c r="U147" i="14" s="1"/>
  <c r="T86" i="138"/>
  <c r="T147" i="14" s="1"/>
  <c r="S86" i="138"/>
  <c r="S147" i="14" s="1"/>
  <c r="R86" i="138"/>
  <c r="R147" i="14" s="1"/>
  <c r="Q86" i="138"/>
  <c r="Q147" i="14" s="1"/>
  <c r="P86" i="138"/>
  <c r="P147" i="14" s="1"/>
  <c r="N86" i="138"/>
  <c r="N147" i="14"/>
  <c r="M86" i="138"/>
  <c r="M147" i="14" s="1"/>
  <c r="L86" i="138"/>
  <c r="L147" i="14" s="1"/>
  <c r="K86" i="138"/>
  <c r="K147" i="14" s="1"/>
  <c r="J86" i="138"/>
  <c r="J147" i="14" s="1"/>
  <c r="I86" i="138"/>
  <c r="I147" i="14" s="1"/>
  <c r="G86" i="138"/>
  <c r="G147" i="14" s="1"/>
  <c r="F86" i="138"/>
  <c r="F147" i="14" s="1"/>
  <c r="E86" i="138"/>
  <c r="E147" i="14"/>
  <c r="D86" i="138"/>
  <c r="D147" i="14" s="1"/>
  <c r="U58" i="138"/>
  <c r="U93" i="14" s="1"/>
  <c r="T58" i="138"/>
  <c r="T93" i="14" s="1"/>
  <c r="S58" i="138"/>
  <c r="S93" i="14" s="1"/>
  <c r="R58" i="138"/>
  <c r="R93" i="14" s="1"/>
  <c r="Q58" i="138"/>
  <c r="Q93" i="14" s="1"/>
  <c r="P58" i="138"/>
  <c r="P93" i="14" s="1"/>
  <c r="N58" i="138"/>
  <c r="N93" i="14"/>
  <c r="M58" i="138"/>
  <c r="M93" i="14" s="1"/>
  <c r="L58" i="138"/>
  <c r="L93" i="14" s="1"/>
  <c r="K58" i="138"/>
  <c r="K93" i="14" s="1"/>
  <c r="J58" i="138"/>
  <c r="I58" i="138"/>
  <c r="G58" i="138"/>
  <c r="G93" i="14" s="1"/>
  <c r="F58" i="138"/>
  <c r="E58" i="138"/>
  <c r="E93" i="14" s="1"/>
  <c r="D58" i="138"/>
  <c r="D93" i="14" s="1"/>
  <c r="U44" i="138"/>
  <c r="U66" i="14" s="1"/>
  <c r="T44" i="138"/>
  <c r="T66" i="14" s="1"/>
  <c r="S44" i="138"/>
  <c r="S66" i="14" s="1"/>
  <c r="R44" i="138"/>
  <c r="R66" i="14" s="1"/>
  <c r="Q44" i="138"/>
  <c r="Q66" i="14" s="1"/>
  <c r="P44" i="138"/>
  <c r="P66" i="14" s="1"/>
  <c r="N44" i="138"/>
  <c r="M44" i="138"/>
  <c r="M66" i="14" s="1"/>
  <c r="L44" i="138"/>
  <c r="L66" i="14" s="1"/>
  <c r="K44" i="138"/>
  <c r="K66" i="14" s="1"/>
  <c r="J44" i="138"/>
  <c r="J66" i="14"/>
  <c r="I44" i="138"/>
  <c r="I66" i="14" s="1"/>
  <c r="G44" i="138"/>
  <c r="G66" i="14" s="1"/>
  <c r="G10" i="14" s="1"/>
  <c r="F44" i="138"/>
  <c r="F66" i="14" s="1"/>
  <c r="E44" i="138"/>
  <c r="D44" i="138"/>
  <c r="D66" i="14" s="1"/>
  <c r="E16" i="138"/>
  <c r="F16" i="138"/>
  <c r="G16" i="138"/>
  <c r="J16" i="138"/>
  <c r="L16" i="138"/>
  <c r="L17" i="138" s="1"/>
  <c r="N16" i="138"/>
  <c r="Q16" i="138"/>
  <c r="S16" i="138"/>
  <c r="S17" i="138" s="1"/>
  <c r="T16" i="138"/>
  <c r="U16" i="138"/>
  <c r="V71" i="138"/>
  <c r="O71" i="138"/>
  <c r="Y71" i="138" s="1"/>
  <c r="H71" i="138"/>
  <c r="V70" i="138"/>
  <c r="Z70" i="138" s="1"/>
  <c r="O70" i="138"/>
  <c r="Y70" i="138" s="1"/>
  <c r="H70" i="138"/>
  <c r="X70" i="138" s="1"/>
  <c r="V69" i="138"/>
  <c r="O69" i="138"/>
  <c r="H69" i="138"/>
  <c r="V68" i="138"/>
  <c r="O68" i="138"/>
  <c r="Y12" i="138" s="1"/>
  <c r="H68" i="138"/>
  <c r="X68" i="138" s="1"/>
  <c r="V67" i="138"/>
  <c r="O67" i="138"/>
  <c r="H67" i="138"/>
  <c r="H72" i="138" s="1"/>
  <c r="V66" i="138"/>
  <c r="O66" i="138"/>
  <c r="W66" i="138" s="1"/>
  <c r="H66" i="138"/>
  <c r="V65" i="138"/>
  <c r="W65" i="138" s="1"/>
  <c r="X65" i="138" s="1"/>
  <c r="O65" i="138"/>
  <c r="H65" i="138"/>
  <c r="V64" i="138"/>
  <c r="O64" i="138"/>
  <c r="O72" i="138" s="1"/>
  <c r="H64" i="138"/>
  <c r="V99" i="138"/>
  <c r="O99" i="138"/>
  <c r="H99" i="138"/>
  <c r="X99" i="138" s="1"/>
  <c r="V98" i="138"/>
  <c r="O98" i="138"/>
  <c r="W98" i="138" s="1"/>
  <c r="AB98" i="138" s="1"/>
  <c r="H98" i="138"/>
  <c r="X98" i="138" s="1"/>
  <c r="V97" i="138"/>
  <c r="O97" i="138"/>
  <c r="H97" i="138"/>
  <c r="X97" i="138" s="1"/>
  <c r="V96" i="138"/>
  <c r="O96" i="138"/>
  <c r="H96" i="138"/>
  <c r="X96" i="138" s="1"/>
  <c r="V95" i="138"/>
  <c r="O95" i="138"/>
  <c r="H95" i="138"/>
  <c r="X95" i="138" s="1"/>
  <c r="V94" i="138"/>
  <c r="O94" i="138"/>
  <c r="H94" i="138"/>
  <c r="X94" i="138" s="1"/>
  <c r="V93" i="138"/>
  <c r="O93" i="138"/>
  <c r="H93" i="138"/>
  <c r="X93" i="138" s="1"/>
  <c r="V92" i="138"/>
  <c r="O92" i="138"/>
  <c r="H92" i="138"/>
  <c r="X92" i="138" s="1"/>
  <c r="AF85" i="138"/>
  <c r="V85" i="138"/>
  <c r="O85" i="138"/>
  <c r="H85" i="138"/>
  <c r="X85" i="138" s="1"/>
  <c r="AF84" i="138"/>
  <c r="V84" i="138"/>
  <c r="O84" i="138"/>
  <c r="W84" i="138" s="1"/>
  <c r="AB84" i="138" s="1"/>
  <c r="H84" i="138"/>
  <c r="X84" i="138" s="1"/>
  <c r="V83" i="138"/>
  <c r="O83" i="138"/>
  <c r="H83" i="138"/>
  <c r="X83" i="138" s="1"/>
  <c r="V82" i="138"/>
  <c r="O82" i="138"/>
  <c r="W82" i="138" s="1"/>
  <c r="AB82" i="138" s="1"/>
  <c r="H82" i="138"/>
  <c r="X82" i="138" s="1"/>
  <c r="V81" i="138"/>
  <c r="W81" i="138" s="1"/>
  <c r="AB81" i="138" s="1"/>
  <c r="O81" i="138"/>
  <c r="H81" i="138"/>
  <c r="X81" i="138" s="1"/>
  <c r="V80" i="138"/>
  <c r="O80" i="138"/>
  <c r="W80" i="138" s="1"/>
  <c r="H80" i="138"/>
  <c r="X80" i="138" s="1"/>
  <c r="V79" i="138"/>
  <c r="O79" i="138"/>
  <c r="H79" i="138"/>
  <c r="X79" i="138" s="1"/>
  <c r="V78" i="138"/>
  <c r="O78" i="138"/>
  <c r="H78" i="138"/>
  <c r="V57" i="138"/>
  <c r="W57" i="138" s="1"/>
  <c r="AB57" i="138" s="1"/>
  <c r="O57" i="138"/>
  <c r="H57" i="138"/>
  <c r="X57" i="138" s="1"/>
  <c r="V56" i="138"/>
  <c r="O56" i="138"/>
  <c r="H56" i="138"/>
  <c r="X56" i="138" s="1"/>
  <c r="V55" i="138"/>
  <c r="O55" i="138"/>
  <c r="H55" i="138"/>
  <c r="X55" i="138" s="1"/>
  <c r="AF54" i="138"/>
  <c r="V54" i="138"/>
  <c r="O54" i="138"/>
  <c r="W54" i="138" s="1"/>
  <c r="AB54" i="138" s="1"/>
  <c r="H54" i="138"/>
  <c r="X54" i="138" s="1"/>
  <c r="V53" i="138"/>
  <c r="O53" i="138"/>
  <c r="H53" i="138"/>
  <c r="X53" i="138" s="1"/>
  <c r="V52" i="138"/>
  <c r="O52" i="138"/>
  <c r="W52" i="138" s="1"/>
  <c r="AB52" i="138" s="1"/>
  <c r="H52" i="138"/>
  <c r="X52" i="138" s="1"/>
  <c r="V51" i="138"/>
  <c r="O51" i="138"/>
  <c r="W51" i="138" s="1"/>
  <c r="AB51" i="138" s="1"/>
  <c r="H51" i="138"/>
  <c r="X51" i="138" s="1"/>
  <c r="V50" i="138"/>
  <c r="O50" i="138"/>
  <c r="H50" i="138"/>
  <c r="X50" i="138" s="1"/>
  <c r="AF43" i="138"/>
  <c r="V43" i="138"/>
  <c r="O43" i="138"/>
  <c r="H43" i="138"/>
  <c r="X43" i="138" s="1"/>
  <c r="V42" i="138"/>
  <c r="O42" i="138"/>
  <c r="H42" i="138"/>
  <c r="X42" i="138" s="1"/>
  <c r="V41" i="138"/>
  <c r="O41" i="138"/>
  <c r="H41" i="138"/>
  <c r="X41" i="138" s="1"/>
  <c r="V40" i="138"/>
  <c r="O40" i="138"/>
  <c r="H40" i="138"/>
  <c r="V39" i="138"/>
  <c r="W39" i="138" s="1"/>
  <c r="AB39" i="138" s="1"/>
  <c r="O39" i="138"/>
  <c r="H39" i="138"/>
  <c r="X39" i="138" s="1"/>
  <c r="V38" i="138"/>
  <c r="O38" i="138"/>
  <c r="H38" i="138"/>
  <c r="X38" i="138" s="1"/>
  <c r="V37" i="138"/>
  <c r="O37" i="138"/>
  <c r="H37" i="138"/>
  <c r="X37" i="138" s="1"/>
  <c r="V36" i="138"/>
  <c r="O36" i="138"/>
  <c r="H36" i="138"/>
  <c r="O15" i="138"/>
  <c r="V14" i="138"/>
  <c r="V13" i="138"/>
  <c r="O13" i="138"/>
  <c r="W13" i="138" s="1"/>
  <c r="H12" i="138"/>
  <c r="X12" i="138" s="1"/>
  <c r="V10" i="138"/>
  <c r="H10" i="138"/>
  <c r="V8" i="138"/>
  <c r="O8" i="138"/>
  <c r="C4" i="138"/>
  <c r="C3" i="138"/>
  <c r="C2" i="138"/>
  <c r="T97" i="137"/>
  <c r="S97" i="137"/>
  <c r="R97" i="137"/>
  <c r="P97" i="137"/>
  <c r="N97" i="137"/>
  <c r="M97" i="137"/>
  <c r="L97" i="137"/>
  <c r="K97" i="137"/>
  <c r="J97" i="137"/>
  <c r="J99" i="137" s="1"/>
  <c r="I97" i="137"/>
  <c r="G97" i="137"/>
  <c r="F97" i="137"/>
  <c r="F100" i="137" s="1"/>
  <c r="D97" i="137"/>
  <c r="D100" i="137" s="1"/>
  <c r="V96" i="137"/>
  <c r="O96" i="137"/>
  <c r="H96" i="137"/>
  <c r="X96" i="137" s="1"/>
  <c r="V95" i="137"/>
  <c r="O95" i="137"/>
  <c r="H95" i="137"/>
  <c r="X95" i="137" s="1"/>
  <c r="V94" i="137"/>
  <c r="O94" i="137"/>
  <c r="H94" i="137"/>
  <c r="X94" i="137" s="1"/>
  <c r="V93" i="137"/>
  <c r="O93" i="137"/>
  <c r="W93" i="137" s="1"/>
  <c r="H93" i="137"/>
  <c r="V88" i="137"/>
  <c r="O88" i="137"/>
  <c r="H88" i="137"/>
  <c r="O87" i="137"/>
  <c r="H87" i="137"/>
  <c r="V80" i="137"/>
  <c r="V76" i="137"/>
  <c r="V74" i="137"/>
  <c r="V72" i="137"/>
  <c r="V71" i="137"/>
  <c r="V70" i="137"/>
  <c r="V67" i="137"/>
  <c r="V66" i="137"/>
  <c r="V65" i="137"/>
  <c r="V64" i="137"/>
  <c r="V63" i="137"/>
  <c r="W63" i="137" s="1"/>
  <c r="AB63" i="137" s="1"/>
  <c r="V60" i="137"/>
  <c r="V59" i="137"/>
  <c r="V53" i="137"/>
  <c r="V52" i="137"/>
  <c r="V48" i="137"/>
  <c r="V46" i="137"/>
  <c r="V42" i="137"/>
  <c r="V41" i="137"/>
  <c r="V37" i="137"/>
  <c r="V36" i="137"/>
  <c r="V31" i="137"/>
  <c r="V29" i="137"/>
  <c r="V25" i="137"/>
  <c r="V24" i="137"/>
  <c r="V11" i="137"/>
  <c r="V10" i="137"/>
  <c r="H10" i="137"/>
  <c r="X10" i="137" s="1"/>
  <c r="H11" i="137"/>
  <c r="X11" i="137" s="1"/>
  <c r="H14" i="137"/>
  <c r="H16" i="137"/>
  <c r="H26" i="137"/>
  <c r="X26" i="137" s="1"/>
  <c r="H28" i="137"/>
  <c r="H32" i="137"/>
  <c r="X32" i="137" s="1"/>
  <c r="H36" i="137"/>
  <c r="X36" i="137" s="1"/>
  <c r="H38" i="137"/>
  <c r="H42" i="137"/>
  <c r="H45" i="137"/>
  <c r="H46" i="137"/>
  <c r="H50" i="137"/>
  <c r="H53" i="137"/>
  <c r="H54" i="137"/>
  <c r="H60" i="137"/>
  <c r="H63" i="137"/>
  <c r="X63" i="137" s="1"/>
  <c r="H64" i="137"/>
  <c r="X64" i="137" s="1"/>
  <c r="H65" i="137"/>
  <c r="X65" i="137" s="1"/>
  <c r="H66" i="137"/>
  <c r="X66" i="137" s="1"/>
  <c r="H67" i="137"/>
  <c r="X67" i="137" s="1"/>
  <c r="H70" i="137"/>
  <c r="H71" i="137"/>
  <c r="H72" i="137"/>
  <c r="H76" i="137"/>
  <c r="X76" i="137" s="1"/>
  <c r="H78" i="137"/>
  <c r="X78" i="137" s="1"/>
  <c r="H79" i="137"/>
  <c r="X79" i="137" s="1"/>
  <c r="U69" i="137"/>
  <c r="T69" i="137"/>
  <c r="S69" i="137"/>
  <c r="R69" i="137"/>
  <c r="Q69" i="137"/>
  <c r="V69" i="137" s="1"/>
  <c r="P69" i="137"/>
  <c r="U62" i="137"/>
  <c r="T62" i="137"/>
  <c r="S62" i="137"/>
  <c r="R62" i="137"/>
  <c r="Q62" i="137"/>
  <c r="P62" i="137"/>
  <c r="U57" i="137"/>
  <c r="T57" i="137"/>
  <c r="R57" i="137"/>
  <c r="Q57" i="137"/>
  <c r="P57" i="137"/>
  <c r="T33" i="137"/>
  <c r="S33" i="137"/>
  <c r="R33" i="137"/>
  <c r="P33" i="137"/>
  <c r="U13" i="137"/>
  <c r="T13" i="137"/>
  <c r="S13" i="137"/>
  <c r="Q13" i="137"/>
  <c r="P13" i="137"/>
  <c r="U8" i="137"/>
  <c r="S8" i="137"/>
  <c r="Q8" i="137"/>
  <c r="N69" i="137"/>
  <c r="M69" i="137"/>
  <c r="L69" i="137"/>
  <c r="K69" i="137"/>
  <c r="J69" i="137"/>
  <c r="I69" i="137"/>
  <c r="N62" i="137"/>
  <c r="M62" i="137"/>
  <c r="L62" i="137"/>
  <c r="K62" i="137"/>
  <c r="J62" i="137"/>
  <c r="I62" i="137"/>
  <c r="N57" i="137"/>
  <c r="M57" i="137"/>
  <c r="K57" i="137"/>
  <c r="J57" i="137"/>
  <c r="I57" i="137"/>
  <c r="M33" i="137"/>
  <c r="L33" i="137"/>
  <c r="K33" i="137"/>
  <c r="I33" i="137"/>
  <c r="N13" i="137"/>
  <c r="I13" i="137"/>
  <c r="N8" i="137"/>
  <c r="L8" i="137"/>
  <c r="K8" i="137"/>
  <c r="J8" i="137"/>
  <c r="G69" i="137"/>
  <c r="F69" i="137"/>
  <c r="E69" i="137"/>
  <c r="G62" i="137"/>
  <c r="F62" i="137"/>
  <c r="E62" i="137"/>
  <c r="G57" i="137"/>
  <c r="F57" i="137"/>
  <c r="E57" i="137"/>
  <c r="G33" i="137"/>
  <c r="F33" i="137"/>
  <c r="E33" i="137"/>
  <c r="F13" i="137"/>
  <c r="E13" i="137"/>
  <c r="G8" i="137"/>
  <c r="D69" i="137"/>
  <c r="D62" i="137"/>
  <c r="D57" i="137"/>
  <c r="D33" i="137"/>
  <c r="D13" i="137"/>
  <c r="D8" i="137"/>
  <c r="O79" i="137"/>
  <c r="O77" i="137"/>
  <c r="O76" i="137"/>
  <c r="W76" i="137" s="1"/>
  <c r="AB76" i="137" s="1"/>
  <c r="O73" i="137"/>
  <c r="O72" i="137"/>
  <c r="W72" i="137" s="1"/>
  <c r="O71" i="137"/>
  <c r="O70" i="137"/>
  <c r="W70" i="137" s="1"/>
  <c r="X70" i="137" s="1"/>
  <c r="O68" i="137"/>
  <c r="O67" i="137"/>
  <c r="O66" i="137"/>
  <c r="O65" i="137"/>
  <c r="W65" i="137" s="1"/>
  <c r="AB65" i="137" s="1"/>
  <c r="O64" i="137"/>
  <c r="O63" i="137"/>
  <c r="O58" i="137"/>
  <c r="O52" i="137"/>
  <c r="O50" i="137"/>
  <c r="O46" i="137"/>
  <c r="O45" i="137"/>
  <c r="O41" i="137"/>
  <c r="O40" i="137"/>
  <c r="O37" i="137"/>
  <c r="O35" i="137"/>
  <c r="O30" i="137"/>
  <c r="O29" i="137"/>
  <c r="O25" i="137"/>
  <c r="O24" i="137"/>
  <c r="W24" i="137" s="1"/>
  <c r="O11" i="137"/>
  <c r="W11" i="137" s="1"/>
  <c r="AB11" i="137" s="1"/>
  <c r="C4" i="137"/>
  <c r="C3" i="137"/>
  <c r="C2" i="137"/>
  <c r="V18" i="55"/>
  <c r="H18" i="55"/>
  <c r="X18" i="55" s="1"/>
  <c r="V41" i="52"/>
  <c r="V22" i="52"/>
  <c r="H22" i="52"/>
  <c r="X22" i="52" s="1"/>
  <c r="AA23" i="95"/>
  <c r="AK23" i="95" s="1"/>
  <c r="AU23" i="95" s="1"/>
  <c r="F42" i="130"/>
  <c r="F41" i="130" s="1"/>
  <c r="E42" i="130"/>
  <c r="F35" i="130"/>
  <c r="E35" i="130"/>
  <c r="B35" i="130" s="1"/>
  <c r="E34" i="130"/>
  <c r="B34" i="130" s="1"/>
  <c r="C44" i="130"/>
  <c r="B44" i="130"/>
  <c r="C43" i="130"/>
  <c r="B43" i="130"/>
  <c r="C40" i="130"/>
  <c r="B40" i="130"/>
  <c r="C39" i="130"/>
  <c r="B39" i="130"/>
  <c r="C38" i="130"/>
  <c r="B38" i="130"/>
  <c r="C37" i="130"/>
  <c r="B37" i="130"/>
  <c r="C36" i="130"/>
  <c r="B36" i="130"/>
  <c r="C31" i="130"/>
  <c r="B31" i="130"/>
  <c r="C28" i="130"/>
  <c r="B28" i="130"/>
  <c r="D41" i="130"/>
  <c r="D32" i="130"/>
  <c r="D29" i="130"/>
  <c r="D26" i="130"/>
  <c r="C3" i="93"/>
  <c r="E7" i="93"/>
  <c r="F7" i="93"/>
  <c r="H7" i="93"/>
  <c r="E26" i="93" s="1"/>
  <c r="H26" i="93" s="1"/>
  <c r="I7" i="93"/>
  <c r="W7" i="93"/>
  <c r="X7" i="93"/>
  <c r="Z7" i="93"/>
  <c r="AA7" i="93"/>
  <c r="AF7" i="93"/>
  <c r="AG7" i="93"/>
  <c r="AI7" i="93"/>
  <c r="AJ7" i="93"/>
  <c r="G8" i="93"/>
  <c r="J8" i="93"/>
  <c r="Y8" i="93"/>
  <c r="AB8" i="93"/>
  <c r="AH8" i="93"/>
  <c r="AK8" i="93"/>
  <c r="E9" i="93"/>
  <c r="E13" i="93" s="1"/>
  <c r="F9" i="93"/>
  <c r="F13" i="93" s="1"/>
  <c r="H9" i="93"/>
  <c r="I9" i="93"/>
  <c r="K9" i="93"/>
  <c r="L9" i="93"/>
  <c r="N9" i="93"/>
  <c r="O9" i="93"/>
  <c r="Q9" i="93"/>
  <c r="R9" i="93"/>
  <c r="T9" i="93"/>
  <c r="U9" i="93"/>
  <c r="W9" i="93"/>
  <c r="W13" i="93" s="1"/>
  <c r="X9" i="93"/>
  <c r="Z9" i="93"/>
  <c r="Z13" i="93" s="1"/>
  <c r="AA9" i="93"/>
  <c r="AA13" i="93"/>
  <c r="AC9" i="93"/>
  <c r="AD9" i="93"/>
  <c r="AE9" i="93" s="1"/>
  <c r="AF9" i="93"/>
  <c r="AG9" i="93"/>
  <c r="AI9" i="93"/>
  <c r="AJ9" i="93"/>
  <c r="G10" i="93"/>
  <c r="J10" i="93"/>
  <c r="M10" i="93"/>
  <c r="P10" i="93"/>
  <c r="S10" i="93"/>
  <c r="V10" i="93"/>
  <c r="Y10" i="93"/>
  <c r="AB10" i="93"/>
  <c r="AE10" i="93"/>
  <c r="AH10" i="93"/>
  <c r="AK10" i="93"/>
  <c r="AL10" i="93"/>
  <c r="AN10" i="93"/>
  <c r="AM10" i="93"/>
  <c r="AO10" i="93"/>
  <c r="AP10" i="93"/>
  <c r="AQ10" i="93"/>
  <c r="G11" i="93"/>
  <c r="J11" i="93"/>
  <c r="M11" i="93"/>
  <c r="P11" i="93"/>
  <c r="S11" i="93"/>
  <c r="V11" i="93"/>
  <c r="Y11" i="93"/>
  <c r="AB11" i="93"/>
  <c r="AE11" i="93"/>
  <c r="AH11" i="93"/>
  <c r="AK11" i="93"/>
  <c r="AL11" i="93"/>
  <c r="AN11" i="93" s="1"/>
  <c r="AM11" i="93"/>
  <c r="AO11" i="93"/>
  <c r="AQ11" i="93" s="1"/>
  <c r="AP11" i="93"/>
  <c r="G12" i="93"/>
  <c r="J12" i="93"/>
  <c r="M12" i="93"/>
  <c r="P12" i="93"/>
  <c r="S12" i="93"/>
  <c r="V12" i="93"/>
  <c r="Y12" i="93"/>
  <c r="AB12" i="93"/>
  <c r="AE12" i="93"/>
  <c r="AH12" i="93"/>
  <c r="AK12" i="93"/>
  <c r="AL12" i="93"/>
  <c r="AN12" i="93"/>
  <c r="AM12" i="93"/>
  <c r="AO12" i="93"/>
  <c r="AQ12" i="93" s="1"/>
  <c r="AP12" i="93"/>
  <c r="AF13" i="93"/>
  <c r="G14" i="93"/>
  <c r="J14" i="93"/>
  <c r="M14" i="93"/>
  <c r="P14" i="93"/>
  <c r="S14" i="93"/>
  <c r="V14" i="93"/>
  <c r="Y14" i="93"/>
  <c r="AB14" i="93"/>
  <c r="AE14" i="93"/>
  <c r="AH14" i="93"/>
  <c r="AK14" i="93"/>
  <c r="AL14" i="93"/>
  <c r="AN14" i="93" s="1"/>
  <c r="AM14" i="93"/>
  <c r="AO14" i="93"/>
  <c r="AQ14" i="93" s="1"/>
  <c r="AP14" i="93"/>
  <c r="G15" i="93"/>
  <c r="J15" i="93"/>
  <c r="M15" i="93"/>
  <c r="P15" i="93"/>
  <c r="S15" i="93"/>
  <c r="V15" i="93"/>
  <c r="Y15" i="93"/>
  <c r="AB15" i="93"/>
  <c r="AE15" i="93"/>
  <c r="AH15" i="93"/>
  <c r="AK15" i="93"/>
  <c r="AL15" i="93"/>
  <c r="AN15" i="93" s="1"/>
  <c r="AM15" i="93"/>
  <c r="AO15" i="93"/>
  <c r="AQ15" i="93" s="1"/>
  <c r="AP15" i="93"/>
  <c r="D72" i="16"/>
  <c r="Q56" i="52"/>
  <c r="Q52" i="52"/>
  <c r="J56" i="52"/>
  <c r="J44" i="52"/>
  <c r="Q51" i="95"/>
  <c r="AA51" i="95" s="1"/>
  <c r="AK51" i="95" s="1"/>
  <c r="AU51" i="95" s="1"/>
  <c r="P51" i="95"/>
  <c r="Z51" i="95" s="1"/>
  <c r="AJ51" i="95" s="1"/>
  <c r="AT51" i="95" s="1"/>
  <c r="O51" i="95"/>
  <c r="Y51" i="95"/>
  <c r="AI51" i="95" s="1"/>
  <c r="AS51" i="95" s="1"/>
  <c r="Q50" i="95"/>
  <c r="AA50" i="95" s="1"/>
  <c r="AK50" i="95" s="1"/>
  <c r="AU50" i="95" s="1"/>
  <c r="P50" i="95"/>
  <c r="Z50" i="95" s="1"/>
  <c r="AJ50" i="95" s="1"/>
  <c r="AT50" i="95" s="1"/>
  <c r="O50" i="95"/>
  <c r="Y50" i="95" s="1"/>
  <c r="AI50" i="95" s="1"/>
  <c r="AS50" i="95" s="1"/>
  <c r="Q49" i="95"/>
  <c r="AA49" i="95" s="1"/>
  <c r="AK49" i="95" s="1"/>
  <c r="AU49" i="95" s="1"/>
  <c r="P49" i="95"/>
  <c r="Z49" i="95" s="1"/>
  <c r="AJ49" i="95" s="1"/>
  <c r="AT49" i="95" s="1"/>
  <c r="O49" i="95"/>
  <c r="Y49" i="95" s="1"/>
  <c r="AI49" i="95" s="1"/>
  <c r="AS49" i="95" s="1"/>
  <c r="Q48" i="95"/>
  <c r="AA48" i="95" s="1"/>
  <c r="AK48" i="95" s="1"/>
  <c r="AU48" i="95" s="1"/>
  <c r="P48" i="95"/>
  <c r="Z48" i="95" s="1"/>
  <c r="AJ48" i="95" s="1"/>
  <c r="AT48" i="95" s="1"/>
  <c r="O48" i="95"/>
  <c r="Y48" i="95" s="1"/>
  <c r="AI48" i="95" s="1"/>
  <c r="AS48" i="95" s="1"/>
  <c r="Z47" i="95"/>
  <c r="AJ47" i="95" s="1"/>
  <c r="AT47" i="95" s="1"/>
  <c r="C13" i="130"/>
  <c r="C11" i="130" s="1"/>
  <c r="B13" i="130"/>
  <c r="B11" i="130" s="1"/>
  <c r="H22" i="55"/>
  <c r="X22" i="55" s="1"/>
  <c r="O19" i="55"/>
  <c r="O12" i="55"/>
  <c r="K8" i="55"/>
  <c r="F8" i="55"/>
  <c r="G8" i="55"/>
  <c r="X9" i="55"/>
  <c r="V63" i="52"/>
  <c r="O63" i="52"/>
  <c r="O62" i="52"/>
  <c r="V59" i="52"/>
  <c r="O59" i="52"/>
  <c r="O58" i="52"/>
  <c r="H58" i="52"/>
  <c r="X58" i="52" s="1"/>
  <c r="H57" i="52"/>
  <c r="X57" i="52" s="1"/>
  <c r="O54" i="52"/>
  <c r="H54" i="52"/>
  <c r="X54" i="52" s="1"/>
  <c r="H53" i="52"/>
  <c r="H50" i="52"/>
  <c r="X50" i="52" s="1"/>
  <c r="O48" i="52"/>
  <c r="O45" i="52"/>
  <c r="H40" i="52"/>
  <c r="X40" i="52" s="1"/>
  <c r="O37" i="52"/>
  <c r="V35" i="52"/>
  <c r="O34" i="52"/>
  <c r="V32" i="52"/>
  <c r="H31" i="52"/>
  <c r="V29" i="52"/>
  <c r="O28" i="52"/>
  <c r="O27" i="52"/>
  <c r="O26" i="52"/>
  <c r="O25" i="52"/>
  <c r="V21" i="52"/>
  <c r="V20" i="52"/>
  <c r="V19" i="52"/>
  <c r="V18" i="52"/>
  <c r="O18" i="52"/>
  <c r="V17" i="52"/>
  <c r="O17" i="52"/>
  <c r="W17" i="52" s="1"/>
  <c r="V16" i="52"/>
  <c r="O16" i="52"/>
  <c r="V15" i="52"/>
  <c r="O15" i="52"/>
  <c r="W15" i="52" s="1"/>
  <c r="V14" i="52"/>
  <c r="O14" i="52"/>
  <c r="O13" i="52"/>
  <c r="H13" i="52"/>
  <c r="H12" i="52"/>
  <c r="V11" i="52"/>
  <c r="V10" i="52"/>
  <c r="O10" i="52"/>
  <c r="W10" i="52" s="1"/>
  <c r="T10" i="95" s="1"/>
  <c r="F8" i="52"/>
  <c r="G8" i="52"/>
  <c r="H9" i="52"/>
  <c r="E15" i="55"/>
  <c r="F15" i="55"/>
  <c r="G15" i="55"/>
  <c r="J15" i="55"/>
  <c r="K15" i="55"/>
  <c r="L15" i="55"/>
  <c r="L23" i="55" s="1"/>
  <c r="M15" i="55"/>
  <c r="N15" i="55"/>
  <c r="T15" i="55"/>
  <c r="I8" i="55"/>
  <c r="J8" i="55"/>
  <c r="L8" i="55"/>
  <c r="M8" i="55"/>
  <c r="N8" i="55"/>
  <c r="N23" i="55" s="1"/>
  <c r="R8" i="55"/>
  <c r="T8" i="55"/>
  <c r="E8" i="55"/>
  <c r="D15" i="55"/>
  <c r="V14" i="55"/>
  <c r="O14" i="55"/>
  <c r="H14" i="55"/>
  <c r="X14" i="55" s="1"/>
  <c r="D8" i="55"/>
  <c r="V10" i="55"/>
  <c r="O10" i="55"/>
  <c r="H10" i="55"/>
  <c r="X10" i="55" s="1"/>
  <c r="F61" i="52"/>
  <c r="G61" i="52"/>
  <c r="J61" i="52"/>
  <c r="K61" i="52"/>
  <c r="L61" i="52"/>
  <c r="N61" i="52"/>
  <c r="P61" i="52"/>
  <c r="Q61" i="52"/>
  <c r="S61" i="52"/>
  <c r="T61" i="52"/>
  <c r="U61" i="52"/>
  <c r="H19" i="55"/>
  <c r="X19" i="55" s="1"/>
  <c r="V17" i="55"/>
  <c r="O17" i="55"/>
  <c r="H17" i="55"/>
  <c r="X17" i="55" s="1"/>
  <c r="O16" i="55"/>
  <c r="H16" i="55"/>
  <c r="I15" i="55"/>
  <c r="H26" i="14"/>
  <c r="X26" i="14" s="1"/>
  <c r="B4" i="130"/>
  <c r="B3" i="130"/>
  <c r="B2" i="130"/>
  <c r="H49" i="55"/>
  <c r="X49" i="55" s="1"/>
  <c r="H52" i="55"/>
  <c r="X52" i="55" s="1"/>
  <c r="H41" i="55"/>
  <c r="X41" i="55" s="1"/>
  <c r="V49" i="55"/>
  <c r="W49" i="55" s="1"/>
  <c r="AB49" i="55" s="1"/>
  <c r="V46" i="55"/>
  <c r="V41" i="55"/>
  <c r="V40" i="55"/>
  <c r="V39" i="55"/>
  <c r="V38" i="55"/>
  <c r="V35" i="55"/>
  <c r="V32" i="55"/>
  <c r="O49" i="55"/>
  <c r="O46" i="55"/>
  <c r="O32" i="55"/>
  <c r="H46" i="55"/>
  <c r="X46" i="55" s="1"/>
  <c r="H32" i="55"/>
  <c r="X32" i="55" s="1"/>
  <c r="H35" i="55"/>
  <c r="X35" i="55" s="1"/>
  <c r="H38" i="55"/>
  <c r="X38" i="55" s="1"/>
  <c r="U43" i="55"/>
  <c r="T43" i="55"/>
  <c r="S43" i="55"/>
  <c r="R43" i="55"/>
  <c r="Q43" i="55"/>
  <c r="P43" i="55"/>
  <c r="V43" i="55" s="1"/>
  <c r="U29" i="55"/>
  <c r="T29" i="55"/>
  <c r="T42" i="55" s="1"/>
  <c r="S29" i="55"/>
  <c r="S42" i="55" s="1"/>
  <c r="R29" i="55"/>
  <c r="R55" i="55" s="1"/>
  <c r="Q29" i="55"/>
  <c r="P29" i="55"/>
  <c r="N43" i="55"/>
  <c r="M43" i="55"/>
  <c r="L43" i="55"/>
  <c r="K43" i="55"/>
  <c r="J43" i="55"/>
  <c r="I43" i="55"/>
  <c r="N29" i="55"/>
  <c r="M29" i="55"/>
  <c r="M42" i="55"/>
  <c r="L29" i="55"/>
  <c r="K29" i="55"/>
  <c r="K42" i="55" s="1"/>
  <c r="J29" i="55"/>
  <c r="J42" i="55" s="1"/>
  <c r="I29" i="55"/>
  <c r="I42" i="55" s="1"/>
  <c r="G43" i="55"/>
  <c r="F43" i="55"/>
  <c r="E43" i="55"/>
  <c r="G29" i="55"/>
  <c r="G42" i="55" s="1"/>
  <c r="F29" i="55"/>
  <c r="E29" i="55"/>
  <c r="E55" i="55"/>
  <c r="D43" i="55"/>
  <c r="D29" i="55"/>
  <c r="O40" i="55"/>
  <c r="H40" i="55"/>
  <c r="X40" i="55" s="1"/>
  <c r="O39" i="55"/>
  <c r="H39" i="55"/>
  <c r="X39" i="55" s="1"/>
  <c r="V52" i="55"/>
  <c r="O52" i="55"/>
  <c r="O41" i="55"/>
  <c r="O38" i="55"/>
  <c r="W38" i="55" s="1"/>
  <c r="AB38" i="55" s="1"/>
  <c r="O35" i="55"/>
  <c r="P112" i="14"/>
  <c r="Q111" i="14"/>
  <c r="R112" i="14"/>
  <c r="S111" i="14"/>
  <c r="T113" i="14"/>
  <c r="U113" i="14"/>
  <c r="C2" i="117"/>
  <c r="C3" i="117"/>
  <c r="C4" i="117"/>
  <c r="G8" i="117"/>
  <c r="N8" i="117"/>
  <c r="X8" i="117" s="1"/>
  <c r="U8" i="117"/>
  <c r="Y8" i="117" s="1"/>
  <c r="AC8" i="117" s="1"/>
  <c r="G9" i="117"/>
  <c r="N9" i="117"/>
  <c r="X9" i="117" s="1"/>
  <c r="AB9" i="117" s="1"/>
  <c r="U9" i="117"/>
  <c r="Y9" i="117" s="1"/>
  <c r="AC9" i="117" s="1"/>
  <c r="G10" i="117"/>
  <c r="N10" i="117"/>
  <c r="X10" i="117" s="1"/>
  <c r="AB10" i="117" s="1"/>
  <c r="U10" i="117"/>
  <c r="Y10" i="117" s="1"/>
  <c r="AC10" i="117" s="1"/>
  <c r="G11" i="117"/>
  <c r="N11" i="117"/>
  <c r="X11" i="117" s="1"/>
  <c r="AB11" i="117" s="1"/>
  <c r="U11" i="117"/>
  <c r="Y11" i="117" s="1"/>
  <c r="AC11" i="117" s="1"/>
  <c r="G12" i="117"/>
  <c r="N12" i="117"/>
  <c r="X12" i="117" s="1"/>
  <c r="AB12" i="117" s="1"/>
  <c r="U12" i="117"/>
  <c r="Y12" i="117" s="1"/>
  <c r="AC12" i="117" s="1"/>
  <c r="G13" i="117"/>
  <c r="W13" i="117" s="1"/>
  <c r="N13" i="117"/>
  <c r="X13" i="117" s="1"/>
  <c r="U13" i="117"/>
  <c r="Y13" i="117" s="1"/>
  <c r="G14" i="117"/>
  <c r="W14" i="117" s="1"/>
  <c r="N14" i="117"/>
  <c r="U14" i="117"/>
  <c r="AE14" i="117"/>
  <c r="G15" i="117"/>
  <c r="W15" i="117" s="1"/>
  <c r="N15" i="117"/>
  <c r="U15" i="117"/>
  <c r="V15" i="117" s="1"/>
  <c r="AA15" i="117" s="1"/>
  <c r="AE15" i="117"/>
  <c r="G16" i="117"/>
  <c r="W16" i="117"/>
  <c r="N16" i="117"/>
  <c r="U16" i="117"/>
  <c r="AE16" i="117"/>
  <c r="G17" i="117"/>
  <c r="W17" i="117" s="1"/>
  <c r="N17" i="117"/>
  <c r="U17" i="117"/>
  <c r="V17" i="117" s="1"/>
  <c r="AA17" i="117" s="1"/>
  <c r="AE17" i="117"/>
  <c r="G18" i="117"/>
  <c r="W18" i="117" s="1"/>
  <c r="N18" i="117"/>
  <c r="U18" i="117"/>
  <c r="AE18" i="117"/>
  <c r="G19" i="117"/>
  <c r="W19" i="117" s="1"/>
  <c r="N19" i="117"/>
  <c r="U19" i="117"/>
  <c r="AE19" i="117"/>
  <c r="G20" i="117"/>
  <c r="N20" i="117"/>
  <c r="U20" i="117"/>
  <c r="AE20" i="117"/>
  <c r="G21" i="117"/>
  <c r="W21" i="117"/>
  <c r="N21" i="117"/>
  <c r="U21" i="117"/>
  <c r="AE21" i="117"/>
  <c r="G22" i="117"/>
  <c r="N22" i="117"/>
  <c r="U22" i="117"/>
  <c r="AE22" i="117"/>
  <c r="C2" i="116"/>
  <c r="C3" i="116"/>
  <c r="C4" i="116"/>
  <c r="C8" i="116"/>
  <c r="D8" i="116"/>
  <c r="E8" i="116"/>
  <c r="F8" i="116"/>
  <c r="H8" i="116"/>
  <c r="I8" i="116"/>
  <c r="J8" i="116"/>
  <c r="K8" i="116"/>
  <c r="L8" i="116"/>
  <c r="M8" i="116"/>
  <c r="O8" i="116"/>
  <c r="P8" i="116"/>
  <c r="Q8" i="116"/>
  <c r="R8" i="116"/>
  <c r="S8" i="116"/>
  <c r="T8" i="116"/>
  <c r="G9" i="116"/>
  <c r="N9" i="116"/>
  <c r="U9" i="116"/>
  <c r="AE9" i="116"/>
  <c r="G10" i="116"/>
  <c r="N10" i="116"/>
  <c r="U10" i="116"/>
  <c r="V10" i="116" s="1"/>
  <c r="AA10" i="116" s="1"/>
  <c r="AE10" i="116"/>
  <c r="G11" i="116"/>
  <c r="W11" i="116" s="1"/>
  <c r="N11" i="116"/>
  <c r="U11" i="116"/>
  <c r="AE11" i="116"/>
  <c r="C12" i="116"/>
  <c r="D12" i="116"/>
  <c r="E12" i="116"/>
  <c r="F12" i="116"/>
  <c r="H12" i="116"/>
  <c r="I12" i="116"/>
  <c r="J12" i="116"/>
  <c r="K12" i="116"/>
  <c r="L12" i="116"/>
  <c r="M12" i="116"/>
  <c r="O12" i="116"/>
  <c r="P12" i="116"/>
  <c r="Q12" i="116"/>
  <c r="R12" i="116"/>
  <c r="S12" i="116"/>
  <c r="T12" i="116"/>
  <c r="G13" i="116"/>
  <c r="N13" i="116"/>
  <c r="U13" i="116"/>
  <c r="V13" i="116" s="1"/>
  <c r="AE13" i="116"/>
  <c r="G14" i="116"/>
  <c r="W14" i="116" s="1"/>
  <c r="N14" i="116"/>
  <c r="U14" i="116"/>
  <c r="AE14" i="116"/>
  <c r="G15" i="116"/>
  <c r="W15" i="116" s="1"/>
  <c r="N15" i="116"/>
  <c r="U15" i="116"/>
  <c r="AE15" i="116"/>
  <c r="C16" i="116"/>
  <c r="D16" i="116"/>
  <c r="E16" i="116"/>
  <c r="F16" i="116"/>
  <c r="H16" i="116"/>
  <c r="I16" i="116"/>
  <c r="J16" i="116"/>
  <c r="K16" i="116"/>
  <c r="L16" i="116"/>
  <c r="M16" i="116"/>
  <c r="O16" i="116"/>
  <c r="P16" i="116"/>
  <c r="Q16" i="116"/>
  <c r="R16" i="116"/>
  <c r="S16" i="116"/>
  <c r="T16" i="116"/>
  <c r="AE16" i="116"/>
  <c r="G17" i="116"/>
  <c r="N17" i="116"/>
  <c r="N16" i="116" s="1"/>
  <c r="U17" i="116"/>
  <c r="AE17" i="116"/>
  <c r="G18" i="116"/>
  <c r="W18" i="116" s="1"/>
  <c r="N18" i="116"/>
  <c r="U18" i="116"/>
  <c r="AE18" i="116"/>
  <c r="G19" i="116"/>
  <c r="W19" i="116" s="1"/>
  <c r="N19" i="116"/>
  <c r="V19" i="116" s="1"/>
  <c r="AA19" i="116" s="1"/>
  <c r="U19" i="116"/>
  <c r="U16" i="116" s="1"/>
  <c r="AE19" i="116"/>
  <c r="C20" i="116"/>
  <c r="D20" i="116"/>
  <c r="E20" i="116"/>
  <c r="F20" i="116"/>
  <c r="H20" i="116"/>
  <c r="I20" i="116"/>
  <c r="J20" i="116"/>
  <c r="K20" i="116"/>
  <c r="L20" i="116"/>
  <c r="M20" i="116"/>
  <c r="O20" i="116"/>
  <c r="P20" i="116"/>
  <c r="Q20" i="116"/>
  <c r="R20" i="116"/>
  <c r="S20" i="116"/>
  <c r="T20" i="116"/>
  <c r="AE20" i="116"/>
  <c r="G21" i="116"/>
  <c r="W21" i="116" s="1"/>
  <c r="N21" i="116"/>
  <c r="U21" i="116"/>
  <c r="AE21" i="116"/>
  <c r="G22" i="116"/>
  <c r="N22" i="116"/>
  <c r="U22" i="116"/>
  <c r="AE22" i="116"/>
  <c r="G23" i="116"/>
  <c r="W23" i="116" s="1"/>
  <c r="N23" i="116"/>
  <c r="U23" i="116"/>
  <c r="U20" i="116" s="1"/>
  <c r="AE23" i="116"/>
  <c r="C24" i="116"/>
  <c r="D24" i="116"/>
  <c r="E24" i="116"/>
  <c r="F24" i="116"/>
  <c r="H24" i="116"/>
  <c r="I24" i="116"/>
  <c r="J24" i="116"/>
  <c r="K24" i="116"/>
  <c r="L24" i="116"/>
  <c r="M24" i="116"/>
  <c r="O24" i="116"/>
  <c r="P24" i="116"/>
  <c r="Q24" i="116"/>
  <c r="R24" i="116"/>
  <c r="S24" i="116"/>
  <c r="T24" i="116"/>
  <c r="G25" i="116"/>
  <c r="N25" i="116"/>
  <c r="U25" i="116"/>
  <c r="AE25" i="116"/>
  <c r="G26" i="116"/>
  <c r="W26" i="116" s="1"/>
  <c r="N26" i="116"/>
  <c r="U26" i="116"/>
  <c r="AE26" i="116"/>
  <c r="G27" i="116"/>
  <c r="W27" i="116" s="1"/>
  <c r="N27" i="116"/>
  <c r="U27" i="116"/>
  <c r="AE27" i="116"/>
  <c r="C28" i="116"/>
  <c r="D28" i="116"/>
  <c r="E28" i="116"/>
  <c r="F28" i="116"/>
  <c r="H28" i="116"/>
  <c r="I28" i="116"/>
  <c r="J28" i="116"/>
  <c r="K28" i="116"/>
  <c r="L28" i="116"/>
  <c r="M28" i="116"/>
  <c r="O28" i="116"/>
  <c r="P28" i="116"/>
  <c r="Q28" i="116"/>
  <c r="R28" i="116"/>
  <c r="S28" i="116"/>
  <c r="T28" i="116"/>
  <c r="G29" i="116"/>
  <c r="W29" i="116" s="1"/>
  <c r="N29" i="116"/>
  <c r="U29" i="116"/>
  <c r="AE29" i="116"/>
  <c r="G30" i="116"/>
  <c r="W30" i="116" s="1"/>
  <c r="N30" i="116"/>
  <c r="U30" i="116"/>
  <c r="AE30" i="116"/>
  <c r="G31" i="116"/>
  <c r="W31" i="116" s="1"/>
  <c r="N31" i="116"/>
  <c r="U31" i="116"/>
  <c r="AE31" i="116"/>
  <c r="C32" i="116"/>
  <c r="D32" i="116"/>
  <c r="E32" i="116"/>
  <c r="F32" i="116"/>
  <c r="H32" i="116"/>
  <c r="I32" i="116"/>
  <c r="J32" i="116"/>
  <c r="K32" i="116"/>
  <c r="L32" i="116"/>
  <c r="M32" i="116"/>
  <c r="O32" i="116"/>
  <c r="P32" i="116"/>
  <c r="Q32" i="116"/>
  <c r="R32" i="116"/>
  <c r="S32" i="116"/>
  <c r="T32" i="116"/>
  <c r="G33" i="116"/>
  <c r="W33" i="116" s="1"/>
  <c r="N33" i="116"/>
  <c r="U33" i="116"/>
  <c r="AE33" i="116"/>
  <c r="G34" i="116"/>
  <c r="W34" i="116" s="1"/>
  <c r="N34" i="116"/>
  <c r="U34" i="116"/>
  <c r="AE34" i="116"/>
  <c r="G35" i="116"/>
  <c r="W35" i="116" s="1"/>
  <c r="N35" i="116"/>
  <c r="U35" i="116"/>
  <c r="AE35" i="116"/>
  <c r="C36" i="116"/>
  <c r="D36" i="116"/>
  <c r="E36" i="116"/>
  <c r="F36" i="116"/>
  <c r="H36" i="116"/>
  <c r="I36" i="116"/>
  <c r="J36" i="116"/>
  <c r="K36" i="116"/>
  <c r="L36" i="116"/>
  <c r="M36" i="116"/>
  <c r="O36" i="116"/>
  <c r="P36" i="116"/>
  <c r="Q36" i="116"/>
  <c r="R36" i="116"/>
  <c r="S36" i="116"/>
  <c r="T36" i="116"/>
  <c r="AE36" i="116"/>
  <c r="G37" i="116"/>
  <c r="W37" i="116" s="1"/>
  <c r="N37" i="116"/>
  <c r="U37" i="116"/>
  <c r="AE37" i="116"/>
  <c r="G38" i="116"/>
  <c r="W38" i="116" s="1"/>
  <c r="N38" i="116"/>
  <c r="U38" i="116"/>
  <c r="AE38" i="116"/>
  <c r="G39" i="116"/>
  <c r="N39" i="116"/>
  <c r="U39" i="116"/>
  <c r="AE39" i="116"/>
  <c r="B3" i="90"/>
  <c r="C2" i="95"/>
  <c r="C3" i="95"/>
  <c r="C4" i="95"/>
  <c r="Q13" i="95"/>
  <c r="AA13" i="95" s="1"/>
  <c r="AK13" i="95" s="1"/>
  <c r="AU13" i="95" s="1"/>
  <c r="Q33" i="95"/>
  <c r="AA33" i="95" s="1"/>
  <c r="AK33" i="95" s="1"/>
  <c r="AU33" i="95" s="1"/>
  <c r="X41" i="95"/>
  <c r="AH41" i="95" s="1"/>
  <c r="AR41" i="95" s="1"/>
  <c r="AA41" i="95"/>
  <c r="AK41" i="95" s="1"/>
  <c r="AU41" i="95" s="1"/>
  <c r="AK46" i="95"/>
  <c r="AU46" i="95" s="1"/>
  <c r="M54" i="95"/>
  <c r="Y54" i="95"/>
  <c r="Z54" i="95"/>
  <c r="AA54" i="95"/>
  <c r="C2" i="55"/>
  <c r="C3" i="55"/>
  <c r="C4" i="55"/>
  <c r="O9" i="55"/>
  <c r="V9" i="55"/>
  <c r="H11" i="55"/>
  <c r="X11" i="55" s="1"/>
  <c r="O11" i="55"/>
  <c r="H12" i="55"/>
  <c r="V12" i="55"/>
  <c r="W12" i="55" s="1"/>
  <c r="AB12" i="55" s="1"/>
  <c r="H13" i="55"/>
  <c r="X13" i="55" s="1"/>
  <c r="O13" i="55"/>
  <c r="V13" i="55"/>
  <c r="H21" i="55"/>
  <c r="X21" i="55" s="1"/>
  <c r="O21" i="55"/>
  <c r="O22" i="55"/>
  <c r="C2" i="52"/>
  <c r="C3" i="52"/>
  <c r="C4" i="52"/>
  <c r="E8" i="52"/>
  <c r="I8" i="52"/>
  <c r="J8" i="52"/>
  <c r="L8" i="52"/>
  <c r="M8" i="52"/>
  <c r="N8" i="52"/>
  <c r="Q8" i="52"/>
  <c r="R8" i="52"/>
  <c r="S8" i="52"/>
  <c r="U8" i="52"/>
  <c r="O9" i="52"/>
  <c r="F24" i="52"/>
  <c r="K24" i="52"/>
  <c r="N24" i="52"/>
  <c r="P24" i="52"/>
  <c r="R24" i="52"/>
  <c r="U24" i="52"/>
  <c r="D44" i="52"/>
  <c r="E44" i="52"/>
  <c r="F44" i="52"/>
  <c r="G44" i="52"/>
  <c r="I44" i="52"/>
  <c r="L44" i="52"/>
  <c r="M44" i="52"/>
  <c r="N44" i="52"/>
  <c r="T44" i="52"/>
  <c r="D52" i="52"/>
  <c r="E52" i="52"/>
  <c r="F52" i="52"/>
  <c r="G52" i="52"/>
  <c r="K52" i="52"/>
  <c r="N52" i="52"/>
  <c r="R52" i="52"/>
  <c r="S52" i="52"/>
  <c r="D56" i="52"/>
  <c r="E56" i="52"/>
  <c r="G56" i="52"/>
  <c r="I56" i="52"/>
  <c r="L56" i="52"/>
  <c r="M56" i="52"/>
  <c r="N56" i="52"/>
  <c r="S56" i="52"/>
  <c r="T56" i="52"/>
  <c r="U56" i="52"/>
  <c r="H78" i="52"/>
  <c r="X78" i="52" s="1"/>
  <c r="O78" i="52"/>
  <c r="V78" i="52"/>
  <c r="W78" i="52" s="1"/>
  <c r="AB78" i="52" s="1"/>
  <c r="H79" i="52"/>
  <c r="X79" i="52" s="1"/>
  <c r="O79" i="52"/>
  <c r="V79" i="52"/>
  <c r="H80" i="52"/>
  <c r="X80" i="52" s="1"/>
  <c r="O80" i="52"/>
  <c r="W80" i="52" s="1"/>
  <c r="AB80" i="52" s="1"/>
  <c r="V80" i="52"/>
  <c r="H81" i="52"/>
  <c r="X81" i="52" s="1"/>
  <c r="O81" i="52"/>
  <c r="V81" i="52"/>
  <c r="F82" i="52"/>
  <c r="F85" i="52" s="1"/>
  <c r="G82" i="52"/>
  <c r="J82" i="52"/>
  <c r="K82" i="52"/>
  <c r="K85" i="52" s="1"/>
  <c r="L82" i="52"/>
  <c r="L85" i="52" s="1"/>
  <c r="M82" i="52"/>
  <c r="N82" i="52"/>
  <c r="N85" i="52" s="1"/>
  <c r="Q82" i="52"/>
  <c r="R82" i="52"/>
  <c r="S82" i="52"/>
  <c r="T82" i="52"/>
  <c r="T85" i="52" s="1"/>
  <c r="C2" i="16"/>
  <c r="C3" i="16"/>
  <c r="C4" i="16"/>
  <c r="H9" i="16"/>
  <c r="X9" i="16" s="1"/>
  <c r="O9" i="16"/>
  <c r="V9" i="16"/>
  <c r="AF9" i="16"/>
  <c r="H10" i="16"/>
  <c r="X10" i="16"/>
  <c r="O10" i="16"/>
  <c r="V10" i="16"/>
  <c r="AF10" i="16"/>
  <c r="H12" i="16"/>
  <c r="X12" i="16" s="1"/>
  <c r="O12" i="16"/>
  <c r="V12" i="16"/>
  <c r="W12" i="16" s="1"/>
  <c r="AB12" i="16" s="1"/>
  <c r="AF12" i="16"/>
  <c r="H13" i="16"/>
  <c r="X13" i="16" s="1"/>
  <c r="O13" i="16"/>
  <c r="V13" i="16"/>
  <c r="AF13" i="16"/>
  <c r="H15" i="16"/>
  <c r="X15" i="16" s="1"/>
  <c r="O15" i="16"/>
  <c r="V15" i="16"/>
  <c r="AF15" i="16"/>
  <c r="H17" i="16"/>
  <c r="O17" i="16"/>
  <c r="V17" i="16"/>
  <c r="AF17" i="16"/>
  <c r="H18" i="16"/>
  <c r="X18" i="16" s="1"/>
  <c r="O18" i="16"/>
  <c r="V18" i="16"/>
  <c r="AF18" i="16"/>
  <c r="H19" i="16"/>
  <c r="X19" i="16" s="1"/>
  <c r="O19" i="16"/>
  <c r="V19" i="16"/>
  <c r="AF19" i="16"/>
  <c r="H20" i="16"/>
  <c r="X20" i="16" s="1"/>
  <c r="O20" i="16"/>
  <c r="V20" i="16"/>
  <c r="AF20" i="16"/>
  <c r="H21" i="16"/>
  <c r="X21" i="16" s="1"/>
  <c r="O21" i="16"/>
  <c r="V21" i="16"/>
  <c r="AF21" i="16"/>
  <c r="D22" i="16"/>
  <c r="E22" i="16"/>
  <c r="F22" i="16"/>
  <c r="G22" i="16"/>
  <c r="I22" i="16"/>
  <c r="J22" i="16"/>
  <c r="K22" i="16"/>
  <c r="L22" i="16"/>
  <c r="M22" i="16"/>
  <c r="N22" i="16"/>
  <c r="P22" i="16"/>
  <c r="Q22" i="16"/>
  <c r="R22" i="16"/>
  <c r="S22" i="16"/>
  <c r="T22" i="16"/>
  <c r="U22" i="16"/>
  <c r="AE22" i="16"/>
  <c r="H23" i="16"/>
  <c r="X23" i="16"/>
  <c r="O23" i="16"/>
  <c r="V23" i="16"/>
  <c r="AF23" i="16"/>
  <c r="H24" i="16"/>
  <c r="X24" i="16" s="1"/>
  <c r="O24" i="16"/>
  <c r="V24" i="16"/>
  <c r="AF24" i="16"/>
  <c r="H25" i="16"/>
  <c r="X25" i="16" s="1"/>
  <c r="O25" i="16"/>
  <c r="W25" i="16" s="1"/>
  <c r="AB25" i="16" s="1"/>
  <c r="V25" i="16"/>
  <c r="AF25" i="16"/>
  <c r="H26" i="16"/>
  <c r="X26" i="16" s="1"/>
  <c r="O26" i="16"/>
  <c r="W26" i="16" s="1"/>
  <c r="AB26" i="16" s="1"/>
  <c r="V26" i="16"/>
  <c r="AF26" i="16"/>
  <c r="D27" i="16"/>
  <c r="E27" i="16"/>
  <c r="F27" i="16"/>
  <c r="G27" i="16"/>
  <c r="I27" i="16"/>
  <c r="J27" i="16"/>
  <c r="K27" i="16"/>
  <c r="L27" i="16"/>
  <c r="M27" i="16"/>
  <c r="N27" i="16"/>
  <c r="P27" i="16"/>
  <c r="Q27" i="16"/>
  <c r="R27" i="16"/>
  <c r="S27" i="16"/>
  <c r="T27" i="16"/>
  <c r="U27" i="16"/>
  <c r="AA27" i="16"/>
  <c r="AF27" i="16" s="1"/>
  <c r="AE27" i="16"/>
  <c r="H28" i="16"/>
  <c r="X28" i="16" s="1"/>
  <c r="O28" i="16"/>
  <c r="V28" i="16"/>
  <c r="AF28" i="16"/>
  <c r="H29" i="16"/>
  <c r="X29" i="16"/>
  <c r="O29" i="16"/>
  <c r="V29" i="16"/>
  <c r="W29" i="16" s="1"/>
  <c r="AF29" i="16"/>
  <c r="H30" i="16"/>
  <c r="X30" i="16" s="1"/>
  <c r="O30" i="16"/>
  <c r="V30" i="16"/>
  <c r="AF30" i="16"/>
  <c r="H34" i="16"/>
  <c r="X34" i="16" s="1"/>
  <c r="O34" i="16"/>
  <c r="V34" i="16"/>
  <c r="Y34" i="16" s="1"/>
  <c r="H35" i="16"/>
  <c r="H37" i="16"/>
  <c r="X37" i="16" s="1"/>
  <c r="O37" i="16"/>
  <c r="V37" i="16"/>
  <c r="Y37" i="16" s="1"/>
  <c r="D40" i="16"/>
  <c r="E40" i="16"/>
  <c r="F40" i="16"/>
  <c r="G40" i="16"/>
  <c r="I40" i="16"/>
  <c r="J40" i="16"/>
  <c r="K40" i="16"/>
  <c r="L40" i="16"/>
  <c r="M40" i="16"/>
  <c r="N40" i="16"/>
  <c r="P40" i="16"/>
  <c r="Q40" i="16"/>
  <c r="R40" i="16"/>
  <c r="S40" i="16"/>
  <c r="T40" i="16"/>
  <c r="U40" i="16"/>
  <c r="D41" i="16"/>
  <c r="E41" i="16"/>
  <c r="F41" i="16"/>
  <c r="G41" i="16"/>
  <c r="I41" i="16"/>
  <c r="J41" i="16"/>
  <c r="K41" i="16"/>
  <c r="L41" i="16"/>
  <c r="M41" i="16"/>
  <c r="N41" i="16"/>
  <c r="P41" i="16"/>
  <c r="Q41" i="16"/>
  <c r="R41" i="16"/>
  <c r="S41" i="16"/>
  <c r="T41" i="16"/>
  <c r="U41" i="16"/>
  <c r="D42" i="16"/>
  <c r="E42" i="16"/>
  <c r="F42" i="16"/>
  <c r="G42" i="16"/>
  <c r="I42" i="16"/>
  <c r="J42" i="16"/>
  <c r="K42" i="16"/>
  <c r="L42" i="16"/>
  <c r="M42" i="16"/>
  <c r="N42" i="16"/>
  <c r="P42" i="16"/>
  <c r="Q42" i="16"/>
  <c r="R42" i="16"/>
  <c r="S42" i="16"/>
  <c r="T42" i="16"/>
  <c r="U42" i="16"/>
  <c r="AA42" i="16"/>
  <c r="AF42" i="16" s="1"/>
  <c r="AE42" i="16"/>
  <c r="D43" i="16"/>
  <c r="E43" i="16"/>
  <c r="F43" i="16"/>
  <c r="G43" i="16"/>
  <c r="I43" i="16"/>
  <c r="J43" i="16"/>
  <c r="J39" i="16" s="1"/>
  <c r="K43" i="16"/>
  <c r="L43" i="16"/>
  <c r="M43" i="16"/>
  <c r="N43" i="16"/>
  <c r="P43" i="16"/>
  <c r="Q43" i="16"/>
  <c r="R43" i="16"/>
  <c r="S43" i="16"/>
  <c r="T43" i="16"/>
  <c r="U43" i="16"/>
  <c r="AA43" i="16"/>
  <c r="AF43" i="16" s="1"/>
  <c r="AE43" i="16"/>
  <c r="D44" i="16"/>
  <c r="E44" i="16"/>
  <c r="F44" i="16"/>
  <c r="G44" i="16"/>
  <c r="I44" i="16"/>
  <c r="J44" i="16"/>
  <c r="K44" i="16"/>
  <c r="L44" i="16"/>
  <c r="M44" i="16"/>
  <c r="N44" i="16"/>
  <c r="P44" i="16"/>
  <c r="Q44" i="16"/>
  <c r="R44" i="16"/>
  <c r="S44" i="16"/>
  <c r="T44" i="16"/>
  <c r="U44" i="16"/>
  <c r="H46" i="16"/>
  <c r="H48" i="16"/>
  <c r="X48" i="16" s="1"/>
  <c r="O48" i="16"/>
  <c r="V48" i="16"/>
  <c r="W48" i="16" s="1"/>
  <c r="AB48" i="16" s="1"/>
  <c r="AF48" i="16"/>
  <c r="H51" i="16"/>
  <c r="X51" i="16" s="1"/>
  <c r="O51" i="16"/>
  <c r="V51" i="16"/>
  <c r="AF51" i="16"/>
  <c r="H52" i="16"/>
  <c r="X52" i="16" s="1"/>
  <c r="O52" i="16"/>
  <c r="V52" i="16"/>
  <c r="W52" i="16" s="1"/>
  <c r="AF52" i="16"/>
  <c r="H53" i="16"/>
  <c r="X53" i="16" s="1"/>
  <c r="O53" i="16"/>
  <c r="V53" i="16"/>
  <c r="AF53" i="16"/>
  <c r="H54" i="16"/>
  <c r="X54" i="16" s="1"/>
  <c r="O54" i="16"/>
  <c r="V54" i="16"/>
  <c r="W54" i="16" s="1"/>
  <c r="AB54" i="16" s="1"/>
  <c r="AF54" i="16"/>
  <c r="H55" i="16"/>
  <c r="X55" i="16" s="1"/>
  <c r="O55" i="16"/>
  <c r="V55" i="16"/>
  <c r="W55" i="16" s="1"/>
  <c r="AB55" i="16" s="1"/>
  <c r="AF55" i="16"/>
  <c r="D56" i="16"/>
  <c r="E56" i="16"/>
  <c r="F56" i="16"/>
  <c r="G56" i="16"/>
  <c r="I56" i="16"/>
  <c r="J56" i="16"/>
  <c r="J64" i="16" s="1"/>
  <c r="K56" i="16"/>
  <c r="L56" i="16"/>
  <c r="M56" i="16"/>
  <c r="N56" i="16"/>
  <c r="P56" i="16"/>
  <c r="P64" i="16" s="1"/>
  <c r="Q56" i="16"/>
  <c r="R56" i="16"/>
  <c r="S56" i="16"/>
  <c r="T56" i="16"/>
  <c r="T64" i="16" s="1"/>
  <c r="U56" i="16"/>
  <c r="AA56" i="16"/>
  <c r="AF56" i="16" s="1"/>
  <c r="AE56" i="16"/>
  <c r="AE64" i="16" s="1"/>
  <c r="H57" i="16"/>
  <c r="X57" i="16" s="1"/>
  <c r="O57" i="16"/>
  <c r="V57" i="16"/>
  <c r="AF57" i="16"/>
  <c r="H58" i="16"/>
  <c r="X58" i="16" s="1"/>
  <c r="O58" i="16"/>
  <c r="V58" i="16"/>
  <c r="AF58" i="16"/>
  <c r="H59" i="16"/>
  <c r="X59" i="16" s="1"/>
  <c r="O59" i="16"/>
  <c r="V59" i="16"/>
  <c r="AF59" i="16"/>
  <c r="H60" i="16"/>
  <c r="X60" i="16" s="1"/>
  <c r="O60" i="16"/>
  <c r="V60" i="16"/>
  <c r="AF60" i="16"/>
  <c r="H61" i="16"/>
  <c r="X61" i="16" s="1"/>
  <c r="O61" i="16"/>
  <c r="V61" i="16"/>
  <c r="AF61" i="16"/>
  <c r="H62" i="16"/>
  <c r="X62" i="16" s="1"/>
  <c r="O62" i="16"/>
  <c r="V62" i="16"/>
  <c r="AF62" i="16"/>
  <c r="D63" i="16"/>
  <c r="E63" i="16"/>
  <c r="F63" i="16"/>
  <c r="G63" i="16"/>
  <c r="I63" i="16"/>
  <c r="J63" i="16"/>
  <c r="K63" i="16"/>
  <c r="L63" i="16"/>
  <c r="M63" i="16"/>
  <c r="N63" i="16"/>
  <c r="P63" i="16"/>
  <c r="Q63" i="16"/>
  <c r="R63" i="16"/>
  <c r="S63" i="16"/>
  <c r="T63" i="16"/>
  <c r="U63" i="16"/>
  <c r="AA63" i="16"/>
  <c r="AA64" i="16"/>
  <c r="AF64" i="16" s="1"/>
  <c r="AE63" i="16"/>
  <c r="H65" i="16"/>
  <c r="X65" i="16" s="1"/>
  <c r="O65" i="16"/>
  <c r="V65" i="16"/>
  <c r="AF65" i="16"/>
  <c r="H66" i="16"/>
  <c r="X66" i="16" s="1"/>
  <c r="O66" i="16"/>
  <c r="V66" i="16"/>
  <c r="W66" i="16" s="1"/>
  <c r="AF66" i="16"/>
  <c r="H67" i="16"/>
  <c r="X67" i="16" s="1"/>
  <c r="O67" i="16"/>
  <c r="V67" i="16"/>
  <c r="AF67" i="16"/>
  <c r="H68" i="16"/>
  <c r="X68" i="16" s="1"/>
  <c r="O68" i="16"/>
  <c r="V68" i="16"/>
  <c r="AF68" i="16"/>
  <c r="H69" i="16"/>
  <c r="X69" i="16" s="1"/>
  <c r="O69" i="16"/>
  <c r="V69" i="16"/>
  <c r="AF69" i="16"/>
  <c r="H70" i="16"/>
  <c r="X70" i="16" s="1"/>
  <c r="O70" i="16"/>
  <c r="V70" i="16"/>
  <c r="AF70" i="16"/>
  <c r="H71" i="16"/>
  <c r="X71" i="16" s="1"/>
  <c r="O71" i="16"/>
  <c r="V71" i="16"/>
  <c r="AF71" i="16"/>
  <c r="E72" i="16"/>
  <c r="E81" i="16" s="1"/>
  <c r="F72" i="16"/>
  <c r="G72" i="16"/>
  <c r="I72" i="16"/>
  <c r="J72" i="16"/>
  <c r="K72" i="16"/>
  <c r="L72" i="16"/>
  <c r="M72" i="16"/>
  <c r="N72" i="16"/>
  <c r="P72" i="16"/>
  <c r="Q72" i="16"/>
  <c r="R72" i="16"/>
  <c r="S72" i="16"/>
  <c r="T72" i="16"/>
  <c r="U72" i="16"/>
  <c r="AA72" i="16"/>
  <c r="AE72" i="16"/>
  <c r="H73" i="16"/>
  <c r="X73" i="16" s="1"/>
  <c r="O73" i="16"/>
  <c r="V73" i="16"/>
  <c r="AF73" i="16"/>
  <c r="H74" i="16"/>
  <c r="X74" i="16" s="1"/>
  <c r="O74" i="16"/>
  <c r="V74" i="16"/>
  <c r="AF74" i="16"/>
  <c r="H75" i="16"/>
  <c r="X75" i="16" s="1"/>
  <c r="O75" i="16"/>
  <c r="V75" i="16"/>
  <c r="AF75" i="16"/>
  <c r="H76" i="16"/>
  <c r="X76" i="16" s="1"/>
  <c r="O76" i="16"/>
  <c r="V76" i="16"/>
  <c r="AF76" i="16"/>
  <c r="H77" i="16"/>
  <c r="X77" i="16" s="1"/>
  <c r="O77" i="16"/>
  <c r="V77" i="16"/>
  <c r="AF77" i="16"/>
  <c r="H78" i="16"/>
  <c r="X78" i="16" s="1"/>
  <c r="O78" i="16"/>
  <c r="V78" i="16"/>
  <c r="AF78" i="16"/>
  <c r="H79" i="16"/>
  <c r="X79" i="16"/>
  <c r="O79" i="16"/>
  <c r="V79" i="16"/>
  <c r="V80" i="16" s="1"/>
  <c r="AF79" i="16"/>
  <c r="D80" i="16"/>
  <c r="E80" i="16"/>
  <c r="F80" i="16"/>
  <c r="F81" i="16" s="1"/>
  <c r="G80" i="16"/>
  <c r="I80" i="16"/>
  <c r="J80" i="16"/>
  <c r="K80" i="16"/>
  <c r="L80" i="16"/>
  <c r="M80" i="16"/>
  <c r="N80" i="16"/>
  <c r="P80" i="16"/>
  <c r="P81" i="16" s="1"/>
  <c r="Q80" i="16"/>
  <c r="R80" i="16"/>
  <c r="S80" i="16"/>
  <c r="T80" i="16"/>
  <c r="U80" i="16"/>
  <c r="AA80" i="16"/>
  <c r="AF80" i="16" s="1"/>
  <c r="AE80" i="16"/>
  <c r="X82" i="16"/>
  <c r="AB82" i="16"/>
  <c r="AF82" i="16"/>
  <c r="H84" i="16"/>
  <c r="D2" i="14"/>
  <c r="D3" i="14"/>
  <c r="D4" i="14"/>
  <c r="H8" i="14"/>
  <c r="O8" i="14"/>
  <c r="W8" i="14" s="1"/>
  <c r="X8" i="14" s="1"/>
  <c r="V8" i="14"/>
  <c r="H14" i="14"/>
  <c r="X14" i="14" s="1"/>
  <c r="O14" i="14"/>
  <c r="V14" i="14"/>
  <c r="H15" i="14"/>
  <c r="X15" i="14" s="1"/>
  <c r="O15" i="14"/>
  <c r="V15" i="14"/>
  <c r="W15" i="14" s="1"/>
  <c r="AB15" i="14" s="1"/>
  <c r="H16" i="14"/>
  <c r="X16" i="14" s="1"/>
  <c r="O16" i="14"/>
  <c r="V16" i="14"/>
  <c r="W16" i="14" s="1"/>
  <c r="AB16" i="14" s="1"/>
  <c r="AF16" i="14"/>
  <c r="H17" i="14"/>
  <c r="X17" i="14" s="1"/>
  <c r="O17" i="14"/>
  <c r="V17" i="14"/>
  <c r="W17" i="14" s="1"/>
  <c r="AB17" i="14" s="1"/>
  <c r="H19" i="14"/>
  <c r="X19" i="14" s="1"/>
  <c r="O19" i="14"/>
  <c r="V19" i="14"/>
  <c r="AF19" i="14"/>
  <c r="H20" i="14"/>
  <c r="X20" i="14" s="1"/>
  <c r="O20" i="14"/>
  <c r="W20" i="14" s="1"/>
  <c r="AB20" i="14" s="1"/>
  <c r="V20" i="14"/>
  <c r="AF20" i="14"/>
  <c r="H21" i="14"/>
  <c r="X21" i="14"/>
  <c r="O21" i="14"/>
  <c r="V21" i="14"/>
  <c r="H23" i="14"/>
  <c r="X23" i="14"/>
  <c r="O23" i="14"/>
  <c r="V23" i="14"/>
  <c r="W23" i="14" s="1"/>
  <c r="AB23" i="14" s="1"/>
  <c r="O26" i="14"/>
  <c r="V26" i="14"/>
  <c r="C2" i="15"/>
  <c r="C3" i="15"/>
  <c r="C4" i="15"/>
  <c r="E19" i="15"/>
  <c r="E39" i="15" s="1"/>
  <c r="H20" i="15"/>
  <c r="E33" i="130" s="1"/>
  <c r="I20" i="15"/>
  <c r="I29" i="15"/>
  <c r="I37" i="15"/>
  <c r="C38" i="15"/>
  <c r="D38" i="15"/>
  <c r="E38" i="15"/>
  <c r="P307" i="55"/>
  <c r="P321" i="55" s="1"/>
  <c r="P201" i="55"/>
  <c r="P212" i="55" s="1"/>
  <c r="K201" i="55"/>
  <c r="D148" i="55"/>
  <c r="AU17" i="95"/>
  <c r="D16" i="16"/>
  <c r="G7" i="107"/>
  <c r="U57" i="14"/>
  <c r="Q58" i="14"/>
  <c r="N57" i="14"/>
  <c r="L57" i="14"/>
  <c r="G58" i="14"/>
  <c r="N113" i="14"/>
  <c r="L111" i="14"/>
  <c r="J113" i="14"/>
  <c r="G111" i="14"/>
  <c r="E112" i="14"/>
  <c r="T57" i="14"/>
  <c r="R59" i="14"/>
  <c r="M59" i="14"/>
  <c r="F59" i="14"/>
  <c r="D57" i="14"/>
  <c r="M112" i="14"/>
  <c r="K111" i="14"/>
  <c r="I113" i="14"/>
  <c r="F112" i="14"/>
  <c r="K59" i="14"/>
  <c r="E57" i="14"/>
  <c r="P57" i="14"/>
  <c r="Y8" i="138"/>
  <c r="Y10" i="138"/>
  <c r="AD70" i="138"/>
  <c r="AD14" i="138" s="1"/>
  <c r="Z14" i="138"/>
  <c r="W420" i="137"/>
  <c r="W436" i="137"/>
  <c r="W394" i="137"/>
  <c r="AB394" i="137" s="1"/>
  <c r="Q81" i="16"/>
  <c r="O63" i="16"/>
  <c r="W40" i="138"/>
  <c r="AB40" i="138" s="1"/>
  <c r="W70" i="138"/>
  <c r="AB70" i="138" s="1"/>
  <c r="W553" i="137"/>
  <c r="AB553" i="137" s="1"/>
  <c r="W465" i="52"/>
  <c r="AB465" i="52" s="1"/>
  <c r="AB466" i="52"/>
  <c r="W70" i="16"/>
  <c r="AB70" i="16" s="1"/>
  <c r="W17" i="16"/>
  <c r="AB17" i="16" s="1"/>
  <c r="W10" i="116"/>
  <c r="S85" i="52"/>
  <c r="X187" i="52"/>
  <c r="X430" i="52"/>
  <c r="W8" i="117"/>
  <c r="T214" i="55"/>
  <c r="E99" i="137"/>
  <c r="F7" i="107"/>
  <c r="U24" i="116"/>
  <c r="G30" i="107"/>
  <c r="M254" i="55"/>
  <c r="U28" i="116"/>
  <c r="W614" i="137"/>
  <c r="AB614" i="137" s="1"/>
  <c r="L100" i="137"/>
  <c r="K100" i="137"/>
  <c r="P100" i="137"/>
  <c r="M161" i="55"/>
  <c r="M148" i="55"/>
  <c r="S99" i="137"/>
  <c r="AF268" i="52"/>
  <c r="W536" i="137"/>
  <c r="AB536" i="137" s="1"/>
  <c r="AI13" i="93"/>
  <c r="W458" i="137"/>
  <c r="AB458" i="137" s="1"/>
  <c r="W79" i="16"/>
  <c r="AB79" i="16" s="1"/>
  <c r="W30" i="16"/>
  <c r="AB30" i="16" s="1"/>
  <c r="W317" i="137"/>
  <c r="AB317" i="137" s="1"/>
  <c r="W426" i="137"/>
  <c r="C81" i="16"/>
  <c r="AE58" i="138"/>
  <c r="AE86" i="138"/>
  <c r="AA225" i="52"/>
  <c r="AF225" i="52" s="1"/>
  <c r="I100" i="137"/>
  <c r="R100" i="137"/>
  <c r="R99" i="137"/>
  <c r="X349" i="52"/>
  <c r="G81" i="16"/>
  <c r="W96" i="137"/>
  <c r="AB96" i="137" s="1"/>
  <c r="W449" i="52"/>
  <c r="AB449" i="52" s="1"/>
  <c r="AE100" i="138"/>
  <c r="Q35" i="95"/>
  <c r="AA35" i="95" s="1"/>
  <c r="AK35" i="95" s="1"/>
  <c r="AU35" i="95" s="1"/>
  <c r="Q31" i="95"/>
  <c r="AA31" i="95" s="1"/>
  <c r="AK31" i="95" s="1"/>
  <c r="AU31" i="95" s="1"/>
  <c r="Q27" i="95"/>
  <c r="AA27" i="95" s="1"/>
  <c r="AK27" i="95" s="1"/>
  <c r="AU27" i="95" s="1"/>
  <c r="Q52" i="95"/>
  <c r="AA52" i="95" s="1"/>
  <c r="AK52" i="95" s="1"/>
  <c r="AU52" i="95" s="1"/>
  <c r="Q9" i="95"/>
  <c r="AA9" i="95" s="1"/>
  <c r="AK9" i="95" s="1"/>
  <c r="AU9" i="95" s="1"/>
  <c r="Q12" i="95"/>
  <c r="AA12" i="95" s="1"/>
  <c r="AK12" i="95" s="1"/>
  <c r="AU12" i="95" s="1"/>
  <c r="Q20" i="95"/>
  <c r="AA20" i="95" s="1"/>
  <c r="AK20" i="95" s="1"/>
  <c r="AU20" i="95" s="1"/>
  <c r="Q16" i="95"/>
  <c r="AA16" i="95" s="1"/>
  <c r="AK16" i="95" s="1"/>
  <c r="AU16" i="95" s="1"/>
  <c r="Q44" i="95"/>
  <c r="AA44" i="95" s="1"/>
  <c r="AK44" i="95" s="1"/>
  <c r="AU44" i="95" s="1"/>
  <c r="G25" i="95"/>
  <c r="Q11" i="95"/>
  <c r="AA11" i="95" s="1"/>
  <c r="AK11" i="95" s="1"/>
  <c r="AU11" i="95" s="1"/>
  <c r="Q15" i="95"/>
  <c r="AA15" i="95" s="1"/>
  <c r="AK15" i="95" s="1"/>
  <c r="AU15" i="95" s="1"/>
  <c r="Q14" i="95"/>
  <c r="AA14" i="95" s="1"/>
  <c r="AK14" i="95" s="1"/>
  <c r="AU14" i="95" s="1"/>
  <c r="Q22" i="95"/>
  <c r="AA22" i="95" s="1"/>
  <c r="AK22" i="95" s="1"/>
  <c r="AU22" i="95" s="1"/>
  <c r="Q32" i="95"/>
  <c r="AA32" i="95" s="1"/>
  <c r="AK32" i="95" s="1"/>
  <c r="AU32" i="95" s="1"/>
  <c r="Q36" i="95"/>
  <c r="AA36" i="95" s="1"/>
  <c r="AK36" i="95" s="1"/>
  <c r="AU36" i="95" s="1"/>
  <c r="V8" i="95"/>
  <c r="V53" i="95" s="1"/>
  <c r="AA147" i="14"/>
  <c r="AF147" i="14" s="1"/>
  <c r="Q37" i="95"/>
  <c r="AA37" i="95" s="1"/>
  <c r="AK37" i="95" s="1"/>
  <c r="AU37" i="95" s="1"/>
  <c r="Q29" i="95"/>
  <c r="AA29" i="95" s="1"/>
  <c r="AK29" i="95" s="1"/>
  <c r="AU29" i="95" s="1"/>
  <c r="AF8" i="95"/>
  <c r="G8" i="95"/>
  <c r="Q43" i="95"/>
  <c r="AA43" i="95" s="1"/>
  <c r="AK43" i="95" s="1"/>
  <c r="AU43" i="95" s="1"/>
  <c r="L8" i="95"/>
  <c r="Q10" i="95"/>
  <c r="AA10" i="95" s="1"/>
  <c r="AK10" i="95" s="1"/>
  <c r="AU10" i="95" s="1"/>
  <c r="Q24" i="95"/>
  <c r="AA24" i="95" s="1"/>
  <c r="AK24" i="95"/>
  <c r="AU24" i="95" s="1"/>
  <c r="Q19" i="95"/>
  <c r="AA19" i="95" s="1"/>
  <c r="AK19" i="95" s="1"/>
  <c r="AU19" i="95" s="1"/>
  <c r="AE202" i="55"/>
  <c r="P159" i="55"/>
  <c r="R148" i="55"/>
  <c r="R162" i="55" s="1"/>
  <c r="I159" i="55"/>
  <c r="J69" i="14"/>
  <c r="W500" i="137"/>
  <c r="AB500" i="137" s="1"/>
  <c r="W450" i="137"/>
  <c r="AB450" i="137" s="1"/>
  <c r="W379" i="137"/>
  <c r="AB379" i="137" s="1"/>
  <c r="W327" i="137"/>
  <c r="AB327" i="137" s="1"/>
  <c r="W429" i="137"/>
  <c r="W535" i="137"/>
  <c r="AB535" i="137" s="1"/>
  <c r="W309" i="137"/>
  <c r="AB309" i="137" s="1"/>
  <c r="O590" i="137"/>
  <c r="W345" i="137"/>
  <c r="AB345" i="137" s="1"/>
  <c r="W425" i="137"/>
  <c r="W385" i="137"/>
  <c r="AB385" i="137" s="1"/>
  <c r="W478" i="137"/>
  <c r="W308" i="137"/>
  <c r="AB308" i="137" s="1"/>
  <c r="AF611" i="137"/>
  <c r="W377" i="137"/>
  <c r="AB377" i="137" s="1"/>
  <c r="W25" i="137"/>
  <c r="AB25" i="137" s="1"/>
  <c r="W331" i="137"/>
  <c r="AB331" i="137" s="1"/>
  <c r="W343" i="137"/>
  <c r="AB343" i="137" s="1"/>
  <c r="W542" i="137"/>
  <c r="AB542" i="137" s="1"/>
  <c r="AB443" i="137"/>
  <c r="W669" i="137"/>
  <c r="AB669" i="137" s="1"/>
  <c r="AE674" i="137"/>
  <c r="AA442" i="137"/>
  <c r="AF442" i="137" s="1"/>
  <c r="AE302" i="137"/>
  <c r="W37" i="137"/>
  <c r="W88" i="137"/>
  <c r="U22" i="95"/>
  <c r="AE358" i="137"/>
  <c r="AB359" i="137"/>
  <c r="AB354" i="137"/>
  <c r="W457" i="52"/>
  <c r="AB457" i="52" s="1"/>
  <c r="W293" i="52"/>
  <c r="AB293" i="52" s="1"/>
  <c r="AB447" i="52"/>
  <c r="W535" i="52"/>
  <c r="AB535" i="52" s="1"/>
  <c r="W304" i="52"/>
  <c r="AB304" i="52" s="1"/>
  <c r="AC371" i="55"/>
  <c r="AE347" i="55"/>
  <c r="AE360" i="55" s="1"/>
  <c r="Y254" i="55"/>
  <c r="W123" i="55"/>
  <c r="Y129" i="55"/>
  <c r="Y69" i="14" s="1"/>
  <c r="G129" i="55"/>
  <c r="G69" i="14" s="1"/>
  <c r="W138" i="55"/>
  <c r="AB138" i="55" s="1"/>
  <c r="W180" i="55"/>
  <c r="AB180" i="55" s="1"/>
  <c r="T288" i="55"/>
  <c r="T150" i="14" s="1"/>
  <c r="AB253" i="55"/>
  <c r="AD318" i="55"/>
  <c r="AE326" i="55"/>
  <c r="AE374" i="55" s="1"/>
  <c r="AA66" i="14"/>
  <c r="AF93" i="14"/>
  <c r="AE361" i="55"/>
  <c r="AE371" i="55" s="1"/>
  <c r="S254" i="55"/>
  <c r="Y307" i="55"/>
  <c r="M129" i="55"/>
  <c r="M69" i="14" s="1"/>
  <c r="AB244" i="55"/>
  <c r="AA121" i="55"/>
  <c r="AF121" i="55" s="1"/>
  <c r="AB186" i="52"/>
  <c r="AB201" i="52"/>
  <c r="AB203" i="52"/>
  <c r="AB255" i="52"/>
  <c r="AB277" i="52"/>
  <c r="D230" i="52"/>
  <c r="D67" i="14" s="1"/>
  <c r="M230" i="52"/>
  <c r="M67" i="14" s="1"/>
  <c r="W470" i="52"/>
  <c r="AB470" i="52" s="1"/>
  <c r="AF545" i="52"/>
  <c r="AE208" i="52"/>
  <c r="H463" i="52"/>
  <c r="X463" i="52" s="1"/>
  <c r="W500" i="52"/>
  <c r="AB500" i="52" s="1"/>
  <c r="AE52" i="52"/>
  <c r="W53" i="138"/>
  <c r="AB53" i="138" s="1"/>
  <c r="AA86" i="138"/>
  <c r="AF86" i="138" s="1"/>
  <c r="X36" i="138"/>
  <c r="W50" i="138"/>
  <c r="AB50" i="138" s="1"/>
  <c r="AE66" i="14"/>
  <c r="AE147" i="14"/>
  <c r="W71" i="137"/>
  <c r="AB508" i="137"/>
  <c r="W561" i="137"/>
  <c r="AB561" i="137" s="1"/>
  <c r="V386" i="137"/>
  <c r="W384" i="137"/>
  <c r="AB384" i="137" s="1"/>
  <c r="AF664" i="137"/>
  <c r="AA646" i="137"/>
  <c r="AF646" i="137" s="1"/>
  <c r="W532" i="137"/>
  <c r="AB532" i="137" s="1"/>
  <c r="W648" i="137"/>
  <c r="AB648" i="137" s="1"/>
  <c r="W576" i="137"/>
  <c r="AB576" i="137" s="1"/>
  <c r="W570" i="137"/>
  <c r="AB570" i="137" s="1"/>
  <c r="W667" i="137"/>
  <c r="AB667" i="137" s="1"/>
  <c r="AE386" i="137"/>
  <c r="AE388" i="137" s="1"/>
  <c r="AE306" i="137"/>
  <c r="AE370" i="137" s="1"/>
  <c r="AD370" i="137"/>
  <c r="AD92" i="14" s="1"/>
  <c r="AE351" i="137"/>
  <c r="AA585" i="137"/>
  <c r="AF73" i="137"/>
  <c r="AF8" i="16"/>
  <c r="W145" i="55"/>
  <c r="AB145" i="55" s="1"/>
  <c r="Y288" i="55"/>
  <c r="Y150" i="14" s="1"/>
  <c r="S307" i="55"/>
  <c r="D129" i="55"/>
  <c r="R129" i="55"/>
  <c r="AB171" i="55"/>
  <c r="AA294" i="55"/>
  <c r="AA320" i="55" s="1"/>
  <c r="D341" i="55"/>
  <c r="D177" i="14" s="1"/>
  <c r="I341" i="55"/>
  <c r="I177" i="14" s="1"/>
  <c r="R341" i="55"/>
  <c r="R177" i="14" s="1"/>
  <c r="AC53" i="55"/>
  <c r="AD161" i="55"/>
  <c r="AC212" i="55"/>
  <c r="AE188" i="55"/>
  <c r="AE201" i="55" s="1"/>
  <c r="Z129" i="55"/>
  <c r="Z69" i="14" s="1"/>
  <c r="M56" i="55"/>
  <c r="K212" i="55"/>
  <c r="W152" i="55"/>
  <c r="AB152" i="55" s="1"/>
  <c r="AA347" i="55"/>
  <c r="AA373" i="55"/>
  <c r="AD254" i="55"/>
  <c r="AE255" i="55"/>
  <c r="AC267" i="55"/>
  <c r="AE194" i="14"/>
  <c r="AE192" i="14"/>
  <c r="AE193" i="14"/>
  <c r="AA494" i="137"/>
  <c r="AF494" i="137" s="1"/>
  <c r="W664" i="137"/>
  <c r="AB664" i="137" s="1"/>
  <c r="AF63" i="137"/>
  <c r="W335" i="137"/>
  <c r="AB335" i="137" s="1"/>
  <c r="AA538" i="137"/>
  <c r="AF538" i="137" s="1"/>
  <c r="AF359" i="137"/>
  <c r="W552" i="137"/>
  <c r="AB552" i="137" s="1"/>
  <c r="W633" i="137"/>
  <c r="AB633" i="137" s="1"/>
  <c r="AA351" i="137"/>
  <c r="AF351" i="137" s="1"/>
  <c r="AA550" i="137"/>
  <c r="AF550" i="137" s="1"/>
  <c r="AA590" i="137"/>
  <c r="AF590" i="137" s="1"/>
  <c r="AE634" i="137"/>
  <c r="AF544" i="137"/>
  <c r="AA543" i="137"/>
  <c r="AF543" i="137" s="1"/>
  <c r="W527" i="137"/>
  <c r="AB527" i="137" s="1"/>
  <c r="Q658" i="137"/>
  <c r="Q173" i="14" s="1"/>
  <c r="AF443" i="137"/>
  <c r="AF448" i="137"/>
  <c r="G562" i="137"/>
  <c r="G146" i="14" s="1"/>
  <c r="O550" i="137"/>
  <c r="W421" i="137"/>
  <c r="W477" i="137"/>
  <c r="X477" i="137" s="1"/>
  <c r="AA489" i="137"/>
  <c r="W46" i="137"/>
  <c r="O302" i="137"/>
  <c r="W302" i="137" s="1"/>
  <c r="AB302" i="137" s="1"/>
  <c r="W323" i="137"/>
  <c r="AB323" i="137" s="1"/>
  <c r="W332" i="137"/>
  <c r="AB332" i="137" s="1"/>
  <c r="W344" i="137"/>
  <c r="AB344" i="137" s="1"/>
  <c r="O498" i="137"/>
  <c r="W498" i="137" s="1"/>
  <c r="AB498" i="137" s="1"/>
  <c r="W601" i="137"/>
  <c r="AB601" i="137" s="1"/>
  <c r="W625" i="137"/>
  <c r="AB625" i="137" s="1"/>
  <c r="W416" i="137"/>
  <c r="N17" i="95"/>
  <c r="X17" i="95" s="1"/>
  <c r="AH17" i="95" s="1"/>
  <c r="AR17" i="95" s="1"/>
  <c r="W378" i="137"/>
  <c r="AB378" i="137" s="1"/>
  <c r="Y658" i="137"/>
  <c r="Y173" i="14" s="1"/>
  <c r="AE62" i="137"/>
  <c r="AE297" i="137"/>
  <c r="AC370" i="137"/>
  <c r="AE346" i="137"/>
  <c r="AC562" i="137"/>
  <c r="AE538" i="137"/>
  <c r="AE442" i="137"/>
  <c r="W300" i="137"/>
  <c r="AB300" i="137" s="1"/>
  <c r="W301" i="137"/>
  <c r="AB301" i="137" s="1"/>
  <c r="W312" i="137"/>
  <c r="AB312" i="137"/>
  <c r="S370" i="137"/>
  <c r="S92" i="14" s="1"/>
  <c r="W569" i="137"/>
  <c r="AB569" i="137" s="1"/>
  <c r="W665" i="137"/>
  <c r="AB665" i="137" s="1"/>
  <c r="AE322" i="137"/>
  <c r="AE549" i="52"/>
  <c r="H451" i="52"/>
  <c r="X451" i="52" s="1"/>
  <c r="AF226" i="52"/>
  <c r="W260" i="52"/>
  <c r="AB260" i="52" s="1"/>
  <c r="W274" i="52"/>
  <c r="AB274" i="52" s="1"/>
  <c r="W422" i="52"/>
  <c r="AB422" i="52" s="1"/>
  <c r="W432" i="52"/>
  <c r="W458" i="52"/>
  <c r="AB458" i="52" s="1"/>
  <c r="W524" i="52"/>
  <c r="AB524" i="52" s="1"/>
  <c r="W548" i="52"/>
  <c r="AB548" i="52" s="1"/>
  <c r="W243" i="52"/>
  <c r="AB243" i="52" s="1"/>
  <c r="AE253" i="52"/>
  <c r="AE451" i="52"/>
  <c r="AA489" i="52"/>
  <c r="AE378" i="52"/>
  <c r="W270" i="52"/>
  <c r="AE172" i="52"/>
  <c r="AE415" i="52"/>
  <c r="H540" i="52"/>
  <c r="X540" i="52" s="1"/>
  <c r="D311" i="52"/>
  <c r="D94" i="14" s="1"/>
  <c r="I311" i="52"/>
  <c r="I94" i="14" s="1"/>
  <c r="M311" i="52"/>
  <c r="M94" i="14" s="1"/>
  <c r="R311" i="52"/>
  <c r="R94" i="14" s="1"/>
  <c r="W265" i="52"/>
  <c r="AB265" i="52" s="1"/>
  <c r="W266" i="52"/>
  <c r="AB266" i="52" s="1"/>
  <c r="W267" i="52"/>
  <c r="AB267" i="52" s="1"/>
  <c r="W272" i="52"/>
  <c r="AB272" i="52" s="1"/>
  <c r="W295" i="52"/>
  <c r="AB295" i="52" s="1"/>
  <c r="W296" i="52"/>
  <c r="AB296" i="52" s="1"/>
  <c r="G473" i="52"/>
  <c r="G148" i="14" s="1"/>
  <c r="L473" i="52"/>
  <c r="L148" i="14" s="1"/>
  <c r="Q473" i="52"/>
  <c r="Q148" i="14" s="1"/>
  <c r="U473" i="52"/>
  <c r="U148" i="14" s="1"/>
  <c r="AF416" i="52"/>
  <c r="W456" i="52"/>
  <c r="AB456" i="52" s="1"/>
  <c r="W543" i="52"/>
  <c r="AB543" i="52" s="1"/>
  <c r="W545" i="52"/>
  <c r="AB545" i="52" s="1"/>
  <c r="W546" i="52"/>
  <c r="AB546" i="52" s="1"/>
  <c r="W239" i="52"/>
  <c r="AB239" i="52" s="1"/>
  <c r="AA208" i="52"/>
  <c r="AF208" i="52" s="1"/>
  <c r="AD230" i="52"/>
  <c r="AD67" i="14" s="1"/>
  <c r="AE459" i="52"/>
  <c r="G230" i="52"/>
  <c r="G67" i="14" s="1"/>
  <c r="W178" i="52"/>
  <c r="AB178" i="52" s="1"/>
  <c r="G311" i="52"/>
  <c r="G94" i="14" s="1"/>
  <c r="W565" i="52"/>
  <c r="AB565" i="52" s="1"/>
  <c r="AE188" i="52"/>
  <c r="AA540" i="52"/>
  <c r="AF540" i="52" s="1"/>
  <c r="W174" i="52"/>
  <c r="AB174" i="52" s="1"/>
  <c r="W187" i="52"/>
  <c r="AB187" i="52" s="1"/>
  <c r="W199" i="52"/>
  <c r="AB199" i="52" s="1"/>
  <c r="W299" i="52"/>
  <c r="AB299" i="52" s="1"/>
  <c r="E473" i="52"/>
  <c r="E148" i="14" s="1"/>
  <c r="J473" i="52"/>
  <c r="J148" i="14" s="1"/>
  <c r="N473" i="52"/>
  <c r="N148" i="14" s="1"/>
  <c r="S473" i="52"/>
  <c r="S148" i="14" s="1"/>
  <c r="W462" i="52"/>
  <c r="AB462" i="52" s="1"/>
  <c r="I554" i="52"/>
  <c r="I175" i="14" s="1"/>
  <c r="M554" i="52"/>
  <c r="M175" i="14" s="1"/>
  <c r="W484" i="52"/>
  <c r="AB484" i="52" s="1"/>
  <c r="AA172" i="52"/>
  <c r="AF172" i="52" s="1"/>
  <c r="AA220" i="52"/>
  <c r="AF220" i="52" s="1"/>
  <c r="AE216" i="52"/>
  <c r="AE225" i="52"/>
  <c r="AE246" i="52"/>
  <c r="AE248" i="52" s="1"/>
  <c r="AE297" i="52"/>
  <c r="AE306" i="52"/>
  <c r="AE570" i="52"/>
  <c r="L230" i="52"/>
  <c r="L67" i="14" s="1"/>
  <c r="U230" i="52"/>
  <c r="U67" i="14" s="1"/>
  <c r="W221" i="52"/>
  <c r="AB221" i="52"/>
  <c r="L311" i="52"/>
  <c r="L94" i="14" s="1"/>
  <c r="O459" i="52"/>
  <c r="V459" i="52"/>
  <c r="W560" i="52"/>
  <c r="W566" i="52"/>
  <c r="AB566" i="52" s="1"/>
  <c r="AA549" i="52"/>
  <c r="AF549" i="52" s="1"/>
  <c r="E230" i="52"/>
  <c r="E67" i="14" s="1"/>
  <c r="W215" i="52"/>
  <c r="AB215" i="52" s="1"/>
  <c r="W226" i="52"/>
  <c r="AB226" i="52" s="1"/>
  <c r="D473" i="52"/>
  <c r="D148" i="14" s="1"/>
  <c r="I473" i="52"/>
  <c r="I148" i="14" s="1"/>
  <c r="M473" i="52"/>
  <c r="M148" i="14" s="1"/>
  <c r="R473" i="52"/>
  <c r="R148" i="14" s="1"/>
  <c r="G554" i="52"/>
  <c r="G175" i="14" s="1"/>
  <c r="U554" i="52"/>
  <c r="U175" i="14" s="1"/>
  <c r="W529" i="52"/>
  <c r="AB529" i="52" s="1"/>
  <c r="AF541" i="52"/>
  <c r="O549" i="52"/>
  <c r="W488" i="52"/>
  <c r="AB488" i="52" s="1"/>
  <c r="Z230" i="52"/>
  <c r="Z67" i="14" s="1"/>
  <c r="AA216" i="52"/>
  <c r="AF216" i="52"/>
  <c r="Z311" i="52"/>
  <c r="Z94" i="14" s="1"/>
  <c r="AC473" i="52"/>
  <c r="AC148" i="14" s="1"/>
  <c r="AA570" i="52"/>
  <c r="AF570" i="52" s="1"/>
  <c r="AE382" i="52"/>
  <c r="AC56" i="55"/>
  <c r="AA29" i="55"/>
  <c r="AF29" i="55" s="1"/>
  <c r="W286" i="55"/>
  <c r="AB286" i="55" s="1"/>
  <c r="AA149" i="55"/>
  <c r="AF149" i="55" s="1"/>
  <c r="AC214" i="55"/>
  <c r="AC320" i="55"/>
  <c r="AE333" i="55"/>
  <c r="AE220" i="55"/>
  <c r="U360" i="55"/>
  <c r="U371" i="55" s="1"/>
  <c r="P267" i="55"/>
  <c r="F129" i="55"/>
  <c r="F69" i="14" s="1"/>
  <c r="W119" i="55"/>
  <c r="AB119" i="55" s="1"/>
  <c r="D182" i="55"/>
  <c r="R182" i="55"/>
  <c r="R96" i="14" s="1"/>
  <c r="W200" i="55"/>
  <c r="AB200" i="55" s="1"/>
  <c r="AA241" i="55"/>
  <c r="Z42" i="55"/>
  <c r="Z56" i="55" s="1"/>
  <c r="AD55" i="55"/>
  <c r="Y148" i="55"/>
  <c r="Y162" i="55" s="1"/>
  <c r="AD214" i="55"/>
  <c r="AD320" i="55"/>
  <c r="AD360" i="55"/>
  <c r="AD371" i="55" s="1"/>
  <c r="AC265" i="55"/>
  <c r="AE241" i="55"/>
  <c r="AE267" i="55" s="1"/>
  <c r="AE254" i="55"/>
  <c r="AE265" i="55" s="1"/>
  <c r="AC268" i="55"/>
  <c r="AC215" i="55"/>
  <c r="W17" i="55"/>
  <c r="AB17" i="55" s="1"/>
  <c r="AC55" i="55"/>
  <c r="AA174" i="55"/>
  <c r="AF174" i="55" s="1"/>
  <c r="AE167" i="55"/>
  <c r="AE182" i="55" s="1"/>
  <c r="AC374" i="55"/>
  <c r="AE227" i="55"/>
  <c r="D201" i="55"/>
  <c r="D215" i="55" s="1"/>
  <c r="I55" i="55"/>
  <c r="W118" i="55"/>
  <c r="AB118" i="55" s="1"/>
  <c r="E182" i="55"/>
  <c r="E96" i="14" s="1"/>
  <c r="J182" i="55"/>
  <c r="J96" i="14" s="1"/>
  <c r="N182" i="55"/>
  <c r="N96" i="14" s="1"/>
  <c r="S182" i="55"/>
  <c r="S96" i="14" s="1"/>
  <c r="W168" i="55"/>
  <c r="AB168" i="55" s="1"/>
  <c r="W172" i="55"/>
  <c r="AB172" i="55"/>
  <c r="L182" i="55"/>
  <c r="L96" i="14" s="1"/>
  <c r="U182" i="55"/>
  <c r="U96" i="14" s="1"/>
  <c r="K288" i="55"/>
  <c r="K150" i="14" s="1"/>
  <c r="P150" i="14"/>
  <c r="AA280" i="55"/>
  <c r="AF280" i="55" s="1"/>
  <c r="F177" i="14"/>
  <c r="K341" i="55"/>
  <c r="K177" i="14" s="1"/>
  <c r="T341" i="55"/>
  <c r="T177" i="14" s="1"/>
  <c r="AA333" i="55"/>
  <c r="AF333" i="55" s="1"/>
  <c r="F235" i="55"/>
  <c r="F123" i="14" s="1"/>
  <c r="AF122" i="55"/>
  <c r="Y182" i="55"/>
  <c r="Y96" i="14" s="1"/>
  <c r="AE174" i="55"/>
  <c r="Y201" i="55"/>
  <c r="Z214" i="55"/>
  <c r="AD215" i="55"/>
  <c r="Z288" i="55"/>
  <c r="Z150" i="14" s="1"/>
  <c r="Z341" i="55"/>
  <c r="Z177" i="14" s="1"/>
  <c r="AE373" i="55"/>
  <c r="AC373" i="55"/>
  <c r="AA227" i="55"/>
  <c r="AF227" i="55" s="1"/>
  <c r="Z254" i="55"/>
  <c r="O33" i="95"/>
  <c r="Y33" i="95" s="1"/>
  <c r="AI33" i="95" s="1"/>
  <c r="AS33" i="95" s="1"/>
  <c r="P9" i="95"/>
  <c r="P21" i="95"/>
  <c r="Z21" i="95" s="1"/>
  <c r="AJ21" i="95" s="1"/>
  <c r="AT21" i="95" s="1"/>
  <c r="F58" i="14"/>
  <c r="E193" i="14"/>
  <c r="P111" i="14"/>
  <c r="L58" i="14"/>
  <c r="L59" i="14"/>
  <c r="AA194" i="14"/>
  <c r="AF194" i="14" s="1"/>
  <c r="T193" i="14"/>
  <c r="O165" i="14"/>
  <c r="H167" i="14"/>
  <c r="X167" i="14" s="1"/>
  <c r="O166" i="14"/>
  <c r="T58" i="14"/>
  <c r="T111" i="14"/>
  <c r="N59" i="14"/>
  <c r="K113" i="14"/>
  <c r="W44" i="14"/>
  <c r="AB44" i="14" s="1"/>
  <c r="P192" i="14"/>
  <c r="M111" i="14"/>
  <c r="E59" i="14"/>
  <c r="W19" i="14"/>
  <c r="AB19" i="14" s="1"/>
  <c r="W45" i="14"/>
  <c r="AB45" i="14" s="1"/>
  <c r="W55" i="14"/>
  <c r="AB55" i="14" s="1"/>
  <c r="K58" i="14"/>
  <c r="D192" i="14"/>
  <c r="W21" i="14"/>
  <c r="AB21" i="14" s="1"/>
  <c r="R113" i="14"/>
  <c r="G112" i="14"/>
  <c r="Q113" i="14"/>
  <c r="M192" i="14"/>
  <c r="J112" i="14"/>
  <c r="U111" i="14"/>
  <c r="R193" i="14"/>
  <c r="Q112" i="14"/>
  <c r="S113" i="14"/>
  <c r="J192" i="14"/>
  <c r="J194" i="14"/>
  <c r="M57" i="14"/>
  <c r="L112" i="14"/>
  <c r="E113" i="14"/>
  <c r="V112" i="14"/>
  <c r="S112" i="14"/>
  <c r="I194" i="14"/>
  <c r="R194" i="14"/>
  <c r="S192" i="14"/>
  <c r="S194" i="14"/>
  <c r="N111" i="14"/>
  <c r="G113" i="14"/>
  <c r="T112" i="14"/>
  <c r="N192" i="14"/>
  <c r="I193" i="14"/>
  <c r="E194" i="14"/>
  <c r="N194" i="14"/>
  <c r="AA255" i="55"/>
  <c r="AF255" i="55" s="1"/>
  <c r="AA220" i="55"/>
  <c r="AF220" i="55" s="1"/>
  <c r="AA361" i="55"/>
  <c r="AF361" i="55" s="1"/>
  <c r="Z371" i="55"/>
  <c r="Z374" i="55"/>
  <c r="Z373" i="55"/>
  <c r="Y360" i="55"/>
  <c r="Y371" i="55" s="1"/>
  <c r="AA326" i="55"/>
  <c r="AF326" i="55" s="1"/>
  <c r="AA308" i="55"/>
  <c r="AF308" i="55" s="1"/>
  <c r="Z320" i="55"/>
  <c r="AF274" i="55"/>
  <c r="AA202" i="55"/>
  <c r="AF202" i="55" s="1"/>
  <c r="Z212" i="55"/>
  <c r="Z215" i="55"/>
  <c r="AF177" i="55"/>
  <c r="AF115" i="55"/>
  <c r="AA43" i="55"/>
  <c r="AF43" i="55" s="1"/>
  <c r="Q254" i="55"/>
  <c r="L254" i="55"/>
  <c r="L268" i="55" s="1"/>
  <c r="H121" i="55"/>
  <c r="H202" i="55"/>
  <c r="X202" i="55" s="1"/>
  <c r="V202" i="55"/>
  <c r="W202" i="55" s="1"/>
  <c r="AB202" i="55" s="1"/>
  <c r="W208" i="55"/>
  <c r="AB208" i="55" s="1"/>
  <c r="D288" i="55"/>
  <c r="D150" i="14" s="1"/>
  <c r="M288" i="55"/>
  <c r="M150" i="14" s="1"/>
  <c r="I360" i="55"/>
  <c r="I374" i="55" s="1"/>
  <c r="L360" i="55"/>
  <c r="L374" i="55" s="1"/>
  <c r="W170" i="55"/>
  <c r="AB170" i="55" s="1"/>
  <c r="J341" i="55"/>
  <c r="J177" i="14" s="1"/>
  <c r="W336" i="55"/>
  <c r="AB336" i="55" s="1"/>
  <c r="W337" i="55"/>
  <c r="AB337" i="55" s="1"/>
  <c r="W146" i="55"/>
  <c r="AB179" i="55"/>
  <c r="O202" i="55"/>
  <c r="I288" i="55"/>
  <c r="R288" i="55"/>
  <c r="W287" i="55"/>
  <c r="AB287" i="55" s="1"/>
  <c r="W332" i="55"/>
  <c r="AB332" i="55" s="1"/>
  <c r="Q148" i="55"/>
  <c r="L307" i="55"/>
  <c r="L318" i="55" s="1"/>
  <c r="M360" i="55"/>
  <c r="R360" i="55"/>
  <c r="T254" i="55"/>
  <c r="T265" i="55" s="1"/>
  <c r="W115" i="55"/>
  <c r="W120" i="55"/>
  <c r="AB120" i="55" s="1"/>
  <c r="Q182" i="55"/>
  <c r="Q96" i="14" s="1"/>
  <c r="J288" i="55"/>
  <c r="J150" i="14" s="1"/>
  <c r="I235" i="55"/>
  <c r="I123" i="14" s="1"/>
  <c r="V241" i="55"/>
  <c r="V267" i="55" s="1"/>
  <c r="M201" i="55"/>
  <c r="M215" i="55" s="1"/>
  <c r="N307" i="55"/>
  <c r="W147" i="55"/>
  <c r="AB147" i="55" s="1"/>
  <c r="W264" i="55"/>
  <c r="AB264" i="55" s="1"/>
  <c r="T55" i="55"/>
  <c r="K148" i="55"/>
  <c r="K159" i="55" s="1"/>
  <c r="U201" i="55"/>
  <c r="U212" i="55" s="1"/>
  <c r="S360" i="55"/>
  <c r="E360" i="55"/>
  <c r="E374" i="55" s="1"/>
  <c r="U254" i="55"/>
  <c r="G254" i="55"/>
  <c r="J55" i="55"/>
  <c r="S55" i="55"/>
  <c r="W116" i="55"/>
  <c r="AB116" i="55" s="1"/>
  <c r="F182" i="55"/>
  <c r="F96" i="14" s="1"/>
  <c r="K182" i="55"/>
  <c r="K96" i="14" s="1"/>
  <c r="P182" i="55"/>
  <c r="P96" i="14" s="1"/>
  <c r="T215" i="55"/>
  <c r="W169" i="55"/>
  <c r="AB169" i="55" s="1"/>
  <c r="W173" i="55"/>
  <c r="AB173" i="55" s="1"/>
  <c r="H308" i="55"/>
  <c r="X308" i="55" s="1"/>
  <c r="S341" i="55"/>
  <c r="S177" i="14" s="1"/>
  <c r="O333" i="55"/>
  <c r="W335" i="55"/>
  <c r="AB335" i="55" s="1"/>
  <c r="W340" i="55"/>
  <c r="AB340" i="55" s="1"/>
  <c r="H227" i="55"/>
  <c r="X227" i="55" s="1"/>
  <c r="W233" i="55"/>
  <c r="AB233" i="55" s="1"/>
  <c r="H255" i="55"/>
  <c r="X255" i="55" s="1"/>
  <c r="S148" i="55"/>
  <c r="S159" i="55" s="1"/>
  <c r="I162" i="55"/>
  <c r="F288" i="55"/>
  <c r="F150" i="14" s="1"/>
  <c r="H280" i="55"/>
  <c r="X280" i="55" s="1"/>
  <c r="T53" i="55"/>
  <c r="W155" i="55"/>
  <c r="AB155" i="55" s="1"/>
  <c r="W317" i="55"/>
  <c r="AB317" i="55" s="1"/>
  <c r="I212" i="55"/>
  <c r="P371" i="55"/>
  <c r="P161" i="55"/>
  <c r="AA214" i="55"/>
  <c r="R201" i="55"/>
  <c r="R212" i="55" s="1"/>
  <c r="U307" i="55"/>
  <c r="U321" i="55" s="1"/>
  <c r="J307" i="55"/>
  <c r="J318" i="55" s="1"/>
  <c r="P373" i="55"/>
  <c r="F254" i="55"/>
  <c r="W124" i="55"/>
  <c r="AB124" i="55" s="1"/>
  <c r="O167" i="55"/>
  <c r="O182" i="55" s="1"/>
  <c r="V174" i="55"/>
  <c r="W282" i="55"/>
  <c r="AB282" i="55" s="1"/>
  <c r="V326" i="55"/>
  <c r="O326" i="55"/>
  <c r="E42" i="55"/>
  <c r="E53" i="55" s="1"/>
  <c r="T148" i="55"/>
  <c r="T159" i="55" s="1"/>
  <c r="F148" i="55"/>
  <c r="F159" i="55" s="1"/>
  <c r="T129" i="55"/>
  <c r="G182" i="55"/>
  <c r="G96" i="14" s="1"/>
  <c r="T182" i="55"/>
  <c r="T96" i="14" s="1"/>
  <c r="I254" i="55"/>
  <c r="I268" i="55" s="1"/>
  <c r="W176" i="55"/>
  <c r="H174" i="55"/>
  <c r="M55" i="55"/>
  <c r="W178" i="55"/>
  <c r="AB178" i="55" s="1"/>
  <c r="L341" i="55"/>
  <c r="L177" i="14" s="1"/>
  <c r="U341" i="55"/>
  <c r="U177" i="14" s="1"/>
  <c r="P162" i="55"/>
  <c r="V273" i="55"/>
  <c r="W141" i="55"/>
  <c r="AB141" i="55" s="1"/>
  <c r="V149" i="55"/>
  <c r="W158" i="55"/>
  <c r="AB158" i="55" s="1"/>
  <c r="W175" i="55"/>
  <c r="AB175" i="55" s="1"/>
  <c r="I214" i="55"/>
  <c r="Q288" i="55"/>
  <c r="Q150" i="14" s="1"/>
  <c r="U288" i="55"/>
  <c r="U150" i="14" s="1"/>
  <c r="E320" i="55"/>
  <c r="W221" i="55"/>
  <c r="AB221" i="55" s="1"/>
  <c r="AF188" i="55"/>
  <c r="M307" i="55"/>
  <c r="M321" i="55" s="1"/>
  <c r="F360" i="55"/>
  <c r="J254" i="55"/>
  <c r="J268" i="55" s="1"/>
  <c r="I23" i="55"/>
  <c r="H294" i="55"/>
  <c r="X294" i="55" s="1"/>
  <c r="W303" i="55"/>
  <c r="AB303" i="55" s="1"/>
  <c r="W304" i="55"/>
  <c r="AB304" i="55" s="1"/>
  <c r="O308" i="55"/>
  <c r="V308" i="55"/>
  <c r="W311" i="55"/>
  <c r="AB311" i="55"/>
  <c r="W330" i="55"/>
  <c r="AB330" i="55" s="1"/>
  <c r="D265" i="55"/>
  <c r="D268" i="55"/>
  <c r="R374" i="55"/>
  <c r="V333" i="55"/>
  <c r="H167" i="55"/>
  <c r="X167" i="55" s="1"/>
  <c r="U148" i="55"/>
  <c r="U159" i="55" s="1"/>
  <c r="K129" i="55"/>
  <c r="K69" i="14" s="1"/>
  <c r="N148" i="55"/>
  <c r="N159" i="55" s="1"/>
  <c r="O135" i="55"/>
  <c r="O161" i="55" s="1"/>
  <c r="T307" i="55"/>
  <c r="T321" i="55" s="1"/>
  <c r="O294" i="55"/>
  <c r="Q360" i="55"/>
  <c r="Q374" i="55" s="1"/>
  <c r="M341" i="55"/>
  <c r="M177" i="14" s="1"/>
  <c r="O347" i="55"/>
  <c r="O373" i="55" s="1"/>
  <c r="D267" i="55"/>
  <c r="P265" i="55"/>
  <c r="W251" i="55"/>
  <c r="AB251" i="55"/>
  <c r="H347" i="55"/>
  <c r="X347" i="55" s="1"/>
  <c r="O174" i="55"/>
  <c r="V135" i="55"/>
  <c r="W135" i="55" s="1"/>
  <c r="R42" i="55"/>
  <c r="X123" i="55"/>
  <c r="Q373" i="55"/>
  <c r="K267" i="55"/>
  <c r="R267" i="55"/>
  <c r="V220" i="55"/>
  <c r="O227" i="55"/>
  <c r="V167" i="55"/>
  <c r="J148" i="55"/>
  <c r="J159" i="55" s="1"/>
  <c r="P129" i="55"/>
  <c r="K360" i="55"/>
  <c r="K371" i="55" s="1"/>
  <c r="R254" i="55"/>
  <c r="R265" i="55" s="1"/>
  <c r="T235" i="55"/>
  <c r="T123" i="14" s="1"/>
  <c r="H114" i="55"/>
  <c r="X114" i="55" s="1"/>
  <c r="V114" i="55"/>
  <c r="G360" i="55"/>
  <c r="V188" i="55"/>
  <c r="AF585" i="137"/>
  <c r="O585" i="137"/>
  <c r="W501" i="137"/>
  <c r="AB501" i="137"/>
  <c r="W510" i="137"/>
  <c r="AB510" i="137" s="1"/>
  <c r="AE578" i="137"/>
  <c r="AE580" i="137"/>
  <c r="J562" i="137"/>
  <c r="D562" i="137"/>
  <c r="D146" i="14" s="1"/>
  <c r="E370" i="137"/>
  <c r="E92" i="14" s="1"/>
  <c r="T370" i="137"/>
  <c r="T92" i="14" s="1"/>
  <c r="AF302" i="137"/>
  <c r="P18" i="95"/>
  <c r="Z18" i="95" s="1"/>
  <c r="AJ18" i="95" s="1"/>
  <c r="AT18" i="95" s="1"/>
  <c r="P37" i="95"/>
  <c r="P28" i="95"/>
  <c r="Z28" i="95" s="1"/>
  <c r="AJ28" i="95" s="1"/>
  <c r="AT28" i="95" s="1"/>
  <c r="P23" i="95"/>
  <c r="Z23" i="95" s="1"/>
  <c r="AJ23" i="95" s="1"/>
  <c r="AT23" i="95" s="1"/>
  <c r="H40" i="95"/>
  <c r="AF550" i="52"/>
  <c r="AF479" i="52"/>
  <c r="AF432" i="52"/>
  <c r="AA459" i="52"/>
  <c r="AF459" i="52" s="1"/>
  <c r="AA468" i="52"/>
  <c r="AF468" i="52" s="1"/>
  <c r="AF270" i="52"/>
  <c r="AF244" i="52"/>
  <c r="AF81" i="52"/>
  <c r="W421" i="52"/>
  <c r="AB421" i="52" s="1"/>
  <c r="W536" i="52"/>
  <c r="AB536" i="52" s="1"/>
  <c r="O225" i="52"/>
  <c r="W206" i="52"/>
  <c r="AB206" i="52" s="1"/>
  <c r="O220" i="52"/>
  <c r="W256" i="52"/>
  <c r="AB256" i="52" s="1"/>
  <c r="W276" i="52"/>
  <c r="AB276" i="52" s="1"/>
  <c r="V378" i="52"/>
  <c r="W551" i="52"/>
  <c r="AB551" i="52" s="1"/>
  <c r="W317" i="52"/>
  <c r="AB317" i="52" s="1"/>
  <c r="H387" i="52"/>
  <c r="X387" i="52" s="1"/>
  <c r="X388" i="52"/>
  <c r="W537" i="52"/>
  <c r="AB537" i="52" s="1"/>
  <c r="W446" i="52"/>
  <c r="AB446" i="52" s="1"/>
  <c r="W530" i="52"/>
  <c r="AB530" i="52" s="1"/>
  <c r="W222" i="52"/>
  <c r="AB222" i="52" s="1"/>
  <c r="W275" i="52"/>
  <c r="AB275" i="52" s="1"/>
  <c r="W298" i="52"/>
  <c r="AB298" i="52" s="1"/>
  <c r="W300" i="52"/>
  <c r="AB300" i="52" s="1"/>
  <c r="V301" i="52"/>
  <c r="W417" i="52"/>
  <c r="AB417" i="52" s="1"/>
  <c r="W460" i="52"/>
  <c r="AB460" i="52" s="1"/>
  <c r="O463" i="52"/>
  <c r="V540" i="52"/>
  <c r="AB240" i="52"/>
  <c r="H370" i="52"/>
  <c r="H306" i="52"/>
  <c r="X306" i="52" s="1"/>
  <c r="H468" i="52"/>
  <c r="X468" i="52" s="1"/>
  <c r="H216" i="52"/>
  <c r="X216" i="52" s="1"/>
  <c r="W261" i="52"/>
  <c r="AB261" i="52" s="1"/>
  <c r="AB281" i="52"/>
  <c r="W303" i="52"/>
  <c r="AB303" i="52" s="1"/>
  <c r="W305" i="52"/>
  <c r="AB305" i="52" s="1"/>
  <c r="W437" i="52"/>
  <c r="AB437" i="52" s="1"/>
  <c r="W568" i="52"/>
  <c r="AB568" i="52" s="1"/>
  <c r="W318" i="52"/>
  <c r="AB318" i="52" s="1"/>
  <c r="W319" i="52"/>
  <c r="AB319" i="52"/>
  <c r="W320" i="52"/>
  <c r="AB320" i="52" s="1"/>
  <c r="W321" i="52"/>
  <c r="AB321" i="52" s="1"/>
  <c r="V289" i="52"/>
  <c r="W294" i="52"/>
  <c r="AB294" i="52" s="1"/>
  <c r="W454" i="52"/>
  <c r="AB454" i="52" s="1"/>
  <c r="W455" i="52"/>
  <c r="AB455" i="52" s="1"/>
  <c r="W464" i="52"/>
  <c r="AB464" i="52" s="1"/>
  <c r="M37" i="95"/>
  <c r="W326" i="52"/>
  <c r="AB326" i="52" s="1"/>
  <c r="W564" i="52"/>
  <c r="AB564" i="52" s="1"/>
  <c r="X223" i="52"/>
  <c r="H220" i="52"/>
  <c r="X220" i="52" s="1"/>
  <c r="V225" i="52"/>
  <c r="W227" i="52"/>
  <c r="AB227" i="52" s="1"/>
  <c r="X257" i="52"/>
  <c r="X282" i="52"/>
  <c r="W292" i="52"/>
  <c r="AB292" i="52" s="1"/>
  <c r="O532" i="52"/>
  <c r="X199" i="52"/>
  <c r="X346" i="52"/>
  <c r="W236" i="52"/>
  <c r="W452" i="52"/>
  <c r="O451" i="52"/>
  <c r="X497" i="52"/>
  <c r="H496" i="52"/>
  <c r="W504" i="52"/>
  <c r="AB504" i="52" s="1"/>
  <c r="W539" i="52"/>
  <c r="AB539" i="52" s="1"/>
  <c r="X545" i="52"/>
  <c r="W173" i="52"/>
  <c r="AB173" i="52" s="1"/>
  <c r="W176" i="52"/>
  <c r="AB176" i="52" s="1"/>
  <c r="O297" i="52"/>
  <c r="X177" i="52"/>
  <c r="V208" i="52"/>
  <c r="X438" i="52"/>
  <c r="H431" i="52"/>
  <c r="X431" i="52" s="1"/>
  <c r="X380" i="52"/>
  <c r="W254" i="52"/>
  <c r="AB254" i="52" s="1"/>
  <c r="V253" i="52"/>
  <c r="X305" i="52"/>
  <c r="X520" i="52"/>
  <c r="H512" i="52"/>
  <c r="X512" i="52" s="1"/>
  <c r="V297" i="52"/>
  <c r="W461" i="52"/>
  <c r="AB461" i="52" s="1"/>
  <c r="W482" i="52"/>
  <c r="AB482" i="52" s="1"/>
  <c r="W483" i="52"/>
  <c r="AB483" i="52" s="1"/>
  <c r="V188" i="52"/>
  <c r="W273" i="52"/>
  <c r="AB273" i="52" s="1"/>
  <c r="X462" i="52"/>
  <c r="H459" i="52"/>
  <c r="X459" i="52" s="1"/>
  <c r="W469" i="52"/>
  <c r="W468" i="52" s="1"/>
  <c r="AB468" i="52" s="1"/>
  <c r="O468" i="52"/>
  <c r="X511" i="52"/>
  <c r="H532" i="52"/>
  <c r="X532" i="52" s="1"/>
  <c r="W211" i="52"/>
  <c r="AB211" i="52" s="1"/>
  <c r="W241" i="52"/>
  <c r="AB241" i="52" s="1"/>
  <c r="W563" i="52"/>
  <c r="AB563" i="52" s="1"/>
  <c r="H415" i="52"/>
  <c r="W268" i="52"/>
  <c r="V216" i="52"/>
  <c r="O301" i="52"/>
  <c r="V463" i="52"/>
  <c r="O40" i="95"/>
  <c r="Y40" i="95" s="1"/>
  <c r="AI40" i="95" s="1"/>
  <c r="AS40" i="95" s="1"/>
  <c r="O32" i="95"/>
  <c r="W480" i="52"/>
  <c r="AB480" i="52" s="1"/>
  <c r="W237" i="52"/>
  <c r="AB237" i="52" s="1"/>
  <c r="W238" i="52"/>
  <c r="AB238" i="52" s="1"/>
  <c r="W322" i="52"/>
  <c r="AB322" i="52" s="1"/>
  <c r="W561" i="52"/>
  <c r="AB561" i="52" s="1"/>
  <c r="H22" i="95"/>
  <c r="O13" i="95"/>
  <c r="H33" i="95"/>
  <c r="H32" i="95"/>
  <c r="H28" i="95"/>
  <c r="AF92" i="138"/>
  <c r="AF50" i="138"/>
  <c r="AF39" i="14"/>
  <c r="AF376" i="137"/>
  <c r="M28" i="95"/>
  <c r="M113" i="14"/>
  <c r="G57" i="14"/>
  <c r="J111" i="14"/>
  <c r="E111" i="14"/>
  <c r="T59" i="14"/>
  <c r="AE111" i="14"/>
  <c r="K112" i="14"/>
  <c r="F57" i="14"/>
  <c r="R111" i="14"/>
  <c r="U112" i="14"/>
  <c r="V165" i="14"/>
  <c r="L113" i="14"/>
  <c r="O39" i="14"/>
  <c r="V39" i="14"/>
  <c r="E58" i="14"/>
  <c r="F192" i="14"/>
  <c r="K193" i="14"/>
  <c r="T194" i="14"/>
  <c r="K57" i="14"/>
  <c r="N112" i="14"/>
  <c r="F113" i="14"/>
  <c r="Q59" i="14"/>
  <c r="P113" i="14"/>
  <c r="D193" i="14"/>
  <c r="K192" i="14"/>
  <c r="P193" i="14"/>
  <c r="F194" i="14"/>
  <c r="M194" i="14"/>
  <c r="H37" i="14"/>
  <c r="H58" i="14" s="1"/>
  <c r="X58" i="14" s="1"/>
  <c r="U59" i="14"/>
  <c r="M58" i="14"/>
  <c r="S59" i="14"/>
  <c r="Q57" i="14"/>
  <c r="R58" i="14"/>
  <c r="B42" i="130"/>
  <c r="G193" i="14"/>
  <c r="G194" i="14"/>
  <c r="G192" i="14"/>
  <c r="L193" i="14"/>
  <c r="L194" i="14"/>
  <c r="L192" i="14"/>
  <c r="Q193" i="14"/>
  <c r="Q194" i="14"/>
  <c r="Q192" i="14"/>
  <c r="U193" i="14"/>
  <c r="U194" i="14"/>
  <c r="U192" i="14"/>
  <c r="U58" i="14"/>
  <c r="D58" i="14"/>
  <c r="I112" i="14"/>
  <c r="D112" i="14"/>
  <c r="S57" i="14"/>
  <c r="D59" i="14"/>
  <c r="F111" i="14"/>
  <c r="R57" i="14"/>
  <c r="P16" i="95"/>
  <c r="Z16" i="95" s="1"/>
  <c r="AJ16" i="95" s="1"/>
  <c r="AT16" i="95" s="1"/>
  <c r="H16" i="95"/>
  <c r="P14" i="95"/>
  <c r="P12" i="95"/>
  <c r="P10" i="95"/>
  <c r="Q39" i="95"/>
  <c r="AA39" i="95" s="1"/>
  <c r="N35" i="95"/>
  <c r="N50" i="95"/>
  <c r="I111" i="14"/>
  <c r="D111" i="14"/>
  <c r="V37" i="14"/>
  <c r="S58" i="14"/>
  <c r="N58" i="14"/>
  <c r="H39" i="14"/>
  <c r="X39" i="14" s="1"/>
  <c r="L53" i="95"/>
  <c r="H18" i="95"/>
  <c r="Q40" i="95"/>
  <c r="AA40" i="95" s="1"/>
  <c r="AK40" i="95" s="1"/>
  <c r="AU40" i="95" s="1"/>
  <c r="Q28" i="95"/>
  <c r="AA28" i="95"/>
  <c r="AK28" i="95" s="1"/>
  <c r="AU28" i="95" s="1"/>
  <c r="Q18" i="95"/>
  <c r="O80" i="16"/>
  <c r="U81" i="16"/>
  <c r="W57" i="16"/>
  <c r="AB57" i="16" s="1"/>
  <c r="AF63" i="16"/>
  <c r="M64" i="16"/>
  <c r="W18" i="16"/>
  <c r="AB18" i="16" s="1"/>
  <c r="H8" i="16"/>
  <c r="X8" i="16" s="1"/>
  <c r="N658" i="137"/>
  <c r="N173" i="14" s="1"/>
  <c r="W609" i="137"/>
  <c r="AB609" i="137" s="1"/>
  <c r="N46" i="95"/>
  <c r="N48" i="95"/>
  <c r="H48" i="95"/>
  <c r="P58" i="14"/>
  <c r="AP8" i="95"/>
  <c r="P59" i="14"/>
  <c r="AB66" i="16"/>
  <c r="N32" i="116"/>
  <c r="P39" i="16"/>
  <c r="W324" i="52"/>
  <c r="AB324" i="52" s="1"/>
  <c r="Y9" i="138"/>
  <c r="X93" i="137"/>
  <c r="X89" i="137"/>
  <c r="X88" i="137"/>
  <c r="X66" i="138"/>
  <c r="X405" i="52"/>
  <c r="X404" i="52"/>
  <c r="AA572" i="52"/>
  <c r="Q25" i="95"/>
  <c r="AA25" i="95" s="1"/>
  <c r="AK25" i="95" s="1"/>
  <c r="AU25" i="95" s="1"/>
  <c r="AF53" i="95"/>
  <c r="U69" i="14"/>
  <c r="P69" i="14"/>
  <c r="D69" i="14"/>
  <c r="L176" i="14"/>
  <c r="R68" i="14"/>
  <c r="M68" i="14"/>
  <c r="Q176" i="14"/>
  <c r="P149" i="14"/>
  <c r="Q95" i="14"/>
  <c r="I176" i="14"/>
  <c r="J95" i="14"/>
  <c r="J149" i="14"/>
  <c r="L95" i="14"/>
  <c r="U176" i="14"/>
  <c r="U95" i="14"/>
  <c r="M176" i="14"/>
  <c r="F68" i="14"/>
  <c r="AD68" i="14"/>
  <c r="N149" i="14"/>
  <c r="D176" i="14"/>
  <c r="Y95" i="14"/>
  <c r="Y68" i="14"/>
  <c r="K68" i="14"/>
  <c r="Z95" i="14"/>
  <c r="S95" i="14"/>
  <c r="U68" i="14"/>
  <c r="I68" i="14"/>
  <c r="T95" i="14"/>
  <c r="AC146" i="14"/>
  <c r="J146" i="14"/>
  <c r="V8" i="16"/>
  <c r="AA360" i="55"/>
  <c r="AF294" i="55"/>
  <c r="AC92" i="14"/>
  <c r="AE92" i="14" s="1"/>
  <c r="I150" i="14"/>
  <c r="AF347" i="55"/>
  <c r="AE214" i="55"/>
  <c r="AE112" i="14"/>
  <c r="R150" i="14"/>
  <c r="U318" i="55"/>
  <c r="S39" i="95"/>
  <c r="S374" i="55"/>
  <c r="V113" i="14"/>
  <c r="AA193" i="14"/>
  <c r="AF193" i="14" s="1"/>
  <c r="AA192" i="14"/>
  <c r="AF192" i="14" s="1"/>
  <c r="V111" i="14"/>
  <c r="H112" i="14"/>
  <c r="X112" i="14" s="1"/>
  <c r="Y374" i="55"/>
  <c r="L371" i="55"/>
  <c r="H42" i="14"/>
  <c r="X42" i="14" s="1"/>
  <c r="S162" i="55"/>
  <c r="M374" i="55"/>
  <c r="K162" i="55"/>
  <c r="M212" i="55"/>
  <c r="T162" i="55"/>
  <c r="J321" i="55"/>
  <c r="Q371" i="55"/>
  <c r="J162" i="55"/>
  <c r="N162" i="55"/>
  <c r="T318" i="55"/>
  <c r="U162" i="55"/>
  <c r="H373" i="55"/>
  <c r="U36" i="95"/>
  <c r="AB291" i="52"/>
  <c r="AB209" i="52"/>
  <c r="X496" i="52"/>
  <c r="X415" i="52"/>
  <c r="O111" i="14"/>
  <c r="O113" i="14"/>
  <c r="O112" i="14"/>
  <c r="V57" i="14"/>
  <c r="V58" i="14"/>
  <c r="AK39" i="95"/>
  <c r="AU39" i="95" s="1"/>
  <c r="O194" i="14"/>
  <c r="O192" i="14"/>
  <c r="O193" i="14"/>
  <c r="V193" i="14"/>
  <c r="V192" i="14"/>
  <c r="V194" i="14"/>
  <c r="H193" i="14"/>
  <c r="X193" i="14" s="1"/>
  <c r="H194" i="14"/>
  <c r="X194" i="14" s="1"/>
  <c r="H192" i="14"/>
  <c r="X192" i="14" s="1"/>
  <c r="H111" i="14"/>
  <c r="X111" i="14" s="1"/>
  <c r="X46" i="95"/>
  <c r="AH46" i="95" s="1"/>
  <c r="AR46" i="95" s="1"/>
  <c r="O8" i="16"/>
  <c r="AA111" i="14"/>
  <c r="AF111" i="14" s="1"/>
  <c r="J59" i="14"/>
  <c r="J58" i="14"/>
  <c r="J57" i="14"/>
  <c r="AA58" i="14"/>
  <c r="AF58" i="14" s="1"/>
  <c r="AF37" i="14"/>
  <c r="AA57" i="14"/>
  <c r="AF57" i="14" s="1"/>
  <c r="AA59" i="14"/>
  <c r="AF59" i="14" s="1"/>
  <c r="I58" i="14"/>
  <c r="I59" i="14"/>
  <c r="I57" i="14"/>
  <c r="AA69" i="14"/>
  <c r="AF69" i="14" s="1"/>
  <c r="AE113" i="14"/>
  <c r="AA112" i="14"/>
  <c r="AF112" i="14" s="1"/>
  <c r="AB135" i="55"/>
  <c r="W111" i="14"/>
  <c r="AB111" i="14" s="1"/>
  <c r="W112" i="14"/>
  <c r="AB112" i="14" s="1"/>
  <c r="W113" i="14"/>
  <c r="AB113" i="14" s="1"/>
  <c r="O59" i="14"/>
  <c r="O57" i="14"/>
  <c r="O58" i="14"/>
  <c r="D113" i="14"/>
  <c r="G59" i="14"/>
  <c r="AA113" i="14"/>
  <c r="AF113" i="14" s="1"/>
  <c r="H113" i="14"/>
  <c r="X113" i="14" s="1"/>
  <c r="U13" i="93"/>
  <c r="O7" i="93"/>
  <c r="O13" i="93"/>
  <c r="AC8" i="93"/>
  <c r="AC13" i="93" s="1"/>
  <c r="N8" i="93"/>
  <c r="Q8" i="93"/>
  <c r="Q7" i="93" s="1"/>
  <c r="T8" i="93"/>
  <c r="T7" i="93" s="1"/>
  <c r="K7" i="93"/>
  <c r="L13" i="93"/>
  <c r="Q403" i="137"/>
  <c r="S403" i="137"/>
  <c r="S18" i="137" s="1"/>
  <c r="Q404" i="137"/>
  <c r="Q19" i="137" s="1"/>
  <c r="S404" i="137"/>
  <c r="Q405" i="137"/>
  <c r="Q20" i="137" s="1"/>
  <c r="S405" i="137"/>
  <c r="S20" i="137" s="1"/>
  <c r="Q406" i="137"/>
  <c r="Q21" i="137" s="1"/>
  <c r="S406" i="137"/>
  <c r="S21" i="137" s="1"/>
  <c r="Q407" i="137"/>
  <c r="Q22" i="137" s="1"/>
  <c r="S407" i="137"/>
  <c r="S22" i="137" s="1"/>
  <c r="Q408" i="137"/>
  <c r="Q23" i="137" s="1"/>
  <c r="S408" i="137"/>
  <c r="S23" i="137" s="1"/>
  <c r="U403" i="137"/>
  <c r="U18" i="137" s="1"/>
  <c r="U404" i="137"/>
  <c r="U19" i="137" s="1"/>
  <c r="U405" i="137"/>
  <c r="U20" i="137" s="1"/>
  <c r="P403" i="137"/>
  <c r="P18" i="137" s="1"/>
  <c r="R403" i="137"/>
  <c r="R18" i="137" s="1"/>
  <c r="T403" i="137"/>
  <c r="T18" i="137" s="1"/>
  <c r="P404" i="137"/>
  <c r="P19" i="137" s="1"/>
  <c r="R404" i="137"/>
  <c r="R19" i="137" s="1"/>
  <c r="T404" i="137"/>
  <c r="P405" i="137"/>
  <c r="R405" i="137"/>
  <c r="T405" i="137"/>
  <c r="T20" i="137" s="1"/>
  <c r="P406" i="137"/>
  <c r="P21" i="137" s="1"/>
  <c r="R406" i="137"/>
  <c r="T406" i="137"/>
  <c r="T21" i="137" s="1"/>
  <c r="P407" i="137"/>
  <c r="P22" i="137" s="1"/>
  <c r="R407" i="137"/>
  <c r="R22" i="137" s="1"/>
  <c r="T407" i="137"/>
  <c r="T22" i="137" s="1"/>
  <c r="P408" i="137"/>
  <c r="P23" i="137" s="1"/>
  <c r="R408" i="137"/>
  <c r="R23" i="137" s="1"/>
  <c r="T408" i="137"/>
  <c r="T23" i="137" s="1"/>
  <c r="J403" i="137"/>
  <c r="J18" i="137" s="1"/>
  <c r="L403" i="137"/>
  <c r="L18" i="137" s="1"/>
  <c r="N403" i="137"/>
  <c r="J404" i="137"/>
  <c r="J19" i="137" s="1"/>
  <c r="L404" i="137"/>
  <c r="L19" i="137" s="1"/>
  <c r="N404" i="137"/>
  <c r="N19" i="137" s="1"/>
  <c r="J405" i="137"/>
  <c r="L405" i="137"/>
  <c r="L20" i="137" s="1"/>
  <c r="N405" i="137"/>
  <c r="N20" i="137" s="1"/>
  <c r="J406" i="137"/>
  <c r="J21" i="137" s="1"/>
  <c r="L406" i="137"/>
  <c r="L21" i="137" s="1"/>
  <c r="N406" i="137"/>
  <c r="N21" i="137" s="1"/>
  <c r="J407" i="137"/>
  <c r="L407" i="137"/>
  <c r="L22" i="137" s="1"/>
  <c r="N407" i="137"/>
  <c r="N22" i="137" s="1"/>
  <c r="J408" i="137"/>
  <c r="J23" i="137" s="1"/>
  <c r="L408" i="137"/>
  <c r="L23" i="137" s="1"/>
  <c r="N408" i="137"/>
  <c r="N23" i="137" s="1"/>
  <c r="I403" i="137"/>
  <c r="K403" i="137"/>
  <c r="K18" i="137" s="1"/>
  <c r="M403" i="137"/>
  <c r="I404" i="137"/>
  <c r="K404" i="137"/>
  <c r="M404" i="137"/>
  <c r="M19" i="137" s="1"/>
  <c r="I405" i="137"/>
  <c r="K405" i="137"/>
  <c r="K20" i="137" s="1"/>
  <c r="M405" i="137"/>
  <c r="M20" i="137" s="1"/>
  <c r="I406" i="137"/>
  <c r="I21" i="137" s="1"/>
  <c r="K406" i="137"/>
  <c r="K21" i="137" s="1"/>
  <c r="M406" i="137"/>
  <c r="M21" i="137" s="1"/>
  <c r="I407" i="137"/>
  <c r="I22" i="137" s="1"/>
  <c r="K407" i="137"/>
  <c r="K22" i="137" s="1"/>
  <c r="M407" i="137"/>
  <c r="M22" i="137" s="1"/>
  <c r="I408" i="137"/>
  <c r="I23" i="137" s="1"/>
  <c r="K408" i="137"/>
  <c r="K23" i="137" s="1"/>
  <c r="M408" i="137"/>
  <c r="M23" i="137" s="1"/>
  <c r="E403" i="137"/>
  <c r="E18" i="137" s="1"/>
  <c r="G403" i="137"/>
  <c r="G18" i="137" s="1"/>
  <c r="E404" i="137"/>
  <c r="G404" i="137"/>
  <c r="G19" i="137" s="1"/>
  <c r="E405" i="137"/>
  <c r="E20" i="137" s="1"/>
  <c r="G405" i="137"/>
  <c r="G20" i="137" s="1"/>
  <c r="E406" i="137"/>
  <c r="E21" i="137" s="1"/>
  <c r="G406" i="137"/>
  <c r="G21" i="137" s="1"/>
  <c r="E407" i="137"/>
  <c r="E22" i="137" s="1"/>
  <c r="G407" i="137"/>
  <c r="G22" i="137" s="1"/>
  <c r="E408" i="137"/>
  <c r="E23" i="137" s="1"/>
  <c r="G408" i="137"/>
  <c r="G23" i="137" s="1"/>
  <c r="F403" i="137"/>
  <c r="F18" i="137" s="1"/>
  <c r="F404" i="137"/>
  <c r="F19" i="137" s="1"/>
  <c r="F405" i="137"/>
  <c r="F406" i="137"/>
  <c r="F21" i="137" s="1"/>
  <c r="F407" i="137"/>
  <c r="F22" i="137" s="1"/>
  <c r="F408" i="137"/>
  <c r="F23" i="137" s="1"/>
  <c r="D407" i="137"/>
  <c r="D22" i="137" s="1"/>
  <c r="D405" i="137"/>
  <c r="D20" i="137" s="1"/>
  <c r="D11" i="95" s="1"/>
  <c r="D403" i="137"/>
  <c r="D18" i="137" s="1"/>
  <c r="D9" i="95" s="1"/>
  <c r="D408" i="137"/>
  <c r="D23" i="137" s="1"/>
  <c r="D14" i="95" s="1"/>
  <c r="H14" i="95" s="1"/>
  <c r="D406" i="137"/>
  <c r="D21" i="137" s="1"/>
  <c r="D404" i="137"/>
  <c r="D19" i="137" s="1"/>
  <c r="Q18" i="137"/>
  <c r="P20" i="137"/>
  <c r="M18" i="137"/>
  <c r="I19" i="137"/>
  <c r="H406" i="137"/>
  <c r="G402" i="137"/>
  <c r="G466" i="137" s="1"/>
  <c r="G467" i="137" s="1"/>
  <c r="H403" i="137"/>
  <c r="U407" i="137"/>
  <c r="U22" i="137" s="1"/>
  <c r="U408" i="137"/>
  <c r="U23" i="137" s="1"/>
  <c r="U406" i="137"/>
  <c r="U21" i="137" s="1"/>
  <c r="D10" i="95"/>
  <c r="F34" i="130"/>
  <c r="G20" i="15"/>
  <c r="F33" i="130" s="1"/>
  <c r="Q398" i="53"/>
  <c r="Q52" i="53" s="1"/>
  <c r="L398" i="53"/>
  <c r="L52" i="53" s="1"/>
  <c r="S398" i="53"/>
  <c r="S52" i="53" s="1"/>
  <c r="J403" i="53"/>
  <c r="J402" i="53" s="1"/>
  <c r="K403" i="53"/>
  <c r="K402" i="53" s="1"/>
  <c r="L403" i="53"/>
  <c r="L57" i="53" s="1"/>
  <c r="L56" i="53" s="1"/>
  <c r="U403" i="53"/>
  <c r="U402" i="53" s="1"/>
  <c r="T403" i="53"/>
  <c r="T57" i="53" s="1"/>
  <c r="T56" i="53" s="1"/>
  <c r="S403" i="53"/>
  <c r="I15" i="146" l="1"/>
  <c r="E111" i="146"/>
  <c r="M111" i="146"/>
  <c r="E103" i="146"/>
  <c r="M103" i="146"/>
  <c r="F103" i="146"/>
  <c r="N103" i="146"/>
  <c r="Z402" i="53"/>
  <c r="G10" i="146"/>
  <c r="E122" i="146"/>
  <c r="I122" i="146"/>
  <c r="G29" i="146"/>
  <c r="K29" i="146"/>
  <c r="O29" i="146"/>
  <c r="G111" i="146"/>
  <c r="K110" i="146"/>
  <c r="O111" i="146"/>
  <c r="G115" i="146"/>
  <c r="K115" i="146"/>
  <c r="O115" i="146"/>
  <c r="H50" i="53"/>
  <c r="X50" i="53" s="1"/>
  <c r="N122" i="146"/>
  <c r="D10" i="146"/>
  <c r="D119" i="146" s="1"/>
  <c r="H10" i="146"/>
  <c r="H119" i="146" s="1"/>
  <c r="F40" i="146"/>
  <c r="F123" i="146" s="1"/>
  <c r="D18" i="146"/>
  <c r="D23" i="146" s="1"/>
  <c r="H18" i="146"/>
  <c r="H23" i="146" s="1"/>
  <c r="F18" i="146"/>
  <c r="F23" i="146" s="1"/>
  <c r="J18" i="146"/>
  <c r="J23" i="146" s="1"/>
  <c r="N18" i="146"/>
  <c r="N23" i="146" s="1"/>
  <c r="D35" i="146"/>
  <c r="H35" i="146"/>
  <c r="F35" i="146"/>
  <c r="L35" i="146"/>
  <c r="J35" i="146"/>
  <c r="N35" i="146"/>
  <c r="D125" i="146"/>
  <c r="F48" i="146"/>
  <c r="J48" i="146"/>
  <c r="N48" i="146"/>
  <c r="N106" i="146" s="1"/>
  <c r="L48" i="146"/>
  <c r="D56" i="146"/>
  <c r="D126" i="146" s="1"/>
  <c r="H56" i="146"/>
  <c r="H106" i="146" s="1"/>
  <c r="H127" i="146"/>
  <c r="L56" i="146"/>
  <c r="L126" i="146" s="1"/>
  <c r="N56" i="146"/>
  <c r="N126" i="146" s="1"/>
  <c r="D65" i="146"/>
  <c r="H65" i="146"/>
  <c r="F65" i="146"/>
  <c r="L65" i="146"/>
  <c r="N65" i="146"/>
  <c r="D130" i="146"/>
  <c r="O119" i="146"/>
  <c r="O15" i="146"/>
  <c r="O105" i="146" s="1"/>
  <c r="K103" i="146"/>
  <c r="G107" i="146"/>
  <c r="AC52" i="53"/>
  <c r="D122" i="146"/>
  <c r="H122" i="146"/>
  <c r="H131" i="146"/>
  <c r="F131" i="146"/>
  <c r="L130" i="146"/>
  <c r="J130" i="146"/>
  <c r="N131" i="146"/>
  <c r="F97" i="146"/>
  <c r="D97" i="146"/>
  <c r="H97" i="146"/>
  <c r="J97" i="146"/>
  <c r="N97" i="146"/>
  <c r="L97" i="146"/>
  <c r="O107" i="146"/>
  <c r="N130" i="146"/>
  <c r="J49" i="53"/>
  <c r="G393" i="53"/>
  <c r="D111" i="146"/>
  <c r="L40" i="146"/>
  <c r="L123" i="146" s="1"/>
  <c r="L125" i="146"/>
  <c r="J131" i="146"/>
  <c r="H111" i="146"/>
  <c r="L111" i="146"/>
  <c r="I108" i="146"/>
  <c r="O108" i="146"/>
  <c r="U49" i="53"/>
  <c r="U47" i="53" s="1"/>
  <c r="AC402" i="53"/>
  <c r="G65" i="146"/>
  <c r="K65" i="146"/>
  <c r="O65" i="146"/>
  <c r="AE57" i="53"/>
  <c r="D39" i="146"/>
  <c r="D120" i="146" s="1"/>
  <c r="D15" i="146"/>
  <c r="D101" i="146" s="1"/>
  <c r="P402" i="53"/>
  <c r="P57" i="53"/>
  <c r="P56" i="53" s="1"/>
  <c r="D103" i="146"/>
  <c r="H103" i="146"/>
  <c r="L103" i="146"/>
  <c r="H116" i="146"/>
  <c r="F122" i="146"/>
  <c r="H130" i="146"/>
  <c r="D131" i="146"/>
  <c r="L131" i="146"/>
  <c r="Y52" i="53"/>
  <c r="AA52" i="53" s="1"/>
  <c r="S393" i="53"/>
  <c r="AD402" i="53"/>
  <c r="K119" i="146"/>
  <c r="D48" i="146"/>
  <c r="D106" i="146" s="1"/>
  <c r="AE48" i="53"/>
  <c r="H40" i="146"/>
  <c r="H123" i="146" s="1"/>
  <c r="I52" i="53"/>
  <c r="I51" i="53" s="1"/>
  <c r="K39" i="146"/>
  <c r="K120" i="146" s="1"/>
  <c r="G35" i="146"/>
  <c r="G48" i="146"/>
  <c r="M48" i="146"/>
  <c r="AE394" i="53"/>
  <c r="AE393" i="53" s="1"/>
  <c r="D55" i="55"/>
  <c r="D42" i="55"/>
  <c r="F42" i="55"/>
  <c r="F55" i="55"/>
  <c r="L42" i="55"/>
  <c r="L56" i="55" s="1"/>
  <c r="L55" i="55"/>
  <c r="K370" i="137"/>
  <c r="K92" i="14" s="1"/>
  <c r="O306" i="137"/>
  <c r="V306" i="137"/>
  <c r="P370" i="137"/>
  <c r="P92" i="14" s="1"/>
  <c r="O346" i="137"/>
  <c r="J370" i="137"/>
  <c r="J92" i="14" s="1"/>
  <c r="E562" i="137"/>
  <c r="E146" i="14" s="1"/>
  <c r="H489" i="137"/>
  <c r="X489" i="137" s="1"/>
  <c r="H498" i="137"/>
  <c r="X498" i="137" s="1"/>
  <c r="F562" i="137"/>
  <c r="W514" i="137"/>
  <c r="AB514" i="137" s="1"/>
  <c r="X182" i="52"/>
  <c r="H172" i="52"/>
  <c r="X172" i="52" s="1"/>
  <c r="W216" i="52"/>
  <c r="AB216" i="52" s="1"/>
  <c r="W220" i="52"/>
  <c r="AB220" i="52" s="1"/>
  <c r="F267" i="55"/>
  <c r="H241" i="55"/>
  <c r="N267" i="55"/>
  <c r="N254" i="55"/>
  <c r="X479" i="137"/>
  <c r="H482" i="137"/>
  <c r="L484" i="137"/>
  <c r="L99" i="137"/>
  <c r="AF284" i="52"/>
  <c r="AA269" i="52"/>
  <c r="AF269" i="52" s="1"/>
  <c r="AF299" i="52"/>
  <c r="AA297" i="52"/>
  <c r="AF297" i="52" s="1"/>
  <c r="AF308" i="52"/>
  <c r="AA306" i="52"/>
  <c r="AF306" i="52" s="1"/>
  <c r="AF118" i="55"/>
  <c r="AA114" i="55"/>
  <c r="U57" i="53"/>
  <c r="U56" i="53" s="1"/>
  <c r="Q397" i="53"/>
  <c r="R50" i="95"/>
  <c r="R53" i="55"/>
  <c r="R56" i="55"/>
  <c r="Q265" i="55"/>
  <c r="V254" i="55"/>
  <c r="V268" i="55" s="1"/>
  <c r="O494" i="137"/>
  <c r="V13" i="117"/>
  <c r="AA13" i="117" s="1"/>
  <c r="V44" i="16"/>
  <c r="W37" i="16"/>
  <c r="AB37" i="16" s="1"/>
  <c r="W34" i="16"/>
  <c r="AB34" i="16" s="1"/>
  <c r="O27" i="16"/>
  <c r="V9" i="116"/>
  <c r="H358" i="137"/>
  <c r="X358" i="137" s="1"/>
  <c r="U36" i="116"/>
  <c r="G24" i="116"/>
  <c r="W24" i="116" s="1"/>
  <c r="W25" i="116"/>
  <c r="T402" i="53"/>
  <c r="T52" i="53"/>
  <c r="T51" i="53" s="1"/>
  <c r="T19" i="137"/>
  <c r="T402" i="137"/>
  <c r="T466" i="137" s="1"/>
  <c r="E371" i="55"/>
  <c r="G28" i="116"/>
  <c r="W28" i="116" s="1"/>
  <c r="V59" i="14"/>
  <c r="W37" i="14"/>
  <c r="G374" i="55"/>
  <c r="G371" i="55"/>
  <c r="X174" i="55"/>
  <c r="H182" i="55"/>
  <c r="X182" i="55" s="1"/>
  <c r="H58" i="138"/>
  <c r="X58" i="138" s="1"/>
  <c r="S268" i="55"/>
  <c r="S265" i="55"/>
  <c r="AB123" i="55"/>
  <c r="W121" i="55"/>
  <c r="AB121" i="55" s="1"/>
  <c r="M162" i="55"/>
  <c r="M159" i="55"/>
  <c r="W14" i="14"/>
  <c r="AB14" i="14" s="1"/>
  <c r="AE81" i="16"/>
  <c r="S81" i="16"/>
  <c r="N81" i="16"/>
  <c r="J81" i="16"/>
  <c r="AF72" i="16"/>
  <c r="AA81" i="16"/>
  <c r="AF81" i="16" s="1"/>
  <c r="T100" i="137"/>
  <c r="T99" i="137"/>
  <c r="V56" i="16"/>
  <c r="E19" i="137"/>
  <c r="E402" i="137"/>
  <c r="E466" i="137" s="1"/>
  <c r="AB469" i="52"/>
  <c r="W297" i="52"/>
  <c r="AB297" i="52" s="1"/>
  <c r="F370" i="137"/>
  <c r="F92" i="14" s="1"/>
  <c r="Y268" i="55"/>
  <c r="Y265" i="55"/>
  <c r="Q42" i="55"/>
  <c r="Q53" i="55" s="1"/>
  <c r="Q55" i="55"/>
  <c r="U55" i="55"/>
  <c r="U42" i="55"/>
  <c r="W46" i="55"/>
  <c r="AB46" i="55" s="1"/>
  <c r="S9" i="93"/>
  <c r="Q13" i="93"/>
  <c r="AL9" i="93"/>
  <c r="AN9" i="93" s="1"/>
  <c r="W81" i="52"/>
  <c r="AB81" i="52" s="1"/>
  <c r="V38" i="116"/>
  <c r="AA38" i="116" s="1"/>
  <c r="V14" i="116"/>
  <c r="AA14" i="116" s="1"/>
  <c r="I56" i="55"/>
  <c r="M53" i="55"/>
  <c r="O43" i="55"/>
  <c r="W39" i="55"/>
  <c r="AB39" i="55" s="1"/>
  <c r="E56" i="55"/>
  <c r="W41" i="137"/>
  <c r="W52" i="137"/>
  <c r="W94" i="137"/>
  <c r="AB94" i="137" s="1"/>
  <c r="W43" i="138"/>
  <c r="AB43" i="138" s="1"/>
  <c r="O58" i="138"/>
  <c r="V58" i="138"/>
  <c r="W96" i="138"/>
  <c r="AB96" i="138" s="1"/>
  <c r="W315" i="137"/>
  <c r="AB315" i="137" s="1"/>
  <c r="W319" i="137"/>
  <c r="AB319" i="137" s="1"/>
  <c r="O322" i="137"/>
  <c r="W322" i="137" s="1"/>
  <c r="AB322" i="137" s="1"/>
  <c r="N370" i="137"/>
  <c r="N92" i="14" s="1"/>
  <c r="W324" i="137"/>
  <c r="AB324" i="137" s="1"/>
  <c r="W347" i="137"/>
  <c r="AB347" i="137" s="1"/>
  <c r="W366" i="137"/>
  <c r="AB366" i="137" s="1"/>
  <c r="W558" i="137"/>
  <c r="AB558" i="137" s="1"/>
  <c r="W559" i="137"/>
  <c r="AB559" i="137" s="1"/>
  <c r="H585" i="137"/>
  <c r="X585" i="137" s="1"/>
  <c r="W587" i="137"/>
  <c r="AB587" i="137" s="1"/>
  <c r="H590" i="137"/>
  <c r="X590" i="137" s="1"/>
  <c r="I658" i="137"/>
  <c r="I173" i="14" s="1"/>
  <c r="V594" i="137"/>
  <c r="W595" i="137"/>
  <c r="AB595" i="137" s="1"/>
  <c r="W615" i="137"/>
  <c r="AB615" i="137" s="1"/>
  <c r="W631" i="137"/>
  <c r="AB631" i="137" s="1"/>
  <c r="W636" i="137"/>
  <c r="W641" i="137"/>
  <c r="AB641" i="137" s="1"/>
  <c r="W645" i="137"/>
  <c r="AB645" i="137" s="1"/>
  <c r="W650" i="137"/>
  <c r="AB650" i="137" s="1"/>
  <c r="N8" i="116"/>
  <c r="W301" i="52"/>
  <c r="AB301" i="52" s="1"/>
  <c r="X46" i="137"/>
  <c r="H100" i="138"/>
  <c r="X100" i="138" s="1"/>
  <c r="R81" i="16"/>
  <c r="M81" i="16"/>
  <c r="H80" i="16"/>
  <c r="X80" i="16" s="1"/>
  <c r="W76" i="16"/>
  <c r="AB76" i="16" s="1"/>
  <c r="W75" i="16"/>
  <c r="AB75" i="16" s="1"/>
  <c r="S64" i="16"/>
  <c r="N64" i="16"/>
  <c r="E64" i="16"/>
  <c r="W62" i="16"/>
  <c r="AB62" i="16" s="1"/>
  <c r="W28" i="16"/>
  <c r="AB28" i="16" s="1"/>
  <c r="V35" i="116"/>
  <c r="AA35" i="116" s="1"/>
  <c r="V34" i="116"/>
  <c r="AA34" i="116" s="1"/>
  <c r="Y7" i="93"/>
  <c r="G7" i="93"/>
  <c r="W37" i="138"/>
  <c r="AB37" i="138" s="1"/>
  <c r="W79" i="138"/>
  <c r="AB79" i="138" s="1"/>
  <c r="W83" i="138"/>
  <c r="AB83" i="138" s="1"/>
  <c r="W67" i="138"/>
  <c r="X67" i="138" s="1"/>
  <c r="Q17" i="138"/>
  <c r="G17" i="138"/>
  <c r="W298" i="137"/>
  <c r="AB298" i="137" s="1"/>
  <c r="W313" i="137"/>
  <c r="AB313" i="137" s="1"/>
  <c r="W328" i="137"/>
  <c r="AB328" i="137" s="1"/>
  <c r="V346" i="137"/>
  <c r="V351" i="137"/>
  <c r="W355" i="137"/>
  <c r="AB355" i="137" s="1"/>
  <c r="W360" i="137"/>
  <c r="AB360" i="137" s="1"/>
  <c r="W364" i="137"/>
  <c r="AB364" i="137" s="1"/>
  <c r="W369" i="137"/>
  <c r="AB369" i="137" s="1"/>
  <c r="W505" i="137"/>
  <c r="AB505" i="137" s="1"/>
  <c r="W509" i="137"/>
  <c r="AB509" i="137" s="1"/>
  <c r="W515" i="137"/>
  <c r="AB515" i="137" s="1"/>
  <c r="W519" i="137"/>
  <c r="AB519" i="137" s="1"/>
  <c r="W599" i="137"/>
  <c r="AB599" i="137" s="1"/>
  <c r="W308" i="55"/>
  <c r="AB308" i="55" s="1"/>
  <c r="J53" i="55"/>
  <c r="U268" i="55"/>
  <c r="Y212" i="55"/>
  <c r="W459" i="52"/>
  <c r="AB459" i="52" s="1"/>
  <c r="U17" i="138"/>
  <c r="W24" i="16"/>
  <c r="AB24" i="16" s="1"/>
  <c r="W21" i="16"/>
  <c r="AB21" i="16" s="1"/>
  <c r="W20" i="16"/>
  <c r="AB20" i="16" s="1"/>
  <c r="W9" i="16"/>
  <c r="AB9" i="16" s="1"/>
  <c r="W79" i="52"/>
  <c r="AB79" i="52" s="1"/>
  <c r="V31" i="116"/>
  <c r="AA31" i="116" s="1"/>
  <c r="V30" i="116"/>
  <c r="AA30" i="116" s="1"/>
  <c r="V22" i="116"/>
  <c r="AA22" i="116" s="1"/>
  <c r="V21" i="117"/>
  <c r="AA21" i="117" s="1"/>
  <c r="W41" i="55"/>
  <c r="AB41" i="55" s="1"/>
  <c r="W14" i="55"/>
  <c r="AB14" i="55" s="1"/>
  <c r="J23" i="55"/>
  <c r="G23" i="55"/>
  <c r="W67" i="137"/>
  <c r="AB67" i="137" s="1"/>
  <c r="W94" i="138"/>
  <c r="AB94" i="138" s="1"/>
  <c r="G370" i="137"/>
  <c r="G92" i="14" s="1"/>
  <c r="W326" i="137"/>
  <c r="AB326" i="137" s="1"/>
  <c r="L658" i="137"/>
  <c r="L173" i="14" s="1"/>
  <c r="W589" i="137"/>
  <c r="AB589" i="137" s="1"/>
  <c r="V590" i="137"/>
  <c r="T658" i="137"/>
  <c r="T173" i="14" s="1"/>
  <c r="W591" i="137"/>
  <c r="AB591" i="137" s="1"/>
  <c r="H594" i="137"/>
  <c r="X594" i="137" s="1"/>
  <c r="O594" i="137"/>
  <c r="W594" i="137" s="1"/>
  <c r="AB594" i="137" s="1"/>
  <c r="W596" i="137"/>
  <c r="AB596" i="137" s="1"/>
  <c r="W598" i="137"/>
  <c r="AB598" i="137" s="1"/>
  <c r="W602" i="137"/>
  <c r="AB602" i="137" s="1"/>
  <c r="W612" i="137"/>
  <c r="AB612" i="137" s="1"/>
  <c r="W617" i="137"/>
  <c r="AB617" i="137" s="1"/>
  <c r="W621" i="137"/>
  <c r="AB621" i="137" s="1"/>
  <c r="W624" i="137"/>
  <c r="AB624" i="137" s="1"/>
  <c r="W628" i="137"/>
  <c r="AB628" i="137" s="1"/>
  <c r="W632" i="137"/>
  <c r="AB632" i="137" s="1"/>
  <c r="V634" i="137"/>
  <c r="W637" i="137"/>
  <c r="AB637" i="137" s="1"/>
  <c r="W642" i="137"/>
  <c r="AB642" i="137" s="1"/>
  <c r="W643" i="137"/>
  <c r="AB643" i="137" s="1"/>
  <c r="H646" i="137"/>
  <c r="X646" i="137" s="1"/>
  <c r="W647" i="137"/>
  <c r="AB647" i="137" s="1"/>
  <c r="W651" i="137"/>
  <c r="AB651" i="137" s="1"/>
  <c r="W652" i="137"/>
  <c r="AB652" i="137" s="1"/>
  <c r="W657" i="137"/>
  <c r="AB657" i="137" s="1"/>
  <c r="O393" i="137"/>
  <c r="W393" i="137" s="1"/>
  <c r="AB393" i="137" s="1"/>
  <c r="W395" i="137"/>
  <c r="AB395" i="137" s="1"/>
  <c r="H398" i="137"/>
  <c r="W409" i="137"/>
  <c r="W413" i="137"/>
  <c r="W417" i="137"/>
  <c r="W427" i="137"/>
  <c r="X430" i="137"/>
  <c r="W431" i="137"/>
  <c r="X431" i="137" s="1"/>
  <c r="W434" i="137"/>
  <c r="W438" i="137"/>
  <c r="X438" i="137" s="1"/>
  <c r="W439" i="137"/>
  <c r="W448" i="137"/>
  <c r="AB448" i="137" s="1"/>
  <c r="W449" i="137"/>
  <c r="AB449" i="137" s="1"/>
  <c r="W451" i="137"/>
  <c r="AB451" i="137" s="1"/>
  <c r="W452" i="137"/>
  <c r="AB452" i="137" s="1"/>
  <c r="W453" i="137"/>
  <c r="AB453" i="137" s="1"/>
  <c r="W455" i="137"/>
  <c r="W459" i="137"/>
  <c r="X459" i="137" s="1"/>
  <c r="J230" i="52"/>
  <c r="J67" i="14" s="1"/>
  <c r="O172" i="52"/>
  <c r="W177" i="52"/>
  <c r="AB177" i="52" s="1"/>
  <c r="W182" i="52"/>
  <c r="AB182" i="52" s="1"/>
  <c r="W192" i="52"/>
  <c r="AB192" i="52" s="1"/>
  <c r="W195" i="52"/>
  <c r="AB195" i="52" s="1"/>
  <c r="W196" i="52"/>
  <c r="AB196" i="52" s="1"/>
  <c r="W200" i="52"/>
  <c r="AB200" i="52" s="1"/>
  <c r="W202" i="52"/>
  <c r="AB202" i="52" s="1"/>
  <c r="W207" i="52"/>
  <c r="AB207" i="52" s="1"/>
  <c r="W217" i="52"/>
  <c r="AB217" i="52" s="1"/>
  <c r="W302" i="52"/>
  <c r="AB302" i="52" s="1"/>
  <c r="W521" i="52"/>
  <c r="AB521" i="52" s="1"/>
  <c r="D554" i="52"/>
  <c r="D175" i="14" s="1"/>
  <c r="R554" i="52"/>
  <c r="R175" i="14" s="1"/>
  <c r="W538" i="52"/>
  <c r="AB538" i="52" s="1"/>
  <c r="L554" i="52"/>
  <c r="L175" i="14" s="1"/>
  <c r="Q554" i="52"/>
  <c r="Q175" i="14" s="1"/>
  <c r="V544" i="52"/>
  <c r="V549" i="52"/>
  <c r="W191" i="55"/>
  <c r="AB191" i="55" s="1"/>
  <c r="W277" i="55"/>
  <c r="AB277" i="55" s="1"/>
  <c r="O280" i="55"/>
  <c r="V280" i="55"/>
  <c r="J374" i="55"/>
  <c r="W357" i="55"/>
  <c r="AB357" i="55" s="1"/>
  <c r="H361" i="55"/>
  <c r="X361" i="55" s="1"/>
  <c r="O361" i="55"/>
  <c r="W367" i="55"/>
  <c r="AB367" i="55" s="1"/>
  <c r="O220" i="55"/>
  <c r="W223" i="55"/>
  <c r="AB223" i="55" s="1"/>
  <c r="W376" i="137"/>
  <c r="AB376" i="137" s="1"/>
  <c r="W573" i="137"/>
  <c r="AB573" i="137" s="1"/>
  <c r="O674" i="137"/>
  <c r="X478" i="137"/>
  <c r="W479" i="137"/>
  <c r="W480" i="137"/>
  <c r="V674" i="137"/>
  <c r="W474" i="137"/>
  <c r="X476" i="137"/>
  <c r="O246" i="52"/>
  <c r="O248" i="52" s="1"/>
  <c r="AE174" i="14"/>
  <c r="I230" i="52"/>
  <c r="I67" i="14" s="1"/>
  <c r="R230" i="52"/>
  <c r="R67" i="14" s="1"/>
  <c r="O114" i="55"/>
  <c r="M182" i="55"/>
  <c r="M96" i="14" s="1"/>
  <c r="N235" i="55"/>
  <c r="N123" i="14" s="1"/>
  <c r="F30" i="107"/>
  <c r="W396" i="137"/>
  <c r="AB396" i="137" s="1"/>
  <c r="O398" i="137"/>
  <c r="W398" i="137" s="1"/>
  <c r="X398" i="137" s="1"/>
  <c r="O418" i="137"/>
  <c r="W428" i="137"/>
  <c r="W432" i="137"/>
  <c r="X439" i="137"/>
  <c r="H447" i="137"/>
  <c r="X447" i="137" s="1"/>
  <c r="O447" i="137"/>
  <c r="H454" i="137"/>
  <c r="O454" i="137"/>
  <c r="W460" i="137"/>
  <c r="AB460" i="137" s="1"/>
  <c r="W464" i="137"/>
  <c r="AB464" i="137" s="1"/>
  <c r="W465" i="137"/>
  <c r="AB465" i="137" s="1"/>
  <c r="Q230" i="52"/>
  <c r="Q67" i="14" s="1"/>
  <c r="W175" i="52"/>
  <c r="AB175" i="52" s="1"/>
  <c r="W179" i="52"/>
  <c r="AB179" i="52" s="1"/>
  <c r="W180" i="52"/>
  <c r="AB180" i="52" s="1"/>
  <c r="W185" i="52"/>
  <c r="AB185" i="52" s="1"/>
  <c r="W193" i="52"/>
  <c r="AB193" i="52" s="1"/>
  <c r="W194" i="52"/>
  <c r="AB194" i="52" s="1"/>
  <c r="W198" i="52"/>
  <c r="AB198" i="52" s="1"/>
  <c r="O208" i="52"/>
  <c r="W210" i="52"/>
  <c r="AB210" i="52" s="1"/>
  <c r="W214" i="52"/>
  <c r="AB214" i="52" s="1"/>
  <c r="W527" i="52"/>
  <c r="AB527" i="52" s="1"/>
  <c r="V572" i="52"/>
  <c r="J554" i="52"/>
  <c r="J175" i="14" s="1"/>
  <c r="W541" i="52"/>
  <c r="AB541" i="52" s="1"/>
  <c r="W542" i="52"/>
  <c r="AB542" i="52" s="1"/>
  <c r="O544" i="52"/>
  <c r="W544" i="52" s="1"/>
  <c r="AB544" i="52" s="1"/>
  <c r="H544" i="52"/>
  <c r="X544" i="52" s="1"/>
  <c r="W194" i="55"/>
  <c r="AB194" i="55" s="1"/>
  <c r="O273" i="55"/>
  <c r="W279" i="55"/>
  <c r="AB279" i="55" s="1"/>
  <c r="W283" i="55"/>
  <c r="AB283" i="55" s="1"/>
  <c r="W358" i="55"/>
  <c r="AB358" i="55" s="1"/>
  <c r="W370" i="55"/>
  <c r="AB370" i="55" s="1"/>
  <c r="W224" i="55"/>
  <c r="AB224" i="55" s="1"/>
  <c r="O482" i="137"/>
  <c r="W481" i="137"/>
  <c r="W666" i="137"/>
  <c r="AB666" i="137" s="1"/>
  <c r="X474" i="137"/>
  <c r="O570" i="52"/>
  <c r="O572" i="52" s="1"/>
  <c r="AE220" i="52"/>
  <c r="W310" i="52"/>
  <c r="W149" i="137"/>
  <c r="AB149" i="137" s="1"/>
  <c r="W83" i="167"/>
  <c r="AB83" i="167" s="1"/>
  <c r="W17" i="167"/>
  <c r="AB17" i="167" s="1"/>
  <c r="O8" i="167"/>
  <c r="W18" i="167"/>
  <c r="AB18" i="167" s="1"/>
  <c r="W82" i="167"/>
  <c r="AB82" i="167" s="1"/>
  <c r="AE594" i="137"/>
  <c r="AE639" i="137"/>
  <c r="N76" i="55"/>
  <c r="N42" i="14" s="1"/>
  <c r="V91" i="52"/>
  <c r="W129" i="52"/>
  <c r="AB129" i="52" s="1"/>
  <c r="W133" i="52"/>
  <c r="AB133" i="52" s="1"/>
  <c r="W185" i="137"/>
  <c r="W172" i="14"/>
  <c r="AB500" i="53"/>
  <c r="W498" i="53"/>
  <c r="AB498" i="53" s="1"/>
  <c r="AD311" i="52"/>
  <c r="AD94" i="14" s="1"/>
  <c r="AE94" i="14" s="1"/>
  <c r="W211" i="137"/>
  <c r="AB211" i="137" s="1"/>
  <c r="W225" i="137"/>
  <c r="AB225" i="137" s="1"/>
  <c r="W235" i="137"/>
  <c r="AB235" i="137" s="1"/>
  <c r="W243" i="137"/>
  <c r="AB243" i="137" s="1"/>
  <c r="W247" i="137"/>
  <c r="AB247" i="137" s="1"/>
  <c r="W257" i="137"/>
  <c r="AB257" i="137" s="1"/>
  <c r="W259" i="137"/>
  <c r="AB259" i="137" s="1"/>
  <c r="W120" i="137"/>
  <c r="AB120" i="137" s="1"/>
  <c r="V130" i="137"/>
  <c r="W184" i="14"/>
  <c r="AB184" i="14" s="1"/>
  <c r="W130" i="14"/>
  <c r="AB130" i="14" s="1"/>
  <c r="K393" i="53"/>
  <c r="K48" i="53"/>
  <c r="K47" i="53" s="1"/>
  <c r="AA415" i="52"/>
  <c r="AF415" i="52" s="1"/>
  <c r="AE8" i="55"/>
  <c r="AE56" i="55" s="1"/>
  <c r="AE15" i="55"/>
  <c r="AE42" i="55"/>
  <c r="L76" i="55"/>
  <c r="L42" i="14" s="1"/>
  <c r="O42" i="14" s="1"/>
  <c r="Q76" i="55"/>
  <c r="Q42" i="14" s="1"/>
  <c r="V42" i="14" s="1"/>
  <c r="AD76" i="55"/>
  <c r="AD42" i="14" s="1"/>
  <c r="AE42" i="14" s="1"/>
  <c r="AE82" i="55"/>
  <c r="AE95" i="55" s="1"/>
  <c r="W100" i="52"/>
  <c r="AB100" i="52" s="1"/>
  <c r="W137" i="52"/>
  <c r="AB137" i="52" s="1"/>
  <c r="AE165" i="52"/>
  <c r="W75" i="167"/>
  <c r="AB75" i="167" s="1"/>
  <c r="W15" i="167"/>
  <c r="AB15" i="167" s="1"/>
  <c r="W27" i="167"/>
  <c r="AB27" i="167" s="1"/>
  <c r="W31" i="167"/>
  <c r="AB31" i="167" s="1"/>
  <c r="W45" i="53"/>
  <c r="V159" i="53"/>
  <c r="K158" i="53"/>
  <c r="K41" i="14" s="1"/>
  <c r="AC158" i="53"/>
  <c r="AC41" i="14" s="1"/>
  <c r="G244" i="53"/>
  <c r="G68" i="14" s="1"/>
  <c r="Q244" i="53"/>
  <c r="Q68" i="14" s="1"/>
  <c r="V236" i="53"/>
  <c r="W303" i="53"/>
  <c r="AB303" i="53" s="1"/>
  <c r="I330" i="53"/>
  <c r="I95" i="14" s="1"/>
  <c r="X359" i="53"/>
  <c r="O440" i="53"/>
  <c r="E502" i="53"/>
  <c r="E149" i="14" s="1"/>
  <c r="Z502" i="53"/>
  <c r="Z149" i="14" s="1"/>
  <c r="AE503" i="53"/>
  <c r="AC502" i="53"/>
  <c r="AC149" i="14" s="1"/>
  <c r="W489" i="53"/>
  <c r="W514" i="53"/>
  <c r="AB514" i="53" s="1"/>
  <c r="W595" i="53"/>
  <c r="AB595" i="53" s="1"/>
  <c r="W599" i="53"/>
  <c r="AB599" i="53" s="1"/>
  <c r="W604" i="53"/>
  <c r="AB604" i="53" s="1"/>
  <c r="V165" i="52"/>
  <c r="W39" i="167"/>
  <c r="AB39" i="167" s="1"/>
  <c r="W150" i="53"/>
  <c r="AB150" i="53" s="1"/>
  <c r="W68" i="53"/>
  <c r="AB68" i="53" s="1"/>
  <c r="X261" i="53"/>
  <c r="V11" i="53"/>
  <c r="V21" i="53"/>
  <c r="O31" i="53"/>
  <c r="O32" i="53"/>
  <c r="V35" i="53"/>
  <c r="V42" i="53"/>
  <c r="W112" i="53"/>
  <c r="AB112" i="53" s="1"/>
  <c r="W114" i="53"/>
  <c r="AB114" i="53" s="1"/>
  <c r="W116" i="53"/>
  <c r="AB116" i="53" s="1"/>
  <c r="W117" i="53"/>
  <c r="AB117" i="53" s="1"/>
  <c r="W118" i="53"/>
  <c r="AB118" i="53" s="1"/>
  <c r="W256" i="53"/>
  <c r="AB256" i="53" s="1"/>
  <c r="W496" i="53"/>
  <c r="AB496" i="53" s="1"/>
  <c r="W533" i="53"/>
  <c r="AB533" i="53" s="1"/>
  <c r="G417" i="53"/>
  <c r="H379" i="53"/>
  <c r="X379" i="53" s="1"/>
  <c r="O378" i="53"/>
  <c r="W378" i="53" s="1"/>
  <c r="AB378" i="53" s="1"/>
  <c r="O380" i="53"/>
  <c r="V374" i="53"/>
  <c r="W374" i="53" s="1"/>
  <c r="V376" i="53"/>
  <c r="W376" i="53" s="1"/>
  <c r="V382" i="53"/>
  <c r="W382" i="53" s="1"/>
  <c r="V384" i="53"/>
  <c r="W384" i="53" s="1"/>
  <c r="V386" i="53"/>
  <c r="V388" i="53"/>
  <c r="L393" i="53"/>
  <c r="V415" i="53"/>
  <c r="H362" i="53"/>
  <c r="X362" i="53" s="1"/>
  <c r="H366" i="53"/>
  <c r="X366" i="53" s="1"/>
  <c r="H370" i="53"/>
  <c r="X370" i="53" s="1"/>
  <c r="AE51" i="167"/>
  <c r="O43" i="53"/>
  <c r="H44" i="53"/>
  <c r="X44" i="53" s="1"/>
  <c r="N47" i="53"/>
  <c r="Y158" i="53"/>
  <c r="Y41" i="14" s="1"/>
  <c r="AA41" i="14" s="1"/>
  <c r="AF41" i="14" s="1"/>
  <c r="H177" i="53"/>
  <c r="N244" i="53"/>
  <c r="N68" i="14" s="1"/>
  <c r="AC244" i="53"/>
  <c r="AC68" i="14" s="1"/>
  <c r="AE240" i="53"/>
  <c r="V285" i="53"/>
  <c r="W296" i="53"/>
  <c r="AB296" i="53" s="1"/>
  <c r="AE311" i="53"/>
  <c r="W317" i="53"/>
  <c r="AB317" i="53" s="1"/>
  <c r="AE440" i="53"/>
  <c r="W482" i="53"/>
  <c r="AB482" i="53" s="1"/>
  <c r="W486" i="53"/>
  <c r="AB486" i="53" s="1"/>
  <c r="Y502" i="53"/>
  <c r="Y149" i="14" s="1"/>
  <c r="W540" i="53"/>
  <c r="AB540" i="53" s="1"/>
  <c r="U82" i="52"/>
  <c r="W33" i="167"/>
  <c r="AB33" i="167" s="1"/>
  <c r="W37" i="167"/>
  <c r="AB37" i="167" s="1"/>
  <c r="W41" i="167"/>
  <c r="AB41" i="167" s="1"/>
  <c r="W61" i="167"/>
  <c r="AB61" i="167" s="1"/>
  <c r="AE62" i="167"/>
  <c r="O15" i="137"/>
  <c r="AA22" i="16"/>
  <c r="AF22" i="16" s="1"/>
  <c r="Z32" i="116"/>
  <c r="AE32" i="116" s="1"/>
  <c r="H14" i="53"/>
  <c r="O14" i="53"/>
  <c r="O21" i="53"/>
  <c r="W21" i="53" s="1"/>
  <c r="H22" i="53"/>
  <c r="X22" i="53" s="1"/>
  <c r="K71" i="53"/>
  <c r="K73" i="53" s="1"/>
  <c r="P71" i="53"/>
  <c r="P73" i="53" s="1"/>
  <c r="V32" i="53"/>
  <c r="H36" i="53"/>
  <c r="X36" i="53" s="1"/>
  <c r="H37" i="53"/>
  <c r="O37" i="53"/>
  <c r="O38" i="53"/>
  <c r="O39" i="53"/>
  <c r="O41" i="53"/>
  <c r="O42" i="53"/>
  <c r="W42" i="53" s="1"/>
  <c r="U42" i="95" s="1"/>
  <c r="W42" i="95" s="1"/>
  <c r="AE65" i="53"/>
  <c r="O67" i="53"/>
  <c r="O66" i="53" s="1"/>
  <c r="AA67" i="53"/>
  <c r="H68" i="53"/>
  <c r="X68" i="53" s="1"/>
  <c r="O69" i="53"/>
  <c r="W101" i="53"/>
  <c r="AB101" i="53" s="1"/>
  <c r="W104" i="53"/>
  <c r="AB104" i="53" s="1"/>
  <c r="W108" i="53"/>
  <c r="AB108" i="53" s="1"/>
  <c r="AE177" i="53"/>
  <c r="W115" i="53"/>
  <c r="AB115" i="53" s="1"/>
  <c r="W203" i="53"/>
  <c r="AB203" i="53" s="1"/>
  <c r="W260" i="53"/>
  <c r="AB260" i="53" s="1"/>
  <c r="W310" i="53"/>
  <c r="AB310" i="53" s="1"/>
  <c r="W341" i="53"/>
  <c r="AB341" i="53" s="1"/>
  <c r="W441" i="53"/>
  <c r="W536" i="53"/>
  <c r="AB536" i="53" s="1"/>
  <c r="W537" i="53"/>
  <c r="AB537" i="53" s="1"/>
  <c r="W560" i="53"/>
  <c r="AB560" i="53" s="1"/>
  <c r="W562" i="53"/>
  <c r="AB562" i="53" s="1"/>
  <c r="AE569" i="53"/>
  <c r="J393" i="53"/>
  <c r="N417" i="53"/>
  <c r="V405" i="53"/>
  <c r="E408" i="53"/>
  <c r="K78" i="90"/>
  <c r="K129" i="90"/>
  <c r="H360" i="53"/>
  <c r="X360" i="53" s="1"/>
  <c r="H364" i="53"/>
  <c r="X364" i="53" s="1"/>
  <c r="O369" i="53"/>
  <c r="W369" i="53" s="1"/>
  <c r="Y473" i="52"/>
  <c r="Y148" i="14" s="1"/>
  <c r="W43" i="14"/>
  <c r="AB43" i="14" s="1"/>
  <c r="I402" i="53"/>
  <c r="H69" i="14"/>
  <c r="X69" i="14" s="1"/>
  <c r="O42" i="16"/>
  <c r="V40" i="16"/>
  <c r="P32" i="95"/>
  <c r="Z32" i="95" s="1"/>
  <c r="AJ32" i="95" s="1"/>
  <c r="AT32" i="95" s="1"/>
  <c r="N28" i="95"/>
  <c r="O19" i="95"/>
  <c r="O17" i="95"/>
  <c r="Y17" i="95" s="1"/>
  <c r="AI17" i="95" s="1"/>
  <c r="AS17" i="95" s="1"/>
  <c r="P22" i="95"/>
  <c r="Z22" i="95" s="1"/>
  <c r="AJ22" i="95" s="1"/>
  <c r="AT22" i="95" s="1"/>
  <c r="P26" i="95"/>
  <c r="P38" i="95"/>
  <c r="AA174" i="14"/>
  <c r="AF174" i="14" s="1"/>
  <c r="W180" i="14"/>
  <c r="AB180" i="14" s="1"/>
  <c r="W125" i="14"/>
  <c r="AB125" i="14" s="1"/>
  <c r="L402" i="53"/>
  <c r="N397" i="53"/>
  <c r="M52" i="53"/>
  <c r="M51" i="53" s="1"/>
  <c r="S47" i="53"/>
  <c r="AC51" i="53"/>
  <c r="H396" i="53"/>
  <c r="X396" i="53" s="1"/>
  <c r="G117" i="146"/>
  <c r="I117" i="146"/>
  <c r="AJ13" i="93"/>
  <c r="AK9" i="93"/>
  <c r="AG13" i="93"/>
  <c r="AH13" i="93" s="1"/>
  <c r="AH9" i="93"/>
  <c r="F214" i="55"/>
  <c r="F201" i="55"/>
  <c r="E267" i="55"/>
  <c r="E254" i="55"/>
  <c r="E265" i="55" s="1"/>
  <c r="W590" i="137"/>
  <c r="AB590" i="137" s="1"/>
  <c r="O676" i="137"/>
  <c r="V676" i="137"/>
  <c r="F21" i="107"/>
  <c r="D162" i="55"/>
  <c r="D159" i="55"/>
  <c r="H13" i="93"/>
  <c r="AO9" i="93"/>
  <c r="AQ9" i="93" s="1"/>
  <c r="O86" i="138"/>
  <c r="W78" i="138"/>
  <c r="AB78" i="138" s="1"/>
  <c r="Z71" i="138"/>
  <c r="W71" i="138"/>
  <c r="AB71" i="138" s="1"/>
  <c r="J93" i="14"/>
  <c r="J17" i="138"/>
  <c r="Z34" i="16"/>
  <c r="AA34" i="16" s="1"/>
  <c r="AF34" i="16" s="1"/>
  <c r="AC34" i="16"/>
  <c r="AB8" i="117"/>
  <c r="AC44" i="16" s="1"/>
  <c r="Y44" i="16"/>
  <c r="W41" i="138"/>
  <c r="AB41" i="138" s="1"/>
  <c r="O44" i="138"/>
  <c r="X78" i="138"/>
  <c r="H86" i="138"/>
  <c r="X86" i="138" s="1"/>
  <c r="G161" i="55"/>
  <c r="G148" i="55"/>
  <c r="AF347" i="137"/>
  <c r="AA346" i="137"/>
  <c r="AF346" i="137" s="1"/>
  <c r="AF570" i="137"/>
  <c r="AA578" i="137"/>
  <c r="AF635" i="137"/>
  <c r="AA634" i="137"/>
  <c r="AF634" i="137" s="1"/>
  <c r="AF640" i="137"/>
  <c r="AA639" i="137"/>
  <c r="AF639" i="137" s="1"/>
  <c r="AF37" i="138"/>
  <c r="AA44" i="138"/>
  <c r="AF44" i="138" s="1"/>
  <c r="N155" i="14"/>
  <c r="N159" i="14" s="1"/>
  <c r="N161" i="14" s="1"/>
  <c r="N162" i="14" s="1"/>
  <c r="M182" i="14"/>
  <c r="M186" i="14" s="1"/>
  <c r="M188" i="14" s="1"/>
  <c r="M189" i="14" s="1"/>
  <c r="W246" i="52"/>
  <c r="W463" i="52"/>
  <c r="AB463" i="52" s="1"/>
  <c r="G74" i="14"/>
  <c r="G78" i="14" s="1"/>
  <c r="G80" i="14" s="1"/>
  <c r="G81" i="14" s="1"/>
  <c r="AB13" i="93"/>
  <c r="V388" i="137"/>
  <c r="W8" i="16"/>
  <c r="AB236" i="52"/>
  <c r="R23" i="95"/>
  <c r="AB23" i="95" s="1"/>
  <c r="AL23" i="95" s="1"/>
  <c r="AV23" i="95" s="1"/>
  <c r="R268" i="55"/>
  <c r="U265" i="55"/>
  <c r="Y159" i="55"/>
  <c r="AA42" i="55"/>
  <c r="AF42" i="55" s="1"/>
  <c r="AA212" i="55"/>
  <c r="AF212" i="55" s="1"/>
  <c r="I265" i="55"/>
  <c r="R48" i="95"/>
  <c r="D658" i="137"/>
  <c r="D173" i="14" s="1"/>
  <c r="B41" i="130"/>
  <c r="W39" i="14"/>
  <c r="AB39" i="14" s="1"/>
  <c r="N22" i="95"/>
  <c r="W562" i="52"/>
  <c r="AB562" i="52" s="1"/>
  <c r="H208" i="52"/>
  <c r="X208" i="52" s="1"/>
  <c r="H301" i="52"/>
  <c r="X301" i="52" s="1"/>
  <c r="O540" i="52"/>
  <c r="W540" i="52" s="1"/>
  <c r="AB540" i="52" s="1"/>
  <c r="W550" i="52"/>
  <c r="AB550" i="52" s="1"/>
  <c r="H273" i="55"/>
  <c r="H288" i="55" s="1"/>
  <c r="X288" i="55" s="1"/>
  <c r="K55" i="55"/>
  <c r="H220" i="55"/>
  <c r="P215" i="55"/>
  <c r="W281" i="55"/>
  <c r="O341" i="55"/>
  <c r="F268" i="55"/>
  <c r="F307" i="55"/>
  <c r="F318" i="55" s="1"/>
  <c r="O241" i="55"/>
  <c r="O267" i="55" s="1"/>
  <c r="D307" i="55"/>
  <c r="D321" i="55" s="1"/>
  <c r="S321" i="55"/>
  <c r="I53" i="55"/>
  <c r="I307" i="55"/>
  <c r="AK13" i="93"/>
  <c r="W68" i="138"/>
  <c r="AB68" i="138" s="1"/>
  <c r="J373" i="55"/>
  <c r="T81" i="16"/>
  <c r="K81" i="16"/>
  <c r="W53" i="16"/>
  <c r="AB53" i="16" s="1"/>
  <c r="I99" i="137"/>
  <c r="K99" i="137"/>
  <c r="W520" i="137"/>
  <c r="AB520" i="137" s="1"/>
  <c r="P24" i="95"/>
  <c r="Z24" i="95" s="1"/>
  <c r="AJ24" i="95" s="1"/>
  <c r="AT24" i="95" s="1"/>
  <c r="P11" i="95"/>
  <c r="V578" i="137"/>
  <c r="V580" i="137" s="1"/>
  <c r="AE676" i="137"/>
  <c r="AB310" i="52"/>
  <c r="W309" i="52"/>
  <c r="AB309" i="52" s="1"/>
  <c r="AF310" i="52"/>
  <c r="AA309" i="52"/>
  <c r="AF309" i="52" s="1"/>
  <c r="U106" i="55"/>
  <c r="U109" i="55"/>
  <c r="AB128" i="52"/>
  <c r="AF63" i="55"/>
  <c r="AA61" i="55"/>
  <c r="AF70" i="55"/>
  <c r="AA68" i="55"/>
  <c r="AF68" i="55" s="1"/>
  <c r="N106" i="55"/>
  <c r="N109" i="55"/>
  <c r="S95" i="55"/>
  <c r="S108" i="55"/>
  <c r="Z108" i="55"/>
  <c r="Z95" i="55"/>
  <c r="AF85" i="55"/>
  <c r="AA82" i="55"/>
  <c r="AF92" i="52"/>
  <c r="AA91" i="52"/>
  <c r="H107" i="52"/>
  <c r="X107" i="52" s="1"/>
  <c r="X109" i="52"/>
  <c r="X156" i="52"/>
  <c r="H165" i="52"/>
  <c r="W159" i="52"/>
  <c r="AB159" i="52" s="1"/>
  <c r="O165" i="52"/>
  <c r="AD106" i="55"/>
  <c r="E109" i="55"/>
  <c r="W472" i="52"/>
  <c r="Z37" i="16"/>
  <c r="AC37" i="16"/>
  <c r="AA37" i="16"/>
  <c r="AF37" i="16" s="1"/>
  <c r="L106" i="55"/>
  <c r="L109" i="55"/>
  <c r="Q106" i="55"/>
  <c r="Q109" i="55"/>
  <c r="W147" i="52"/>
  <c r="AB147" i="52" s="1"/>
  <c r="AB148" i="52"/>
  <c r="K215" i="55"/>
  <c r="W74" i="16"/>
  <c r="AB74" i="16" s="1"/>
  <c r="W69" i="16"/>
  <c r="AB69" i="16" s="1"/>
  <c r="W65" i="16"/>
  <c r="AB65" i="16" s="1"/>
  <c r="R64" i="16"/>
  <c r="K64" i="16"/>
  <c r="I64" i="16"/>
  <c r="D64" i="16"/>
  <c r="W60" i="16"/>
  <c r="AB60" i="16" s="1"/>
  <c r="G64" i="16"/>
  <c r="W51" i="16"/>
  <c r="AB51" i="16" s="1"/>
  <c r="W15" i="16"/>
  <c r="AB15" i="16" s="1"/>
  <c r="V39" i="116"/>
  <c r="AA39" i="116" s="1"/>
  <c r="V26" i="116"/>
  <c r="AA26" i="116" s="1"/>
  <c r="V18" i="117"/>
  <c r="AA18" i="117" s="1"/>
  <c r="V14" i="117"/>
  <c r="AA14" i="117" s="1"/>
  <c r="P9" i="93"/>
  <c r="AK7" i="93"/>
  <c r="AB7" i="93"/>
  <c r="C35" i="130"/>
  <c r="W64" i="137"/>
  <c r="AB64" i="137" s="1"/>
  <c r="W66" i="137"/>
  <c r="AB66" i="137" s="1"/>
  <c r="D99" i="137"/>
  <c r="W38" i="138"/>
  <c r="AB38" i="138" s="1"/>
  <c r="W42" i="138"/>
  <c r="AB42" i="138" s="1"/>
  <c r="W97" i="138"/>
  <c r="AB97" i="138" s="1"/>
  <c r="W48" i="14"/>
  <c r="AB48" i="14" s="1"/>
  <c r="W49" i="14"/>
  <c r="AB49" i="14" s="1"/>
  <c r="W50" i="14"/>
  <c r="AB50" i="14" s="1"/>
  <c r="W329" i="137"/>
  <c r="AB329" i="137" s="1"/>
  <c r="W336" i="137"/>
  <c r="AB336" i="137" s="1"/>
  <c r="W352" i="137"/>
  <c r="AB352" i="137" s="1"/>
  <c r="W367" i="137"/>
  <c r="AB367" i="137" s="1"/>
  <c r="W368" i="137"/>
  <c r="AB368" i="137" s="1"/>
  <c r="T562" i="137"/>
  <c r="T146" i="14" s="1"/>
  <c r="W490" i="137"/>
  <c r="AB490" i="137" s="1"/>
  <c r="W493" i="137"/>
  <c r="AB493" i="137" s="1"/>
  <c r="W497" i="137"/>
  <c r="AB497" i="137" s="1"/>
  <c r="W521" i="137"/>
  <c r="AB521" i="137" s="1"/>
  <c r="W522" i="137"/>
  <c r="AB522" i="137" s="1"/>
  <c r="W523" i="137"/>
  <c r="AB523" i="137" s="1"/>
  <c r="W555" i="137"/>
  <c r="AB555" i="137" s="1"/>
  <c r="W557" i="137"/>
  <c r="AB557" i="137" s="1"/>
  <c r="W603" i="137"/>
  <c r="AB603" i="137" s="1"/>
  <c r="W605" i="137"/>
  <c r="AB605" i="137" s="1"/>
  <c r="W607" i="137"/>
  <c r="AB607" i="137" s="1"/>
  <c r="W618" i="137"/>
  <c r="AB618" i="137" s="1"/>
  <c r="W620" i="137"/>
  <c r="AB620" i="137" s="1"/>
  <c r="W623" i="137"/>
  <c r="AB623" i="137" s="1"/>
  <c r="W627" i="137"/>
  <c r="AB627" i="137" s="1"/>
  <c r="W638" i="137"/>
  <c r="AB638" i="137" s="1"/>
  <c r="W183" i="52"/>
  <c r="AB183" i="52" s="1"/>
  <c r="W205" i="52"/>
  <c r="AB205" i="52" s="1"/>
  <c r="W280" i="52"/>
  <c r="AB280" i="52" s="1"/>
  <c r="W283" i="52"/>
  <c r="AB283" i="52" s="1"/>
  <c r="W423" i="52"/>
  <c r="AB423" i="52" s="1"/>
  <c r="W425" i="52"/>
  <c r="AB425" i="52" s="1"/>
  <c r="W427" i="52"/>
  <c r="AB427" i="52" s="1"/>
  <c r="W429" i="52"/>
  <c r="AB429" i="52" s="1"/>
  <c r="O431" i="52"/>
  <c r="W436" i="52"/>
  <c r="AB436" i="52" s="1"/>
  <c r="W520" i="52"/>
  <c r="AB520" i="52" s="1"/>
  <c r="W522" i="52"/>
  <c r="AB522" i="52" s="1"/>
  <c r="W523" i="52"/>
  <c r="AB523" i="52" s="1"/>
  <c r="W525" i="52"/>
  <c r="AB525" i="52" s="1"/>
  <c r="W526" i="52"/>
  <c r="AB526" i="52" s="1"/>
  <c r="W534" i="52"/>
  <c r="AB534" i="52" s="1"/>
  <c r="W547" i="52"/>
  <c r="AB547" i="52" s="1"/>
  <c r="W199" i="55"/>
  <c r="AB199" i="55" s="1"/>
  <c r="W300" i="55"/>
  <c r="AB300" i="55" s="1"/>
  <c r="W327" i="55"/>
  <c r="AB327" i="55" s="1"/>
  <c r="W331" i="55"/>
  <c r="AB331" i="55" s="1"/>
  <c r="W234" i="55"/>
  <c r="AB234" i="55" s="1"/>
  <c r="P15" i="95"/>
  <c r="Z15" i="95" s="1"/>
  <c r="AJ15" i="95" s="1"/>
  <c r="AT15" i="95" s="1"/>
  <c r="P44" i="95"/>
  <c r="Z44" i="95" s="1"/>
  <c r="AJ44" i="95" s="1"/>
  <c r="AT44" i="95" s="1"/>
  <c r="P34" i="95"/>
  <c r="AA544" i="52"/>
  <c r="AF544" i="52" s="1"/>
  <c r="Z8" i="116"/>
  <c r="AE8" i="116" s="1"/>
  <c r="Z24" i="116"/>
  <c r="AE24" i="116" s="1"/>
  <c r="W32" i="53"/>
  <c r="X50" i="167"/>
  <c r="H47" i="167"/>
  <c r="X47" i="167" s="1"/>
  <c r="AF57" i="167"/>
  <c r="AA56" i="167"/>
  <c r="AF56" i="167" s="1"/>
  <c r="AB324" i="53"/>
  <c r="W322" i="53"/>
  <c r="AB322" i="53" s="1"/>
  <c r="J22" i="93"/>
  <c r="L106" i="146"/>
  <c r="Z658" i="137"/>
  <c r="Z173" i="14" s="1"/>
  <c r="AE44" i="138"/>
  <c r="AA58" i="138"/>
  <c r="AF58" i="138" s="1"/>
  <c r="Z473" i="52"/>
  <c r="Z148" i="14" s="1"/>
  <c r="AA148" i="14" s="1"/>
  <c r="AF148" i="14" s="1"/>
  <c r="Z554" i="52"/>
  <c r="Z175" i="14" s="1"/>
  <c r="AE496" i="52"/>
  <c r="AE540" i="52"/>
  <c r="AE544" i="52"/>
  <c r="AE387" i="52"/>
  <c r="AD562" i="137"/>
  <c r="AD146" i="14" s="1"/>
  <c r="AE146" i="14" s="1"/>
  <c r="AE494" i="137"/>
  <c r="AE498" i="137"/>
  <c r="AE514" i="137"/>
  <c r="AE543" i="137"/>
  <c r="AE550" i="137"/>
  <c r="AD658" i="137"/>
  <c r="AD173" i="14" s="1"/>
  <c r="AE135" i="55"/>
  <c r="AE148" i="55" s="1"/>
  <c r="Z182" i="55"/>
  <c r="Z96" i="14" s="1"/>
  <c r="AA96" i="14" s="1"/>
  <c r="AF96" i="14" s="1"/>
  <c r="W201" i="137"/>
  <c r="AB201" i="137" s="1"/>
  <c r="W114" i="137"/>
  <c r="AB114" i="137" s="1"/>
  <c r="V84" i="167"/>
  <c r="W23" i="167"/>
  <c r="AB23" i="167" s="1"/>
  <c r="AE84" i="167"/>
  <c r="W328" i="53"/>
  <c r="AB328" i="53" s="1"/>
  <c r="O326" i="53"/>
  <c r="K417" i="53"/>
  <c r="K371" i="53"/>
  <c r="O409" i="53"/>
  <c r="I408" i="53"/>
  <c r="D84" i="53"/>
  <c r="H84" i="53" s="1"/>
  <c r="H429" i="53"/>
  <c r="D86" i="53"/>
  <c r="H86" i="53" s="1"/>
  <c r="H431" i="53"/>
  <c r="E78" i="53"/>
  <c r="E433" i="53"/>
  <c r="H423" i="53"/>
  <c r="J78" i="53"/>
  <c r="J433" i="53"/>
  <c r="N78" i="53"/>
  <c r="N433" i="53"/>
  <c r="J82" i="53"/>
  <c r="O427" i="53"/>
  <c r="J87" i="53"/>
  <c r="O432" i="53"/>
  <c r="S78" i="53"/>
  <c r="S433" i="53"/>
  <c r="G109" i="55"/>
  <c r="W99" i="55"/>
  <c r="AB99" i="55" s="1"/>
  <c r="AE96" i="55"/>
  <c r="W105" i="55"/>
  <c r="AB105" i="55" s="1"/>
  <c r="E149" i="52"/>
  <c r="E40" i="14" s="1"/>
  <c r="G149" i="52"/>
  <c r="G40" i="14" s="1"/>
  <c r="Q149" i="52"/>
  <c r="Q40" i="14" s="1"/>
  <c r="W96" i="52"/>
  <c r="AB96" i="52" s="1"/>
  <c r="W98" i="52"/>
  <c r="AB98" i="52" s="1"/>
  <c r="W111" i="52"/>
  <c r="AB111" i="52" s="1"/>
  <c r="W113" i="52"/>
  <c r="AB113" i="52" s="1"/>
  <c r="W116" i="52"/>
  <c r="AB116" i="52" s="1"/>
  <c r="W118" i="52"/>
  <c r="AB118" i="52" s="1"/>
  <c r="W120" i="52"/>
  <c r="AB120" i="52" s="1"/>
  <c r="W122" i="52"/>
  <c r="AB122" i="52" s="1"/>
  <c r="W124" i="52"/>
  <c r="AB124" i="52" s="1"/>
  <c r="V127" i="52"/>
  <c r="W132" i="52"/>
  <c r="AB132" i="52" s="1"/>
  <c r="V135" i="52"/>
  <c r="W135" i="52" s="1"/>
  <c r="AB135" i="52" s="1"/>
  <c r="O139" i="52"/>
  <c r="V144" i="52"/>
  <c r="O30" i="138"/>
  <c r="W263" i="137"/>
  <c r="AB263" i="137" s="1"/>
  <c r="W267" i="137"/>
  <c r="AB267" i="137" s="1"/>
  <c r="W271" i="137"/>
  <c r="AB271" i="137" s="1"/>
  <c r="W165" i="137"/>
  <c r="AB165" i="137" s="1"/>
  <c r="O166" i="137"/>
  <c r="W167" i="137"/>
  <c r="AB167" i="137" s="1"/>
  <c r="W171" i="137"/>
  <c r="AB171" i="137" s="1"/>
  <c r="W173" i="137"/>
  <c r="AB173" i="137" s="1"/>
  <c r="W175" i="137"/>
  <c r="AB175" i="137" s="1"/>
  <c r="W177" i="137"/>
  <c r="AB177" i="137" s="1"/>
  <c r="AE194" i="137"/>
  <c r="AE196" i="137" s="1"/>
  <c r="W187" i="137"/>
  <c r="AB187" i="137" s="1"/>
  <c r="W189" i="137"/>
  <c r="AB189" i="137" s="1"/>
  <c r="W191" i="137"/>
  <c r="AB191" i="137" s="1"/>
  <c r="W193" i="137"/>
  <c r="AB193" i="137" s="1"/>
  <c r="W64" i="14"/>
  <c r="W71" i="14"/>
  <c r="AB71" i="14" s="1"/>
  <c r="W73" i="14"/>
  <c r="AB73" i="14" s="1"/>
  <c r="W76" i="14"/>
  <c r="AB76" i="14" s="1"/>
  <c r="W79" i="14"/>
  <c r="AB79" i="14" s="1"/>
  <c r="W98" i="14"/>
  <c r="AB98" i="14" s="1"/>
  <c r="W100" i="14"/>
  <c r="AB100" i="14" s="1"/>
  <c r="W102" i="14"/>
  <c r="AB102" i="14" s="1"/>
  <c r="W104" i="14"/>
  <c r="AB104" i="14" s="1"/>
  <c r="W151" i="14"/>
  <c r="AB151" i="14" s="1"/>
  <c r="W153" i="14"/>
  <c r="AB153" i="14" s="1"/>
  <c r="W154" i="14"/>
  <c r="AB154" i="14" s="1"/>
  <c r="W127" i="14"/>
  <c r="AB127" i="14" s="1"/>
  <c r="W129" i="14"/>
  <c r="AB129" i="14" s="1"/>
  <c r="W131" i="14"/>
  <c r="AB131" i="14" s="1"/>
  <c r="W136" i="14"/>
  <c r="AB136" i="14" s="1"/>
  <c r="V12" i="137"/>
  <c r="AE12" i="137"/>
  <c r="AE8" i="137" s="1"/>
  <c r="V39" i="137"/>
  <c r="V43" i="137"/>
  <c r="V45" i="137"/>
  <c r="W45" i="137" s="1"/>
  <c r="V47" i="137"/>
  <c r="V51" i="137"/>
  <c r="V55" i="137"/>
  <c r="O39" i="137"/>
  <c r="O43" i="137"/>
  <c r="O47" i="137"/>
  <c r="W47" i="137" s="1"/>
  <c r="O49" i="137"/>
  <c r="O51" i="137"/>
  <c r="O53" i="137"/>
  <c r="W53" i="137" s="1"/>
  <c r="O60" i="137"/>
  <c r="W60" i="137" s="1"/>
  <c r="X60" i="137" s="1"/>
  <c r="V58" i="137"/>
  <c r="W58" i="137" s="1"/>
  <c r="AB58" i="137" s="1"/>
  <c r="AE59" i="137"/>
  <c r="AE57" i="137" s="1"/>
  <c r="AE67" i="137"/>
  <c r="AE68" i="137"/>
  <c r="AA67" i="137"/>
  <c r="AF67" i="137" s="1"/>
  <c r="V68" i="137"/>
  <c r="W68" i="137" s="1"/>
  <c r="AB68" i="137" s="1"/>
  <c r="V73" i="137"/>
  <c r="W73" i="137" s="1"/>
  <c r="AB73" i="137" s="1"/>
  <c r="V79" i="137"/>
  <c r="W79" i="137" s="1"/>
  <c r="AB79" i="137" s="1"/>
  <c r="AA75" i="137"/>
  <c r="AF75" i="137" s="1"/>
  <c r="AA76" i="137"/>
  <c r="AF76" i="137" s="1"/>
  <c r="AA77" i="137"/>
  <c r="AF77" i="137" s="1"/>
  <c r="AA78" i="137"/>
  <c r="AF78" i="137" s="1"/>
  <c r="AA79" i="137"/>
  <c r="AF79" i="137" s="1"/>
  <c r="AE77" i="137"/>
  <c r="H9" i="138"/>
  <c r="H11" i="138"/>
  <c r="H13" i="138"/>
  <c r="H14" i="138"/>
  <c r="X14" i="138" s="1"/>
  <c r="H15" i="138"/>
  <c r="O10" i="138"/>
  <c r="W10" i="138" s="1"/>
  <c r="O12" i="138"/>
  <c r="O14" i="138"/>
  <c r="W14" i="138" s="1"/>
  <c r="AB14" i="138" s="1"/>
  <c r="V12" i="138"/>
  <c r="J9" i="95"/>
  <c r="J12" i="95"/>
  <c r="O12" i="95" s="1"/>
  <c r="H14" i="52"/>
  <c r="H16" i="52"/>
  <c r="X16" i="52" s="1"/>
  <c r="J16" i="95"/>
  <c r="O16" i="95" s="1"/>
  <c r="Y16" i="95" s="1"/>
  <c r="AI16" i="95" s="1"/>
  <c r="AS16" i="95" s="1"/>
  <c r="H17" i="52"/>
  <c r="X17" i="52" s="1"/>
  <c r="H18" i="52"/>
  <c r="X18" i="52" s="1"/>
  <c r="H19" i="52"/>
  <c r="J20" i="95"/>
  <c r="O11" i="52"/>
  <c r="W11" i="52" s="1"/>
  <c r="T11" i="95" s="1"/>
  <c r="O19" i="52"/>
  <c r="W19" i="52" s="1"/>
  <c r="T19" i="95" s="1"/>
  <c r="O21" i="52"/>
  <c r="W21" i="52" s="1"/>
  <c r="V12" i="52"/>
  <c r="O60" i="52"/>
  <c r="AE59" i="52"/>
  <c r="V62" i="52"/>
  <c r="W62" i="52" s="1"/>
  <c r="AB62" i="52" s="1"/>
  <c r="H62" i="52"/>
  <c r="H63" i="52"/>
  <c r="X63" i="52" s="1"/>
  <c r="O18" i="55"/>
  <c r="O15" i="55" s="1"/>
  <c r="I66" i="167"/>
  <c r="I68" i="167" s="1"/>
  <c r="W80" i="167"/>
  <c r="AB80" i="167" s="1"/>
  <c r="E66" i="167"/>
  <c r="E68" i="167" s="1"/>
  <c r="W77" i="167"/>
  <c r="AB77" i="167" s="1"/>
  <c r="W16" i="167"/>
  <c r="AB16" i="167" s="1"/>
  <c r="AE25" i="167"/>
  <c r="W28" i="167"/>
  <c r="AB28" i="167" s="1"/>
  <c r="W30" i="167"/>
  <c r="AB30" i="167" s="1"/>
  <c r="W32" i="167"/>
  <c r="AB32" i="167" s="1"/>
  <c r="W34" i="167"/>
  <c r="AB34" i="167" s="1"/>
  <c r="W36" i="167"/>
  <c r="AB36" i="167" s="1"/>
  <c r="W38" i="167"/>
  <c r="AB38" i="167" s="1"/>
  <c r="W40" i="167"/>
  <c r="AB40" i="167" s="1"/>
  <c r="W42" i="167"/>
  <c r="AB42" i="167" s="1"/>
  <c r="W52" i="167"/>
  <c r="AB52" i="167" s="1"/>
  <c r="AE56" i="167"/>
  <c r="W59" i="167"/>
  <c r="AB59" i="167" s="1"/>
  <c r="W304" i="137"/>
  <c r="AB304" i="137" s="1"/>
  <c r="W112" i="137"/>
  <c r="AB112" i="137" s="1"/>
  <c r="V15" i="137"/>
  <c r="W15" i="137" s="1"/>
  <c r="AD12" i="116"/>
  <c r="AD20" i="116"/>
  <c r="AD32" i="116"/>
  <c r="W90" i="16"/>
  <c r="W494" i="53"/>
  <c r="AB494" i="53" s="1"/>
  <c r="W446" i="53"/>
  <c r="AB446" i="53" s="1"/>
  <c r="AA483" i="53"/>
  <c r="AF483" i="53" s="1"/>
  <c r="H526" i="53"/>
  <c r="X526" i="53" s="1"/>
  <c r="AA580" i="53"/>
  <c r="AF580" i="53" s="1"/>
  <c r="W286" i="53"/>
  <c r="AA440" i="53"/>
  <c r="AF440" i="53" s="1"/>
  <c r="AA316" i="53"/>
  <c r="AF316" i="53" s="1"/>
  <c r="W269" i="53"/>
  <c r="AB269" i="53" s="1"/>
  <c r="H236" i="53"/>
  <c r="X236" i="53" s="1"/>
  <c r="AA159" i="53"/>
  <c r="AF159" i="53" s="1"/>
  <c r="H67" i="53"/>
  <c r="X67" i="53" s="1"/>
  <c r="Z56" i="53"/>
  <c r="H574" i="53"/>
  <c r="X574" i="53" s="1"/>
  <c r="W337" i="53"/>
  <c r="AB337" i="53" s="1"/>
  <c r="O316" i="53"/>
  <c r="O330" i="53" s="1"/>
  <c r="O236" i="53"/>
  <c r="AA225" i="53"/>
  <c r="AF225" i="53" s="1"/>
  <c r="V27" i="53"/>
  <c r="J66" i="53"/>
  <c r="H519" i="53"/>
  <c r="H605" i="53"/>
  <c r="H230" i="53"/>
  <c r="X230" i="53" s="1"/>
  <c r="AA150" i="53"/>
  <c r="AF150" i="53" s="1"/>
  <c r="H23" i="53"/>
  <c r="X23" i="53" s="1"/>
  <c r="O23" i="53"/>
  <c r="AA57" i="53"/>
  <c r="AA60" i="53"/>
  <c r="AF60" i="53" s="1"/>
  <c r="P62" i="53"/>
  <c r="R62" i="53"/>
  <c r="AA65" i="53"/>
  <c r="AF65" i="53" s="1"/>
  <c r="AA68" i="53"/>
  <c r="AF68" i="53" s="1"/>
  <c r="D158" i="53"/>
  <c r="D41" i="14" s="1"/>
  <c r="M158" i="53"/>
  <c r="M41" i="14" s="1"/>
  <c r="M47" i="14" s="1"/>
  <c r="M51" i="14" s="1"/>
  <c r="M53" i="14" s="1"/>
  <c r="M54" i="14" s="1"/>
  <c r="W97" i="53"/>
  <c r="AB97" i="53" s="1"/>
  <c r="W98" i="53"/>
  <c r="AB98" i="53" s="1"/>
  <c r="W100" i="53"/>
  <c r="AB100" i="53" s="1"/>
  <c r="H135" i="53"/>
  <c r="X135" i="53" s="1"/>
  <c r="W137" i="53"/>
  <c r="AB137" i="53" s="1"/>
  <c r="V139" i="53"/>
  <c r="V144" i="53"/>
  <c r="W157" i="53"/>
  <c r="AB157" i="53" s="1"/>
  <c r="AA175" i="53"/>
  <c r="AF175" i="53" s="1"/>
  <c r="W166" i="53"/>
  <c r="AB166" i="53" s="1"/>
  <c r="AE245" i="53"/>
  <c r="W207" i="53"/>
  <c r="AB207" i="53" s="1"/>
  <c r="V311" i="53"/>
  <c r="W314" i="53"/>
  <c r="AB314" i="53" s="1"/>
  <c r="S502" i="53"/>
  <c r="S149" i="14" s="1"/>
  <c r="S155" i="14" s="1"/>
  <c r="S159" i="14" s="1"/>
  <c r="S161" i="14" s="1"/>
  <c r="S162" i="14" s="1"/>
  <c r="W174" i="53"/>
  <c r="AB174" i="53" s="1"/>
  <c r="W185" i="53"/>
  <c r="AB185" i="53" s="1"/>
  <c r="W189" i="53"/>
  <c r="AB189" i="53" s="1"/>
  <c r="W209" i="53"/>
  <c r="AB209" i="53" s="1"/>
  <c r="W214" i="53"/>
  <c r="AB214" i="53" s="1"/>
  <c r="W215" i="53"/>
  <c r="AB215" i="53" s="1"/>
  <c r="V230" i="53"/>
  <c r="AE230" i="53"/>
  <c r="AE236" i="53"/>
  <c r="W243" i="53"/>
  <c r="AB243" i="53" s="1"/>
  <c r="P330" i="53"/>
  <c r="P95" i="14" s="1"/>
  <c r="W273" i="53"/>
  <c r="AB273" i="53" s="1"/>
  <c r="W277" i="53"/>
  <c r="AB277" i="53" s="1"/>
  <c r="W278" i="53"/>
  <c r="AB278" i="53" s="1"/>
  <c r="W289" i="53"/>
  <c r="AB289" i="53" s="1"/>
  <c r="W293" i="53"/>
  <c r="AB293" i="53" s="1"/>
  <c r="W298" i="53"/>
  <c r="AB298" i="53" s="1"/>
  <c r="W301" i="53"/>
  <c r="AB301" i="53" s="1"/>
  <c r="W305" i="53"/>
  <c r="AB305" i="53" s="1"/>
  <c r="W315" i="53"/>
  <c r="AB315" i="53" s="1"/>
  <c r="AE316" i="53"/>
  <c r="W321" i="53"/>
  <c r="AB321" i="53" s="1"/>
  <c r="W329" i="53"/>
  <c r="AB329" i="53" s="1"/>
  <c r="W338" i="53"/>
  <c r="AB338" i="53" s="1"/>
  <c r="W339" i="53"/>
  <c r="AB339" i="53" s="1"/>
  <c r="W343" i="53"/>
  <c r="AB343" i="53" s="1"/>
  <c r="AE412" i="53"/>
  <c r="K502" i="53"/>
  <c r="K149" i="14" s="1"/>
  <c r="T502" i="53"/>
  <c r="T149" i="14" s="1"/>
  <c r="W460" i="53"/>
  <c r="AB460" i="53" s="1"/>
  <c r="W465" i="53"/>
  <c r="AB465" i="53" s="1"/>
  <c r="W468" i="53"/>
  <c r="AB468" i="53" s="1"/>
  <c r="W475" i="53"/>
  <c r="AB475" i="53" s="1"/>
  <c r="W490" i="53"/>
  <c r="AB490" i="53" s="1"/>
  <c r="AE488" i="53"/>
  <c r="W513" i="53"/>
  <c r="AB513" i="53" s="1"/>
  <c r="W515" i="53"/>
  <c r="AB515" i="53" s="1"/>
  <c r="W517" i="53"/>
  <c r="AB517" i="53" s="1"/>
  <c r="R588" i="53"/>
  <c r="R176" i="14" s="1"/>
  <c r="Y588" i="53"/>
  <c r="Y176" i="14" s="1"/>
  <c r="W534" i="53"/>
  <c r="AB534" i="53" s="1"/>
  <c r="W564" i="53"/>
  <c r="AB564" i="53" s="1"/>
  <c r="V565" i="53"/>
  <c r="AE565" i="53"/>
  <c r="W573" i="53"/>
  <c r="AB573" i="53" s="1"/>
  <c r="W585" i="53"/>
  <c r="AB585" i="53" s="1"/>
  <c r="W601" i="53"/>
  <c r="AB601" i="53" s="1"/>
  <c r="W602" i="53"/>
  <c r="AB602" i="53" s="1"/>
  <c r="H394" i="53"/>
  <c r="G40" i="146"/>
  <c r="G123" i="146" s="1"/>
  <c r="I40" i="146"/>
  <c r="I123" i="146" s="1"/>
  <c r="M116" i="146"/>
  <c r="O116" i="146"/>
  <c r="M117" i="146"/>
  <c r="O117" i="146"/>
  <c r="K40" i="146"/>
  <c r="K123" i="146" s="1"/>
  <c r="M40" i="146"/>
  <c r="M123" i="146" s="1"/>
  <c r="F110" i="146"/>
  <c r="H110" i="146"/>
  <c r="J110" i="146"/>
  <c r="L110" i="146"/>
  <c r="N110" i="146"/>
  <c r="F127" i="146"/>
  <c r="F128" i="146"/>
  <c r="L127" i="146"/>
  <c r="N127" i="146"/>
  <c r="J128" i="146"/>
  <c r="L128" i="146"/>
  <c r="N128" i="146"/>
  <c r="N54" i="95"/>
  <c r="R54" i="95" s="1"/>
  <c r="D54" i="95"/>
  <c r="H54" i="95" s="1"/>
  <c r="AE398" i="53"/>
  <c r="AE397" i="53" s="1"/>
  <c r="Q15" i="55"/>
  <c r="S15" i="55"/>
  <c r="U15" i="55"/>
  <c r="P20" i="55"/>
  <c r="P392" i="53"/>
  <c r="V26" i="137"/>
  <c r="V30" i="137"/>
  <c r="W30" i="137" s="1"/>
  <c r="V75" i="137"/>
  <c r="S20" i="55"/>
  <c r="S392" i="53"/>
  <c r="U20" i="55"/>
  <c r="U392" i="53"/>
  <c r="H383" i="53"/>
  <c r="H385" i="53"/>
  <c r="O386" i="52"/>
  <c r="V383" i="52"/>
  <c r="H401" i="52"/>
  <c r="G14" i="16"/>
  <c r="AC70" i="138"/>
  <c r="AC14" i="138" s="1"/>
  <c r="AE14" i="138" s="1"/>
  <c r="AA70" i="138"/>
  <c r="AF70" i="138" s="1"/>
  <c r="Y14" i="138"/>
  <c r="AA14" i="138" s="1"/>
  <c r="AF14" i="138" s="1"/>
  <c r="G33" i="16"/>
  <c r="U33" i="16"/>
  <c r="T33" i="16"/>
  <c r="S33" i="16"/>
  <c r="R33" i="16"/>
  <c r="Q33" i="16"/>
  <c r="M33" i="16"/>
  <c r="L33" i="16"/>
  <c r="K33" i="16"/>
  <c r="J33" i="16"/>
  <c r="I33" i="16"/>
  <c r="P33" i="16"/>
  <c r="N33" i="16"/>
  <c r="AB481" i="137"/>
  <c r="AB412" i="137"/>
  <c r="AB479" i="137"/>
  <c r="AB480" i="137"/>
  <c r="AB432" i="137"/>
  <c r="AB420" i="137"/>
  <c r="O31" i="95"/>
  <c r="Y31" i="95" s="1"/>
  <c r="AI31" i="95" s="1"/>
  <c r="AS31" i="95" s="1"/>
  <c r="AB361" i="53"/>
  <c r="AB391" i="53"/>
  <c r="AB373" i="53"/>
  <c r="AB367" i="53"/>
  <c r="AB374" i="53"/>
  <c r="E115" i="14"/>
  <c r="G115" i="14"/>
  <c r="J115" i="14"/>
  <c r="L115" i="14"/>
  <c r="N115" i="14"/>
  <c r="Q115" i="14"/>
  <c r="S115" i="14"/>
  <c r="U115" i="14"/>
  <c r="P11" i="16"/>
  <c r="U11" i="16"/>
  <c r="T11" i="16"/>
  <c r="S11" i="16"/>
  <c r="R11" i="16"/>
  <c r="Q11" i="16"/>
  <c r="N11" i="16"/>
  <c r="M11" i="16"/>
  <c r="L11" i="16"/>
  <c r="K11" i="16"/>
  <c r="J11" i="16"/>
  <c r="I11" i="16"/>
  <c r="P35" i="16"/>
  <c r="N35" i="16"/>
  <c r="U35" i="16"/>
  <c r="T35" i="16"/>
  <c r="S35" i="16"/>
  <c r="R35" i="16"/>
  <c r="Q35" i="16"/>
  <c r="M35" i="16"/>
  <c r="L35" i="16"/>
  <c r="K35" i="16"/>
  <c r="J35" i="16"/>
  <c r="I35" i="16"/>
  <c r="P46" i="16"/>
  <c r="N46" i="16"/>
  <c r="U46" i="16"/>
  <c r="T46" i="16"/>
  <c r="S46" i="16"/>
  <c r="R46" i="16"/>
  <c r="Q46" i="16"/>
  <c r="M46" i="16"/>
  <c r="L46" i="16"/>
  <c r="K46" i="16"/>
  <c r="J46" i="16"/>
  <c r="I46" i="16"/>
  <c r="U46" i="53"/>
  <c r="U397" i="53"/>
  <c r="T13" i="93"/>
  <c r="AB416" i="137"/>
  <c r="AB421" i="137"/>
  <c r="AB409" i="137"/>
  <c r="AB425" i="137"/>
  <c r="AB429" i="137"/>
  <c r="AB426" i="137"/>
  <c r="O69" i="137"/>
  <c r="W456" i="137"/>
  <c r="W92" i="137"/>
  <c r="AB376" i="53"/>
  <c r="AB375" i="53"/>
  <c r="AB364" i="53"/>
  <c r="AB369" i="53"/>
  <c r="X355" i="53"/>
  <c r="AB366" i="53"/>
  <c r="AB382" i="53"/>
  <c r="F115" i="14"/>
  <c r="I115" i="14"/>
  <c r="K115" i="14"/>
  <c r="M115" i="14"/>
  <c r="P115" i="14"/>
  <c r="R115" i="14"/>
  <c r="T115" i="14"/>
  <c r="U14" i="16"/>
  <c r="T14" i="16"/>
  <c r="S14" i="16"/>
  <c r="R14" i="16"/>
  <c r="Q14" i="16"/>
  <c r="N14" i="16"/>
  <c r="M14" i="16"/>
  <c r="L14" i="16"/>
  <c r="K14" i="16"/>
  <c r="J14" i="16"/>
  <c r="I14" i="16"/>
  <c r="P14" i="16"/>
  <c r="P38" i="16"/>
  <c r="N38" i="16"/>
  <c r="U38" i="16"/>
  <c r="T38" i="16"/>
  <c r="S38" i="16"/>
  <c r="R38" i="16"/>
  <c r="Q38" i="16"/>
  <c r="M38" i="16"/>
  <c r="L38" i="16"/>
  <c r="K38" i="16"/>
  <c r="J38" i="16"/>
  <c r="I38" i="16"/>
  <c r="U45" i="16"/>
  <c r="T45" i="16"/>
  <c r="S45" i="16"/>
  <c r="R45" i="16"/>
  <c r="Q45" i="16"/>
  <c r="M45" i="16"/>
  <c r="L45" i="16"/>
  <c r="K45" i="16"/>
  <c r="J45" i="16"/>
  <c r="I45" i="16"/>
  <c r="P45" i="16"/>
  <c r="N45" i="16"/>
  <c r="U47" i="16"/>
  <c r="T47" i="16"/>
  <c r="S47" i="16"/>
  <c r="R47" i="16"/>
  <c r="Q47" i="16"/>
  <c r="M47" i="16"/>
  <c r="L47" i="16"/>
  <c r="K47" i="16"/>
  <c r="J47" i="16"/>
  <c r="I47" i="16"/>
  <c r="P47" i="16"/>
  <c r="N47" i="16"/>
  <c r="E32" i="16"/>
  <c r="P32" i="16"/>
  <c r="N32" i="16"/>
  <c r="U32" i="16"/>
  <c r="T32" i="16"/>
  <c r="S32" i="16"/>
  <c r="R32" i="16"/>
  <c r="Q32" i="16"/>
  <c r="M32" i="16"/>
  <c r="L32" i="16"/>
  <c r="K32" i="16"/>
  <c r="J32" i="16"/>
  <c r="I32" i="16"/>
  <c r="P392" i="52"/>
  <c r="P121" i="14" s="1"/>
  <c r="W18" i="52"/>
  <c r="H48" i="52"/>
  <c r="W457" i="137"/>
  <c r="W445" i="137"/>
  <c r="W446" i="137"/>
  <c r="X446" i="137" s="1"/>
  <c r="H418" i="137"/>
  <c r="V16" i="137"/>
  <c r="N51" i="95"/>
  <c r="AC7" i="93"/>
  <c r="O12" i="137"/>
  <c r="W12" i="137" s="1"/>
  <c r="AB12" i="137" s="1"/>
  <c r="O27" i="137"/>
  <c r="O31" i="137"/>
  <c r="W31" i="137" s="1"/>
  <c r="V28" i="137"/>
  <c r="V49" i="137"/>
  <c r="W49" i="137" s="1"/>
  <c r="S44" i="95" s="1"/>
  <c r="V77" i="137"/>
  <c r="W77" i="137" s="1"/>
  <c r="AB77" i="137" s="1"/>
  <c r="V91" i="137"/>
  <c r="W91" i="137" s="1"/>
  <c r="X91" i="137" s="1"/>
  <c r="H444" i="137"/>
  <c r="T119" i="14"/>
  <c r="T138" i="14" s="1"/>
  <c r="T467" i="137"/>
  <c r="H442" i="137"/>
  <c r="X442" i="137" s="1"/>
  <c r="L46" i="53"/>
  <c r="L371" i="53"/>
  <c r="N125" i="146"/>
  <c r="D107" i="146"/>
  <c r="F107" i="146"/>
  <c r="H107" i="146"/>
  <c r="L107" i="146"/>
  <c r="N107" i="146"/>
  <c r="S54" i="95"/>
  <c r="J57" i="53"/>
  <c r="J56" i="53" s="1"/>
  <c r="N66" i="52"/>
  <c r="M45" i="95"/>
  <c r="P45" i="95"/>
  <c r="Z45" i="95" s="1"/>
  <c r="AJ45" i="95" s="1"/>
  <c r="AT45" i="95" s="1"/>
  <c r="S66" i="52"/>
  <c r="W29" i="52"/>
  <c r="W35" i="52"/>
  <c r="O43" i="52"/>
  <c r="J85" i="52"/>
  <c r="J26" i="95"/>
  <c r="H25" i="52"/>
  <c r="E24" i="52"/>
  <c r="E66" i="52" s="1"/>
  <c r="G66" i="52"/>
  <c r="J29" i="95"/>
  <c r="O29" i="95" s="1"/>
  <c r="Y29" i="95" s="1"/>
  <c r="AI29" i="95" s="1"/>
  <c r="AS29" i="95" s="1"/>
  <c r="H28" i="52"/>
  <c r="X28" i="52" s="1"/>
  <c r="J35" i="95"/>
  <c r="H34" i="52"/>
  <c r="O33" i="53"/>
  <c r="H34" i="53"/>
  <c r="V34" i="53"/>
  <c r="V43" i="53"/>
  <c r="W43" i="53" s="1"/>
  <c r="U43" i="95" s="1"/>
  <c r="H384" i="53"/>
  <c r="H386" i="53"/>
  <c r="X386" i="53" s="1"/>
  <c r="H388" i="53"/>
  <c r="H391" i="53"/>
  <c r="X391" i="53" s="1"/>
  <c r="O383" i="52"/>
  <c r="W59" i="52"/>
  <c r="AB59" i="52" s="1"/>
  <c r="W63" i="52"/>
  <c r="O37" i="95"/>
  <c r="Y37" i="95" s="1"/>
  <c r="AI37" i="95" s="1"/>
  <c r="AS37" i="95" s="1"/>
  <c r="V26" i="52"/>
  <c r="W26" i="52" s="1"/>
  <c r="V28" i="52"/>
  <c r="W28" i="52" s="1"/>
  <c r="V34" i="52"/>
  <c r="W34" i="52" s="1"/>
  <c r="V40" i="52"/>
  <c r="V42" i="52"/>
  <c r="O30" i="52"/>
  <c r="W30" i="52" s="1"/>
  <c r="O32" i="52"/>
  <c r="W32" i="52" s="1"/>
  <c r="O36" i="52"/>
  <c r="W36" i="52" s="1"/>
  <c r="O38" i="52"/>
  <c r="W38" i="52" s="1"/>
  <c r="T39" i="95" s="1"/>
  <c r="O40" i="52"/>
  <c r="O42" i="52"/>
  <c r="W42" i="52" s="1"/>
  <c r="J27" i="95"/>
  <c r="O27" i="95" s="1"/>
  <c r="Y27" i="95" s="1"/>
  <c r="AI27" i="95" s="1"/>
  <c r="AS27" i="95" s="1"/>
  <c r="J30" i="95"/>
  <c r="H30" i="52"/>
  <c r="X30" i="52" s="1"/>
  <c r="J34" i="95"/>
  <c r="H36" i="52"/>
  <c r="X36" i="52" s="1"/>
  <c r="J38" i="95"/>
  <c r="H39" i="52"/>
  <c r="X39" i="52" s="1"/>
  <c r="J44" i="95"/>
  <c r="H43" i="52"/>
  <c r="H45" i="52"/>
  <c r="H46" i="52"/>
  <c r="H47" i="52"/>
  <c r="X47" i="52" s="1"/>
  <c r="H49" i="52"/>
  <c r="H51" i="52"/>
  <c r="O47" i="52"/>
  <c r="O49" i="52"/>
  <c r="W49" i="52" s="1"/>
  <c r="V48" i="52"/>
  <c r="W48" i="52" s="1"/>
  <c r="AB48" i="52" s="1"/>
  <c r="V50" i="52"/>
  <c r="V53" i="52"/>
  <c r="S10" i="14"/>
  <c r="J10" i="14"/>
  <c r="J7" i="93"/>
  <c r="F26" i="93"/>
  <c r="V10" i="53"/>
  <c r="H17" i="53"/>
  <c r="X17" i="53" s="1"/>
  <c r="D42" i="107"/>
  <c r="C42" i="107"/>
  <c r="K218" i="90"/>
  <c r="F33" i="16"/>
  <c r="M17" i="137"/>
  <c r="V18" i="137"/>
  <c r="O442" i="137"/>
  <c r="O407" i="53"/>
  <c r="V407" i="53"/>
  <c r="G408" i="53"/>
  <c r="G412" i="53"/>
  <c r="O415" i="53"/>
  <c r="W415" i="53" s="1"/>
  <c r="AB415" i="53" s="1"/>
  <c r="O372" i="52"/>
  <c r="O374" i="52"/>
  <c r="O376" i="52"/>
  <c r="V371" i="52"/>
  <c r="V373" i="52"/>
  <c r="V375" i="52"/>
  <c r="O391" i="52"/>
  <c r="V388" i="52"/>
  <c r="Z388" i="52" s="1"/>
  <c r="Z62" i="52" s="1"/>
  <c r="I10" i="95"/>
  <c r="M10" i="95" s="1"/>
  <c r="W433" i="137"/>
  <c r="E32" i="130"/>
  <c r="C33" i="130"/>
  <c r="B33" i="130"/>
  <c r="B32" i="130" s="1"/>
  <c r="F32" i="130"/>
  <c r="E110" i="146"/>
  <c r="G106" i="146"/>
  <c r="I110" i="146"/>
  <c r="E98" i="146"/>
  <c r="G98" i="146"/>
  <c r="I98" i="146"/>
  <c r="M110" i="146"/>
  <c r="O106" i="146"/>
  <c r="M98" i="146"/>
  <c r="O98" i="146"/>
  <c r="D115" i="146"/>
  <c r="F115" i="146"/>
  <c r="H115" i="146"/>
  <c r="L115" i="146"/>
  <c r="N115" i="146"/>
  <c r="I13" i="95"/>
  <c r="M13" i="95" s="1"/>
  <c r="H19" i="137"/>
  <c r="O404" i="137"/>
  <c r="V23" i="137"/>
  <c r="V20" i="117"/>
  <c r="D392" i="52"/>
  <c r="D121" i="14" s="1"/>
  <c r="R392" i="52"/>
  <c r="R121" i="14" s="1"/>
  <c r="W61" i="53"/>
  <c r="AB61" i="53" s="1"/>
  <c r="W39" i="53"/>
  <c r="X39" i="53" s="1"/>
  <c r="Y19" i="95"/>
  <c r="M13" i="137"/>
  <c r="O75" i="137"/>
  <c r="W75" i="137" s="1"/>
  <c r="AB75" i="137" s="1"/>
  <c r="R25" i="53"/>
  <c r="I62" i="53"/>
  <c r="M66" i="53"/>
  <c r="O401" i="53"/>
  <c r="V351" i="52"/>
  <c r="V367" i="52"/>
  <c r="O406" i="52"/>
  <c r="U371" i="53"/>
  <c r="D393" i="53"/>
  <c r="J123" i="146"/>
  <c r="Y445" i="137"/>
  <c r="Y457" i="137"/>
  <c r="D40" i="146"/>
  <c r="D123" i="146" s="1"/>
  <c r="J117" i="146"/>
  <c r="E116" i="146"/>
  <c r="E18" i="146"/>
  <c r="G116" i="146"/>
  <c r="G18" i="146"/>
  <c r="G23" i="146" s="1"/>
  <c r="I116" i="146"/>
  <c r="I18" i="146"/>
  <c r="I23" i="146" s="1"/>
  <c r="E117" i="146"/>
  <c r="K116" i="146"/>
  <c r="K117" i="146"/>
  <c r="D110" i="146"/>
  <c r="E38" i="146"/>
  <c r="E35" i="146"/>
  <c r="K35" i="146"/>
  <c r="O38" i="146"/>
  <c r="O112" i="146" s="1"/>
  <c r="O35" i="146"/>
  <c r="I106" i="146"/>
  <c r="F125" i="146"/>
  <c r="F56" i="146"/>
  <c r="J125" i="146"/>
  <c r="J56" i="146"/>
  <c r="J106" i="146" s="1"/>
  <c r="J127" i="146"/>
  <c r="E131" i="146"/>
  <c r="E130" i="146"/>
  <c r="G131" i="146"/>
  <c r="G130" i="146"/>
  <c r="I131" i="146"/>
  <c r="I130" i="146"/>
  <c r="E83" i="146"/>
  <c r="K131" i="146"/>
  <c r="K130" i="146"/>
  <c r="M131" i="146"/>
  <c r="M130" i="146"/>
  <c r="O131" i="146"/>
  <c r="O130" i="146"/>
  <c r="E128" i="146"/>
  <c r="E127" i="146"/>
  <c r="E125" i="146"/>
  <c r="E97" i="146"/>
  <c r="E99" i="146" s="1"/>
  <c r="G128" i="146"/>
  <c r="G127" i="146"/>
  <c r="G125" i="146"/>
  <c r="G97" i="146"/>
  <c r="I128" i="146"/>
  <c r="I127" i="146"/>
  <c r="I125" i="146"/>
  <c r="I97" i="146"/>
  <c r="K128" i="146"/>
  <c r="K127" i="146"/>
  <c r="K125" i="146"/>
  <c r="K97" i="146"/>
  <c r="M128" i="146"/>
  <c r="M127" i="146"/>
  <c r="M125" i="146"/>
  <c r="O128" i="146"/>
  <c r="O127" i="146"/>
  <c r="O125" i="146"/>
  <c r="K98" i="146"/>
  <c r="J107" i="146"/>
  <c r="E392" i="53"/>
  <c r="E20" i="55"/>
  <c r="E23" i="55" s="1"/>
  <c r="G371" i="53"/>
  <c r="G46" i="53"/>
  <c r="M20" i="55"/>
  <c r="E417" i="53"/>
  <c r="E49" i="53"/>
  <c r="E71" i="53" s="1"/>
  <c r="E73" i="53" s="1"/>
  <c r="E393" i="53"/>
  <c r="M235" i="55"/>
  <c r="M123" i="14" s="1"/>
  <c r="M13" i="14" s="1"/>
  <c r="P235" i="55"/>
  <c r="P123" i="14" s="1"/>
  <c r="J235" i="55"/>
  <c r="J123" i="14" s="1"/>
  <c r="I118" i="146"/>
  <c r="D118" i="146"/>
  <c r="K15" i="146"/>
  <c r="K101" i="146" s="1"/>
  <c r="O232" i="55"/>
  <c r="Y232" i="55" s="1"/>
  <c r="J10" i="146"/>
  <c r="J39" i="146" s="1"/>
  <c r="J41" i="146" s="1"/>
  <c r="L10" i="146"/>
  <c r="L119" i="146" s="1"/>
  <c r="N10" i="146"/>
  <c r="D29" i="146"/>
  <c r="F29" i="146"/>
  <c r="H29" i="146"/>
  <c r="J29" i="146"/>
  <c r="L29" i="146"/>
  <c r="N29" i="146"/>
  <c r="I38" i="146"/>
  <c r="I112" i="146" s="1"/>
  <c r="M38" i="146"/>
  <c r="G126" i="146"/>
  <c r="E65" i="146"/>
  <c r="M97" i="146"/>
  <c r="O97" i="146"/>
  <c r="E107" i="146"/>
  <c r="I107" i="146"/>
  <c r="M107" i="146"/>
  <c r="J115" i="146"/>
  <c r="D116" i="146"/>
  <c r="H125" i="146"/>
  <c r="D127" i="146"/>
  <c r="D128" i="146"/>
  <c r="O126" i="146"/>
  <c r="D392" i="53"/>
  <c r="D20" i="55"/>
  <c r="F392" i="53"/>
  <c r="F20" i="55"/>
  <c r="F23" i="55" s="1"/>
  <c r="F24" i="55" s="1"/>
  <c r="Q20" i="55"/>
  <c r="Q435" i="53"/>
  <c r="D98" i="146"/>
  <c r="D99" i="146" s="1"/>
  <c r="F98" i="146"/>
  <c r="F99" i="146" s="1"/>
  <c r="H98" i="146"/>
  <c r="J98" i="146"/>
  <c r="L98" i="146"/>
  <c r="L99" i="146" s="1"/>
  <c r="N98" i="146"/>
  <c r="N99" i="146" s="1"/>
  <c r="V8" i="117"/>
  <c r="P27" i="93"/>
  <c r="N18" i="137"/>
  <c r="N17" i="137" s="1"/>
  <c r="N402" i="137"/>
  <c r="N466" i="137" s="1"/>
  <c r="N467" i="137" s="1"/>
  <c r="P8" i="93"/>
  <c r="N7" i="93"/>
  <c r="AL7" i="93" s="1"/>
  <c r="C36" i="93" s="1"/>
  <c r="R7" i="93"/>
  <c r="S7" i="93" s="1"/>
  <c r="S8" i="93"/>
  <c r="K53" i="55"/>
  <c r="K56" i="55"/>
  <c r="U10" i="14"/>
  <c r="U74" i="14"/>
  <c r="U78" i="14" s="1"/>
  <c r="U80" i="14" s="1"/>
  <c r="U81" i="14" s="1"/>
  <c r="R57" i="53"/>
  <c r="R56" i="53" s="1"/>
  <c r="V398" i="53"/>
  <c r="P52" i="53"/>
  <c r="P51" i="53" s="1"/>
  <c r="J52" i="53"/>
  <c r="J51" i="53" s="1"/>
  <c r="J397" i="53"/>
  <c r="G119" i="14"/>
  <c r="G9" i="14" s="1"/>
  <c r="Q402" i="137"/>
  <c r="I14" i="95"/>
  <c r="M14" i="95" s="1"/>
  <c r="I12" i="95"/>
  <c r="M12" i="95" s="1"/>
  <c r="P402" i="137"/>
  <c r="P466" i="137" s="1"/>
  <c r="P119" i="14" s="1"/>
  <c r="P138" i="14" s="1"/>
  <c r="R13" i="93"/>
  <c r="S13" i="93" s="1"/>
  <c r="W58" i="14"/>
  <c r="AB58" i="14" s="1"/>
  <c r="W59" i="14"/>
  <c r="AB59" i="14" s="1"/>
  <c r="X37" i="14"/>
  <c r="AB29" i="16"/>
  <c r="W27" i="16"/>
  <c r="AB27" i="16" s="1"/>
  <c r="Y11" i="138"/>
  <c r="AD12" i="138"/>
  <c r="Z12" i="138"/>
  <c r="AA12" i="138" s="1"/>
  <c r="L10" i="14"/>
  <c r="Q182" i="14"/>
  <c r="Q186" i="14" s="1"/>
  <c r="Q188" i="14" s="1"/>
  <c r="Q189" i="14" s="1"/>
  <c r="AC74" i="137"/>
  <c r="Y74" i="137"/>
  <c r="AA459" i="137"/>
  <c r="AB459" i="137" s="1"/>
  <c r="M57" i="53"/>
  <c r="M56" i="53" s="1"/>
  <c r="H22" i="137"/>
  <c r="D13" i="95"/>
  <c r="R21" i="137"/>
  <c r="V21" i="137" s="1"/>
  <c r="V406" i="137"/>
  <c r="V13" i="93"/>
  <c r="U7" i="93"/>
  <c r="V8" i="93"/>
  <c r="Z14" i="137"/>
  <c r="AD399" i="137"/>
  <c r="AD14" i="137" s="1"/>
  <c r="Z74" i="137"/>
  <c r="AD74" i="137"/>
  <c r="H150" i="14"/>
  <c r="X150" i="14" s="1"/>
  <c r="J155" i="14"/>
  <c r="J159" i="14" s="1"/>
  <c r="J161" i="14" s="1"/>
  <c r="J162" i="14" s="1"/>
  <c r="E155" i="14"/>
  <c r="E159" i="14" s="1"/>
  <c r="E161" i="14" s="1"/>
  <c r="E162" i="14" s="1"/>
  <c r="N10" i="95"/>
  <c r="U17" i="137"/>
  <c r="Q17" i="137"/>
  <c r="H404" i="137"/>
  <c r="O405" i="137"/>
  <c r="T17" i="137"/>
  <c r="R402" i="137"/>
  <c r="R466" i="137" s="1"/>
  <c r="R467" i="137" s="1"/>
  <c r="W327" i="52"/>
  <c r="AB327" i="52" s="1"/>
  <c r="W42" i="14"/>
  <c r="AB42" i="14" s="1"/>
  <c r="O254" i="55"/>
  <c r="M318" i="55"/>
  <c r="U215" i="55"/>
  <c r="Y215" i="55"/>
  <c r="W225" i="52"/>
  <c r="AB225" i="52" s="1"/>
  <c r="D212" i="55"/>
  <c r="L321" i="55"/>
  <c r="W167" i="55"/>
  <c r="T268" i="55"/>
  <c r="F162" i="55"/>
  <c r="Q268" i="55"/>
  <c r="V182" i="55"/>
  <c r="AA341" i="55"/>
  <c r="AF341" i="55" s="1"/>
  <c r="V150" i="14"/>
  <c r="AE230" i="52"/>
  <c r="W43" i="55"/>
  <c r="AB43" i="55" s="1"/>
  <c r="S16" i="95"/>
  <c r="Q8" i="95"/>
  <c r="I30" i="15"/>
  <c r="I39" i="15" s="1"/>
  <c r="W26" i="14"/>
  <c r="AB26" i="14" s="1"/>
  <c r="W78" i="16"/>
  <c r="AB78" i="16" s="1"/>
  <c r="W71" i="16"/>
  <c r="AB71" i="16" s="1"/>
  <c r="H63" i="16"/>
  <c r="X63" i="16" s="1"/>
  <c r="W61" i="16"/>
  <c r="AB61" i="16" s="1"/>
  <c r="V27" i="16"/>
  <c r="W23" i="16"/>
  <c r="AB23" i="16" s="1"/>
  <c r="H22" i="16"/>
  <c r="X22" i="16" s="1"/>
  <c r="W19" i="16"/>
  <c r="AB19" i="16" s="1"/>
  <c r="W13" i="16"/>
  <c r="AB13" i="16" s="1"/>
  <c r="W10" i="16"/>
  <c r="AB10" i="16" s="1"/>
  <c r="U66" i="52"/>
  <c r="W13" i="55"/>
  <c r="AB13" i="55" s="1"/>
  <c r="W9" i="55"/>
  <c r="AB9" i="55" s="1"/>
  <c r="V17" i="116"/>
  <c r="N12" i="116"/>
  <c r="V22" i="117"/>
  <c r="V19" i="117"/>
  <c r="AA19" i="117" s="1"/>
  <c r="W52" i="55"/>
  <c r="AB52" i="55" s="1"/>
  <c r="H43" i="55"/>
  <c r="X43" i="55" s="1"/>
  <c r="W32" i="55"/>
  <c r="AB32" i="55" s="1"/>
  <c r="T56" i="55"/>
  <c r="J66" i="52"/>
  <c r="D25" i="130"/>
  <c r="H57" i="137"/>
  <c r="X57" i="137" s="1"/>
  <c r="Q10" i="14"/>
  <c r="F17" i="138"/>
  <c r="V147" i="14"/>
  <c r="V174" i="14"/>
  <c r="V120" i="14"/>
  <c r="O489" i="137"/>
  <c r="H494" i="137"/>
  <c r="X494" i="137" s="1"/>
  <c r="F658" i="137"/>
  <c r="F173" i="14" s="1"/>
  <c r="X434" i="137"/>
  <c r="X436" i="137"/>
  <c r="V442" i="137"/>
  <c r="W442" i="137" s="1"/>
  <c r="AB442" i="137" s="1"/>
  <c r="X445" i="137"/>
  <c r="V447" i="137"/>
  <c r="W447" i="137" s="1"/>
  <c r="AB447" i="137" s="1"/>
  <c r="V454" i="137"/>
  <c r="W454" i="137" s="1"/>
  <c r="X454" i="137" s="1"/>
  <c r="X455" i="137"/>
  <c r="E311" i="52"/>
  <c r="E94" i="14" s="1"/>
  <c r="N311" i="52"/>
  <c r="S311" i="52"/>
  <c r="S94" i="14" s="1"/>
  <c r="K311" i="52"/>
  <c r="K94" i="14" s="1"/>
  <c r="T311" i="52"/>
  <c r="T94" i="14" s="1"/>
  <c r="T101" i="14" s="1"/>
  <c r="T105" i="14" s="1"/>
  <c r="T107" i="14" s="1"/>
  <c r="T108" i="14" s="1"/>
  <c r="K374" i="55"/>
  <c r="F265" i="55"/>
  <c r="O255" i="55"/>
  <c r="N37" i="95"/>
  <c r="R37" i="95" s="1"/>
  <c r="N18" i="95"/>
  <c r="X18" i="95" s="1"/>
  <c r="AH18" i="95" s="1"/>
  <c r="AR18" i="95" s="1"/>
  <c r="P30" i="95"/>
  <c r="Z30" i="95" s="1"/>
  <c r="AJ30" i="95" s="1"/>
  <c r="AT30" i="95" s="1"/>
  <c r="V63" i="16"/>
  <c r="V64" i="16" s="1"/>
  <c r="U64" i="16"/>
  <c r="Q64" i="16"/>
  <c r="L64" i="16"/>
  <c r="U32" i="116"/>
  <c r="V27" i="116"/>
  <c r="AA27" i="116" s="1"/>
  <c r="V18" i="116"/>
  <c r="AA18" i="116" s="1"/>
  <c r="L53" i="55"/>
  <c r="W35" i="55"/>
  <c r="AB35" i="55" s="1"/>
  <c r="L66" i="52"/>
  <c r="J56" i="55"/>
  <c r="K23" i="55"/>
  <c r="AB9" i="93"/>
  <c r="V9" i="93"/>
  <c r="M9" i="93"/>
  <c r="G9" i="93"/>
  <c r="AH7" i="93"/>
  <c r="H13" i="137"/>
  <c r="O62" i="137"/>
  <c r="V62" i="137"/>
  <c r="W29" i="137"/>
  <c r="W95" i="137"/>
  <c r="AB95" i="137" s="1"/>
  <c r="W55" i="138"/>
  <c r="AB55" i="138" s="1"/>
  <c r="W56" i="138"/>
  <c r="AB56" i="138" s="1"/>
  <c r="W93" i="138"/>
  <c r="AB93" i="138" s="1"/>
  <c r="W95" i="138"/>
  <c r="AB95" i="138" s="1"/>
  <c r="V100" i="138"/>
  <c r="W99" i="138"/>
  <c r="AB99" i="138" s="1"/>
  <c r="I17" i="138"/>
  <c r="O120" i="14"/>
  <c r="W46" i="14"/>
  <c r="AB46" i="14" s="1"/>
  <c r="W320" i="137"/>
  <c r="AB320" i="137" s="1"/>
  <c r="W321" i="137"/>
  <c r="AB321" i="137" s="1"/>
  <c r="W349" i="137"/>
  <c r="AB349" i="137" s="1"/>
  <c r="H351" i="137"/>
  <c r="X351" i="137" s="1"/>
  <c r="Q370" i="137"/>
  <c r="Q92" i="14" s="1"/>
  <c r="D370" i="137"/>
  <c r="D92" i="14" s="1"/>
  <c r="H92" i="14" s="1"/>
  <c r="W492" i="137"/>
  <c r="AB492" i="137" s="1"/>
  <c r="W495" i="137"/>
  <c r="AB495" i="137" s="1"/>
  <c r="W513" i="137"/>
  <c r="AB513" i="137" s="1"/>
  <c r="H514" i="137"/>
  <c r="X514" i="137" s="1"/>
  <c r="W525" i="137"/>
  <c r="AB525" i="137" s="1"/>
  <c r="W537" i="137"/>
  <c r="AB537" i="137" s="1"/>
  <c r="H538" i="137"/>
  <c r="X538" i="137" s="1"/>
  <c r="O538" i="137"/>
  <c r="W539" i="137"/>
  <c r="AB539" i="137" s="1"/>
  <c r="W540" i="137"/>
  <c r="AB540" i="137" s="1"/>
  <c r="H543" i="137"/>
  <c r="X543" i="137" s="1"/>
  <c r="O543" i="137"/>
  <c r="W543" i="137" s="1"/>
  <c r="AB543" i="137" s="1"/>
  <c r="V543" i="137"/>
  <c r="W545" i="137"/>
  <c r="AB545" i="137" s="1"/>
  <c r="W546" i="137"/>
  <c r="AB546" i="137" s="1"/>
  <c r="H550" i="137"/>
  <c r="X550" i="137" s="1"/>
  <c r="V550" i="137"/>
  <c r="W550" i="137" s="1"/>
  <c r="AB550" i="137" s="1"/>
  <c r="W551" i="137"/>
  <c r="AB551" i="137" s="1"/>
  <c r="W556" i="137"/>
  <c r="AB556" i="137" s="1"/>
  <c r="W560" i="137"/>
  <c r="AB560" i="137" s="1"/>
  <c r="G658" i="137"/>
  <c r="G173" i="14" s="1"/>
  <c r="V585" i="137"/>
  <c r="W585" i="137" s="1"/>
  <c r="AB585" i="137" s="1"/>
  <c r="U658" i="137"/>
  <c r="U173" i="14" s="1"/>
  <c r="W588" i="137"/>
  <c r="AB588" i="137" s="1"/>
  <c r="W606" i="137"/>
  <c r="AB606" i="137" s="1"/>
  <c r="W608" i="137"/>
  <c r="AB608" i="137" s="1"/>
  <c r="V610" i="137"/>
  <c r="W611" i="137"/>
  <c r="AB611" i="137" s="1"/>
  <c r="W619" i="137"/>
  <c r="AB619" i="137" s="1"/>
  <c r="W622" i="137"/>
  <c r="AB622" i="137" s="1"/>
  <c r="W626" i="137"/>
  <c r="AB626" i="137" s="1"/>
  <c r="W630" i="137"/>
  <c r="AB630" i="137" s="1"/>
  <c r="H634" i="137"/>
  <c r="X634" i="137" s="1"/>
  <c r="O634" i="137"/>
  <c r="W634" i="137" s="1"/>
  <c r="AB634" i="137" s="1"/>
  <c r="S658" i="137"/>
  <c r="S173" i="14" s="1"/>
  <c r="W635" i="137"/>
  <c r="AB635" i="137" s="1"/>
  <c r="H639" i="137"/>
  <c r="X639" i="137" s="1"/>
  <c r="O639" i="137"/>
  <c r="W639" i="137" s="1"/>
  <c r="AB639" i="137" s="1"/>
  <c r="V639" i="137"/>
  <c r="W640" i="137"/>
  <c r="AB640" i="137" s="1"/>
  <c r="W644" i="137"/>
  <c r="AB644" i="137" s="1"/>
  <c r="W649" i="137"/>
  <c r="AB649" i="137" s="1"/>
  <c r="W653" i="137"/>
  <c r="AB653" i="137" s="1"/>
  <c r="W655" i="137"/>
  <c r="AB655" i="137" s="1"/>
  <c r="W656" i="137"/>
  <c r="AB656" i="137" s="1"/>
  <c r="W423" i="137"/>
  <c r="W424" i="137"/>
  <c r="X427" i="137"/>
  <c r="W461" i="137"/>
  <c r="AB461" i="137" s="1"/>
  <c r="W462" i="137"/>
  <c r="AB462" i="137" s="1"/>
  <c r="W463" i="137"/>
  <c r="AB463" i="137" s="1"/>
  <c r="W181" i="52"/>
  <c r="AB181" i="52" s="1"/>
  <c r="W190" i="52"/>
  <c r="AB190" i="52" s="1"/>
  <c r="W257" i="52"/>
  <c r="AB257" i="52" s="1"/>
  <c r="W264" i="52"/>
  <c r="AB264" i="52" s="1"/>
  <c r="F392" i="52"/>
  <c r="F121" i="14" s="1"/>
  <c r="K392" i="52"/>
  <c r="K121" i="14" s="1"/>
  <c r="T392" i="52"/>
  <c r="T121" i="14" s="1"/>
  <c r="O121" i="55"/>
  <c r="O129" i="55" s="1"/>
  <c r="W211" i="55"/>
  <c r="AB211" i="55" s="1"/>
  <c r="S371" i="55"/>
  <c r="K235" i="55"/>
  <c r="K123" i="14" s="1"/>
  <c r="O123" i="14" s="1"/>
  <c r="H126" i="146"/>
  <c r="AG50" i="16"/>
  <c r="AK50" i="16"/>
  <c r="AI50" i="16"/>
  <c r="AJ49" i="16"/>
  <c r="AJ50" i="16" s="1"/>
  <c r="AH49" i="16"/>
  <c r="AH50" i="16" s="1"/>
  <c r="W433" i="52"/>
  <c r="AB433" i="52" s="1"/>
  <c r="W434" i="52"/>
  <c r="AB434" i="52" s="1"/>
  <c r="W438" i="52"/>
  <c r="AB438" i="52" s="1"/>
  <c r="W439" i="52"/>
  <c r="AB439" i="52" s="1"/>
  <c r="W440" i="52"/>
  <c r="AB440" i="52" s="1"/>
  <c r="W441" i="52"/>
  <c r="AB441" i="52" s="1"/>
  <c r="W442" i="52"/>
  <c r="AB442" i="52" s="1"/>
  <c r="W443" i="52"/>
  <c r="AB443" i="52" s="1"/>
  <c r="Q392" i="52"/>
  <c r="Q121" i="14" s="1"/>
  <c r="U392" i="52"/>
  <c r="U121" i="14" s="1"/>
  <c r="E554" i="52"/>
  <c r="E175" i="14" s="1"/>
  <c r="N554" i="52"/>
  <c r="N175" i="14" s="1"/>
  <c r="S554" i="52"/>
  <c r="S175" i="14" s="1"/>
  <c r="W498" i="52"/>
  <c r="AB498" i="52" s="1"/>
  <c r="W499" i="52"/>
  <c r="AB499" i="52" s="1"/>
  <c r="W501" i="52"/>
  <c r="AB501" i="52" s="1"/>
  <c r="W503" i="52"/>
  <c r="AB503" i="52" s="1"/>
  <c r="W505" i="52"/>
  <c r="AB505" i="52" s="1"/>
  <c r="W506" i="52"/>
  <c r="AB506" i="52" s="1"/>
  <c r="W507" i="52"/>
  <c r="AB507" i="52" s="1"/>
  <c r="W508" i="52"/>
  <c r="AB508" i="52" s="1"/>
  <c r="W509" i="52"/>
  <c r="AB509" i="52" s="1"/>
  <c r="W510" i="52"/>
  <c r="AB510" i="52" s="1"/>
  <c r="F554" i="52"/>
  <c r="F175" i="14" s="1"/>
  <c r="K554" i="52"/>
  <c r="K175" i="14" s="1"/>
  <c r="P554" i="52"/>
  <c r="P175" i="14" s="1"/>
  <c r="T554" i="52"/>
  <c r="T175" i="14" s="1"/>
  <c r="W514" i="52"/>
  <c r="AB514" i="52" s="1"/>
  <c r="W515" i="52"/>
  <c r="AB515" i="52" s="1"/>
  <c r="W516" i="52"/>
  <c r="AB516" i="52" s="1"/>
  <c r="W517" i="52"/>
  <c r="AB517" i="52" s="1"/>
  <c r="W518" i="52"/>
  <c r="AB518" i="52" s="1"/>
  <c r="W519" i="52"/>
  <c r="AB519" i="52" s="1"/>
  <c r="W533" i="52"/>
  <c r="W127" i="55"/>
  <c r="AB127" i="55" s="1"/>
  <c r="W128" i="55"/>
  <c r="AB128" i="55" s="1"/>
  <c r="H149" i="55"/>
  <c r="X149" i="55" s="1"/>
  <c r="O149" i="55"/>
  <c r="W149" i="55" s="1"/>
  <c r="AB149" i="55" s="1"/>
  <c r="R159" i="55"/>
  <c r="F321" i="55"/>
  <c r="W274" i="55"/>
  <c r="AB274" i="55" s="1"/>
  <c r="W275" i="55"/>
  <c r="AB275" i="55" s="1"/>
  <c r="W276" i="55"/>
  <c r="AB276" i="55" s="1"/>
  <c r="W278" i="55"/>
  <c r="AB278" i="55" s="1"/>
  <c r="W284" i="55"/>
  <c r="AB284" i="55" s="1"/>
  <c r="W285" i="55"/>
  <c r="AB285" i="55" s="1"/>
  <c r="W297" i="55"/>
  <c r="AB297" i="55" s="1"/>
  <c r="W314" i="55"/>
  <c r="AB314" i="55" s="1"/>
  <c r="W329" i="55"/>
  <c r="AB329" i="55" s="1"/>
  <c r="E341" i="55"/>
  <c r="E177" i="14" s="1"/>
  <c r="H177" i="14" s="1"/>
  <c r="X177" i="14" s="1"/>
  <c r="N341" i="55"/>
  <c r="W334" i="55"/>
  <c r="W338" i="55"/>
  <c r="AB338" i="55" s="1"/>
  <c r="W353" i="55"/>
  <c r="AB353" i="55" s="1"/>
  <c r="W356" i="55"/>
  <c r="AB356" i="55" s="1"/>
  <c r="W359" i="55"/>
  <c r="AB359" i="55" s="1"/>
  <c r="V361" i="55"/>
  <c r="G235" i="55"/>
  <c r="G123" i="14" s="1"/>
  <c r="G13" i="14" s="1"/>
  <c r="U235" i="55"/>
  <c r="U123" i="14" s="1"/>
  <c r="U13" i="14" s="1"/>
  <c r="O18" i="95"/>
  <c r="Y18" i="95" s="1"/>
  <c r="AI18" i="95" s="1"/>
  <c r="AS18" i="95" s="1"/>
  <c r="H17" i="95"/>
  <c r="M30" i="95"/>
  <c r="M26" i="95"/>
  <c r="M17" i="95"/>
  <c r="P13" i="95"/>
  <c r="M31" i="95"/>
  <c r="P36" i="95"/>
  <c r="Z36" i="95" s="1"/>
  <c r="AJ36" i="95" s="1"/>
  <c r="AT36" i="95" s="1"/>
  <c r="P40" i="95"/>
  <c r="Z40" i="95" s="1"/>
  <c r="AJ40" i="95" s="1"/>
  <c r="AT40" i="95" s="1"/>
  <c r="W577" i="137"/>
  <c r="AB577" i="137" s="1"/>
  <c r="T84" i="52"/>
  <c r="W381" i="137"/>
  <c r="AB381" i="137" s="1"/>
  <c r="W572" i="137"/>
  <c r="AB572" i="137" s="1"/>
  <c r="O327" i="52"/>
  <c r="G21" i="107"/>
  <c r="J24" i="93"/>
  <c r="B42" i="107"/>
  <c r="AA62" i="137"/>
  <c r="AF62" i="137" s="1"/>
  <c r="Z370" i="137"/>
  <c r="Z92" i="14" s="1"/>
  <c r="Y562" i="137"/>
  <c r="Y146" i="14" s="1"/>
  <c r="Z562" i="137"/>
  <c r="Z146" i="14" s="1"/>
  <c r="AE327" i="52"/>
  <c r="AE329" i="52" s="1"/>
  <c r="AE431" i="52"/>
  <c r="AE463" i="52"/>
  <c r="AE468" i="52"/>
  <c r="AE610" i="137"/>
  <c r="AC658" i="137"/>
  <c r="AC173" i="14" s="1"/>
  <c r="Z53" i="55"/>
  <c r="AE43" i="55"/>
  <c r="AE53" i="55" s="1"/>
  <c r="AC129" i="55"/>
  <c r="AC69" i="14" s="1"/>
  <c r="AD159" i="55"/>
  <c r="AC182" i="55"/>
  <c r="AC96" i="14" s="1"/>
  <c r="AE96" i="14" s="1"/>
  <c r="AD212" i="55"/>
  <c r="Z321" i="55"/>
  <c r="AE294" i="55"/>
  <c r="AE320" i="55" s="1"/>
  <c r="AA177" i="14"/>
  <c r="AF177" i="14" s="1"/>
  <c r="F230" i="52"/>
  <c r="F67" i="14" s="1"/>
  <c r="K230" i="52"/>
  <c r="K67" i="14" s="1"/>
  <c r="P230" i="52"/>
  <c r="P67" i="14" s="1"/>
  <c r="V67" i="14" s="1"/>
  <c r="AC230" i="52"/>
  <c r="AC67" i="14" s="1"/>
  <c r="AE67" i="14" s="1"/>
  <c r="W229" i="52"/>
  <c r="Q311" i="52"/>
  <c r="Q94" i="14" s="1"/>
  <c r="Q11" i="14" s="1"/>
  <c r="U311" i="52"/>
  <c r="U94" i="14" s="1"/>
  <c r="AD473" i="52"/>
  <c r="AD148" i="14" s="1"/>
  <c r="W206" i="137"/>
  <c r="AB206" i="137" s="1"/>
  <c r="W102" i="55"/>
  <c r="AB102" i="55" s="1"/>
  <c r="W95" i="52"/>
  <c r="AB95" i="52" s="1"/>
  <c r="W99" i="52"/>
  <c r="AB99" i="52" s="1"/>
  <c r="W101" i="52"/>
  <c r="AB101" i="52" s="1"/>
  <c r="W103" i="52"/>
  <c r="AB103" i="52" s="1"/>
  <c r="W105" i="52"/>
  <c r="AB105" i="52" s="1"/>
  <c r="F149" i="52"/>
  <c r="F40" i="14" s="1"/>
  <c r="H40" i="14" s="1"/>
  <c r="X40" i="14" s="1"/>
  <c r="K149" i="52"/>
  <c r="K40" i="14" s="1"/>
  <c r="P149" i="52"/>
  <c r="P40" i="14" s="1"/>
  <c r="AD149" i="52"/>
  <c r="AD40" i="14" s="1"/>
  <c r="W115" i="52"/>
  <c r="AB115" i="52" s="1"/>
  <c r="W119" i="52"/>
  <c r="AB119" i="52" s="1"/>
  <c r="W146" i="52"/>
  <c r="AB146" i="52" s="1"/>
  <c r="L274" i="137"/>
  <c r="L65" i="14" s="1"/>
  <c r="F274" i="137"/>
  <c r="F65" i="14" s="1"/>
  <c r="K274" i="137"/>
  <c r="K65" i="14" s="1"/>
  <c r="M274" i="137"/>
  <c r="M65" i="14" s="1"/>
  <c r="M74" i="14" s="1"/>
  <c r="M78" i="14" s="1"/>
  <c r="M80" i="14" s="1"/>
  <c r="M81" i="14" s="1"/>
  <c r="P274" i="137"/>
  <c r="P65" i="14" s="1"/>
  <c r="T274" i="137"/>
  <c r="T65" i="14" s="1"/>
  <c r="AC274" i="137"/>
  <c r="AC65" i="14" s="1"/>
  <c r="AE65" i="14" s="1"/>
  <c r="H255" i="137"/>
  <c r="X255" i="137" s="1"/>
  <c r="H262" i="137"/>
  <c r="X262" i="137" s="1"/>
  <c r="O262" i="137"/>
  <c r="N274" i="137"/>
  <c r="N65" i="14" s="1"/>
  <c r="Z274" i="137"/>
  <c r="Z65" i="14" s="1"/>
  <c r="W264" i="137"/>
  <c r="AB264" i="137" s="1"/>
  <c r="AE262" i="137"/>
  <c r="W268" i="137"/>
  <c r="AB268" i="137" s="1"/>
  <c r="W270" i="137"/>
  <c r="AB270" i="137" s="1"/>
  <c r="W280" i="137"/>
  <c r="AB280" i="137" s="1"/>
  <c r="W282" i="137"/>
  <c r="AB282" i="137" s="1"/>
  <c r="W284" i="137"/>
  <c r="AB284" i="137" s="1"/>
  <c r="W286" i="137"/>
  <c r="AB286" i="137" s="1"/>
  <c r="V290" i="137"/>
  <c r="V292" i="137" s="1"/>
  <c r="F178" i="137"/>
  <c r="F38" i="14" s="1"/>
  <c r="AC178" i="137"/>
  <c r="AC38" i="14" s="1"/>
  <c r="W131" i="137"/>
  <c r="AB131" i="137" s="1"/>
  <c r="W132" i="137"/>
  <c r="AB132" i="137" s="1"/>
  <c r="W136" i="137"/>
  <c r="AB136" i="137" s="1"/>
  <c r="W138" i="137"/>
  <c r="AB138" i="137" s="1"/>
  <c r="W140" i="137"/>
  <c r="AB140" i="137" s="1"/>
  <c r="W142" i="137"/>
  <c r="AB142" i="137" s="1"/>
  <c r="W144" i="137"/>
  <c r="AB144" i="137" s="1"/>
  <c r="W152" i="137"/>
  <c r="AB152" i="137" s="1"/>
  <c r="W155" i="137"/>
  <c r="AB155" i="137" s="1"/>
  <c r="W157" i="137"/>
  <c r="AB157" i="137" s="1"/>
  <c r="V159" i="137"/>
  <c r="W159" i="137" s="1"/>
  <c r="AB159" i="137" s="1"/>
  <c r="W160" i="137"/>
  <c r="AB160" i="137" s="1"/>
  <c r="AE159" i="137"/>
  <c r="W168" i="137"/>
  <c r="AB168" i="137" s="1"/>
  <c r="W184" i="137"/>
  <c r="AB184" i="137" s="1"/>
  <c r="W192" i="137"/>
  <c r="AB192" i="137" s="1"/>
  <c r="W70" i="14"/>
  <c r="AB70" i="14" s="1"/>
  <c r="W72" i="14"/>
  <c r="AB72" i="14" s="1"/>
  <c r="W75" i="14"/>
  <c r="AB75" i="14" s="1"/>
  <c r="W97" i="14"/>
  <c r="AB97" i="14" s="1"/>
  <c r="W99" i="14"/>
  <c r="AB99" i="14" s="1"/>
  <c r="W103" i="14"/>
  <c r="AB103" i="14" s="1"/>
  <c r="W145" i="14"/>
  <c r="W157" i="14"/>
  <c r="AB157" i="14" s="1"/>
  <c r="W160" i="14"/>
  <c r="AB160" i="14" s="1"/>
  <c r="W179" i="14"/>
  <c r="AB179" i="14" s="1"/>
  <c r="W183" i="14"/>
  <c r="AB183" i="14" s="1"/>
  <c r="W185" i="14"/>
  <c r="AB185" i="14" s="1"/>
  <c r="W190" i="14"/>
  <c r="AB190" i="14" s="1"/>
  <c r="W118" i="14"/>
  <c r="X118" i="14" s="1"/>
  <c r="W124" i="14"/>
  <c r="AB124" i="14" s="1"/>
  <c r="W126" i="14"/>
  <c r="AB126" i="14" s="1"/>
  <c r="W133" i="14"/>
  <c r="AB133" i="14" s="1"/>
  <c r="AE489" i="52"/>
  <c r="AD554" i="52"/>
  <c r="AD175" i="14" s="1"/>
  <c r="AE512" i="52"/>
  <c r="AC554" i="52"/>
  <c r="AC175" i="14" s="1"/>
  <c r="AE532" i="52"/>
  <c r="AE572" i="52"/>
  <c r="AE489" i="137"/>
  <c r="AE562" i="137" s="1"/>
  <c r="AE585" i="137"/>
  <c r="AE393" i="137"/>
  <c r="AE447" i="137"/>
  <c r="AE149" i="55"/>
  <c r="AE159" i="55" s="1"/>
  <c r="AE273" i="55"/>
  <c r="AE280" i="55"/>
  <c r="AC341" i="55"/>
  <c r="AC177" i="14" s="1"/>
  <c r="AE177" i="14" s="1"/>
  <c r="W210" i="137"/>
  <c r="AB210" i="137" s="1"/>
  <c r="W66" i="55"/>
  <c r="AB66" i="55" s="1"/>
  <c r="W74" i="55"/>
  <c r="AB74" i="55" s="1"/>
  <c r="H82" i="55"/>
  <c r="V82" i="55"/>
  <c r="H96" i="55"/>
  <c r="X96" i="55" s="1"/>
  <c r="O127" i="52"/>
  <c r="AE127" i="52"/>
  <c r="H139" i="52"/>
  <c r="X139" i="52" s="1"/>
  <c r="AE30" i="138"/>
  <c r="W215" i="137"/>
  <c r="AB215" i="137" s="1"/>
  <c r="W217" i="137"/>
  <c r="AB217" i="137" s="1"/>
  <c r="W219" i="137"/>
  <c r="AB219" i="137" s="1"/>
  <c r="W254" i="137"/>
  <c r="AB254" i="137" s="1"/>
  <c r="W107" i="137"/>
  <c r="AB107" i="137" s="1"/>
  <c r="W116" i="137"/>
  <c r="AB116" i="137" s="1"/>
  <c r="V166" i="137"/>
  <c r="W166" i="137" s="1"/>
  <c r="AB166" i="137" s="1"/>
  <c r="O194" i="137"/>
  <c r="O196" i="137" s="1"/>
  <c r="O9" i="137"/>
  <c r="M8" i="137"/>
  <c r="P8" i="137"/>
  <c r="T8" i="137"/>
  <c r="AC8" i="137"/>
  <c r="H24" i="137"/>
  <c r="X24" i="137" s="1"/>
  <c r="H27" i="137"/>
  <c r="X27" i="137" s="1"/>
  <c r="H31" i="137"/>
  <c r="X31" i="137" s="1"/>
  <c r="O26" i="137"/>
  <c r="W26" i="137" s="1"/>
  <c r="O28" i="137"/>
  <c r="W28" i="137" s="1"/>
  <c r="O32" i="137"/>
  <c r="V27" i="137"/>
  <c r="W27" i="137" s="1"/>
  <c r="V34" i="137"/>
  <c r="U33" i="137"/>
  <c r="U81" i="137" s="1"/>
  <c r="V38" i="137"/>
  <c r="V40" i="137"/>
  <c r="W40" i="137" s="1"/>
  <c r="V44" i="137"/>
  <c r="V50" i="137"/>
  <c r="W50" i="137" s="1"/>
  <c r="S47" i="95" s="1"/>
  <c r="W47" i="95" s="1"/>
  <c r="V54" i="137"/>
  <c r="O34" i="137"/>
  <c r="J33" i="137"/>
  <c r="N33" i="137"/>
  <c r="O36" i="137"/>
  <c r="W36" i="137" s="1"/>
  <c r="O38" i="137"/>
  <c r="O42" i="137"/>
  <c r="W42" i="137" s="1"/>
  <c r="O44" i="137"/>
  <c r="O48" i="137"/>
  <c r="O54" i="137"/>
  <c r="H34" i="137"/>
  <c r="H35" i="137"/>
  <c r="X35" i="137" s="1"/>
  <c r="I29" i="95"/>
  <c r="N29" i="95" s="1"/>
  <c r="X29" i="95" s="1"/>
  <c r="AH29" i="95" s="1"/>
  <c r="AR29" i="95" s="1"/>
  <c r="H37" i="137"/>
  <c r="X37" i="137" s="1"/>
  <c r="H39" i="137"/>
  <c r="X39" i="137" s="1"/>
  <c r="H43" i="137"/>
  <c r="H44" i="137"/>
  <c r="X44" i="137" s="1"/>
  <c r="I38" i="95"/>
  <c r="I39" i="95"/>
  <c r="N39" i="95" s="1"/>
  <c r="X39" i="95" s="1"/>
  <c r="H47" i="137"/>
  <c r="X47" i="137" s="1"/>
  <c r="H51" i="137"/>
  <c r="H55" i="137"/>
  <c r="H58" i="137"/>
  <c r="X58" i="137" s="1"/>
  <c r="H59" i="137"/>
  <c r="X59" i="137" s="1"/>
  <c r="H61" i="137"/>
  <c r="H68" i="137"/>
  <c r="X68" i="137" s="1"/>
  <c r="O61" i="137"/>
  <c r="V61" i="137"/>
  <c r="H73" i="137"/>
  <c r="X73" i="137" s="1"/>
  <c r="H74" i="137"/>
  <c r="H75" i="137"/>
  <c r="X75" i="137" s="1"/>
  <c r="H77" i="137"/>
  <c r="X77" i="137" s="1"/>
  <c r="H80" i="137"/>
  <c r="X80" i="137" s="1"/>
  <c r="O74" i="137"/>
  <c r="O78" i="137"/>
  <c r="O80" i="137"/>
  <c r="W80" i="137" s="1"/>
  <c r="AB80" i="137" s="1"/>
  <c r="V78" i="137"/>
  <c r="V90" i="137"/>
  <c r="W90" i="137" s="1"/>
  <c r="O11" i="138"/>
  <c r="V11" i="138"/>
  <c r="V15" i="138"/>
  <c r="W15" i="138" s="1"/>
  <c r="K8" i="52"/>
  <c r="W74" i="167"/>
  <c r="W13" i="167"/>
  <c r="AB13" i="167" s="1"/>
  <c r="G66" i="167"/>
  <c r="G68" i="167" s="1"/>
  <c r="F66" i="167"/>
  <c r="F68" i="167" s="1"/>
  <c r="Y66" i="167"/>
  <c r="Y68" i="167" s="1"/>
  <c r="D66" i="167"/>
  <c r="D68" i="167" s="1"/>
  <c r="N66" i="167"/>
  <c r="N68" i="167" s="1"/>
  <c r="W592" i="137"/>
  <c r="AB592" i="137" s="1"/>
  <c r="W37" i="53"/>
  <c r="H11" i="53"/>
  <c r="O11" i="53"/>
  <c r="W11" i="53" s="1"/>
  <c r="U11" i="95" s="1"/>
  <c r="Z11" i="95" s="1"/>
  <c r="M8" i="53"/>
  <c r="V12" i="53"/>
  <c r="H21" i="53"/>
  <c r="X21" i="53" s="1"/>
  <c r="V23" i="53"/>
  <c r="W23" i="53" s="1"/>
  <c r="AF57" i="53"/>
  <c r="O12" i="52"/>
  <c r="W12" i="52" s="1"/>
  <c r="O20" i="52"/>
  <c r="W20" i="52" s="1"/>
  <c r="O22" i="52"/>
  <c r="W22" i="52" s="1"/>
  <c r="M85" i="52"/>
  <c r="V9" i="52"/>
  <c r="W9" i="52" s="1"/>
  <c r="T8" i="52"/>
  <c r="V13" i="52"/>
  <c r="W13" i="52" s="1"/>
  <c r="V25" i="52"/>
  <c r="W25" i="52" s="1"/>
  <c r="T24" i="52"/>
  <c r="V27" i="52"/>
  <c r="W27" i="52" s="1"/>
  <c r="V31" i="52"/>
  <c r="V33" i="52"/>
  <c r="V37" i="52"/>
  <c r="W37" i="52" s="1"/>
  <c r="T38" i="95" s="1"/>
  <c r="V39" i="52"/>
  <c r="I24" i="52"/>
  <c r="M24" i="52"/>
  <c r="M66" i="52" s="1"/>
  <c r="O31" i="52"/>
  <c r="O33" i="52"/>
  <c r="W33" i="52" s="1"/>
  <c r="T34" i="95" s="1"/>
  <c r="O39" i="52"/>
  <c r="O41" i="52"/>
  <c r="W41" i="52" s="1"/>
  <c r="O50" i="52"/>
  <c r="W50" i="52" s="1"/>
  <c r="AB50" i="52" s="1"/>
  <c r="P44" i="52"/>
  <c r="V47" i="52"/>
  <c r="W47" i="52" s="1"/>
  <c r="AB47" i="52" s="1"/>
  <c r="AC52" i="52"/>
  <c r="V54" i="52"/>
  <c r="W54" i="52" s="1"/>
  <c r="AB54" i="52" s="1"/>
  <c r="H55" i="52"/>
  <c r="X55" i="52" s="1"/>
  <c r="H59" i="52"/>
  <c r="H60" i="52"/>
  <c r="X60" i="52" s="1"/>
  <c r="R61" i="52"/>
  <c r="W9" i="167"/>
  <c r="AB9" i="167" s="1"/>
  <c r="AD66" i="167"/>
  <c r="AD68" i="167" s="1"/>
  <c r="W76" i="167"/>
  <c r="AB76" i="167" s="1"/>
  <c r="V8" i="167"/>
  <c r="W10" i="167"/>
  <c r="AB10" i="167" s="1"/>
  <c r="W22" i="167"/>
  <c r="AB22" i="167" s="1"/>
  <c r="W20" i="167"/>
  <c r="AB20" i="167" s="1"/>
  <c r="W45" i="167"/>
  <c r="AB45" i="167" s="1"/>
  <c r="W50" i="167"/>
  <c r="W60" i="167"/>
  <c r="AB60" i="167" s="1"/>
  <c r="W65" i="167"/>
  <c r="AB65" i="167" s="1"/>
  <c r="W208" i="137"/>
  <c r="AB208" i="137" s="1"/>
  <c r="AD16" i="116"/>
  <c r="W89" i="16"/>
  <c r="W69" i="53"/>
  <c r="AB69" i="53" s="1"/>
  <c r="W41" i="53"/>
  <c r="O9" i="53"/>
  <c r="W9" i="53" s="1"/>
  <c r="V14" i="53"/>
  <c r="W14" i="53" s="1"/>
  <c r="H15" i="53"/>
  <c r="X15" i="53" s="1"/>
  <c r="O15" i="53"/>
  <c r="L8" i="53"/>
  <c r="U8" i="53"/>
  <c r="H16" i="53"/>
  <c r="X16" i="53" s="1"/>
  <c r="O16" i="53"/>
  <c r="H18" i="53"/>
  <c r="X18" i="53" s="1"/>
  <c r="O18" i="53"/>
  <c r="V18" i="53"/>
  <c r="O19" i="53"/>
  <c r="V19" i="53"/>
  <c r="O20" i="53"/>
  <c r="V20" i="53"/>
  <c r="T8" i="53"/>
  <c r="V28" i="53"/>
  <c r="L25" i="53"/>
  <c r="H30" i="53"/>
  <c r="X30" i="53" s="1"/>
  <c r="V30" i="53"/>
  <c r="H40" i="53"/>
  <c r="X40" i="53" s="1"/>
  <c r="O40" i="53"/>
  <c r="Q47" i="53"/>
  <c r="E47" i="53"/>
  <c r="J47" i="53"/>
  <c r="L47" i="53"/>
  <c r="AA49" i="53"/>
  <c r="AF49" i="53" s="1"/>
  <c r="AE52" i="53"/>
  <c r="AA53" i="53"/>
  <c r="AF53" i="53" s="1"/>
  <c r="H55" i="53"/>
  <c r="X55" i="53" s="1"/>
  <c r="AA55" i="53"/>
  <c r="AF55" i="53" s="1"/>
  <c r="AE55" i="53"/>
  <c r="V59" i="53"/>
  <c r="W59" i="53" s="1"/>
  <c r="AB59" i="53" s="1"/>
  <c r="V60" i="53"/>
  <c r="F62" i="53"/>
  <c r="AE67" i="53"/>
  <c r="Z66" i="53"/>
  <c r="Q66" i="53"/>
  <c r="V96" i="53"/>
  <c r="W102" i="53"/>
  <c r="AB102" i="53" s="1"/>
  <c r="W105" i="53"/>
  <c r="AB105" i="53" s="1"/>
  <c r="W106" i="53"/>
  <c r="AB106" i="53" s="1"/>
  <c r="P158" i="53"/>
  <c r="P41" i="14" s="1"/>
  <c r="W124" i="53"/>
  <c r="AB124" i="53" s="1"/>
  <c r="W126" i="53"/>
  <c r="AB126" i="53" s="1"/>
  <c r="W127" i="53"/>
  <c r="AB127" i="53" s="1"/>
  <c r="W130" i="53"/>
  <c r="AB130" i="53" s="1"/>
  <c r="W131" i="53"/>
  <c r="AB131" i="53" s="1"/>
  <c r="V135" i="53"/>
  <c r="W149" i="53"/>
  <c r="AB149" i="53" s="1"/>
  <c r="AE150" i="53"/>
  <c r="W156" i="53"/>
  <c r="AB156" i="53" s="1"/>
  <c r="AE154" i="53"/>
  <c r="W170" i="53"/>
  <c r="AB170" i="53" s="1"/>
  <c r="W183" i="53"/>
  <c r="AB183" i="53" s="1"/>
  <c r="W188" i="53"/>
  <c r="AB188" i="53" s="1"/>
  <c r="W192" i="53"/>
  <c r="AB192" i="53" s="1"/>
  <c r="W194" i="53"/>
  <c r="AB194" i="53" s="1"/>
  <c r="W195" i="53"/>
  <c r="AB195" i="53" s="1"/>
  <c r="W196" i="53"/>
  <c r="AB196" i="53" s="1"/>
  <c r="W197" i="53"/>
  <c r="AB197" i="53" s="1"/>
  <c r="W198" i="53"/>
  <c r="AB198" i="53" s="1"/>
  <c r="L244" i="53"/>
  <c r="L68" i="14" s="1"/>
  <c r="H221" i="53"/>
  <c r="X221" i="53" s="1"/>
  <c r="W222" i="53"/>
  <c r="AB222" i="53" s="1"/>
  <c r="W223" i="53"/>
  <c r="AB223" i="53" s="1"/>
  <c r="W227" i="53"/>
  <c r="AB227" i="53" s="1"/>
  <c r="AE225" i="53"/>
  <c r="W238" i="53"/>
  <c r="AB238" i="53" s="1"/>
  <c r="W242" i="53"/>
  <c r="F330" i="53"/>
  <c r="F95" i="14" s="1"/>
  <c r="K330" i="53"/>
  <c r="K95" i="14" s="1"/>
  <c r="AC330" i="53"/>
  <c r="AC95" i="14" s="1"/>
  <c r="V58" i="53"/>
  <c r="W58" i="53" s="1"/>
  <c r="AB58" i="53" s="1"/>
  <c r="O60" i="53"/>
  <c r="AD56" i="53"/>
  <c r="T62" i="53"/>
  <c r="E158" i="53"/>
  <c r="E41" i="14" s="1"/>
  <c r="E47" i="14" s="1"/>
  <c r="E51" i="14" s="1"/>
  <c r="E53" i="14" s="1"/>
  <c r="E54" i="14" s="1"/>
  <c r="G158" i="53"/>
  <c r="G41" i="14" s="1"/>
  <c r="J158" i="53"/>
  <c r="J41" i="14" s="1"/>
  <c r="L158" i="53"/>
  <c r="L41" i="14" s="1"/>
  <c r="L47" i="14" s="1"/>
  <c r="L51" i="14" s="1"/>
  <c r="L53" i="14" s="1"/>
  <c r="L54" i="14" s="1"/>
  <c r="N158" i="53"/>
  <c r="N41" i="14" s="1"/>
  <c r="N47" i="14" s="1"/>
  <c r="N51" i="14" s="1"/>
  <c r="N53" i="14" s="1"/>
  <c r="N54" i="14" s="1"/>
  <c r="U158" i="53"/>
  <c r="U41" i="14" s="1"/>
  <c r="U47" i="14" s="1"/>
  <c r="U51" i="14" s="1"/>
  <c r="U53" i="14" s="1"/>
  <c r="U54" i="14" s="1"/>
  <c r="AD158" i="53"/>
  <c r="AD41" i="14" s="1"/>
  <c r="AE41" i="14" s="1"/>
  <c r="AA154" i="53"/>
  <c r="AF154" i="53" s="1"/>
  <c r="X175" i="53"/>
  <c r="AE182" i="53"/>
  <c r="E244" i="53"/>
  <c r="E68" i="14" s="1"/>
  <c r="S244" i="53"/>
  <c r="S68" i="14" s="1"/>
  <c r="Z244" i="53"/>
  <c r="Z68" i="14" s="1"/>
  <c r="AA68" i="14" s="1"/>
  <c r="AF68" i="14" s="1"/>
  <c r="AA236" i="53"/>
  <c r="AF236" i="53" s="1"/>
  <c r="V240" i="53"/>
  <c r="N330" i="53"/>
  <c r="N95" i="14" s="1"/>
  <c r="D330" i="53"/>
  <c r="D95" i="14" s="1"/>
  <c r="R330" i="53"/>
  <c r="R95" i="14" s="1"/>
  <c r="V95" i="14" s="1"/>
  <c r="E330" i="53"/>
  <c r="E95" i="14" s="1"/>
  <c r="AE347" i="53"/>
  <c r="AE349" i="53" s="1"/>
  <c r="W379" i="53"/>
  <c r="W444" i="53"/>
  <c r="AB444" i="53" s="1"/>
  <c r="W451" i="53"/>
  <c r="AB451" i="53" s="1"/>
  <c r="W453" i="53"/>
  <c r="AB453" i="53" s="1"/>
  <c r="W464" i="53"/>
  <c r="AB464" i="53" s="1"/>
  <c r="W477" i="53"/>
  <c r="AB477" i="53" s="1"/>
  <c r="AE457" i="53"/>
  <c r="D502" i="53"/>
  <c r="D149" i="14" s="1"/>
  <c r="D155" i="14" s="1"/>
  <c r="D159" i="14" s="1"/>
  <c r="D161" i="14" s="1"/>
  <c r="D162" i="14" s="1"/>
  <c r="I502" i="53"/>
  <c r="I149" i="14" s="1"/>
  <c r="M502" i="53"/>
  <c r="M149" i="14" s="1"/>
  <c r="R502" i="53"/>
  <c r="R149" i="14" s="1"/>
  <c r="R155" i="14" s="1"/>
  <c r="R159" i="14" s="1"/>
  <c r="R161" i="14" s="1"/>
  <c r="R162" i="14" s="1"/>
  <c r="W485" i="53"/>
  <c r="AB485" i="53" s="1"/>
  <c r="W493" i="53"/>
  <c r="AB493" i="53" s="1"/>
  <c r="W509" i="53"/>
  <c r="AB509" i="53" s="1"/>
  <c r="W516" i="53"/>
  <c r="AB516" i="53" s="1"/>
  <c r="W528" i="53"/>
  <c r="AB528" i="53" s="1"/>
  <c r="W529" i="53"/>
  <c r="AB529" i="53" s="1"/>
  <c r="W531" i="53"/>
  <c r="AB531" i="53" s="1"/>
  <c r="W541" i="53"/>
  <c r="AB541" i="53" s="1"/>
  <c r="W545" i="53"/>
  <c r="AB545" i="53" s="1"/>
  <c r="W547" i="53"/>
  <c r="AB547" i="53" s="1"/>
  <c r="W549" i="53"/>
  <c r="AB549" i="53" s="1"/>
  <c r="W290" i="53"/>
  <c r="AB290" i="53" s="1"/>
  <c r="G330" i="53"/>
  <c r="G95" i="14" s="1"/>
  <c r="V322" i="53"/>
  <c r="V440" i="53"/>
  <c r="AE521" i="53"/>
  <c r="G502" i="53"/>
  <c r="G149" i="14" s="1"/>
  <c r="L502" i="53"/>
  <c r="L149" i="14" s="1"/>
  <c r="Q502" i="53"/>
  <c r="Q149" i="14" s="1"/>
  <c r="U502" i="53"/>
  <c r="U149" i="14" s="1"/>
  <c r="X519" i="53"/>
  <c r="AE526" i="53"/>
  <c r="AE543" i="53"/>
  <c r="E588" i="53"/>
  <c r="E176" i="14" s="1"/>
  <c r="N588" i="53"/>
  <c r="N176" i="14" s="1"/>
  <c r="Z588" i="53"/>
  <c r="Z176" i="14" s="1"/>
  <c r="AA176" i="14" s="1"/>
  <c r="AF176" i="14" s="1"/>
  <c r="AD588" i="53"/>
  <c r="AD176" i="14" s="1"/>
  <c r="W568" i="53"/>
  <c r="AB568" i="53" s="1"/>
  <c r="X605" i="53"/>
  <c r="W577" i="53"/>
  <c r="AB577" i="53" s="1"/>
  <c r="P588" i="53"/>
  <c r="P176" i="14" s="1"/>
  <c r="G588" i="53"/>
  <c r="G176" i="14" s="1"/>
  <c r="AE584" i="53"/>
  <c r="W598" i="53"/>
  <c r="AB598" i="53" s="1"/>
  <c r="V605" i="53"/>
  <c r="V607" i="53" s="1"/>
  <c r="H400" i="53"/>
  <c r="X400" i="53" s="1"/>
  <c r="O399" i="53"/>
  <c r="J88" i="53"/>
  <c r="J90" i="53" s="1"/>
  <c r="S88" i="53"/>
  <c r="S90" i="53" s="1"/>
  <c r="V87" i="53"/>
  <c r="O369" i="52"/>
  <c r="M378" i="52"/>
  <c r="M392" i="52" s="1"/>
  <c r="M121" i="14" s="1"/>
  <c r="M11" i="14" s="1"/>
  <c r="V380" i="52"/>
  <c r="O389" i="52"/>
  <c r="Y389" i="52" s="1"/>
  <c r="U85" i="52"/>
  <c r="E11" i="16"/>
  <c r="E16" i="16" s="1"/>
  <c r="S46" i="53"/>
  <c r="N393" i="53"/>
  <c r="U393" i="53"/>
  <c r="G397" i="53"/>
  <c r="H397" i="53" s="1"/>
  <c r="O398" i="52"/>
  <c r="Y230" i="52"/>
  <c r="Y67" i="14" s="1"/>
  <c r="AA67" i="14" s="1"/>
  <c r="AF67" i="14" s="1"/>
  <c r="AA605" i="53"/>
  <c r="AF605" i="53" s="1"/>
  <c r="H404" i="53"/>
  <c r="X404" i="53" s="1"/>
  <c r="O404" i="53"/>
  <c r="W404" i="53" s="1"/>
  <c r="AB404" i="53" s="1"/>
  <c r="V409" i="53"/>
  <c r="W409" i="53" s="1"/>
  <c r="AB409" i="53" s="1"/>
  <c r="Q408" i="53"/>
  <c r="U408" i="53"/>
  <c r="H413" i="53"/>
  <c r="H87" i="53"/>
  <c r="X87" i="53" s="1"/>
  <c r="V427" i="53"/>
  <c r="O357" i="52"/>
  <c r="O365" i="52"/>
  <c r="V359" i="52"/>
  <c r="O375" i="52"/>
  <c r="V376" i="52"/>
  <c r="H400" i="52"/>
  <c r="H74" i="52" s="1"/>
  <c r="O404" i="52"/>
  <c r="H443" i="137"/>
  <c r="X443" i="137" s="1"/>
  <c r="V444" i="137"/>
  <c r="V338" i="52"/>
  <c r="C24" i="117"/>
  <c r="D110" i="16" s="1"/>
  <c r="D24" i="117"/>
  <c r="H24" i="117"/>
  <c r="L24" i="117"/>
  <c r="Q24" i="117"/>
  <c r="AA403" i="53"/>
  <c r="AA402" i="53" s="1"/>
  <c r="V401" i="52"/>
  <c r="D75" i="52"/>
  <c r="Y311" i="52"/>
  <c r="Y94" i="14" s="1"/>
  <c r="AA94" i="14" s="1"/>
  <c r="AF94" i="14" s="1"/>
  <c r="P8" i="55"/>
  <c r="U8" i="55"/>
  <c r="S8" i="55"/>
  <c r="Q8" i="55"/>
  <c r="Q23" i="55" s="1"/>
  <c r="V22" i="55"/>
  <c r="W22" i="55" s="1"/>
  <c r="AB22" i="55" s="1"/>
  <c r="V21" i="55"/>
  <c r="W21" i="55" s="1"/>
  <c r="AB21" i="55" s="1"/>
  <c r="T20" i="55"/>
  <c r="T23" i="55" s="1"/>
  <c r="T24" i="55" s="1"/>
  <c r="R20" i="55"/>
  <c r="V19" i="55"/>
  <c r="W19" i="55" s="1"/>
  <c r="AB19" i="55" s="1"/>
  <c r="R15" i="55"/>
  <c r="R23" i="55" s="1"/>
  <c r="R24" i="55" s="1"/>
  <c r="P15" i="55"/>
  <c r="P23" i="55" s="1"/>
  <c r="V41" i="16"/>
  <c r="H41" i="16"/>
  <c r="X41" i="16" s="1"/>
  <c r="O40" i="16"/>
  <c r="U16" i="16"/>
  <c r="C31" i="16"/>
  <c r="C49" i="16" s="1"/>
  <c r="C50" i="16" s="1"/>
  <c r="F11" i="16"/>
  <c r="V35" i="16"/>
  <c r="Y35" i="16" s="1"/>
  <c r="E33" i="16"/>
  <c r="M39" i="16"/>
  <c r="U39" i="16"/>
  <c r="L39" i="16"/>
  <c r="G16" i="16"/>
  <c r="H44" i="16"/>
  <c r="N39" i="16"/>
  <c r="O44" i="16"/>
  <c r="W44" i="16" s="1"/>
  <c r="X44" i="16" s="1"/>
  <c r="P16" i="16"/>
  <c r="O35" i="16"/>
  <c r="U23" i="55"/>
  <c r="U24" i="55" s="1"/>
  <c r="V16" i="55"/>
  <c r="V11" i="55"/>
  <c r="W11" i="55" s="1"/>
  <c r="AB11" i="55" s="1"/>
  <c r="S23" i="55"/>
  <c r="E119" i="14"/>
  <c r="E467" i="137"/>
  <c r="H21" i="137"/>
  <c r="D12" i="95"/>
  <c r="K11" i="14"/>
  <c r="L17" i="137"/>
  <c r="O21" i="137"/>
  <c r="AD13" i="93"/>
  <c r="AE13" i="93" s="1"/>
  <c r="AD7" i="93"/>
  <c r="AE8" i="93"/>
  <c r="H95" i="14"/>
  <c r="X95" i="14" s="1"/>
  <c r="AE68" i="14"/>
  <c r="AA18" i="95"/>
  <c r="AK18" i="95" s="1"/>
  <c r="AU18" i="95" s="1"/>
  <c r="H562" i="137"/>
  <c r="X562" i="137" s="1"/>
  <c r="F146" i="14"/>
  <c r="T69" i="14"/>
  <c r="T13" i="14" s="1"/>
  <c r="AF489" i="52"/>
  <c r="AA491" i="52"/>
  <c r="G101" i="14"/>
  <c r="G105" i="14" s="1"/>
  <c r="G107" i="14" s="1"/>
  <c r="G108" i="14" s="1"/>
  <c r="AA13" i="116"/>
  <c r="H72" i="16"/>
  <c r="X72" i="16" s="1"/>
  <c r="D81" i="16"/>
  <c r="H81" i="16" s="1"/>
  <c r="X81" i="16" s="1"/>
  <c r="X72" i="137"/>
  <c r="X457" i="137"/>
  <c r="X190" i="52"/>
  <c r="H188" i="52"/>
  <c r="X188" i="52" s="1"/>
  <c r="O306" i="52"/>
  <c r="W307" i="52"/>
  <c r="V431" i="52"/>
  <c r="W435" i="52"/>
  <c r="AB435" i="52" s="1"/>
  <c r="W531" i="52"/>
  <c r="AB531" i="52" s="1"/>
  <c r="V512" i="52"/>
  <c r="L129" i="55"/>
  <c r="L69" i="14" s="1"/>
  <c r="AF377" i="137"/>
  <c r="AA386" i="137"/>
  <c r="AF386" i="137" s="1"/>
  <c r="AD129" i="55"/>
  <c r="AD69" i="14" s="1"/>
  <c r="AE69" i="14" s="1"/>
  <c r="AE74" i="14" s="1"/>
  <c r="AE78" i="14" s="1"/>
  <c r="AE80" i="14" s="1"/>
  <c r="AE81" i="14" s="1"/>
  <c r="AD162" i="55"/>
  <c r="J47" i="14"/>
  <c r="J51" i="14" s="1"/>
  <c r="J53" i="14" s="1"/>
  <c r="J54" i="14" s="1"/>
  <c r="U11" i="14"/>
  <c r="U101" i="14"/>
  <c r="U105" i="14" s="1"/>
  <c r="U107" i="14" s="1"/>
  <c r="U108" i="14" s="1"/>
  <c r="R52" i="53"/>
  <c r="R397" i="53"/>
  <c r="I56" i="53"/>
  <c r="E17" i="137"/>
  <c r="I9" i="95"/>
  <c r="J402" i="137"/>
  <c r="J466" i="137" s="1"/>
  <c r="J20" i="137"/>
  <c r="AM8" i="93"/>
  <c r="AP8" i="93" s="1"/>
  <c r="L7" i="93"/>
  <c r="M8" i="93"/>
  <c r="O268" i="55"/>
  <c r="W254" i="55"/>
  <c r="AB254" i="55" s="1"/>
  <c r="W329" i="52"/>
  <c r="AB268" i="52"/>
  <c r="AB32" i="52"/>
  <c r="T33" i="95"/>
  <c r="V341" i="55"/>
  <c r="AB146" i="55"/>
  <c r="W161" i="55"/>
  <c r="H129" i="55"/>
  <c r="X129" i="55" s="1"/>
  <c r="X121" i="55"/>
  <c r="D96" i="14"/>
  <c r="AE268" i="55"/>
  <c r="G12" i="152" s="1" a="1"/>
  <c r="G12" i="152" s="1"/>
  <c r="AB560" i="52"/>
  <c r="W570" i="52"/>
  <c r="AB570" i="52" s="1"/>
  <c r="AA173" i="14"/>
  <c r="AD268" i="55"/>
  <c r="AD265" i="55"/>
  <c r="I321" i="55"/>
  <c r="I318" i="55"/>
  <c r="Y74" i="14"/>
  <c r="Y78" i="14" s="1"/>
  <c r="Y80" i="14" s="1"/>
  <c r="Y81" i="14" s="1"/>
  <c r="AA676" i="137"/>
  <c r="AF674" i="137"/>
  <c r="D105" i="146"/>
  <c r="R39" i="16"/>
  <c r="V43" i="16"/>
  <c r="O43" i="16"/>
  <c r="I39" i="16"/>
  <c r="D39" i="16"/>
  <c r="H43" i="16"/>
  <c r="X43" i="16" s="1"/>
  <c r="V42" i="16"/>
  <c r="W42" i="16" s="1"/>
  <c r="AB42" i="16" s="1"/>
  <c r="Q39" i="16"/>
  <c r="G39" i="16"/>
  <c r="H42" i="16"/>
  <c r="X42" i="16" s="1"/>
  <c r="W39" i="116"/>
  <c r="G36" i="116"/>
  <c r="W36" i="116" s="1"/>
  <c r="V37" i="116"/>
  <c r="N36" i="116"/>
  <c r="S34" i="95"/>
  <c r="AB41" i="137"/>
  <c r="N31" i="95"/>
  <c r="F410" i="52"/>
  <c r="F84" i="52"/>
  <c r="Z161" i="55"/>
  <c r="Z148" i="55"/>
  <c r="AC148" i="55"/>
  <c r="AC161" i="55"/>
  <c r="AB158" i="52"/>
  <c r="W165" i="52"/>
  <c r="AB165" i="52" s="1"/>
  <c r="AB527" i="53"/>
  <c r="Q47" i="14"/>
  <c r="Q51" i="14" s="1"/>
  <c r="Q53" i="14" s="1"/>
  <c r="Q54" i="14" s="1"/>
  <c r="D17" i="137"/>
  <c r="H408" i="137"/>
  <c r="K19" i="137"/>
  <c r="O19" i="137" s="1"/>
  <c r="V403" i="137"/>
  <c r="S101" i="14"/>
  <c r="S105" i="14" s="1"/>
  <c r="S107" i="14" s="1"/>
  <c r="S108" i="14" s="1"/>
  <c r="J13" i="14"/>
  <c r="AA135" i="55"/>
  <c r="J101" i="14"/>
  <c r="J105" i="14" s="1"/>
  <c r="J107" i="14" s="1"/>
  <c r="J108" i="14" s="1"/>
  <c r="AA150" i="14"/>
  <c r="AF150" i="14" s="1"/>
  <c r="O67" i="14"/>
  <c r="R182" i="14"/>
  <c r="R186" i="14" s="1"/>
  <c r="R188" i="14" s="1"/>
  <c r="R189" i="14" s="1"/>
  <c r="V175" i="14"/>
  <c r="R51" i="95"/>
  <c r="Z101" i="14"/>
  <c r="Z105" i="14" s="1"/>
  <c r="Z107" i="14" s="1"/>
  <c r="Z108" i="14" s="1"/>
  <c r="Z155" i="14"/>
  <c r="Z159" i="14" s="1"/>
  <c r="Z161" i="14" s="1"/>
  <c r="Z162" i="14" s="1"/>
  <c r="Q402" i="53"/>
  <c r="H18" i="137"/>
  <c r="H23" i="137"/>
  <c r="V408" i="137"/>
  <c r="H407" i="137"/>
  <c r="O406" i="137"/>
  <c r="O408" i="137"/>
  <c r="S402" i="137"/>
  <c r="S466" i="137" s="1"/>
  <c r="V7" i="93"/>
  <c r="W22" i="16"/>
  <c r="G155" i="14"/>
  <c r="G159" i="14" s="1"/>
  <c r="G161" i="14" s="1"/>
  <c r="G162" i="14" s="1"/>
  <c r="U182" i="14"/>
  <c r="U186" i="14" s="1"/>
  <c r="U188" i="14" s="1"/>
  <c r="U189" i="14" s="1"/>
  <c r="O149" i="14"/>
  <c r="F13" i="14"/>
  <c r="L182" i="14"/>
  <c r="L186" i="14" s="1"/>
  <c r="L188" i="14" s="1"/>
  <c r="L189" i="14" s="1"/>
  <c r="O329" i="52"/>
  <c r="AA498" i="137"/>
  <c r="AF498" i="137" s="1"/>
  <c r="J24" i="55"/>
  <c r="AA496" i="52"/>
  <c r="Q101" i="14"/>
  <c r="Q105" i="14" s="1"/>
  <c r="Q107" i="14" s="1"/>
  <c r="Q108" i="14" s="1"/>
  <c r="AE473" i="52"/>
  <c r="L101" i="14"/>
  <c r="L105" i="14" s="1"/>
  <c r="L107" i="14" s="1"/>
  <c r="L108" i="14" s="1"/>
  <c r="H33" i="137"/>
  <c r="T155" i="14"/>
  <c r="T159" i="14" s="1"/>
  <c r="T161" i="14" s="1"/>
  <c r="T162" i="14" s="1"/>
  <c r="AA388" i="137"/>
  <c r="AA532" i="52"/>
  <c r="AF532" i="52" s="1"/>
  <c r="AE161" i="55"/>
  <c r="N9" i="95"/>
  <c r="I18" i="137"/>
  <c r="O403" i="137"/>
  <c r="V405" i="137"/>
  <c r="R20" i="137"/>
  <c r="R17" i="137" s="1"/>
  <c r="V404" i="137"/>
  <c r="S19" i="137"/>
  <c r="S17" i="137" s="1"/>
  <c r="AB8" i="16"/>
  <c r="AB167" i="55"/>
  <c r="AA371" i="55"/>
  <c r="AF371" i="55" s="1"/>
  <c r="AF360" i="55"/>
  <c r="AP53" i="95"/>
  <c r="S21" i="95"/>
  <c r="AB30" i="137"/>
  <c r="W280" i="55"/>
  <c r="AB280" i="55" s="1"/>
  <c r="AB281" i="55"/>
  <c r="Q159" i="55"/>
  <c r="V159" i="55" s="1"/>
  <c r="V148" i="55"/>
  <c r="V162" i="55" s="1"/>
  <c r="U53" i="55"/>
  <c r="U56" i="55"/>
  <c r="Z268" i="55"/>
  <c r="Z265" i="55"/>
  <c r="AE148" i="14"/>
  <c r="AC155" i="14"/>
  <c r="AC159" i="14" s="1"/>
  <c r="AC161" i="14" s="1"/>
  <c r="AC162" i="14" s="1"/>
  <c r="AB270" i="52"/>
  <c r="AB432" i="52"/>
  <c r="AB417" i="137"/>
  <c r="S35" i="95"/>
  <c r="AB636" i="137"/>
  <c r="AE212" i="55"/>
  <c r="AE215" i="55"/>
  <c r="I69" i="14"/>
  <c r="T12" i="95"/>
  <c r="Y12" i="95" s="1"/>
  <c r="AA9" i="116"/>
  <c r="U12" i="116"/>
  <c r="V15" i="116"/>
  <c r="AA15" i="116" s="1"/>
  <c r="W13" i="116"/>
  <c r="G12" i="116"/>
  <c r="W12" i="116" s="1"/>
  <c r="V12" i="117"/>
  <c r="V9" i="117"/>
  <c r="U24" i="117"/>
  <c r="Z44" i="16"/>
  <c r="G56" i="55"/>
  <c r="H42" i="55"/>
  <c r="X42" i="55" s="1"/>
  <c r="G53" i="55"/>
  <c r="P42" i="55"/>
  <c r="P55" i="55"/>
  <c r="V29" i="55"/>
  <c r="S56" i="55"/>
  <c r="S53" i="55"/>
  <c r="W40" i="55"/>
  <c r="V55" i="55"/>
  <c r="AB18" i="52"/>
  <c r="T18" i="95"/>
  <c r="P10" i="14"/>
  <c r="V93" i="14"/>
  <c r="W419" i="137"/>
  <c r="N26" i="95"/>
  <c r="D25" i="95"/>
  <c r="H26" i="95"/>
  <c r="AB481" i="52"/>
  <c r="W489" i="52"/>
  <c r="AB489" i="52" s="1"/>
  <c r="AE173" i="14"/>
  <c r="AF14" i="55"/>
  <c r="AA8" i="55"/>
  <c r="AF18" i="55"/>
  <c r="AA15" i="55"/>
  <c r="AF15" i="55" s="1"/>
  <c r="Y42" i="55"/>
  <c r="Y55" i="55"/>
  <c r="AF40" i="55"/>
  <c r="AA55" i="55"/>
  <c r="AD53" i="55"/>
  <c r="AD56" i="55"/>
  <c r="AF471" i="53"/>
  <c r="AA503" i="53"/>
  <c r="AF503" i="53" s="1"/>
  <c r="AA457" i="53"/>
  <c r="W476" i="53"/>
  <c r="AB476" i="53" s="1"/>
  <c r="O457" i="53"/>
  <c r="W451" i="52"/>
  <c r="AB451" i="52" s="1"/>
  <c r="AB452" i="52"/>
  <c r="V288" i="55"/>
  <c r="Y318" i="55"/>
  <c r="Y321" i="55"/>
  <c r="T15" i="95"/>
  <c r="AB15" i="52"/>
  <c r="S15" i="95"/>
  <c r="AB24" i="137"/>
  <c r="O147" i="14"/>
  <c r="W147" i="14" s="1"/>
  <c r="AB147" i="14" s="1"/>
  <c r="I155" i="14"/>
  <c r="I159" i="14" s="1"/>
  <c r="I161" i="14" s="1"/>
  <c r="I162" i="14" s="1"/>
  <c r="I182" i="14"/>
  <c r="I186" i="14" s="1"/>
  <c r="I188" i="14" s="1"/>
  <c r="I189" i="14" s="1"/>
  <c r="O174" i="14"/>
  <c r="W174" i="14" s="1"/>
  <c r="AB174" i="14" s="1"/>
  <c r="X456" i="137"/>
  <c r="W191" i="52"/>
  <c r="AB191" i="52" s="1"/>
  <c r="O188" i="52"/>
  <c r="O230" i="52" s="1"/>
  <c r="W258" i="52"/>
  <c r="O253" i="52"/>
  <c r="X261" i="52"/>
  <c r="H253" i="52"/>
  <c r="X268" i="52"/>
  <c r="N94" i="14"/>
  <c r="O94" i="14" s="1"/>
  <c r="W278" i="52"/>
  <c r="AB278" i="52" s="1"/>
  <c r="V269" i="52"/>
  <c r="O289" i="52"/>
  <c r="W290" i="52"/>
  <c r="X294" i="52"/>
  <c r="H289" i="52"/>
  <c r="X289" i="52" s="1"/>
  <c r="W416" i="52"/>
  <c r="O415" i="52"/>
  <c r="O473" i="52" s="1"/>
  <c r="W420" i="52"/>
  <c r="AB420" i="52" s="1"/>
  <c r="V415" i="52"/>
  <c r="W430" i="52"/>
  <c r="X341" i="52"/>
  <c r="H334" i="52"/>
  <c r="V496" i="52"/>
  <c r="W511" i="52"/>
  <c r="W513" i="52"/>
  <c r="O512" i="52"/>
  <c r="AB533" i="52"/>
  <c r="W532" i="52"/>
  <c r="AB532" i="52" s="1"/>
  <c r="X551" i="52"/>
  <c r="H549" i="52"/>
  <c r="Q129" i="55"/>
  <c r="Q162" i="55"/>
  <c r="H42" i="95"/>
  <c r="P42" i="95"/>
  <c r="Y155" i="14"/>
  <c r="Y159" i="14" s="1"/>
  <c r="Y161" i="14" s="1"/>
  <c r="Y162" i="14" s="1"/>
  <c r="AA146" i="14"/>
  <c r="AF454" i="52"/>
  <c r="AA451" i="52"/>
  <c r="AF451" i="52" s="1"/>
  <c r="AA161" i="55"/>
  <c r="AF146" i="55"/>
  <c r="S402" i="53"/>
  <c r="S57" i="53"/>
  <c r="S56" i="53" s="1"/>
  <c r="N402" i="53"/>
  <c r="N57" i="53"/>
  <c r="N56" i="53" s="1"/>
  <c r="L397" i="53"/>
  <c r="O398" i="53"/>
  <c r="H405" i="137"/>
  <c r="F20" i="137"/>
  <c r="F402" i="137"/>
  <c r="F466" i="137" s="1"/>
  <c r="P7" i="93"/>
  <c r="W248" i="52"/>
  <c r="AB246" i="52"/>
  <c r="AA95" i="14"/>
  <c r="AF95" i="14" s="1"/>
  <c r="R28" i="95"/>
  <c r="AB28" i="95" s="1"/>
  <c r="AL28" i="95" s="1"/>
  <c r="AV28" i="95" s="1"/>
  <c r="X28" i="95"/>
  <c r="AH28" i="95" s="1"/>
  <c r="AR28" i="95" s="1"/>
  <c r="W56" i="16"/>
  <c r="AB52" i="16"/>
  <c r="X22" i="95"/>
  <c r="AH22" i="95" s="1"/>
  <c r="AR22" i="95" s="1"/>
  <c r="R22" i="95"/>
  <c r="AB22" i="95" s="1"/>
  <c r="AL22" i="95" s="1"/>
  <c r="AV22" i="95" s="1"/>
  <c r="AB36" i="52"/>
  <c r="T37" i="95"/>
  <c r="F371" i="55"/>
  <c r="F374" i="55"/>
  <c r="AB176" i="55"/>
  <c r="W174" i="55"/>
  <c r="AB174" i="55" s="1"/>
  <c r="N318" i="55"/>
  <c r="N321" i="55"/>
  <c r="T11" i="14"/>
  <c r="AF489" i="137"/>
  <c r="X413" i="137"/>
  <c r="AF66" i="14"/>
  <c r="S30" i="95"/>
  <c r="AB37" i="137"/>
  <c r="X17" i="16"/>
  <c r="W17" i="116"/>
  <c r="G16" i="116"/>
  <c r="W16" i="116" s="1"/>
  <c r="E66" i="14"/>
  <c r="E17" i="138"/>
  <c r="D10" i="14"/>
  <c r="M10" i="14"/>
  <c r="H382" i="52"/>
  <c r="X382" i="52" s="1"/>
  <c r="X383" i="52"/>
  <c r="H188" i="55"/>
  <c r="X188" i="55" s="1"/>
  <c r="E201" i="55"/>
  <c r="E214" i="55"/>
  <c r="N201" i="55"/>
  <c r="N214" i="55"/>
  <c r="L84" i="52"/>
  <c r="L410" i="52"/>
  <c r="X92" i="137"/>
  <c r="X379" i="137"/>
  <c r="H386" i="137"/>
  <c r="X386" i="137" s="1"/>
  <c r="O386" i="137"/>
  <c r="O388" i="137" s="1"/>
  <c r="W380" i="137"/>
  <c r="X667" i="137"/>
  <c r="H674" i="137"/>
  <c r="W475" i="137"/>
  <c r="AF394" i="137"/>
  <c r="AA393" i="137"/>
  <c r="AA167" i="55"/>
  <c r="AF169" i="55"/>
  <c r="AF275" i="55"/>
  <c r="AA273" i="55"/>
  <c r="AD288" i="55"/>
  <c r="AD150" i="14" s="1"/>
  <c r="AE150" i="14" s="1"/>
  <c r="AD321" i="55"/>
  <c r="AE288" i="55"/>
  <c r="O23" i="137"/>
  <c r="W23" i="137" s="1"/>
  <c r="O407" i="137"/>
  <c r="V311" i="52"/>
  <c r="U155" i="14"/>
  <c r="U159" i="14" s="1"/>
  <c r="U161" i="14" s="1"/>
  <c r="U162" i="14" s="1"/>
  <c r="X12" i="52"/>
  <c r="AE55" i="55"/>
  <c r="V403" i="53"/>
  <c r="V402" i="53" s="1"/>
  <c r="C34" i="130"/>
  <c r="C32" i="130" s="1"/>
  <c r="M402" i="137"/>
  <c r="M466" i="137" s="1"/>
  <c r="D402" i="137"/>
  <c r="K402" i="137"/>
  <c r="K466" i="137" s="1"/>
  <c r="J22" i="137"/>
  <c r="O22" i="137" s="1"/>
  <c r="W674" i="137"/>
  <c r="AB674" i="137" s="1"/>
  <c r="O175" i="14"/>
  <c r="W175" i="14" s="1"/>
  <c r="AB175" i="14" s="1"/>
  <c r="S24" i="55"/>
  <c r="W69" i="137"/>
  <c r="W120" i="14"/>
  <c r="V148" i="14"/>
  <c r="O403" i="53"/>
  <c r="K57" i="53"/>
  <c r="K56" i="53" s="1"/>
  <c r="D8" i="95"/>
  <c r="U402" i="137"/>
  <c r="U466" i="137" s="1"/>
  <c r="I20" i="137"/>
  <c r="I402" i="137"/>
  <c r="P17" i="137"/>
  <c r="G17" i="137"/>
  <c r="G81" i="137" s="1"/>
  <c r="G82" i="137" s="1"/>
  <c r="L402" i="137"/>
  <c r="L466" i="137" s="1"/>
  <c r="V22" i="137"/>
  <c r="AL8" i="93"/>
  <c r="O150" i="14"/>
  <c r="W150" i="14" s="1"/>
  <c r="AB150" i="14" s="1"/>
  <c r="AA374" i="55"/>
  <c r="H370" i="137"/>
  <c r="X370" i="137" s="1"/>
  <c r="AA38" i="14"/>
  <c r="V532" i="52"/>
  <c r="V172" i="52"/>
  <c r="V230" i="52" s="1"/>
  <c r="K155" i="14"/>
  <c r="K159" i="14" s="1"/>
  <c r="K161" i="14" s="1"/>
  <c r="K162" i="14" s="1"/>
  <c r="V96" i="14"/>
  <c r="V265" i="55"/>
  <c r="H148" i="14"/>
  <c r="X148" i="14" s="1"/>
  <c r="H67" i="14"/>
  <c r="X67" i="14" s="1"/>
  <c r="H175" i="14"/>
  <c r="X175" i="14" s="1"/>
  <c r="W40" i="16"/>
  <c r="H147" i="14"/>
  <c r="X147" i="14" s="1"/>
  <c r="M155" i="14"/>
  <c r="M159" i="14" s="1"/>
  <c r="M161" i="14" s="1"/>
  <c r="M162" i="14" s="1"/>
  <c r="H174" i="14"/>
  <c r="X174" i="14" s="1"/>
  <c r="H120" i="14"/>
  <c r="X120" i="14" s="1"/>
  <c r="E392" i="52"/>
  <c r="E121" i="14" s="1"/>
  <c r="J392" i="52"/>
  <c r="J121" i="14" s="1"/>
  <c r="J11" i="14" s="1"/>
  <c r="AD182" i="14"/>
  <c r="AD186" i="14" s="1"/>
  <c r="AD188" i="14" s="1"/>
  <c r="AD189" i="14" s="1"/>
  <c r="AE658" i="137"/>
  <c r="W114" i="55"/>
  <c r="AB115" i="55"/>
  <c r="R69" i="14"/>
  <c r="AF578" i="137"/>
  <c r="AA580" i="137"/>
  <c r="I104" i="146"/>
  <c r="I101" i="146"/>
  <c r="I105" i="146"/>
  <c r="E39" i="16"/>
  <c r="H40" i="16"/>
  <c r="V25" i="116"/>
  <c r="N24" i="116"/>
  <c r="H15" i="55"/>
  <c r="X15" i="55" s="1"/>
  <c r="X16" i="55"/>
  <c r="W10" i="55"/>
  <c r="O8" i="55"/>
  <c r="R10" i="14"/>
  <c r="V66" i="14"/>
  <c r="W411" i="137"/>
  <c r="W422" i="137"/>
  <c r="Q214" i="55"/>
  <c r="Q201" i="55"/>
  <c r="J248" i="52"/>
  <c r="J84" i="52"/>
  <c r="S248" i="52"/>
  <c r="S84" i="52"/>
  <c r="F119" i="146"/>
  <c r="F15" i="146"/>
  <c r="F118" i="146"/>
  <c r="E126" i="146"/>
  <c r="K126" i="146"/>
  <c r="K106" i="146"/>
  <c r="H108" i="55"/>
  <c r="X82" i="55"/>
  <c r="H20" i="53"/>
  <c r="X20" i="53" s="1"/>
  <c r="F8" i="53"/>
  <c r="K20" i="95"/>
  <c r="V24" i="53"/>
  <c r="W377" i="53"/>
  <c r="W383" i="53"/>
  <c r="W386" i="53"/>
  <c r="W552" i="53"/>
  <c r="AB552" i="53" s="1"/>
  <c r="V543" i="53"/>
  <c r="V588" i="53" s="1"/>
  <c r="AF554" i="53"/>
  <c r="AA543" i="53"/>
  <c r="AF543" i="53" s="1"/>
  <c r="AA589" i="53"/>
  <c r="AF589" i="53" s="1"/>
  <c r="W567" i="53"/>
  <c r="O565" i="53"/>
  <c r="AA565" i="53"/>
  <c r="AF565" i="53" s="1"/>
  <c r="AF568" i="53"/>
  <c r="AA607" i="53"/>
  <c r="W572" i="53"/>
  <c r="O569" i="53"/>
  <c r="AF579" i="53"/>
  <c r="AA574" i="53"/>
  <c r="AF574" i="53" s="1"/>
  <c r="X583" i="53"/>
  <c r="H607" i="53"/>
  <c r="AE580" i="53"/>
  <c r="AE588" i="53" s="1"/>
  <c r="D27" i="53"/>
  <c r="H373" i="53"/>
  <c r="D417" i="53"/>
  <c r="D371" i="53"/>
  <c r="D31" i="53"/>
  <c r="H377" i="53"/>
  <c r="J44" i="53"/>
  <c r="J371" i="53"/>
  <c r="R393" i="53"/>
  <c r="R416" i="53" s="1"/>
  <c r="R122" i="14" s="1"/>
  <c r="R12" i="14" s="1"/>
  <c r="V395" i="53"/>
  <c r="V417" i="53" s="1"/>
  <c r="R49" i="53"/>
  <c r="R417" i="53"/>
  <c r="V396" i="53"/>
  <c r="P50" i="53"/>
  <c r="V400" i="53"/>
  <c r="S54" i="53"/>
  <c r="S51" i="53" s="1"/>
  <c r="V401" i="53"/>
  <c r="W401" i="53" s="1"/>
  <c r="AB401" i="53" s="1"/>
  <c r="Q55" i="53"/>
  <c r="V55" i="53" s="1"/>
  <c r="E402" i="53"/>
  <c r="E59" i="53"/>
  <c r="H406" i="53"/>
  <c r="F60" i="53"/>
  <c r="F402" i="53"/>
  <c r="Q44" i="52"/>
  <c r="Q66" i="52" s="1"/>
  <c r="Q67" i="52" s="1"/>
  <c r="Q85" i="52"/>
  <c r="G265" i="55"/>
  <c r="H265" i="55" s="1"/>
  <c r="X265" i="55" s="1"/>
  <c r="G268" i="55"/>
  <c r="H254" i="55"/>
  <c r="R371" i="55"/>
  <c r="AA254" i="55"/>
  <c r="AF241" i="55"/>
  <c r="D11" i="14"/>
  <c r="X13" i="138"/>
  <c r="T17" i="95"/>
  <c r="AB17" i="52"/>
  <c r="AB80" i="138"/>
  <c r="G84" i="52"/>
  <c r="G85" i="52"/>
  <c r="V29" i="116"/>
  <c r="N28" i="116"/>
  <c r="X53" i="52"/>
  <c r="V72" i="138"/>
  <c r="W69" i="138"/>
  <c r="AC71" i="138"/>
  <c r="AA71" i="138"/>
  <c r="AF71" i="138" s="1"/>
  <c r="Y15" i="138"/>
  <c r="N66" i="14"/>
  <c r="N17" i="138"/>
  <c r="X348" i="137"/>
  <c r="H388" i="137"/>
  <c r="O358" i="137"/>
  <c r="I370" i="137"/>
  <c r="V358" i="137"/>
  <c r="R370" i="137"/>
  <c r="V489" i="137"/>
  <c r="P562" i="137"/>
  <c r="Q562" i="137"/>
  <c r="Q146" i="14" s="1"/>
  <c r="Q155" i="14" s="1"/>
  <c r="Q159" i="14" s="1"/>
  <c r="Q161" i="14" s="1"/>
  <c r="Q162" i="14" s="1"/>
  <c r="V494" i="137"/>
  <c r="O646" i="137"/>
  <c r="K658" i="137"/>
  <c r="K173" i="14" s="1"/>
  <c r="V646" i="137"/>
  <c r="P658" i="137"/>
  <c r="Y399" i="137"/>
  <c r="W399" i="137"/>
  <c r="E161" i="55"/>
  <c r="H135" i="55"/>
  <c r="E148" i="55"/>
  <c r="L161" i="55"/>
  <c r="L148" i="55"/>
  <c r="L162" i="55" s="1"/>
  <c r="I182" i="55"/>
  <c r="I96" i="14" s="1"/>
  <c r="O96" i="14" s="1"/>
  <c r="I215" i="55"/>
  <c r="J214" i="55"/>
  <c r="J201" i="55"/>
  <c r="O188" i="55"/>
  <c r="W188" i="55" s="1"/>
  <c r="AB188" i="55" s="1"/>
  <c r="S201" i="55"/>
  <c r="S214" i="55"/>
  <c r="W198" i="55"/>
  <c r="O214" i="55"/>
  <c r="E318" i="55"/>
  <c r="E321" i="55"/>
  <c r="G307" i="55"/>
  <c r="G320" i="55"/>
  <c r="K320" i="55"/>
  <c r="K307" i="55"/>
  <c r="R307" i="55"/>
  <c r="R320" i="55"/>
  <c r="W305" i="55"/>
  <c r="X328" i="55"/>
  <c r="H326" i="55"/>
  <c r="N177" i="14"/>
  <c r="N13" i="14" s="1"/>
  <c r="N24" i="55"/>
  <c r="D373" i="55"/>
  <c r="D360" i="55"/>
  <c r="N373" i="55"/>
  <c r="N360" i="55"/>
  <c r="E268" i="55"/>
  <c r="E235" i="55"/>
  <c r="E123" i="14" s="1"/>
  <c r="E13" i="14" s="1"/>
  <c r="P39" i="95"/>
  <c r="M39" i="95"/>
  <c r="F99" i="137"/>
  <c r="F388" i="137"/>
  <c r="W568" i="137"/>
  <c r="O578" i="137"/>
  <c r="O580" i="137" s="1"/>
  <c r="X479" i="52"/>
  <c r="H489" i="52"/>
  <c r="H327" i="52"/>
  <c r="X327" i="52" s="1"/>
  <c r="X321" i="52"/>
  <c r="X239" i="52"/>
  <c r="H246" i="52"/>
  <c r="E119" i="146"/>
  <c r="E118" i="146"/>
  <c r="E15" i="146"/>
  <c r="M119" i="146"/>
  <c r="M15" i="146"/>
  <c r="M118" i="146"/>
  <c r="L23" i="146"/>
  <c r="F112" i="146"/>
  <c r="E123" i="146"/>
  <c r="M126" i="146"/>
  <c r="M106" i="146"/>
  <c r="AF605" i="137"/>
  <c r="AA594" i="137"/>
  <c r="AF450" i="137"/>
  <c r="AA447" i="137"/>
  <c r="AF447" i="137" s="1"/>
  <c r="AA100" i="138"/>
  <c r="AF100" i="138" s="1"/>
  <c r="AF93" i="138"/>
  <c r="AF192" i="52"/>
  <c r="AA188" i="52"/>
  <c r="AF259" i="52"/>
  <c r="AA253" i="52"/>
  <c r="AF302" i="52"/>
  <c r="AA301" i="52"/>
  <c r="AF301" i="52" s="1"/>
  <c r="AA228" i="52"/>
  <c r="AF228" i="52" s="1"/>
  <c r="AF229" i="52"/>
  <c r="AA552" i="52"/>
  <c r="AF552" i="52" s="1"/>
  <c r="AF553" i="52"/>
  <c r="H390" i="52"/>
  <c r="X390" i="52" s="1"/>
  <c r="X391" i="52"/>
  <c r="W61" i="55"/>
  <c r="AB62" i="55"/>
  <c r="AF110" i="137"/>
  <c r="AB23" i="138"/>
  <c r="W30" i="138"/>
  <c r="AB30" i="138" s="1"/>
  <c r="O64" i="16"/>
  <c r="L24" i="55"/>
  <c r="O41" i="16"/>
  <c r="W41" i="16" s="1"/>
  <c r="AB41" i="16" s="1"/>
  <c r="W14" i="52"/>
  <c r="H69" i="137"/>
  <c r="X71" i="137"/>
  <c r="W444" i="52"/>
  <c r="AB444" i="52" s="1"/>
  <c r="N392" i="52"/>
  <c r="N121" i="14" s="1"/>
  <c r="G392" i="52"/>
  <c r="G121" i="14" s="1"/>
  <c r="G11" i="14" s="1"/>
  <c r="V382" i="52"/>
  <c r="O496" i="52"/>
  <c r="AE114" i="55"/>
  <c r="AE121" i="55"/>
  <c r="F74" i="14"/>
  <c r="F78" i="14" s="1"/>
  <c r="F80" i="14" s="1"/>
  <c r="F81" i="14" s="1"/>
  <c r="V407" i="137"/>
  <c r="N13" i="93"/>
  <c r="P13" i="93" s="1"/>
  <c r="K13" i="93"/>
  <c r="H59" i="14"/>
  <c r="X59" i="14" s="1"/>
  <c r="G47" i="14"/>
  <c r="G51" i="14" s="1"/>
  <c r="G53" i="14" s="1"/>
  <c r="G54" i="14" s="1"/>
  <c r="R45" i="95"/>
  <c r="AB45" i="95" s="1"/>
  <c r="AL45" i="95" s="1"/>
  <c r="AV45" i="95" s="1"/>
  <c r="W326" i="55"/>
  <c r="AA53" i="55"/>
  <c r="AF53" i="55" s="1"/>
  <c r="W241" i="55"/>
  <c r="AD374" i="55"/>
  <c r="D182" i="14"/>
  <c r="D186" i="14" s="1"/>
  <c r="D188" i="14" s="1"/>
  <c r="D189" i="14" s="1"/>
  <c r="M18" i="95"/>
  <c r="F8" i="95"/>
  <c r="H350" i="52"/>
  <c r="AA512" i="52"/>
  <c r="AF512" i="52" s="1"/>
  <c r="V214" i="55"/>
  <c r="X273" i="55"/>
  <c r="J265" i="55"/>
  <c r="V121" i="55"/>
  <c r="V129" i="55" s="1"/>
  <c r="O288" i="55"/>
  <c r="L265" i="55"/>
  <c r="W497" i="52"/>
  <c r="AE311" i="52"/>
  <c r="AF533" i="52"/>
  <c r="AA306" i="137"/>
  <c r="AF306" i="137" s="1"/>
  <c r="W494" i="137"/>
  <c r="AB494" i="137" s="1"/>
  <c r="S318" i="55"/>
  <c r="U8" i="116"/>
  <c r="V23" i="116"/>
  <c r="AA23" i="116" s="1"/>
  <c r="M39" i="146"/>
  <c r="T39" i="16"/>
  <c r="K39" i="16"/>
  <c r="F39" i="16"/>
  <c r="O22" i="16"/>
  <c r="U67" i="52"/>
  <c r="F66" i="52"/>
  <c r="V10" i="117"/>
  <c r="K24" i="55"/>
  <c r="P17" i="138"/>
  <c r="T10" i="14"/>
  <c r="F93" i="14"/>
  <c r="I93" i="14"/>
  <c r="O93" i="14" s="1"/>
  <c r="W489" i="137"/>
  <c r="AB489" i="137" s="1"/>
  <c r="L562" i="137"/>
  <c r="I161" i="55"/>
  <c r="R215" i="55"/>
  <c r="W273" i="55"/>
  <c r="O320" i="55"/>
  <c r="U374" i="55"/>
  <c r="W361" i="55"/>
  <c r="AB361" i="55" s="1"/>
  <c r="W255" i="55"/>
  <c r="AB255" i="55" s="1"/>
  <c r="H51" i="95"/>
  <c r="E106" i="146"/>
  <c r="AF64" i="137"/>
  <c r="Y370" i="137"/>
  <c r="Y92" i="14" s="1"/>
  <c r="AF305" i="137"/>
  <c r="H552" i="52"/>
  <c r="X552" i="52" s="1"/>
  <c r="X472" i="137"/>
  <c r="X401" i="137"/>
  <c r="V16" i="116"/>
  <c r="AA16" i="116" s="1"/>
  <c r="AA17" i="116"/>
  <c r="W410" i="137"/>
  <c r="X381" i="52"/>
  <c r="H378" i="52"/>
  <c r="X378" i="52" s="1"/>
  <c r="J8" i="95"/>
  <c r="O14" i="95"/>
  <c r="AF344" i="137"/>
  <c r="AA322" i="137"/>
  <c r="AF322" i="137" s="1"/>
  <c r="AF515" i="137"/>
  <c r="AA514" i="137"/>
  <c r="AF514" i="137" s="1"/>
  <c r="AF299" i="137"/>
  <c r="AA297" i="137"/>
  <c r="AC318" i="55"/>
  <c r="AC321" i="55"/>
  <c r="AE106" i="55"/>
  <c r="AE109" i="55"/>
  <c r="V108" i="55"/>
  <c r="O24" i="53"/>
  <c r="X482" i="53"/>
  <c r="H479" i="53"/>
  <c r="X479" i="53" s="1"/>
  <c r="H521" i="53"/>
  <c r="W575" i="53"/>
  <c r="O574" i="53"/>
  <c r="W600" i="53"/>
  <c r="O605" i="53"/>
  <c r="O607" i="53" s="1"/>
  <c r="H381" i="53"/>
  <c r="X381" i="53" s="1"/>
  <c r="D35" i="53"/>
  <c r="H387" i="53"/>
  <c r="X387" i="53" s="1"/>
  <c r="D41" i="53"/>
  <c r="N44" i="53"/>
  <c r="N371" i="53"/>
  <c r="O396" i="53"/>
  <c r="I50" i="53"/>
  <c r="M50" i="53"/>
  <c r="T50" i="53"/>
  <c r="T47" i="53" s="1"/>
  <c r="T393" i="53"/>
  <c r="T416" i="53" s="1"/>
  <c r="T122" i="14" s="1"/>
  <c r="T139" i="14" s="1"/>
  <c r="O400" i="53"/>
  <c r="W400" i="53" s="1"/>
  <c r="AB400" i="53" s="1"/>
  <c r="K54" i="53"/>
  <c r="O54" i="53" s="1"/>
  <c r="L435" i="53"/>
  <c r="L55" i="53"/>
  <c r="L51" i="53" s="1"/>
  <c r="V399" i="53"/>
  <c r="Q53" i="53"/>
  <c r="V53" i="53" s="1"/>
  <c r="G435" i="53"/>
  <c r="G402" i="53"/>
  <c r="G61" i="53"/>
  <c r="H61" i="53" s="1"/>
  <c r="X61" i="53" s="1"/>
  <c r="H407" i="53"/>
  <c r="X407" i="53" s="1"/>
  <c r="I371" i="55"/>
  <c r="O360" i="55"/>
  <c r="AF114" i="55"/>
  <c r="AA129" i="55"/>
  <c r="AF129" i="55" s="1"/>
  <c r="M268" i="55"/>
  <c r="M265" i="55"/>
  <c r="P318" i="55"/>
  <c r="V72" i="16"/>
  <c r="V81" i="16" s="1"/>
  <c r="W67" i="16"/>
  <c r="F64" i="16"/>
  <c r="H64" i="16" s="1"/>
  <c r="X64" i="16" s="1"/>
  <c r="H56" i="16"/>
  <c r="X56" i="16" s="1"/>
  <c r="H27" i="16"/>
  <c r="X27" i="16" s="1"/>
  <c r="X12" i="55"/>
  <c r="H8" i="55"/>
  <c r="G20" i="116"/>
  <c r="W20" i="116" s="1"/>
  <c r="W22" i="116"/>
  <c r="G8" i="116"/>
  <c r="W8" i="116" s="1"/>
  <c r="W9" i="116"/>
  <c r="AA20" i="117"/>
  <c r="W20" i="117"/>
  <c r="Z12" i="117"/>
  <c r="AD12" i="117"/>
  <c r="G55" i="55"/>
  <c r="H29" i="55"/>
  <c r="N55" i="55"/>
  <c r="O29" i="55"/>
  <c r="O55" i="55" s="1"/>
  <c r="N42" i="55"/>
  <c r="T30" i="95"/>
  <c r="AB29" i="52"/>
  <c r="T36" i="95"/>
  <c r="AB35" i="52"/>
  <c r="H44" i="52"/>
  <c r="X48" i="52"/>
  <c r="C42" i="130"/>
  <c r="C41" i="130" s="1"/>
  <c r="E41" i="130"/>
  <c r="H97" i="137"/>
  <c r="N99" i="137"/>
  <c r="N100" i="137"/>
  <c r="W36" i="138"/>
  <c r="V44" i="138"/>
  <c r="W85" i="138"/>
  <c r="V86" i="138"/>
  <c r="W92" i="138"/>
  <c r="O100" i="138"/>
  <c r="AA68" i="138"/>
  <c r="J658" i="137"/>
  <c r="O610" i="137"/>
  <c r="W610" i="137" s="1"/>
  <c r="AB610" i="137" s="1"/>
  <c r="W414" i="137"/>
  <c r="W415" i="137"/>
  <c r="W437" i="137"/>
  <c r="W440" i="137"/>
  <c r="AG481" i="137" s="1"/>
  <c r="H225" i="52"/>
  <c r="X225" i="52" s="1"/>
  <c r="X226" i="52"/>
  <c r="X272" i="52"/>
  <c r="H269" i="52"/>
  <c r="X269" i="52" s="1"/>
  <c r="H297" i="52"/>
  <c r="X297" i="52" s="1"/>
  <c r="X298" i="52"/>
  <c r="L201" i="55"/>
  <c r="L214" i="55"/>
  <c r="X198" i="55"/>
  <c r="Q320" i="55"/>
  <c r="Q307" i="55"/>
  <c r="V307" i="55" s="1"/>
  <c r="V294" i="55"/>
  <c r="W294" i="55" s="1"/>
  <c r="AB294" i="55" s="1"/>
  <c r="X304" i="55"/>
  <c r="H320" i="55"/>
  <c r="P341" i="55"/>
  <c r="P177" i="14" s="1"/>
  <c r="V177" i="14" s="1"/>
  <c r="P374" i="55"/>
  <c r="X334" i="55"/>
  <c r="H333" i="55"/>
  <c r="X333" i="55" s="1"/>
  <c r="T373" i="55"/>
  <c r="V347" i="55"/>
  <c r="T360" i="55"/>
  <c r="V227" i="55"/>
  <c r="W228" i="55"/>
  <c r="K265" i="55"/>
  <c r="K268" i="55"/>
  <c r="P19" i="95"/>
  <c r="H19" i="95"/>
  <c r="H29" i="95"/>
  <c r="P99" i="137"/>
  <c r="P388" i="137"/>
  <c r="X568" i="137"/>
  <c r="H578" i="137"/>
  <c r="W473" i="137"/>
  <c r="AG473" i="137" s="1"/>
  <c r="V482" i="137"/>
  <c r="V484" i="137" s="1"/>
  <c r="X560" i="52"/>
  <c r="H570" i="52"/>
  <c r="K112" i="146"/>
  <c r="AF614" i="137"/>
  <c r="AA610" i="137"/>
  <c r="AF610" i="137" s="1"/>
  <c r="AF236" i="52"/>
  <c r="AA246" i="52"/>
  <c r="AF293" i="52"/>
  <c r="AA289" i="52"/>
  <c r="AF289" i="52" s="1"/>
  <c r="AF435" i="52"/>
  <c r="AA431" i="52"/>
  <c r="AF431" i="52" s="1"/>
  <c r="AF464" i="52"/>
  <c r="AA463" i="52"/>
  <c r="AF463" i="52" s="1"/>
  <c r="I65" i="14"/>
  <c r="V76" i="55"/>
  <c r="O148" i="14"/>
  <c r="S39" i="16"/>
  <c r="W16" i="52"/>
  <c r="X42" i="137"/>
  <c r="K10" i="14"/>
  <c r="S392" i="52"/>
  <c r="S121" i="14" s="1"/>
  <c r="S11" i="14" s="1"/>
  <c r="H37" i="95"/>
  <c r="K397" i="53"/>
  <c r="S397" i="53"/>
  <c r="V40" i="14"/>
  <c r="H57" i="14"/>
  <c r="X57" i="14" s="1"/>
  <c r="W208" i="52"/>
  <c r="AB208" i="52" s="1"/>
  <c r="V161" i="55"/>
  <c r="O374" i="55"/>
  <c r="AA149" i="14"/>
  <c r="AF149" i="14" s="1"/>
  <c r="K13" i="14"/>
  <c r="J371" i="55"/>
  <c r="O489" i="52"/>
  <c r="O491" i="52" s="1"/>
  <c r="W172" i="52"/>
  <c r="W549" i="52"/>
  <c r="AB549" i="52" s="1"/>
  <c r="G201" i="55"/>
  <c r="H123" i="14"/>
  <c r="Z318" i="55"/>
  <c r="P17" i="95"/>
  <c r="AE307" i="55"/>
  <c r="AE318" i="55" s="1"/>
  <c r="AA267" i="55"/>
  <c r="R11" i="14"/>
  <c r="S13" i="14"/>
  <c r="AA307" i="55"/>
  <c r="AA8" i="137"/>
  <c r="Q56" i="55"/>
  <c r="AE341" i="55"/>
  <c r="G53" i="95"/>
  <c r="U84" i="52"/>
  <c r="W59" i="16"/>
  <c r="AB59" i="16" s="1"/>
  <c r="O56" i="16"/>
  <c r="W8" i="138"/>
  <c r="X71" i="138"/>
  <c r="E658" i="137"/>
  <c r="X419" i="137"/>
  <c r="F311" i="52"/>
  <c r="F94" i="14" s="1"/>
  <c r="F11" i="14" s="1"/>
  <c r="P311" i="52"/>
  <c r="P94" i="14" s="1"/>
  <c r="W339" i="55"/>
  <c r="AB339" i="55" s="1"/>
  <c r="W222" i="55"/>
  <c r="W231" i="55"/>
  <c r="AB231" i="55" s="1"/>
  <c r="AE491" i="52"/>
  <c r="V21" i="116"/>
  <c r="N20" i="116"/>
  <c r="V11" i="117"/>
  <c r="M99" i="137"/>
  <c r="M100" i="137"/>
  <c r="W435" i="137"/>
  <c r="M84" i="52"/>
  <c r="M329" i="52"/>
  <c r="E42" i="107"/>
  <c r="G14" i="107"/>
  <c r="F14" i="107"/>
  <c r="G118" i="146"/>
  <c r="G119" i="146"/>
  <c r="G15" i="146"/>
  <c r="L15" i="146"/>
  <c r="O118" i="146"/>
  <c r="O39" i="146"/>
  <c r="N112" i="146"/>
  <c r="AB472" i="52"/>
  <c r="W471" i="52"/>
  <c r="AB471" i="52" s="1"/>
  <c r="AF106" i="52"/>
  <c r="AA167" i="52"/>
  <c r="AF108" i="52"/>
  <c r="AA107" i="52"/>
  <c r="AE292" i="137"/>
  <c r="AE210" i="137"/>
  <c r="AE274" i="137" s="1"/>
  <c r="Q274" i="137"/>
  <c r="V226" i="137"/>
  <c r="W248" i="137"/>
  <c r="AB248" i="137" s="1"/>
  <c r="AF252" i="137"/>
  <c r="AA250" i="137"/>
  <c r="AA290" i="137"/>
  <c r="AF280" i="137"/>
  <c r="W281" i="137"/>
  <c r="O290" i="137"/>
  <c r="O292" i="137" s="1"/>
  <c r="X289" i="137"/>
  <c r="H290" i="137"/>
  <c r="AF129" i="137"/>
  <c r="H196" i="137"/>
  <c r="X152" i="137"/>
  <c r="AA154" i="137"/>
  <c r="AF156" i="137"/>
  <c r="Y72" i="138"/>
  <c r="Y120" i="14" s="1"/>
  <c r="W77" i="16"/>
  <c r="AB77" i="16" s="1"/>
  <c r="W73" i="16"/>
  <c r="L81" i="16"/>
  <c r="V22" i="16"/>
  <c r="Q84" i="52"/>
  <c r="K84" i="52"/>
  <c r="V16" i="117"/>
  <c r="AA16" i="117" s="1"/>
  <c r="G24" i="117"/>
  <c r="H110" i="16" s="1"/>
  <c r="O61" i="52"/>
  <c r="O97" i="137"/>
  <c r="W350" i="137"/>
  <c r="AB350" i="137" s="1"/>
  <c r="O351" i="137"/>
  <c r="W351" i="137" s="1"/>
  <c r="AB351" i="137" s="1"/>
  <c r="V538" i="137"/>
  <c r="W538" i="137" s="1"/>
  <c r="AB538" i="137" s="1"/>
  <c r="W541" i="137"/>
  <c r="AB541" i="137" s="1"/>
  <c r="W547" i="137"/>
  <c r="W549" i="137"/>
  <c r="AB549" i="137" s="1"/>
  <c r="V418" i="137"/>
  <c r="W418" i="137" s="1"/>
  <c r="AG432" i="137" s="1"/>
  <c r="X428" i="137"/>
  <c r="V451" i="52"/>
  <c r="N30" i="95"/>
  <c r="V107" i="52"/>
  <c r="V149" i="52" s="1"/>
  <c r="W262" i="137"/>
  <c r="AB262" i="137" s="1"/>
  <c r="I81" i="16"/>
  <c r="O72" i="16"/>
  <c r="R84" i="52"/>
  <c r="R85" i="52"/>
  <c r="R56" i="95"/>
  <c r="D17" i="152" s="1"/>
  <c r="N24" i="117"/>
  <c r="X13" i="93"/>
  <c r="Y13" i="93" s="1"/>
  <c r="Y9" i="93"/>
  <c r="I13" i="93"/>
  <c r="J9" i="93"/>
  <c r="AP9" i="93"/>
  <c r="X40" i="138"/>
  <c r="H44" i="138"/>
  <c r="X44" i="138" s="1"/>
  <c r="W64" i="138"/>
  <c r="G388" i="137"/>
  <c r="G99" i="137"/>
  <c r="N84" i="52"/>
  <c r="N248" i="52"/>
  <c r="AB108" i="52"/>
  <c r="AF91" i="52"/>
  <c r="AB185" i="137"/>
  <c r="W194" i="137"/>
  <c r="AB194" i="137" s="1"/>
  <c r="X70" i="55"/>
  <c r="H68" i="55"/>
  <c r="X68" i="55" s="1"/>
  <c r="D108" i="55"/>
  <c r="D95" i="55"/>
  <c r="I108" i="55"/>
  <c r="I95" i="55"/>
  <c r="O82" i="55"/>
  <c r="W82" i="55" s="1"/>
  <c r="AB82" i="55" s="1"/>
  <c r="M108" i="55"/>
  <c r="M95" i="55"/>
  <c r="R108" i="55"/>
  <c r="R95" i="55"/>
  <c r="Y108" i="55"/>
  <c r="Y95" i="55"/>
  <c r="AF92" i="55"/>
  <c r="AA108" i="55"/>
  <c r="W93" i="55"/>
  <c r="AF102" i="55"/>
  <c r="AA96" i="55"/>
  <c r="W93" i="52"/>
  <c r="AB93" i="52" s="1"/>
  <c r="O91" i="52"/>
  <c r="V167" i="52"/>
  <c r="W126" i="52"/>
  <c r="W163" i="137"/>
  <c r="AB163" i="137" s="1"/>
  <c r="V196" i="137"/>
  <c r="H166" i="137"/>
  <c r="X166" i="137" s="1"/>
  <c r="D178" i="137"/>
  <c r="AA166" i="137"/>
  <c r="AF166" i="137" s="1"/>
  <c r="AF167" i="137"/>
  <c r="H86" i="14"/>
  <c r="X86" i="14" s="1"/>
  <c r="X64" i="14"/>
  <c r="H85" i="14"/>
  <c r="X85" i="14" s="1"/>
  <c r="AE167" i="14"/>
  <c r="AE165" i="14"/>
  <c r="F8" i="137"/>
  <c r="H9" i="137"/>
  <c r="X9" i="137" s="1"/>
  <c r="H12" i="137"/>
  <c r="X12" i="137" s="1"/>
  <c r="E8" i="137"/>
  <c r="I8" i="137"/>
  <c r="O10" i="137"/>
  <c r="W10" i="137" s="1"/>
  <c r="AB10" i="137" s="1"/>
  <c r="V9" i="137"/>
  <c r="W9" i="137" s="1"/>
  <c r="AB9" i="137" s="1"/>
  <c r="R8" i="137"/>
  <c r="V14" i="137"/>
  <c r="R13" i="137"/>
  <c r="V13" i="137" s="1"/>
  <c r="K13" i="137"/>
  <c r="O14" i="137"/>
  <c r="J13" i="137"/>
  <c r="O16" i="137"/>
  <c r="W16" i="137" s="1"/>
  <c r="X16" i="137" s="1"/>
  <c r="I16" i="95"/>
  <c r="H25" i="137"/>
  <c r="X25" i="137" s="1"/>
  <c r="H29" i="137"/>
  <c r="X29" i="137" s="1"/>
  <c r="I20" i="95"/>
  <c r="I21" i="95"/>
  <c r="H30" i="137"/>
  <c r="X30" i="137" s="1"/>
  <c r="I24" i="95"/>
  <c r="G100" i="137"/>
  <c r="V32" i="137"/>
  <c r="V35" i="137"/>
  <c r="W35" i="137" s="1"/>
  <c r="Q33" i="137"/>
  <c r="V33" i="137" s="1"/>
  <c r="O55" i="137"/>
  <c r="J100" i="137"/>
  <c r="I33" i="95"/>
  <c r="H40" i="137"/>
  <c r="X40" i="137" s="1"/>
  <c r="H41" i="137"/>
  <c r="X41" i="137" s="1"/>
  <c r="I34" i="95"/>
  <c r="H48" i="137"/>
  <c r="X48" i="137" s="1"/>
  <c r="I43" i="95"/>
  <c r="H49" i="137"/>
  <c r="X49" i="137" s="1"/>
  <c r="I44" i="95"/>
  <c r="I49" i="95"/>
  <c r="H52" i="137"/>
  <c r="X52" i="137" s="1"/>
  <c r="L57" i="137"/>
  <c r="O57" i="137" s="1"/>
  <c r="O59" i="137"/>
  <c r="W59" i="137" s="1"/>
  <c r="AB59" i="137" s="1"/>
  <c r="S100" i="137"/>
  <c r="S57" i="137"/>
  <c r="V57" i="137" s="1"/>
  <c r="V87" i="137"/>
  <c r="Q97" i="137"/>
  <c r="Q99" i="137" s="1"/>
  <c r="D16" i="138"/>
  <c r="D17" i="138" s="1"/>
  <c r="H8" i="138"/>
  <c r="K16" i="138"/>
  <c r="K17" i="138" s="1"/>
  <c r="O9" i="138"/>
  <c r="R16" i="138"/>
  <c r="R17" i="138" s="1"/>
  <c r="V9" i="138"/>
  <c r="V16" i="138" s="1"/>
  <c r="E9" i="95"/>
  <c r="D8" i="52"/>
  <c r="E10" i="95"/>
  <c r="H10" i="52"/>
  <c r="E11" i="95"/>
  <c r="H11" i="52"/>
  <c r="E15" i="95"/>
  <c r="H15" i="52"/>
  <c r="X15" i="52" s="1"/>
  <c r="E20" i="95"/>
  <c r="H20" i="52"/>
  <c r="X20" i="52" s="1"/>
  <c r="H21" i="52"/>
  <c r="X21" i="52" s="1"/>
  <c r="E21" i="95"/>
  <c r="H23" i="52"/>
  <c r="E24" i="95"/>
  <c r="O23" i="52"/>
  <c r="H29" i="52"/>
  <c r="E30" i="95"/>
  <c r="E34" i="95"/>
  <c r="H33" i="52"/>
  <c r="E36" i="95"/>
  <c r="H35" i="52"/>
  <c r="X35" i="52" s="1"/>
  <c r="H37" i="52"/>
  <c r="X37" i="52" s="1"/>
  <c r="E38" i="95"/>
  <c r="E39" i="95"/>
  <c r="H38" i="52"/>
  <c r="X38" i="52" s="1"/>
  <c r="E44" i="95"/>
  <c r="H41" i="52"/>
  <c r="X41" i="52" s="1"/>
  <c r="H42" i="52"/>
  <c r="X42" i="52" s="1"/>
  <c r="E46" i="95"/>
  <c r="O46" i="52"/>
  <c r="K44" i="52"/>
  <c r="V45" i="52"/>
  <c r="R44" i="52"/>
  <c r="O53" i="52"/>
  <c r="W53" i="52" s="1"/>
  <c r="AB53" i="52" s="1"/>
  <c r="I52" i="52"/>
  <c r="O57" i="52"/>
  <c r="K56" i="52"/>
  <c r="O56" i="52" s="1"/>
  <c r="R56" i="52"/>
  <c r="V57" i="52"/>
  <c r="V58" i="52"/>
  <c r="W58" i="52" s="1"/>
  <c r="AB58" i="52" s="1"/>
  <c r="AE57" i="52"/>
  <c r="AE56" i="52" s="1"/>
  <c r="AC56" i="52"/>
  <c r="AE62" i="52"/>
  <c r="AE61" i="52" s="1"/>
  <c r="AC61" i="52"/>
  <c r="H65" i="52"/>
  <c r="D64" i="52"/>
  <c r="O65" i="52"/>
  <c r="I64" i="52"/>
  <c r="AE65" i="52"/>
  <c r="AE64" i="52" s="1"/>
  <c r="AC64" i="52"/>
  <c r="W519" i="53"/>
  <c r="AB519" i="53" s="1"/>
  <c r="AB511" i="53"/>
  <c r="AB220" i="53"/>
  <c r="AB279" i="53"/>
  <c r="W268" i="53"/>
  <c r="AF268" i="53"/>
  <c r="W68" i="16"/>
  <c r="AB68" i="16" s="1"/>
  <c r="W58" i="16"/>
  <c r="G32" i="116"/>
  <c r="W32" i="116" s="1"/>
  <c r="V33" i="116"/>
  <c r="V11" i="116"/>
  <c r="AA11" i="116" s="1"/>
  <c r="Z8" i="117"/>
  <c r="AM9" i="93"/>
  <c r="G13" i="93"/>
  <c r="H62" i="137"/>
  <c r="X62" i="137" s="1"/>
  <c r="X10" i="138"/>
  <c r="T17" i="138"/>
  <c r="I10" i="14"/>
  <c r="W247" i="55"/>
  <c r="AB247" i="55" s="1"/>
  <c r="J25" i="93"/>
  <c r="AE108" i="55"/>
  <c r="W139" i="52"/>
  <c r="AB139" i="52" s="1"/>
  <c r="W39" i="137"/>
  <c r="W48" i="137"/>
  <c r="W74" i="137"/>
  <c r="U99" i="137"/>
  <c r="M17" i="138"/>
  <c r="V61" i="52"/>
  <c r="AB13" i="117"/>
  <c r="Y41" i="16"/>
  <c r="Z13" i="117"/>
  <c r="J106" i="55"/>
  <c r="J109" i="55"/>
  <c r="AB129" i="137"/>
  <c r="W106" i="52"/>
  <c r="O167" i="52"/>
  <c r="X74" i="167"/>
  <c r="X84" i="167" s="1"/>
  <c r="H84" i="167"/>
  <c r="H86" i="167" s="1"/>
  <c r="W26" i="167"/>
  <c r="O25" i="167"/>
  <c r="AF27" i="167"/>
  <c r="AA25" i="167"/>
  <c r="AF25" i="167" s="1"/>
  <c r="W135" i="53"/>
  <c r="AB135" i="53" s="1"/>
  <c r="AB136" i="53"/>
  <c r="H28" i="53"/>
  <c r="X28" i="53" s="1"/>
  <c r="J71" i="53"/>
  <c r="J73" i="53" s="1"/>
  <c r="O28" i="53"/>
  <c r="W28" i="53" s="1"/>
  <c r="N25" i="53"/>
  <c r="G25" i="53"/>
  <c r="K29" i="95"/>
  <c r="P29" i="95" s="1"/>
  <c r="V29" i="53"/>
  <c r="J435" i="53"/>
  <c r="J46" i="53"/>
  <c r="V232" i="55"/>
  <c r="Z232" i="55" s="1"/>
  <c r="S371" i="53"/>
  <c r="W126" i="55"/>
  <c r="AB126" i="55" s="1"/>
  <c r="AE76" i="55"/>
  <c r="I149" i="52"/>
  <c r="I40" i="14" s="1"/>
  <c r="Z149" i="52"/>
  <c r="Z40" i="14" s="1"/>
  <c r="H226" i="137"/>
  <c r="X226" i="137" s="1"/>
  <c r="O226" i="137"/>
  <c r="S274" i="137"/>
  <c r="S65" i="14" s="1"/>
  <c r="H250" i="137"/>
  <c r="X250" i="137" s="1"/>
  <c r="O250" i="137"/>
  <c r="W250" i="137" s="1"/>
  <c r="AB250" i="137" s="1"/>
  <c r="O255" i="137"/>
  <c r="W255" i="137" s="1"/>
  <c r="AB255" i="137" s="1"/>
  <c r="H130" i="137"/>
  <c r="X130" i="137" s="1"/>
  <c r="O130" i="137"/>
  <c r="W130" i="137" s="1"/>
  <c r="AB130" i="137" s="1"/>
  <c r="R178" i="137"/>
  <c r="R38" i="14" s="1"/>
  <c r="U66" i="167"/>
  <c r="U68" i="167" s="1"/>
  <c r="AC13" i="117"/>
  <c r="AD41" i="16" s="1"/>
  <c r="Z41" i="16"/>
  <c r="H471" i="52"/>
  <c r="X471" i="52" s="1"/>
  <c r="X472" i="52"/>
  <c r="O552" i="52"/>
  <c r="W553" i="52"/>
  <c r="AA76" i="55"/>
  <c r="AF76" i="55" s="1"/>
  <c r="AF61" i="55"/>
  <c r="D65" i="14"/>
  <c r="H274" i="137"/>
  <c r="X274" i="137" s="1"/>
  <c r="AB70" i="55"/>
  <c r="W68" i="55"/>
  <c r="AB68" i="55" s="1"/>
  <c r="X62" i="55"/>
  <c r="H61" i="55"/>
  <c r="F95" i="55"/>
  <c r="F108" i="55"/>
  <c r="K106" i="55"/>
  <c r="K109" i="55"/>
  <c r="P108" i="55"/>
  <c r="P95" i="55"/>
  <c r="T108" i="55"/>
  <c r="T95" i="55"/>
  <c r="AC108" i="55"/>
  <c r="AC95" i="55"/>
  <c r="X96" i="52"/>
  <c r="H91" i="52"/>
  <c r="X128" i="52"/>
  <c r="H127" i="52"/>
  <c r="X127" i="52" s="1"/>
  <c r="AF129" i="52"/>
  <c r="AA127" i="52"/>
  <c r="AF127" i="52" s="1"/>
  <c r="AA30" i="138"/>
  <c r="AF30" i="138" s="1"/>
  <c r="AF22" i="138"/>
  <c r="W84" i="14"/>
  <c r="AB84" i="14" s="1"/>
  <c r="AB64" i="14"/>
  <c r="V25" i="167"/>
  <c r="W43" i="167"/>
  <c r="AB43" i="167" s="1"/>
  <c r="W48" i="167"/>
  <c r="V47" i="167"/>
  <c r="AB50" i="167"/>
  <c r="W53" i="167"/>
  <c r="V51" i="167"/>
  <c r="W58" i="167"/>
  <c r="V56" i="167"/>
  <c r="V62" i="167"/>
  <c r="W63" i="167"/>
  <c r="H33" i="53"/>
  <c r="X33" i="53" s="1"/>
  <c r="K33" i="95"/>
  <c r="P33" i="95" s="1"/>
  <c r="Z33" i="95" s="1"/>
  <c r="AJ33" i="95" s="1"/>
  <c r="AT33" i="95" s="1"/>
  <c r="H43" i="53"/>
  <c r="F43" i="95"/>
  <c r="AE178" i="137"/>
  <c r="O96" i="55"/>
  <c r="W96" i="55" s="1"/>
  <c r="AB96" i="55" s="1"/>
  <c r="AE91" i="52"/>
  <c r="AE167" i="52"/>
  <c r="Y8" i="137"/>
  <c r="I15" i="95"/>
  <c r="I19" i="95"/>
  <c r="I32" i="95"/>
  <c r="I36" i="95"/>
  <c r="I40" i="95"/>
  <c r="I47" i="95"/>
  <c r="I52" i="95"/>
  <c r="W53" i="53"/>
  <c r="AB53" i="53" s="1"/>
  <c r="AF76" i="167"/>
  <c r="AA84" i="167"/>
  <c r="AB312" i="53"/>
  <c r="X268" i="53"/>
  <c r="X385" i="53"/>
  <c r="AA54" i="53"/>
  <c r="Z51" i="53"/>
  <c r="AE60" i="53"/>
  <c r="AC56" i="53"/>
  <c r="H63" i="53"/>
  <c r="AA64" i="53"/>
  <c r="Y62" i="53"/>
  <c r="D62" i="53"/>
  <c r="K62" i="53"/>
  <c r="U66" i="53"/>
  <c r="V67" i="53"/>
  <c r="X124" i="53"/>
  <c r="H159" i="53"/>
  <c r="X159" i="53" s="1"/>
  <c r="W134" i="53"/>
  <c r="O177" i="53"/>
  <c r="V154" i="53"/>
  <c r="V158" i="53" s="1"/>
  <c r="W155" i="53"/>
  <c r="W190" i="53"/>
  <c r="AB190" i="53" s="1"/>
  <c r="O182" i="53"/>
  <c r="V225" i="53"/>
  <c r="V263" i="53"/>
  <c r="AF298" i="53"/>
  <c r="AA285" i="53"/>
  <c r="AF285" i="53" s="1"/>
  <c r="X340" i="53"/>
  <c r="X347" i="53" s="1"/>
  <c r="H347" i="53"/>
  <c r="AF343" i="53"/>
  <c r="AA347" i="53"/>
  <c r="O347" i="53"/>
  <c r="O349" i="53" s="1"/>
  <c r="W344" i="53"/>
  <c r="AB344" i="53" s="1"/>
  <c r="X361" i="53"/>
  <c r="H354" i="53"/>
  <c r="W362" i="53"/>
  <c r="V354" i="53"/>
  <c r="W363" i="53"/>
  <c r="V65" i="52"/>
  <c r="V64" i="52" s="1"/>
  <c r="AA210" i="137"/>
  <c r="AF210" i="137" s="1"/>
  <c r="I178" i="137"/>
  <c r="AA194" i="137"/>
  <c r="AF194" i="137" s="1"/>
  <c r="AA262" i="137"/>
  <c r="AF262" i="137" s="1"/>
  <c r="AE107" i="52"/>
  <c r="K178" i="137"/>
  <c r="K38" i="14" s="1"/>
  <c r="P178" i="137"/>
  <c r="AE66" i="167"/>
  <c r="AE68" i="167" s="1"/>
  <c r="G11" i="152" s="1" a="1"/>
  <c r="G11" i="152" s="1"/>
  <c r="J66" i="167"/>
  <c r="J68" i="167" s="1"/>
  <c r="AE86" i="167"/>
  <c r="W380" i="53"/>
  <c r="Q71" i="53"/>
  <c r="Q73" i="53" s="1"/>
  <c r="W63" i="53"/>
  <c r="W35" i="53"/>
  <c r="O55" i="53"/>
  <c r="V349" i="53"/>
  <c r="N88" i="53"/>
  <c r="O87" i="53"/>
  <c r="W87" i="53" s="1"/>
  <c r="AB87" i="53" s="1"/>
  <c r="V85" i="14"/>
  <c r="V84" i="14"/>
  <c r="X53" i="167"/>
  <c r="H51" i="167"/>
  <c r="X51" i="167" s="1"/>
  <c r="X58" i="167"/>
  <c r="H56" i="167"/>
  <c r="X56" i="167" s="1"/>
  <c r="X63" i="167"/>
  <c r="H62" i="167"/>
  <c r="X62" i="167" s="1"/>
  <c r="AB286" i="53"/>
  <c r="X384" i="53"/>
  <c r="AB542" i="53"/>
  <c r="H12" i="53"/>
  <c r="D8" i="53"/>
  <c r="I8" i="53"/>
  <c r="O12" i="53"/>
  <c r="W12" i="53" s="1"/>
  <c r="H24" i="53"/>
  <c r="AF97" i="53"/>
  <c r="AA96" i="53"/>
  <c r="O96" i="53"/>
  <c r="W99" i="53"/>
  <c r="X100" i="53"/>
  <c r="H96" i="53"/>
  <c r="W388" i="53"/>
  <c r="W469" i="53"/>
  <c r="V457" i="53"/>
  <c r="X472" i="53"/>
  <c r="H457" i="53"/>
  <c r="X457" i="53" s="1"/>
  <c r="W478" i="53"/>
  <c r="AB478" i="53" s="1"/>
  <c r="AF481" i="53"/>
  <c r="AA479" i="53"/>
  <c r="AF479" i="53" s="1"/>
  <c r="AB489" i="53"/>
  <c r="W550" i="53"/>
  <c r="V589" i="53"/>
  <c r="W556" i="53"/>
  <c r="AB556" i="53" s="1"/>
  <c r="O589" i="53"/>
  <c r="O395" i="53"/>
  <c r="I393" i="53"/>
  <c r="I49" i="53"/>
  <c r="I417" i="53"/>
  <c r="M393" i="53"/>
  <c r="M49" i="53"/>
  <c r="M417" i="53"/>
  <c r="Q88" i="53"/>
  <c r="Q90" i="53" s="1"/>
  <c r="Y63" i="52"/>
  <c r="H75" i="52"/>
  <c r="H392" i="53"/>
  <c r="D46" i="53"/>
  <c r="F371" i="53"/>
  <c r="F46" i="53"/>
  <c r="H395" i="53"/>
  <c r="D49" i="53"/>
  <c r="F417" i="53"/>
  <c r="F393" i="53"/>
  <c r="F49" i="53"/>
  <c r="F71" i="53" s="1"/>
  <c r="AE135" i="52"/>
  <c r="O84" i="167"/>
  <c r="O86" i="167" s="1"/>
  <c r="T66" i="167"/>
  <c r="T68" i="167" s="1"/>
  <c r="V86" i="167"/>
  <c r="S66" i="167"/>
  <c r="S68" i="167" s="1"/>
  <c r="P66" i="167"/>
  <c r="P68" i="167" s="1"/>
  <c r="L66" i="167"/>
  <c r="L68" i="167" s="1"/>
  <c r="AC66" i="167"/>
  <c r="AC68" i="167" s="1"/>
  <c r="V15" i="53"/>
  <c r="W15" i="53" s="1"/>
  <c r="V16" i="53"/>
  <c r="W16" i="53" s="1"/>
  <c r="H29" i="53"/>
  <c r="X29" i="53" s="1"/>
  <c r="O29" i="53"/>
  <c r="O30" i="53"/>
  <c r="W30" i="53" s="1"/>
  <c r="V33" i="53"/>
  <c r="W33" i="53" s="1"/>
  <c r="O34" i="53"/>
  <c r="W34" i="53" s="1"/>
  <c r="AE502" i="53"/>
  <c r="AD502" i="53"/>
  <c r="AD149" i="14" s="1"/>
  <c r="AE589" i="53"/>
  <c r="L88" i="53"/>
  <c r="L90" i="53" s="1"/>
  <c r="E24" i="117"/>
  <c r="J24" i="117"/>
  <c r="O24" i="117"/>
  <c r="S24" i="117"/>
  <c r="X11" i="167"/>
  <c r="H8" i="167"/>
  <c r="AF18" i="167"/>
  <c r="AA8" i="167"/>
  <c r="X69" i="53"/>
  <c r="H66" i="53"/>
  <c r="X66" i="53" s="1"/>
  <c r="X42" i="53"/>
  <c r="AB200" i="53"/>
  <c r="X372" i="53"/>
  <c r="E8" i="53"/>
  <c r="H10" i="53"/>
  <c r="O48" i="53"/>
  <c r="AE54" i="53"/>
  <c r="AE51" i="53" s="1"/>
  <c r="AD51" i="53"/>
  <c r="D56" i="53"/>
  <c r="AE64" i="53"/>
  <c r="AE62" i="53" s="1"/>
  <c r="AC62" i="53"/>
  <c r="AA69" i="53"/>
  <c r="AF69" i="53" s="1"/>
  <c r="Y66" i="53"/>
  <c r="W122" i="53"/>
  <c r="O113" i="53"/>
  <c r="AF123" i="53"/>
  <c r="AA113" i="53"/>
  <c r="AF113" i="53" s="1"/>
  <c r="X141" i="53"/>
  <c r="H139" i="53"/>
  <c r="X139" i="53" s="1"/>
  <c r="AF143" i="53"/>
  <c r="AA139" i="53"/>
  <c r="AF139" i="53" s="1"/>
  <c r="AA177" i="53"/>
  <c r="X155" i="53"/>
  <c r="H154" i="53"/>
  <c r="X154" i="53" s="1"/>
  <c r="W171" i="53"/>
  <c r="V175" i="53"/>
  <c r="V177" i="53" s="1"/>
  <c r="W184" i="53"/>
  <c r="V182" i="53"/>
  <c r="AB237" i="53"/>
  <c r="W236" i="53"/>
  <c r="AB236" i="53" s="1"/>
  <c r="X306" i="53"/>
  <c r="H349" i="53"/>
  <c r="J274" i="137"/>
  <c r="J65" i="14" s="1"/>
  <c r="AA114" i="137"/>
  <c r="AF114" i="137" s="1"/>
  <c r="O107" i="52"/>
  <c r="H25" i="167"/>
  <c r="X25" i="167" s="1"/>
  <c r="Z66" i="167"/>
  <c r="Z68" i="167" s="1"/>
  <c r="W326" i="53"/>
  <c r="AB326" i="53" s="1"/>
  <c r="O543" i="53"/>
  <c r="O10" i="53"/>
  <c r="W10" i="53" s="1"/>
  <c r="S8" i="53"/>
  <c r="AE113" i="53"/>
  <c r="H182" i="53"/>
  <c r="X185" i="53"/>
  <c r="O82" i="53"/>
  <c r="V82" i="53"/>
  <c r="AB582" i="53"/>
  <c r="W580" i="53"/>
  <c r="AB580" i="53" s="1"/>
  <c r="AB459" i="53"/>
  <c r="W503" i="53"/>
  <c r="AB503" i="53" s="1"/>
  <c r="AF63" i="53"/>
  <c r="V13" i="53"/>
  <c r="P8" i="53"/>
  <c r="O26" i="53"/>
  <c r="K25" i="53"/>
  <c r="O27" i="53"/>
  <c r="W27" i="53" s="1"/>
  <c r="T25" i="53"/>
  <c r="T71" i="53"/>
  <c r="T73" i="53" s="1"/>
  <c r="AD47" i="53"/>
  <c r="AE49" i="53"/>
  <c r="G47" i="53"/>
  <c r="AF202" i="53"/>
  <c r="AA245" i="53"/>
  <c r="AF245" i="53" s="1"/>
  <c r="X204" i="53"/>
  <c r="H199" i="53"/>
  <c r="X199" i="53" s="1"/>
  <c r="W210" i="53"/>
  <c r="AB210" i="53" s="1"/>
  <c r="V245" i="53"/>
  <c r="AB441" i="53"/>
  <c r="X444" i="53"/>
  <c r="H440" i="53"/>
  <c r="W535" i="53"/>
  <c r="AB535" i="53" s="1"/>
  <c r="O526" i="53"/>
  <c r="Q66" i="167"/>
  <c r="Q68" i="167" s="1"/>
  <c r="R66" i="167"/>
  <c r="R68" i="167" s="1"/>
  <c r="Z12" i="116"/>
  <c r="AE12" i="116" s="1"/>
  <c r="Z28" i="116"/>
  <c r="AE28" i="116" s="1"/>
  <c r="N8" i="53"/>
  <c r="K8" i="53"/>
  <c r="N71" i="53"/>
  <c r="N73" i="53" s="1"/>
  <c r="S71" i="53"/>
  <c r="S73" i="53" s="1"/>
  <c r="W40" i="53"/>
  <c r="G51" i="53"/>
  <c r="F588" i="53"/>
  <c r="F176" i="14" s="1"/>
  <c r="H176" i="14" s="1"/>
  <c r="X176" i="14" s="1"/>
  <c r="S588" i="53"/>
  <c r="S176" i="14" s="1"/>
  <c r="K588" i="53"/>
  <c r="K176" i="14" s="1"/>
  <c r="T588" i="53"/>
  <c r="T176" i="14" s="1"/>
  <c r="T182" i="14" s="1"/>
  <c r="T186" i="14" s="1"/>
  <c r="T188" i="14" s="1"/>
  <c r="T189" i="14" s="1"/>
  <c r="AC588" i="53"/>
  <c r="AC176" i="14" s="1"/>
  <c r="W400" i="137"/>
  <c r="AB228" i="53"/>
  <c r="W225" i="53"/>
  <c r="AB225" i="53" s="1"/>
  <c r="AF67" i="53"/>
  <c r="AA66" i="53"/>
  <c r="AF66" i="53" s="1"/>
  <c r="L71" i="53"/>
  <c r="L73" i="53" s="1"/>
  <c r="U25" i="53"/>
  <c r="E51" i="53"/>
  <c r="H52" i="53"/>
  <c r="X119" i="53"/>
  <c r="H113" i="53"/>
  <c r="X113" i="53" s="1"/>
  <c r="W202" i="53"/>
  <c r="O245" i="53"/>
  <c r="O199" i="53"/>
  <c r="W224" i="53"/>
  <c r="O263" i="53"/>
  <c r="H331" i="53"/>
  <c r="X331" i="53" s="1"/>
  <c r="H285" i="53"/>
  <c r="X285" i="53" s="1"/>
  <c r="O354" i="53"/>
  <c r="W370" i="53"/>
  <c r="W432" i="53"/>
  <c r="W491" i="53"/>
  <c r="O488" i="53"/>
  <c r="AF518" i="53"/>
  <c r="AA519" i="53"/>
  <c r="O72" i="52"/>
  <c r="Y391" i="52"/>
  <c r="O390" i="52"/>
  <c r="Y390" i="52" s="1"/>
  <c r="AA58" i="137"/>
  <c r="AA47" i="167"/>
  <c r="AF47" i="167" s="1"/>
  <c r="O47" i="167"/>
  <c r="W11" i="167"/>
  <c r="K66" i="167"/>
  <c r="K68" i="167" s="1"/>
  <c r="H15" i="137"/>
  <c r="G8" i="53"/>
  <c r="Q8" i="53"/>
  <c r="O13" i="53"/>
  <c r="V17" i="53"/>
  <c r="W17" i="53" s="1"/>
  <c r="S25" i="53"/>
  <c r="G71" i="53"/>
  <c r="G73" i="53" s="1"/>
  <c r="H53" i="53"/>
  <c r="X53" i="53" s="1"/>
  <c r="F158" i="53"/>
  <c r="F41" i="14" s="1"/>
  <c r="S158" i="53"/>
  <c r="S41" i="14" s="1"/>
  <c r="S47" i="14" s="1"/>
  <c r="S51" i="14" s="1"/>
  <c r="S53" i="14" s="1"/>
  <c r="S54" i="14" s="1"/>
  <c r="M330" i="53"/>
  <c r="M95" i="14" s="1"/>
  <c r="V519" i="53"/>
  <c r="V521" i="53" s="1"/>
  <c r="V43" i="52"/>
  <c r="W43" i="52" s="1"/>
  <c r="H150" i="53"/>
  <c r="X150" i="53" s="1"/>
  <c r="X151" i="53"/>
  <c r="AA182" i="53"/>
  <c r="AF183" i="53"/>
  <c r="X227" i="53"/>
  <c r="H225" i="53"/>
  <c r="X225" i="53" s="1"/>
  <c r="AF243" i="53"/>
  <c r="AA240" i="53"/>
  <c r="AF240" i="53" s="1"/>
  <c r="H79" i="53"/>
  <c r="X79" i="53" s="1"/>
  <c r="V75" i="52"/>
  <c r="V31" i="53"/>
  <c r="W31" i="53" s="1"/>
  <c r="V38" i="53"/>
  <c r="W38" i="53" s="1"/>
  <c r="H45" i="53"/>
  <c r="X45" i="53" s="1"/>
  <c r="V64" i="53"/>
  <c r="W64" i="53" s="1"/>
  <c r="AB64" i="53" s="1"/>
  <c r="T158" i="53"/>
  <c r="T41" i="14" s="1"/>
  <c r="AE144" i="53"/>
  <c r="T244" i="53"/>
  <c r="T68" i="14" s="1"/>
  <c r="T74" i="14" s="1"/>
  <c r="T78" i="14" s="1"/>
  <c r="T80" i="14" s="1"/>
  <c r="T81" i="14" s="1"/>
  <c r="AD330" i="53"/>
  <c r="AD95" i="14" s="1"/>
  <c r="V268" i="53"/>
  <c r="V330" i="53" s="1"/>
  <c r="AA331" i="53"/>
  <c r="AF331" i="53" s="1"/>
  <c r="AE285" i="53"/>
  <c r="AA488" i="53"/>
  <c r="AF488" i="53" s="1"/>
  <c r="J588" i="53"/>
  <c r="J176" i="14" s="1"/>
  <c r="O176" i="14" s="1"/>
  <c r="AF231" i="53"/>
  <c r="AA230" i="53"/>
  <c r="AF230" i="53" s="1"/>
  <c r="X320" i="53"/>
  <c r="H316" i="53"/>
  <c r="X316" i="53" s="1"/>
  <c r="W368" i="53"/>
  <c r="W424" i="53"/>
  <c r="AB424" i="53" s="1"/>
  <c r="Z394" i="53"/>
  <c r="P394" i="53"/>
  <c r="R8" i="53"/>
  <c r="H19" i="53"/>
  <c r="AA61" i="53"/>
  <c r="AD66" i="53"/>
  <c r="P244" i="53"/>
  <c r="P68" i="14" s="1"/>
  <c r="V488" i="53"/>
  <c r="W231" i="53"/>
  <c r="O230" i="53"/>
  <c r="AF327" i="53"/>
  <c r="AA326" i="53"/>
  <c r="AF326" i="53" s="1"/>
  <c r="X489" i="53"/>
  <c r="H488" i="53"/>
  <c r="X488" i="53" s="1"/>
  <c r="E435" i="53"/>
  <c r="E65" i="53"/>
  <c r="H65" i="53" s="1"/>
  <c r="X65" i="53" s="1"/>
  <c r="L408" i="53"/>
  <c r="O410" i="53"/>
  <c r="O411" i="53"/>
  <c r="J65" i="53"/>
  <c r="V411" i="53"/>
  <c r="V408" i="53" s="1"/>
  <c r="S65" i="53"/>
  <c r="O413" i="53"/>
  <c r="I412" i="53"/>
  <c r="D78" i="53"/>
  <c r="D433" i="53"/>
  <c r="D435" i="53" s="1"/>
  <c r="D10" i="152" s="1"/>
  <c r="E80" i="53"/>
  <c r="H425" i="53"/>
  <c r="F81" i="53"/>
  <c r="F433" i="53"/>
  <c r="F435" i="53" s="1"/>
  <c r="H426" i="53"/>
  <c r="G82" i="53"/>
  <c r="H427" i="53"/>
  <c r="I433" i="53"/>
  <c r="I435" i="53" s="1"/>
  <c r="O423" i="53"/>
  <c r="M78" i="53"/>
  <c r="M88" i="53" s="1"/>
  <c r="M433" i="53"/>
  <c r="M435" i="53" s="1"/>
  <c r="K80" i="53"/>
  <c r="K433" i="53"/>
  <c r="K435" i="53" s="1"/>
  <c r="O425" i="53"/>
  <c r="I81" i="53"/>
  <c r="O81" i="53" s="1"/>
  <c r="O426" i="53"/>
  <c r="I83" i="53"/>
  <c r="O83" i="53" s="1"/>
  <c r="O428" i="53"/>
  <c r="K84" i="53"/>
  <c r="O84" i="53" s="1"/>
  <c r="O429" i="53"/>
  <c r="I85" i="53"/>
  <c r="O85" i="53" s="1"/>
  <c r="O430" i="53"/>
  <c r="K86" i="53"/>
  <c r="O86" i="53" s="1"/>
  <c r="O431" i="53"/>
  <c r="R78" i="53"/>
  <c r="R433" i="53"/>
  <c r="R435" i="53" s="1"/>
  <c r="V423" i="53"/>
  <c r="P80" i="53"/>
  <c r="P433" i="53"/>
  <c r="V425" i="53"/>
  <c r="T433" i="53"/>
  <c r="T435" i="53" s="1"/>
  <c r="T80" i="53"/>
  <c r="T88" i="53" s="1"/>
  <c r="R81" i="53"/>
  <c r="V81" i="53" s="1"/>
  <c r="V426" i="53"/>
  <c r="R83" i="53"/>
  <c r="V83" i="53" s="1"/>
  <c r="V428" i="53"/>
  <c r="P84" i="53"/>
  <c r="V84" i="53" s="1"/>
  <c r="V429" i="53"/>
  <c r="R85" i="53"/>
  <c r="V85" i="53" s="1"/>
  <c r="V430" i="53"/>
  <c r="P86" i="53"/>
  <c r="V86" i="53" s="1"/>
  <c r="V431" i="53"/>
  <c r="D72" i="52"/>
  <c r="H398" i="52"/>
  <c r="D76" i="52"/>
  <c r="H402" i="52"/>
  <c r="I74" i="52"/>
  <c r="O400" i="52"/>
  <c r="I76" i="52"/>
  <c r="O402" i="52"/>
  <c r="P72" i="52"/>
  <c r="V398" i="52"/>
  <c r="V400" i="52"/>
  <c r="P74" i="52"/>
  <c r="P76" i="52"/>
  <c r="V402" i="52"/>
  <c r="F45" i="16"/>
  <c r="E45" i="16"/>
  <c r="G45" i="16"/>
  <c r="P56" i="137"/>
  <c r="H403" i="53"/>
  <c r="D402" i="53"/>
  <c r="AE61" i="53"/>
  <c r="AE56" i="53" s="1"/>
  <c r="L66" i="53"/>
  <c r="W103" i="53"/>
  <c r="AB103" i="53" s="1"/>
  <c r="W109" i="53"/>
  <c r="AB109" i="53" s="1"/>
  <c r="W141" i="53"/>
  <c r="AB141" i="53" s="1"/>
  <c r="D244" i="53"/>
  <c r="D68" i="14" s="1"/>
  <c r="W251" i="53"/>
  <c r="W294" i="53"/>
  <c r="W302" i="53"/>
  <c r="AB302" i="53" s="1"/>
  <c r="W306" i="53"/>
  <c r="W320" i="53"/>
  <c r="W342" i="53"/>
  <c r="AB342" i="53" s="1"/>
  <c r="V412" i="53"/>
  <c r="W456" i="53"/>
  <c r="W440" i="53" s="1"/>
  <c r="W480" i="53"/>
  <c r="W487" i="53"/>
  <c r="AB487" i="53" s="1"/>
  <c r="W510" i="53"/>
  <c r="AB510" i="53" s="1"/>
  <c r="O390" i="53"/>
  <c r="V51" i="52"/>
  <c r="W51" i="52" s="1"/>
  <c r="Q393" i="53"/>
  <c r="I78" i="53"/>
  <c r="U88" i="53"/>
  <c r="V483" i="53"/>
  <c r="W484" i="53"/>
  <c r="AA494" i="53"/>
  <c r="AF494" i="53" s="1"/>
  <c r="AF496" i="53"/>
  <c r="Q62" i="53"/>
  <c r="AE68" i="53"/>
  <c r="AE66" i="53" s="1"/>
  <c r="AE96" i="53"/>
  <c r="W145" i="53"/>
  <c r="W173" i="53"/>
  <c r="AB173" i="53" s="1"/>
  <c r="J244" i="53"/>
  <c r="J68" i="14" s="1"/>
  <c r="AA261" i="53"/>
  <c r="AE268" i="53"/>
  <c r="AE331" i="53"/>
  <c r="W309" i="53"/>
  <c r="W313" i="53"/>
  <c r="AB313" i="53" s="1"/>
  <c r="W414" i="53"/>
  <c r="AB414" i="53" s="1"/>
  <c r="F502" i="53"/>
  <c r="F149" i="14" s="1"/>
  <c r="H149" i="14" s="1"/>
  <c r="X149" i="14" s="1"/>
  <c r="AA526" i="53"/>
  <c r="AE605" i="53"/>
  <c r="AE607" i="53" s="1"/>
  <c r="N435" i="53"/>
  <c r="U435" i="53"/>
  <c r="V246" i="52"/>
  <c r="V248" i="52" s="1"/>
  <c r="E74" i="52"/>
  <c r="E82" i="52" s="1"/>
  <c r="P23" i="52"/>
  <c r="P8" i="52" s="1"/>
  <c r="V349" i="52"/>
  <c r="G47" i="16"/>
  <c r="F47" i="16"/>
  <c r="E47" i="16"/>
  <c r="W557" i="53"/>
  <c r="AB557" i="53" s="1"/>
  <c r="AA569" i="53"/>
  <c r="AF569" i="53" s="1"/>
  <c r="W586" i="53"/>
  <c r="W603" i="53"/>
  <c r="AB603" i="53" s="1"/>
  <c r="H389" i="53"/>
  <c r="X389" i="53" s="1"/>
  <c r="O371" i="52"/>
  <c r="V372" i="52"/>
  <c r="V405" i="52"/>
  <c r="Z405" i="52" s="1"/>
  <c r="K11" i="90"/>
  <c r="O444" i="137"/>
  <c r="O338" i="52"/>
  <c r="O342" i="52"/>
  <c r="O346" i="52"/>
  <c r="V335" i="52"/>
  <c r="V339" i="52"/>
  <c r="V341" i="52"/>
  <c r="V343" i="52"/>
  <c r="V347" i="52"/>
  <c r="O392" i="53"/>
  <c r="AA394" i="53"/>
  <c r="H398" i="53"/>
  <c r="X398" i="53" s="1"/>
  <c r="AA327" i="52"/>
  <c r="AF327" i="52" s="1"/>
  <c r="Y554" i="52"/>
  <c r="Y175" i="14" s="1"/>
  <c r="X570" i="53"/>
  <c r="H569" i="53"/>
  <c r="H584" i="53"/>
  <c r="X584" i="53" s="1"/>
  <c r="X585" i="53"/>
  <c r="P55" i="52"/>
  <c r="V381" i="52"/>
  <c r="P60" i="52"/>
  <c r="V60" i="52" s="1"/>
  <c r="W60" i="52" s="1"/>
  <c r="AB60" i="52" s="1"/>
  <c r="V386" i="52"/>
  <c r="D73" i="52"/>
  <c r="H399" i="52"/>
  <c r="D77" i="52"/>
  <c r="H403" i="52"/>
  <c r="F14" i="16"/>
  <c r="G38" i="16"/>
  <c r="F38" i="16"/>
  <c r="H580" i="53"/>
  <c r="X580" i="53" s="1"/>
  <c r="O351" i="52"/>
  <c r="O355" i="52"/>
  <c r="O359" i="52"/>
  <c r="O363" i="52"/>
  <c r="O367" i="52"/>
  <c r="V354" i="52"/>
  <c r="V356" i="52"/>
  <c r="V358" i="52"/>
  <c r="V362" i="52"/>
  <c r="V364" i="52"/>
  <c r="V366" i="52"/>
  <c r="O380" i="52"/>
  <c r="V379" i="52"/>
  <c r="O384" i="52"/>
  <c r="V384" i="52"/>
  <c r="O388" i="52"/>
  <c r="H399" i="53"/>
  <c r="X399" i="53" s="1"/>
  <c r="V489" i="52"/>
  <c r="V491" i="52" s="1"/>
  <c r="F32" i="16"/>
  <c r="G32" i="16"/>
  <c r="Q441" i="137"/>
  <c r="Q56" i="137" s="1"/>
  <c r="Y441" i="137"/>
  <c r="Y56" i="137" s="1"/>
  <c r="AA56" i="137" s="1"/>
  <c r="AF56" i="137" s="1"/>
  <c r="O352" i="52"/>
  <c r="O354" i="52"/>
  <c r="O356" i="52"/>
  <c r="O358" i="52"/>
  <c r="O360" i="52"/>
  <c r="O362" i="52"/>
  <c r="O364" i="52"/>
  <c r="O366" i="52"/>
  <c r="O368" i="52"/>
  <c r="V353" i="52"/>
  <c r="W353" i="52" s="1"/>
  <c r="V357" i="52"/>
  <c r="V361" i="52"/>
  <c r="V365" i="52"/>
  <c r="V369" i="52"/>
  <c r="O381" i="52"/>
  <c r="O385" i="52"/>
  <c r="V385" i="52"/>
  <c r="O335" i="52"/>
  <c r="O337" i="52"/>
  <c r="O339" i="52"/>
  <c r="O341" i="52"/>
  <c r="O343" i="52"/>
  <c r="O345" i="52"/>
  <c r="O347" i="52"/>
  <c r="O349" i="52"/>
  <c r="V336" i="52"/>
  <c r="V340" i="52"/>
  <c r="V344" i="52"/>
  <c r="V348" i="52"/>
  <c r="I441" i="137"/>
  <c r="V327" i="52"/>
  <c r="V329" i="52" s="1"/>
  <c r="O379" i="52"/>
  <c r="I382" i="52"/>
  <c r="O401" i="52"/>
  <c r="I75" i="52"/>
  <c r="D441" i="137"/>
  <c r="O373" i="52"/>
  <c r="O377" i="52"/>
  <c r="W377" i="52" s="1"/>
  <c r="V374" i="52"/>
  <c r="L378" i="52"/>
  <c r="O378" i="52" s="1"/>
  <c r="L382" i="52"/>
  <c r="V391" i="52"/>
  <c r="V389" i="52"/>
  <c r="O399" i="52"/>
  <c r="O403" i="52"/>
  <c r="O405" i="52"/>
  <c r="O407" i="52"/>
  <c r="V399" i="52"/>
  <c r="V403" i="52"/>
  <c r="V407" i="52"/>
  <c r="Z407" i="52" s="1"/>
  <c r="AA398" i="53"/>
  <c r="AE403" i="53"/>
  <c r="O394" i="53"/>
  <c r="Y149" i="52"/>
  <c r="Y40" i="14" s="1"/>
  <c r="U71" i="53" l="1"/>
  <c r="U73" i="53" s="1"/>
  <c r="O402" i="53"/>
  <c r="D104" i="146"/>
  <c r="T70" i="53"/>
  <c r="T72" i="53" s="1"/>
  <c r="J15" i="146"/>
  <c r="D108" i="146"/>
  <c r="J99" i="146"/>
  <c r="H15" i="146"/>
  <c r="H59" i="146" s="1"/>
  <c r="H39" i="146"/>
  <c r="H41" i="146" s="1"/>
  <c r="H58" i="146" s="1"/>
  <c r="H73" i="146" s="1"/>
  <c r="I99" i="146"/>
  <c r="H118" i="146"/>
  <c r="AE47" i="53"/>
  <c r="J118" i="146"/>
  <c r="F39" i="146"/>
  <c r="F41" i="146" s="1"/>
  <c r="H99" i="146"/>
  <c r="O104" i="146"/>
  <c r="O101" i="146"/>
  <c r="Y51" i="53"/>
  <c r="N70" i="53"/>
  <c r="D41" i="146"/>
  <c r="D58" i="146" s="1"/>
  <c r="D73" i="146" s="1"/>
  <c r="G138" i="14"/>
  <c r="P467" i="137"/>
  <c r="T9" i="14"/>
  <c r="T29" i="14" s="1"/>
  <c r="W196" i="137"/>
  <c r="AB37" i="14"/>
  <c r="W57" i="14"/>
  <c r="AB57" i="14" s="1"/>
  <c r="W306" i="137"/>
  <c r="AB306" i="137" s="1"/>
  <c r="W96" i="14"/>
  <c r="AB96" i="14" s="1"/>
  <c r="W43" i="137"/>
  <c r="S36" i="95" s="1"/>
  <c r="AB52" i="137"/>
  <c r="S49" i="95"/>
  <c r="W49" i="95" s="1"/>
  <c r="H267" i="55"/>
  <c r="X241" i="55"/>
  <c r="W346" i="137"/>
  <c r="AB346" i="137" s="1"/>
  <c r="F53" i="55"/>
  <c r="F56" i="55"/>
  <c r="W36" i="95"/>
  <c r="W40" i="52"/>
  <c r="W51" i="137"/>
  <c r="S48" i="95" s="1"/>
  <c r="AB21" i="53"/>
  <c r="U21" i="95"/>
  <c r="D56" i="55"/>
  <c r="D53" i="55"/>
  <c r="H53" i="55" s="1"/>
  <c r="X53" i="55" s="1"/>
  <c r="AE175" i="14"/>
  <c r="AB45" i="53"/>
  <c r="U45" i="95"/>
  <c r="W45" i="95" s="1"/>
  <c r="AB172" i="14"/>
  <c r="W192" i="14"/>
  <c r="AB192" i="14" s="1"/>
  <c r="W193" i="14"/>
  <c r="AB193" i="14" s="1"/>
  <c r="W194" i="14"/>
  <c r="AB194" i="14" s="1"/>
  <c r="N265" i="55"/>
  <c r="N268" i="55"/>
  <c r="K74" i="14"/>
  <c r="K78" i="14" s="1"/>
  <c r="K80" i="14" s="1"/>
  <c r="K81" i="14" s="1"/>
  <c r="E101" i="14"/>
  <c r="E105" i="14" s="1"/>
  <c r="E107" i="14" s="1"/>
  <c r="E108" i="14" s="1"/>
  <c r="K108" i="146"/>
  <c r="J416" i="53"/>
  <c r="J122" i="14" s="1"/>
  <c r="M112" i="146"/>
  <c r="L118" i="146"/>
  <c r="L39" i="146"/>
  <c r="L120" i="146" s="1"/>
  <c r="K41" i="146"/>
  <c r="K58" i="146" s="1"/>
  <c r="K73" i="146" s="1"/>
  <c r="K104" i="146"/>
  <c r="V397" i="53"/>
  <c r="N416" i="53"/>
  <c r="N122" i="14" s="1"/>
  <c r="N12" i="14" s="1"/>
  <c r="M41" i="146"/>
  <c r="M58" i="146" s="1"/>
  <c r="M73" i="146" s="1"/>
  <c r="M87" i="146" s="1"/>
  <c r="J126" i="146"/>
  <c r="F58" i="146"/>
  <c r="F73" i="146" s="1"/>
  <c r="F87" i="146" s="1"/>
  <c r="F90" i="146" s="1"/>
  <c r="F91" i="146" s="1"/>
  <c r="W398" i="53"/>
  <c r="W397" i="53" s="1"/>
  <c r="N119" i="14"/>
  <c r="N138" i="14" s="1"/>
  <c r="S38" i="95"/>
  <c r="X45" i="137"/>
  <c r="T21" i="95"/>
  <c r="AB21" i="52"/>
  <c r="S50" i="95"/>
  <c r="X53" i="137"/>
  <c r="AD37" i="16"/>
  <c r="AE37" i="16"/>
  <c r="S109" i="55"/>
  <c r="S106" i="55"/>
  <c r="H235" i="55"/>
  <c r="X220" i="55"/>
  <c r="G162" i="55"/>
  <c r="G159" i="55"/>
  <c r="Z15" i="138"/>
  <c r="AA15" i="138" s="1"/>
  <c r="AF15" i="138" s="1"/>
  <c r="AD71" i="138"/>
  <c r="AD15" i="138" s="1"/>
  <c r="AC74" i="14"/>
  <c r="AC78" i="14" s="1"/>
  <c r="AC80" i="14" s="1"/>
  <c r="AC81" i="14" s="1"/>
  <c r="R119" i="14"/>
  <c r="R128" i="14" s="1"/>
  <c r="R132" i="14" s="1"/>
  <c r="R134" i="14" s="1"/>
  <c r="AE244" i="53"/>
  <c r="AC101" i="14"/>
  <c r="AC105" i="14" s="1"/>
  <c r="AC107" i="14" s="1"/>
  <c r="AC108" i="14" s="1"/>
  <c r="M81" i="137"/>
  <c r="M82" i="137" s="1"/>
  <c r="AE554" i="52"/>
  <c r="G182" i="14"/>
  <c r="G186" i="14" s="1"/>
  <c r="G188" i="14" s="1"/>
  <c r="G189" i="14" s="1"/>
  <c r="K101" i="14"/>
  <c r="K105" i="14" s="1"/>
  <c r="K107" i="14" s="1"/>
  <c r="K108" i="14" s="1"/>
  <c r="AE70" i="138"/>
  <c r="D318" i="55"/>
  <c r="M99" i="146"/>
  <c r="X19" i="52"/>
  <c r="W12" i="138"/>
  <c r="AB12" i="138" s="1"/>
  <c r="W18" i="55"/>
  <c r="AB18" i="55" s="1"/>
  <c r="X62" i="52"/>
  <c r="H61" i="52"/>
  <c r="X61" i="52" s="1"/>
  <c r="W48" i="95"/>
  <c r="AB48" i="95" s="1"/>
  <c r="X48" i="95"/>
  <c r="S40" i="95"/>
  <c r="AB47" i="137"/>
  <c r="W85" i="14"/>
  <c r="AB85" i="14" s="1"/>
  <c r="W86" i="14"/>
  <c r="AB86" i="14" s="1"/>
  <c r="AB32" i="53"/>
  <c r="U32" i="95"/>
  <c r="X165" i="52"/>
  <c r="H167" i="52"/>
  <c r="AF82" i="55"/>
  <c r="AA95" i="55"/>
  <c r="Z106" i="55"/>
  <c r="Z109" i="55"/>
  <c r="AD34" i="16"/>
  <c r="AE34" i="16"/>
  <c r="F212" i="55"/>
  <c r="F215" i="55"/>
  <c r="X15" i="137"/>
  <c r="AE158" i="53"/>
  <c r="W13" i="53"/>
  <c r="X13" i="53" s="1"/>
  <c r="O66" i="167"/>
  <c r="O68" i="167" s="1"/>
  <c r="O502" i="53"/>
  <c r="G56" i="53"/>
  <c r="G70" i="53" s="1"/>
  <c r="W55" i="53"/>
  <c r="AB55" i="53" s="1"/>
  <c r="X11" i="52"/>
  <c r="V17" i="138"/>
  <c r="W399" i="53"/>
  <c r="AB399" i="53" s="1"/>
  <c r="H214" i="55"/>
  <c r="O177" i="14"/>
  <c r="W21" i="95"/>
  <c r="W43" i="16"/>
  <c r="AB43" i="16" s="1"/>
  <c r="W127" i="52"/>
  <c r="AB127" i="52" s="1"/>
  <c r="AD407" i="52"/>
  <c r="AD405" i="52"/>
  <c r="AB353" i="52"/>
  <c r="AB432" i="53"/>
  <c r="AB368" i="53"/>
  <c r="AG435" i="137"/>
  <c r="AB414" i="137"/>
  <c r="AB386" i="53"/>
  <c r="AB422" i="137"/>
  <c r="AG422" i="137"/>
  <c r="AG475" i="137"/>
  <c r="AG419" i="137"/>
  <c r="Z35" i="16"/>
  <c r="AC35" i="16"/>
  <c r="AA35" i="16"/>
  <c r="AB379" i="53"/>
  <c r="X423" i="137"/>
  <c r="AG423" i="137"/>
  <c r="AD446" i="137"/>
  <c r="AD61" i="137" s="1"/>
  <c r="Z446" i="137"/>
  <c r="Z61" i="137" s="1"/>
  <c r="AB433" i="137"/>
  <c r="AG433" i="137"/>
  <c r="AG439" i="137"/>
  <c r="AG428" i="137"/>
  <c r="AG438" i="137"/>
  <c r="AG429" i="137"/>
  <c r="AG425" i="137"/>
  <c r="AG478" i="137"/>
  <c r="AG421" i="137"/>
  <c r="AG477" i="137"/>
  <c r="AG420" i="137"/>
  <c r="AG427" i="137"/>
  <c r="AG472" i="137"/>
  <c r="AG434" i="137"/>
  <c r="AB363" i="53"/>
  <c r="AG440" i="137"/>
  <c r="AB437" i="137"/>
  <c r="AG437" i="137"/>
  <c r="AB415" i="137"/>
  <c r="AD401" i="137"/>
  <c r="AD16" i="137" s="1"/>
  <c r="AC401" i="137"/>
  <c r="Z401" i="137"/>
  <c r="Z16" i="137" s="1"/>
  <c r="Y401" i="137"/>
  <c r="AB410" i="137"/>
  <c r="AB411" i="137"/>
  <c r="W18" i="53"/>
  <c r="AB18" i="53" s="1"/>
  <c r="AB424" i="137"/>
  <c r="AG424" i="137"/>
  <c r="AG431" i="137"/>
  <c r="AG426" i="137"/>
  <c r="AG476" i="137"/>
  <c r="AG436" i="137"/>
  <c r="AG430" i="137"/>
  <c r="AG480" i="137"/>
  <c r="AG479" i="137"/>
  <c r="AG474" i="137"/>
  <c r="S22" i="95"/>
  <c r="AB31" i="137"/>
  <c r="U119" i="14"/>
  <c r="U9" i="14" s="1"/>
  <c r="U467" i="137"/>
  <c r="X444" i="137"/>
  <c r="H484" i="137"/>
  <c r="D8" i="152" s="1" a="1"/>
  <c r="D8" i="152" s="1"/>
  <c r="AL13" i="93"/>
  <c r="AO13" i="93" s="1"/>
  <c r="V20" i="55"/>
  <c r="W54" i="95"/>
  <c r="X54" i="95"/>
  <c r="W82" i="53"/>
  <c r="X49" i="52"/>
  <c r="X34" i="52"/>
  <c r="T35" i="95"/>
  <c r="T27" i="95"/>
  <c r="AB26" i="52"/>
  <c r="T29" i="95"/>
  <c r="AB28" i="52"/>
  <c r="X43" i="53"/>
  <c r="T43" i="95"/>
  <c r="AB40" i="52"/>
  <c r="AB30" i="52"/>
  <c r="T31" i="95"/>
  <c r="M35" i="95"/>
  <c r="O35" i="95"/>
  <c r="J25" i="95"/>
  <c r="J53" i="95" s="1"/>
  <c r="O26" i="95"/>
  <c r="M27" i="95"/>
  <c r="W407" i="53"/>
  <c r="AB407" i="53" s="1"/>
  <c r="T46" i="95"/>
  <c r="W46" i="95" s="1"/>
  <c r="AB42" i="52"/>
  <c r="AB63" i="52"/>
  <c r="W61" i="52"/>
  <c r="AB61" i="52" s="1"/>
  <c r="W383" i="52"/>
  <c r="W11" i="138"/>
  <c r="X11" i="53"/>
  <c r="I26" i="93"/>
  <c r="J26" i="93" s="1"/>
  <c r="G26" i="93"/>
  <c r="K10" i="90"/>
  <c r="K7" i="90" s="1"/>
  <c r="W398" i="52"/>
  <c r="W72" i="52" s="1"/>
  <c r="T91" i="53"/>
  <c r="S91" i="53"/>
  <c r="W427" i="53"/>
  <c r="W29" i="53"/>
  <c r="AB29" i="53" s="1"/>
  <c r="H393" i="53"/>
  <c r="S416" i="53"/>
  <c r="S122" i="14" s="1"/>
  <c r="S12" i="14" s="1"/>
  <c r="X33" i="52"/>
  <c r="G416" i="53"/>
  <c r="G122" i="14" s="1"/>
  <c r="G12" i="14" s="1"/>
  <c r="G18" i="14" s="1"/>
  <c r="G22" i="14" s="1"/>
  <c r="W396" i="53"/>
  <c r="AB396" i="53" s="1"/>
  <c r="AE459" i="137"/>
  <c r="AF459" i="137" s="1"/>
  <c r="X69" i="137"/>
  <c r="H52" i="52"/>
  <c r="X52" i="52" s="1"/>
  <c r="O20" i="137"/>
  <c r="N14" i="95"/>
  <c r="R14" i="95" s="1"/>
  <c r="R18" i="95"/>
  <c r="AB18" i="95" s="1"/>
  <c r="AL18" i="95" s="1"/>
  <c r="AV18" i="95" s="1"/>
  <c r="W39" i="52"/>
  <c r="AB39" i="52" s="1"/>
  <c r="W61" i="137"/>
  <c r="O33" i="137"/>
  <c r="W33" i="137" s="1"/>
  <c r="X33" i="137" s="1"/>
  <c r="S435" i="53"/>
  <c r="J120" i="146"/>
  <c r="J119" i="146"/>
  <c r="O99" i="146"/>
  <c r="I39" i="146"/>
  <c r="I120" i="146" s="1"/>
  <c r="G99" i="146"/>
  <c r="S81" i="137"/>
  <c r="S82" i="137" s="1"/>
  <c r="U416" i="53"/>
  <c r="U122" i="14" s="1"/>
  <c r="U12" i="14" s="1"/>
  <c r="H8" i="53"/>
  <c r="W57" i="52"/>
  <c r="AB57" i="52" s="1"/>
  <c r="X377" i="53"/>
  <c r="V19" i="137"/>
  <c r="V20" i="137"/>
  <c r="W20" i="137" s="1"/>
  <c r="S11" i="95" s="1"/>
  <c r="W11" i="95" s="1"/>
  <c r="U16" i="93" s="1"/>
  <c r="E21" i="152" s="1"/>
  <c r="W60" i="53"/>
  <c r="AB60" i="53" s="1"/>
  <c r="W20" i="53"/>
  <c r="T66" i="52"/>
  <c r="T67" i="52" s="1"/>
  <c r="E40" i="15"/>
  <c r="AA74" i="137"/>
  <c r="AB74" i="137" s="1"/>
  <c r="Y406" i="52"/>
  <c r="W406" i="52"/>
  <c r="AB406" i="52" s="1"/>
  <c r="U39" i="95"/>
  <c r="W39" i="95" s="1"/>
  <c r="O371" i="53"/>
  <c r="Q46" i="53"/>
  <c r="Q25" i="53" s="1"/>
  <c r="Q371" i="53"/>
  <c r="Q416" i="53" s="1"/>
  <c r="Q122" i="14" s="1"/>
  <c r="Q12" i="14" s="1"/>
  <c r="H20" i="55"/>
  <c r="H23" i="55" s="1"/>
  <c r="D23" i="55"/>
  <c r="D24" i="55" s="1"/>
  <c r="N39" i="146"/>
  <c r="N41" i="146" s="1"/>
  <c r="N58" i="146" s="1"/>
  <c r="N73" i="146" s="1"/>
  <c r="N119" i="146"/>
  <c r="N118" i="146"/>
  <c r="Y20" i="55"/>
  <c r="Y23" i="55" s="1"/>
  <c r="AC232" i="55"/>
  <c r="Y235" i="55"/>
  <c r="Y123" i="14" s="1"/>
  <c r="Y13" i="14" s="1"/>
  <c r="I41" i="146"/>
  <c r="I58" i="146" s="1"/>
  <c r="N15" i="146"/>
  <c r="O20" i="55"/>
  <c r="M23" i="55"/>
  <c r="M24" i="55" s="1"/>
  <c r="E23" i="146"/>
  <c r="E39" i="146"/>
  <c r="AC72" i="137"/>
  <c r="Y60" i="137"/>
  <c r="G39" i="146"/>
  <c r="H105" i="146"/>
  <c r="K105" i="146"/>
  <c r="M371" i="53"/>
  <c r="M416" i="53" s="1"/>
  <c r="M122" i="14" s="1"/>
  <c r="M12" i="14" s="1"/>
  <c r="M46" i="53"/>
  <c r="M25" i="53" s="1"/>
  <c r="E371" i="53"/>
  <c r="E416" i="53" s="1"/>
  <c r="E122" i="14" s="1"/>
  <c r="E46" i="53"/>
  <c r="E25" i="53" s="1"/>
  <c r="K99" i="146"/>
  <c r="F106" i="146"/>
  <c r="F126" i="146"/>
  <c r="E112" i="146"/>
  <c r="O235" i="55"/>
  <c r="Y72" i="137"/>
  <c r="AE12" i="117"/>
  <c r="U14" i="95"/>
  <c r="Z14" i="95" s="1"/>
  <c r="X14" i="53"/>
  <c r="T9" i="95"/>
  <c r="X9" i="52"/>
  <c r="AB15" i="138"/>
  <c r="X15" i="138"/>
  <c r="T26" i="95"/>
  <c r="Y26" i="95" s="1"/>
  <c r="X25" i="52"/>
  <c r="D82" i="52"/>
  <c r="D84" i="52" s="1"/>
  <c r="W86" i="53"/>
  <c r="W84" i="53"/>
  <c r="X84" i="53" s="1"/>
  <c r="O588" i="53"/>
  <c r="F416" i="53"/>
  <c r="F122" i="14" s="1"/>
  <c r="F12" i="14" s="1"/>
  <c r="V66" i="167"/>
  <c r="V68" i="167" s="1"/>
  <c r="W57" i="137"/>
  <c r="AB57" i="137" s="1"/>
  <c r="AA473" i="52"/>
  <c r="AF473" i="52" s="1"/>
  <c r="S67" i="52"/>
  <c r="W646" i="137"/>
  <c r="AB646" i="137" s="1"/>
  <c r="W358" i="137"/>
  <c r="AB358" i="137" s="1"/>
  <c r="H121" i="14"/>
  <c r="H230" i="52"/>
  <c r="X230" i="52" s="1"/>
  <c r="W22" i="137"/>
  <c r="Y24" i="117"/>
  <c r="V8" i="116"/>
  <c r="AA8" i="116" s="1"/>
  <c r="W67" i="14"/>
  <c r="AB67" i="14" s="1"/>
  <c r="W526" i="53"/>
  <c r="AB526" i="53" s="1"/>
  <c r="W21" i="137"/>
  <c r="Q466" i="137"/>
  <c r="Q119" i="14" s="1"/>
  <c r="W375" i="52"/>
  <c r="X413" i="53"/>
  <c r="H412" i="53"/>
  <c r="X412" i="53" s="1"/>
  <c r="AF52" i="53"/>
  <c r="U41" i="95"/>
  <c r="W41" i="95" s="1"/>
  <c r="X59" i="52"/>
  <c r="H56" i="52"/>
  <c r="X56" i="52" s="1"/>
  <c r="T40" i="95"/>
  <c r="O24" i="52"/>
  <c r="W31" i="52"/>
  <c r="T13" i="95"/>
  <c r="Y13" i="95" s="1"/>
  <c r="X13" i="52"/>
  <c r="AB22" i="52"/>
  <c r="T22" i="95"/>
  <c r="AB23" i="53"/>
  <c r="U23" i="95"/>
  <c r="W23" i="95" s="1"/>
  <c r="AB74" i="167"/>
  <c r="W84" i="167"/>
  <c r="W78" i="137"/>
  <c r="AB78" i="137" s="1"/>
  <c r="X61" i="137"/>
  <c r="AB36" i="137"/>
  <c r="S29" i="95"/>
  <c r="S17" i="95"/>
  <c r="AB26" i="137"/>
  <c r="AB145" i="14"/>
  <c r="W167" i="14"/>
  <c r="AB167" i="14" s="1"/>
  <c r="W165" i="14"/>
  <c r="AB165" i="14" s="1"/>
  <c r="W166" i="14"/>
  <c r="AB166" i="14" s="1"/>
  <c r="AA65" i="14"/>
  <c r="Z74" i="14"/>
  <c r="Z78" i="14" s="1"/>
  <c r="Z80" i="14" s="1"/>
  <c r="Z81" i="14" s="1"/>
  <c r="AB29" i="137"/>
  <c r="S20" i="95"/>
  <c r="G24" i="55"/>
  <c r="AA22" i="117"/>
  <c r="W22" i="117"/>
  <c r="AA8" i="95"/>
  <c r="AK8" i="95" s="1"/>
  <c r="AU8" i="95" s="1"/>
  <c r="Q53" i="95"/>
  <c r="AA53" i="95" s="1"/>
  <c r="AK53" i="95" s="1"/>
  <c r="AU53" i="95" s="1"/>
  <c r="Z182" i="14"/>
  <c r="Z186" i="14" s="1"/>
  <c r="Z188" i="14" s="1"/>
  <c r="Z189" i="14" s="1"/>
  <c r="T81" i="137"/>
  <c r="T82" i="137" s="1"/>
  <c r="V123" i="14"/>
  <c r="AA329" i="52"/>
  <c r="W347" i="53"/>
  <c r="AB347" i="53" s="1"/>
  <c r="V8" i="53"/>
  <c r="E62" i="53"/>
  <c r="H330" i="53"/>
  <c r="X330" i="53" s="1"/>
  <c r="O274" i="137"/>
  <c r="L70" i="53"/>
  <c r="M91" i="53"/>
  <c r="V50" i="53"/>
  <c r="D416" i="53"/>
  <c r="D122" i="14" s="1"/>
  <c r="D12" i="14" s="1"/>
  <c r="F182" i="14"/>
  <c r="F186" i="14" s="1"/>
  <c r="F188" i="14" s="1"/>
  <c r="F189" i="14" s="1"/>
  <c r="V121" i="14"/>
  <c r="AE321" i="55"/>
  <c r="AA562" i="137"/>
  <c r="AF562" i="137" s="1"/>
  <c r="H329" i="52"/>
  <c r="W431" i="52"/>
  <c r="AB431" i="52" s="1"/>
  <c r="Y404" i="52"/>
  <c r="W404" i="52"/>
  <c r="AB404" i="52" s="1"/>
  <c r="W376" i="52"/>
  <c r="V149" i="14"/>
  <c r="W149" i="14" s="1"/>
  <c r="AB149" i="14" s="1"/>
  <c r="O41" i="14"/>
  <c r="AB242" i="53"/>
  <c r="W240" i="53"/>
  <c r="AB240" i="53" s="1"/>
  <c r="W19" i="53"/>
  <c r="AB41" i="52"/>
  <c r="T44" i="95"/>
  <c r="M67" i="52"/>
  <c r="AB27" i="52"/>
  <c r="T28" i="95"/>
  <c r="T20" i="95"/>
  <c r="AB20" i="52"/>
  <c r="X37" i="53"/>
  <c r="U37" i="95"/>
  <c r="Z37" i="95" s="1"/>
  <c r="AB90" i="137"/>
  <c r="X90" i="137"/>
  <c r="N38" i="95"/>
  <c r="X38" i="95" s="1"/>
  <c r="M38" i="95"/>
  <c r="W54" i="137"/>
  <c r="W44" i="137"/>
  <c r="W38" i="137"/>
  <c r="W34" i="137"/>
  <c r="S26" i="95" s="1"/>
  <c r="S33" i="95"/>
  <c r="AB40" i="137"/>
  <c r="S18" i="95"/>
  <c r="AB27" i="137"/>
  <c r="X28" i="137"/>
  <c r="S19" i="95"/>
  <c r="AE38" i="14"/>
  <c r="AC47" i="14"/>
  <c r="AC51" i="14" s="1"/>
  <c r="AC53" i="14" s="1"/>
  <c r="AC54" i="14" s="1"/>
  <c r="AE40" i="14"/>
  <c r="AD47" i="14"/>
  <c r="AD51" i="14" s="1"/>
  <c r="AD53" i="14" s="1"/>
  <c r="AD54" i="14" s="1"/>
  <c r="W144" i="52"/>
  <c r="AB144" i="52" s="1"/>
  <c r="W228" i="52"/>
  <c r="AB228" i="52" s="1"/>
  <c r="AB229" i="52"/>
  <c r="AB334" i="55"/>
  <c r="W333" i="55"/>
  <c r="AB333" i="55" s="1"/>
  <c r="W123" i="14"/>
  <c r="X123" i="14" s="1"/>
  <c r="X50" i="137"/>
  <c r="W62" i="137"/>
  <c r="AB62" i="137" s="1"/>
  <c r="H13" i="95"/>
  <c r="N13" i="95"/>
  <c r="R13" i="95" s="1"/>
  <c r="Q16" i="93" s="1"/>
  <c r="D20" i="152" s="1"/>
  <c r="O52" i="53"/>
  <c r="O51" i="53" s="1"/>
  <c r="AE74" i="137"/>
  <c r="AF74" i="137" s="1"/>
  <c r="W58" i="138"/>
  <c r="AB58" i="138" s="1"/>
  <c r="N81" i="137"/>
  <c r="N82" i="137" s="1"/>
  <c r="T16" i="16"/>
  <c r="L16" i="16"/>
  <c r="C83" i="16"/>
  <c r="C85" i="16" s="1"/>
  <c r="C88" i="16"/>
  <c r="C91" i="16" s="1"/>
  <c r="H38" i="16"/>
  <c r="V38" i="16"/>
  <c r="Y38" i="16" s="1"/>
  <c r="N16" i="16"/>
  <c r="H11" i="16"/>
  <c r="S16" i="16"/>
  <c r="W35" i="16"/>
  <c r="V33" i="16"/>
  <c r="Y33" i="16" s="1"/>
  <c r="O46" i="16"/>
  <c r="M16" i="16"/>
  <c r="R16" i="16"/>
  <c r="V11" i="16"/>
  <c r="Y11" i="16" s="1"/>
  <c r="V46" i="16"/>
  <c r="Y46" i="16" s="1"/>
  <c r="K16" i="16"/>
  <c r="H33" i="16"/>
  <c r="W16" i="55"/>
  <c r="V15" i="55"/>
  <c r="V8" i="55"/>
  <c r="AF526" i="53"/>
  <c r="AA588" i="53"/>
  <c r="AF588" i="53" s="1"/>
  <c r="AB309" i="53"/>
  <c r="W307" i="53"/>
  <c r="AB307" i="53" s="1"/>
  <c r="O95" i="14"/>
  <c r="W95" i="14" s="1"/>
  <c r="AB95" i="14" s="1"/>
  <c r="M101" i="14"/>
  <c r="M105" i="14" s="1"/>
  <c r="M107" i="14" s="1"/>
  <c r="M108" i="14" s="1"/>
  <c r="AE176" i="14"/>
  <c r="AE182" i="14" s="1"/>
  <c r="AE186" i="14" s="1"/>
  <c r="AE188" i="14" s="1"/>
  <c r="AE189" i="14" s="1"/>
  <c r="AC182" i="14"/>
  <c r="AC186" i="14" s="1"/>
  <c r="AC188" i="14" s="1"/>
  <c r="AC189" i="14" s="1"/>
  <c r="AB440" i="53"/>
  <c r="AB122" i="53"/>
  <c r="W113" i="53"/>
  <c r="AB113" i="53" s="1"/>
  <c r="W159" i="53"/>
  <c r="AB159" i="53" s="1"/>
  <c r="D47" i="53"/>
  <c r="H49" i="53"/>
  <c r="AB550" i="53"/>
  <c r="W589" i="53"/>
  <c r="AB589" i="53" s="1"/>
  <c r="W543" i="53"/>
  <c r="AB543" i="53" s="1"/>
  <c r="AF54" i="53"/>
  <c r="AA51" i="53"/>
  <c r="AF51" i="53" s="1"/>
  <c r="AB58" i="167"/>
  <c r="W56" i="167"/>
  <c r="AB56" i="167" s="1"/>
  <c r="S74" i="14"/>
  <c r="S78" i="14" s="1"/>
  <c r="S80" i="14" s="1"/>
  <c r="S81" i="14" s="1"/>
  <c r="W25" i="167"/>
  <c r="AB25" i="167" s="1"/>
  <c r="AB26" i="167"/>
  <c r="AB15" i="53"/>
  <c r="U15" i="95"/>
  <c r="AA33" i="116"/>
  <c r="V32" i="116"/>
  <c r="AA32" i="116" s="1"/>
  <c r="O44" i="52"/>
  <c r="W46" i="52"/>
  <c r="O44" i="95"/>
  <c r="Y44" i="95" s="1"/>
  <c r="AI44" i="95" s="1"/>
  <c r="AS44" i="95" s="1"/>
  <c r="H44" i="95"/>
  <c r="H34" i="95"/>
  <c r="O34" i="95"/>
  <c r="Y34" i="95" s="1"/>
  <c r="M49" i="95"/>
  <c r="N49" i="95"/>
  <c r="M33" i="95"/>
  <c r="N33" i="95"/>
  <c r="I25" i="95"/>
  <c r="N25" i="95" s="1"/>
  <c r="Y10" i="14"/>
  <c r="AF107" i="52"/>
  <c r="AA149" i="52"/>
  <c r="AF149" i="52" s="1"/>
  <c r="O41" i="146"/>
  <c r="O58" i="146" s="1"/>
  <c r="O120" i="146"/>
  <c r="X435" i="137"/>
  <c r="T16" i="95"/>
  <c r="AB16" i="52"/>
  <c r="V77" i="52"/>
  <c r="W401" i="52"/>
  <c r="O75" i="52"/>
  <c r="O33" i="16"/>
  <c r="W33" i="16" s="1"/>
  <c r="W365" i="52"/>
  <c r="W360" i="52"/>
  <c r="W359" i="52"/>
  <c r="X569" i="53"/>
  <c r="H588" i="53"/>
  <c r="X588" i="53" s="1"/>
  <c r="V56" i="137"/>
  <c r="P81" i="137"/>
  <c r="V433" i="53"/>
  <c r="D88" i="53"/>
  <c r="D90" i="53" s="1"/>
  <c r="H78" i="53"/>
  <c r="AB231" i="53"/>
  <c r="W230" i="53"/>
  <c r="AB230" i="53" s="1"/>
  <c r="T12" i="14"/>
  <c r="T47" i="14"/>
  <c r="T51" i="14" s="1"/>
  <c r="T53" i="14" s="1"/>
  <c r="T54" i="14" s="1"/>
  <c r="U31" i="95"/>
  <c r="AB370" i="53"/>
  <c r="X388" i="53"/>
  <c r="AB99" i="53"/>
  <c r="W96" i="53"/>
  <c r="K47" i="14"/>
  <c r="K51" i="14" s="1"/>
  <c r="K53" i="14" s="1"/>
  <c r="K54" i="14" s="1"/>
  <c r="AB33" i="53"/>
  <c r="U33" i="95"/>
  <c r="Z47" i="14"/>
  <c r="Z51" i="14" s="1"/>
  <c r="Z53" i="14" s="1"/>
  <c r="Z54" i="14" s="1"/>
  <c r="O8" i="137"/>
  <c r="AB126" i="52"/>
  <c r="W107" i="52"/>
  <c r="AB107" i="52" s="1"/>
  <c r="R17" i="95"/>
  <c r="Z17" i="95"/>
  <c r="AJ17" i="95" s="1"/>
  <c r="AT17" i="95" s="1"/>
  <c r="AF246" i="52"/>
  <c r="AA248" i="52"/>
  <c r="Z29" i="95"/>
  <c r="AJ29" i="95" s="1"/>
  <c r="AT29" i="95" s="1"/>
  <c r="R29" i="95"/>
  <c r="AB29" i="95" s="1"/>
  <c r="AL29" i="95" s="1"/>
  <c r="AV29" i="95" s="1"/>
  <c r="T374" i="55"/>
  <c r="T371" i="55"/>
  <c r="V371" i="55" s="1"/>
  <c r="V360" i="55"/>
  <c r="AA40" i="14"/>
  <c r="AF40" i="14" s="1"/>
  <c r="Y47" i="14"/>
  <c r="Y51" i="14" s="1"/>
  <c r="Y53" i="14" s="1"/>
  <c r="Y54" i="14" s="1"/>
  <c r="AA393" i="53"/>
  <c r="AF393" i="53" s="1"/>
  <c r="AF394" i="53"/>
  <c r="V334" i="52"/>
  <c r="W444" i="137"/>
  <c r="AB444" i="137" s="1"/>
  <c r="O484" i="137"/>
  <c r="V370" i="52"/>
  <c r="W372" i="52"/>
  <c r="AB586" i="53"/>
  <c r="W584" i="53"/>
  <c r="AB584" i="53" s="1"/>
  <c r="W144" i="53"/>
  <c r="AB144" i="53" s="1"/>
  <c r="AB145" i="53"/>
  <c r="U90" i="53"/>
  <c r="U91" i="53"/>
  <c r="W479" i="53"/>
  <c r="AB479" i="53" s="1"/>
  <c r="AB480" i="53"/>
  <c r="AB320" i="53"/>
  <c r="W316" i="53"/>
  <c r="AB316" i="53" s="1"/>
  <c r="AB251" i="53"/>
  <c r="W261" i="53"/>
  <c r="AB261" i="53" s="1"/>
  <c r="F47" i="14"/>
  <c r="F51" i="14" s="1"/>
  <c r="F53" i="14" s="1"/>
  <c r="F54" i="14" s="1"/>
  <c r="H41" i="14"/>
  <c r="X41" i="14" s="1"/>
  <c r="AB11" i="167"/>
  <c r="W8" i="167"/>
  <c r="AB491" i="53"/>
  <c r="W488" i="53"/>
  <c r="AB488" i="53" s="1"/>
  <c r="H502" i="53"/>
  <c r="X502" i="53" s="1"/>
  <c r="X440" i="53"/>
  <c r="J74" i="14"/>
  <c r="J78" i="14" s="1"/>
  <c r="J80" i="14" s="1"/>
  <c r="J81" i="14" s="1"/>
  <c r="AE149" i="14"/>
  <c r="AD155" i="14"/>
  <c r="AD159" i="14" s="1"/>
  <c r="AD161" i="14" s="1"/>
  <c r="AD162" i="14" s="1"/>
  <c r="U34" i="95"/>
  <c r="Z34" i="95" s="1"/>
  <c r="K52" i="95"/>
  <c r="M52" i="95" s="1"/>
  <c r="F25" i="53"/>
  <c r="O49" i="53"/>
  <c r="I47" i="53"/>
  <c r="I70" i="53" s="1"/>
  <c r="I71" i="53"/>
  <c r="I73" i="53" s="1"/>
  <c r="AF64" i="53"/>
  <c r="AA62" i="53"/>
  <c r="AF62" i="53" s="1"/>
  <c r="AB53" i="167"/>
  <c r="W51" i="167"/>
  <c r="AB51" i="167" s="1"/>
  <c r="W47" i="167"/>
  <c r="AB47" i="167" s="1"/>
  <c r="AB48" i="167"/>
  <c r="H65" i="14"/>
  <c r="D74" i="14"/>
  <c r="D78" i="14" s="1"/>
  <c r="D80" i="14" s="1"/>
  <c r="D81" i="14" s="1"/>
  <c r="AB553" i="52"/>
  <c r="W552" i="52"/>
  <c r="AB552" i="52" s="1"/>
  <c r="R47" i="14"/>
  <c r="R51" i="14" s="1"/>
  <c r="R53" i="14" s="1"/>
  <c r="R54" i="14" s="1"/>
  <c r="AB48" i="137"/>
  <c r="S43" i="95"/>
  <c r="AA44" i="16"/>
  <c r="AA8" i="117"/>
  <c r="AB58" i="16"/>
  <c r="W63" i="16"/>
  <c r="AB63" i="16" s="1"/>
  <c r="V44" i="52"/>
  <c r="W45" i="52"/>
  <c r="O39" i="95"/>
  <c r="H39" i="95"/>
  <c r="H36" i="95"/>
  <c r="O36" i="95"/>
  <c r="Y36" i="95" s="1"/>
  <c r="AI36" i="95" s="1"/>
  <c r="AS36" i="95" s="1"/>
  <c r="X29" i="52"/>
  <c r="H24" i="52"/>
  <c r="X23" i="52"/>
  <c r="H20" i="95"/>
  <c r="O20" i="95"/>
  <c r="Y20" i="95" s="1"/>
  <c r="AI20" i="95" s="1"/>
  <c r="AS20" i="95" s="1"/>
  <c r="O11" i="95"/>
  <c r="Y11" i="95" s="1"/>
  <c r="H11" i="95"/>
  <c r="O9" i="95"/>
  <c r="Y9" i="95" s="1"/>
  <c r="E8" i="95"/>
  <c r="H8" i="95" s="1"/>
  <c r="H9" i="95"/>
  <c r="W87" i="137"/>
  <c r="V97" i="137"/>
  <c r="V99" i="137" s="1"/>
  <c r="O100" i="137"/>
  <c r="W55" i="137"/>
  <c r="AB547" i="137"/>
  <c r="AF154" i="137"/>
  <c r="AA178" i="137"/>
  <c r="AF178" i="137" s="1"/>
  <c r="F42" i="107"/>
  <c r="G42" i="107"/>
  <c r="AC12" i="138"/>
  <c r="AE12" i="138" s="1"/>
  <c r="AF12" i="138" s="1"/>
  <c r="AE68" i="138"/>
  <c r="AF68" i="138" s="1"/>
  <c r="AB85" i="138"/>
  <c r="W86" i="138"/>
  <c r="AB86" i="138" s="1"/>
  <c r="AE149" i="52"/>
  <c r="H47" i="16"/>
  <c r="AE330" i="53"/>
  <c r="V244" i="53"/>
  <c r="AE402" i="53"/>
  <c r="AF402" i="53" s="1"/>
  <c r="AF403" i="53"/>
  <c r="W342" i="52"/>
  <c r="E85" i="52"/>
  <c r="E84" i="52"/>
  <c r="O68" i="14"/>
  <c r="J12" i="14"/>
  <c r="W483" i="53"/>
  <c r="AB483" i="53" s="1"/>
  <c r="AB484" i="53"/>
  <c r="AB202" i="53"/>
  <c r="W199" i="53"/>
  <c r="AB199" i="53" s="1"/>
  <c r="AB30" i="53"/>
  <c r="U30" i="95"/>
  <c r="W30" i="95" s="1"/>
  <c r="F52" i="95"/>
  <c r="W395" i="53"/>
  <c r="O417" i="53"/>
  <c r="U12" i="95"/>
  <c r="Z12" i="95" s="1"/>
  <c r="X380" i="53"/>
  <c r="F106" i="55"/>
  <c r="F109" i="55"/>
  <c r="AB106" i="52"/>
  <c r="W167" i="52"/>
  <c r="W91" i="52"/>
  <c r="O15" i="95"/>
  <c r="Y15" i="95" s="1"/>
  <c r="AI15" i="95" s="1"/>
  <c r="AS15" i="95" s="1"/>
  <c r="H15" i="95"/>
  <c r="O10" i="95"/>
  <c r="H10" i="95"/>
  <c r="AB35" i="137"/>
  <c r="S28" i="95"/>
  <c r="AD10" i="117"/>
  <c r="X24" i="117"/>
  <c r="Z10" i="117"/>
  <c r="AE10" i="117" s="1"/>
  <c r="Y40" i="16"/>
  <c r="X418" i="137"/>
  <c r="AF250" i="137"/>
  <c r="AA274" i="137"/>
  <c r="AF274" i="137" s="1"/>
  <c r="H658" i="137"/>
  <c r="X658" i="137" s="1"/>
  <c r="E173" i="14"/>
  <c r="S13" i="95"/>
  <c r="X22" i="137"/>
  <c r="O77" i="52"/>
  <c r="W403" i="52"/>
  <c r="W373" i="52"/>
  <c r="W348" i="52"/>
  <c r="W349" i="52"/>
  <c r="W341" i="52"/>
  <c r="W368" i="52"/>
  <c r="W352" i="52"/>
  <c r="H14" i="16"/>
  <c r="F16" i="16"/>
  <c r="H73" i="52"/>
  <c r="AA175" i="14"/>
  <c r="AF175" i="14" s="1"/>
  <c r="Y182" i="14"/>
  <c r="Y186" i="14" s="1"/>
  <c r="Y188" i="14" s="1"/>
  <c r="Y189" i="14" s="1"/>
  <c r="V74" i="52"/>
  <c r="D85" i="52"/>
  <c r="X86" i="53"/>
  <c r="H81" i="53"/>
  <c r="F88" i="53"/>
  <c r="F90" i="53" s="1"/>
  <c r="P48" i="53"/>
  <c r="V394" i="53"/>
  <c r="V393" i="53" s="1"/>
  <c r="V418" i="53" s="1"/>
  <c r="P393" i="53"/>
  <c r="AF182" i="53"/>
  <c r="AA244" i="53"/>
  <c r="AF244" i="53" s="1"/>
  <c r="V176" i="14"/>
  <c r="W176" i="14" s="1"/>
  <c r="AB176" i="14" s="1"/>
  <c r="S182" i="14"/>
  <c r="S186" i="14" s="1"/>
  <c r="S188" i="14" s="1"/>
  <c r="S189" i="14" s="1"/>
  <c r="AA66" i="167"/>
  <c r="AF8" i="167"/>
  <c r="W378" i="52"/>
  <c r="X24" i="53"/>
  <c r="I38" i="14"/>
  <c r="O178" i="137"/>
  <c r="M47" i="95"/>
  <c r="N47" i="95"/>
  <c r="M19" i="95"/>
  <c r="N19" i="95"/>
  <c r="W232" i="55"/>
  <c r="W65" i="52"/>
  <c r="O64" i="52"/>
  <c r="M24" i="95"/>
  <c r="N24" i="95"/>
  <c r="O13" i="137"/>
  <c r="W13" i="137" s="1"/>
  <c r="D38" i="14"/>
  <c r="H178" i="137"/>
  <c r="X178" i="137" s="1"/>
  <c r="AF96" i="55"/>
  <c r="AA106" i="55"/>
  <c r="AF106" i="55" s="1"/>
  <c r="R106" i="55"/>
  <c r="R109" i="55"/>
  <c r="AF290" i="137"/>
  <c r="AA292" i="137"/>
  <c r="AB222" i="55"/>
  <c r="W220" i="55"/>
  <c r="X51" i="52"/>
  <c r="K416" i="53"/>
  <c r="K122" i="14" s="1"/>
  <c r="K12" i="14" s="1"/>
  <c r="O397" i="53"/>
  <c r="K59" i="146"/>
  <c r="H580" i="137"/>
  <c r="X578" i="137"/>
  <c r="AF398" i="53"/>
  <c r="AA397" i="53"/>
  <c r="AF397" i="53" s="1"/>
  <c r="Y407" i="52"/>
  <c r="W407" i="52"/>
  <c r="AB407" i="52" s="1"/>
  <c r="Z389" i="52"/>
  <c r="V387" i="52"/>
  <c r="W389" i="52"/>
  <c r="AB389" i="52" s="1"/>
  <c r="W374" i="52"/>
  <c r="D56" i="137"/>
  <c r="H56" i="137" s="1"/>
  <c r="H441" i="137"/>
  <c r="W379" i="52"/>
  <c r="W340" i="52"/>
  <c r="W345" i="52"/>
  <c r="W337" i="52"/>
  <c r="W381" i="52"/>
  <c r="W357" i="52"/>
  <c r="W364" i="52"/>
  <c r="W356" i="52"/>
  <c r="AA441" i="137"/>
  <c r="AF441" i="137" s="1"/>
  <c r="H32" i="16"/>
  <c r="W367" i="52"/>
  <c r="O350" i="52"/>
  <c r="W351" i="52"/>
  <c r="J16" i="16"/>
  <c r="O14" i="16"/>
  <c r="H77" i="52"/>
  <c r="W386" i="52"/>
  <c r="R88" i="53"/>
  <c r="V78" i="53"/>
  <c r="W423" i="53"/>
  <c r="O433" i="53"/>
  <c r="E88" i="53"/>
  <c r="E90" i="53" s="1"/>
  <c r="H80" i="53"/>
  <c r="X80" i="53" s="1"/>
  <c r="W413" i="53"/>
  <c r="O412" i="53"/>
  <c r="U13" i="95"/>
  <c r="Z13" i="95" s="1"/>
  <c r="W26" i="53"/>
  <c r="X182" i="53"/>
  <c r="H244" i="53"/>
  <c r="X244" i="53" s="1"/>
  <c r="X8" i="167"/>
  <c r="H66" i="167"/>
  <c r="AB16" i="53"/>
  <c r="U16" i="95"/>
  <c r="AB469" i="53"/>
  <c r="W457" i="53"/>
  <c r="AB457" i="53" s="1"/>
  <c r="H158" i="53"/>
  <c r="X158" i="53" s="1"/>
  <c r="X96" i="53"/>
  <c r="AF96" i="53"/>
  <c r="AA158" i="53"/>
  <c r="AF158" i="53" s="1"/>
  <c r="N90" i="53"/>
  <c r="N91" i="53"/>
  <c r="X38" i="53"/>
  <c r="U38" i="95"/>
  <c r="Z38" i="95" s="1"/>
  <c r="AB362" i="53"/>
  <c r="W354" i="53"/>
  <c r="AG368" i="53" s="1"/>
  <c r="AB134" i="53"/>
  <c r="U9" i="95"/>
  <c r="X9" i="53"/>
  <c r="M36" i="95"/>
  <c r="N36" i="95"/>
  <c r="J91" i="53"/>
  <c r="J25" i="53"/>
  <c r="M29" i="95"/>
  <c r="AB28" i="53"/>
  <c r="U28" i="95"/>
  <c r="X65" i="52"/>
  <c r="H64" i="52"/>
  <c r="X64" i="52" s="1"/>
  <c r="W32" i="137"/>
  <c r="M21" i="95"/>
  <c r="N21" i="95"/>
  <c r="M16" i="95"/>
  <c r="N16" i="95"/>
  <c r="Y106" i="55"/>
  <c r="Y109" i="55"/>
  <c r="M106" i="55"/>
  <c r="M109" i="55"/>
  <c r="X30" i="95"/>
  <c r="AH30" i="95" s="1"/>
  <c r="AR30" i="95" s="1"/>
  <c r="AB281" i="137"/>
  <c r="W290" i="137"/>
  <c r="W11" i="117"/>
  <c r="V94" i="14"/>
  <c r="W94" i="14" s="1"/>
  <c r="AB94" i="14" s="1"/>
  <c r="P101" i="14"/>
  <c r="P105" i="14" s="1"/>
  <c r="P107" i="14" s="1"/>
  <c r="P108" i="14" s="1"/>
  <c r="P11" i="14"/>
  <c r="V11" i="14" s="1"/>
  <c r="V321" i="55"/>
  <c r="M90" i="146"/>
  <c r="M91" i="146" s="1"/>
  <c r="W139" i="53"/>
  <c r="AB139" i="53" s="1"/>
  <c r="AE155" i="14"/>
  <c r="AE159" i="14" s="1"/>
  <c r="AE161" i="14" s="1"/>
  <c r="AE162" i="14" s="1"/>
  <c r="W81" i="53"/>
  <c r="P82" i="52"/>
  <c r="P84" i="52" s="1"/>
  <c r="I82" i="52"/>
  <c r="W85" i="53"/>
  <c r="W83" i="53"/>
  <c r="W411" i="53"/>
  <c r="AB411" i="53" s="1"/>
  <c r="W245" i="53"/>
  <c r="AB245" i="53" s="1"/>
  <c r="O149" i="52"/>
  <c r="O108" i="55"/>
  <c r="X34" i="53"/>
  <c r="H35" i="53"/>
  <c r="X35" i="53" s="1"/>
  <c r="F35" i="95"/>
  <c r="W288" i="55"/>
  <c r="AB288" i="55" s="1"/>
  <c r="AB273" i="55"/>
  <c r="AB497" i="52"/>
  <c r="W496" i="52"/>
  <c r="AA311" i="52"/>
  <c r="AF311" i="52" s="1"/>
  <c r="AF253" i="52"/>
  <c r="AF594" i="137"/>
  <c r="AA658" i="137"/>
  <c r="AF658" i="137" s="1"/>
  <c r="E101" i="146"/>
  <c r="E105" i="146"/>
  <c r="E108" i="146"/>
  <c r="E104" i="146"/>
  <c r="H248" i="52"/>
  <c r="X246" i="52"/>
  <c r="H491" i="52"/>
  <c r="X489" i="52"/>
  <c r="D374" i="55"/>
  <c r="H360" i="55"/>
  <c r="X360" i="55" s="1"/>
  <c r="D371" i="55"/>
  <c r="H371" i="55" s="1"/>
  <c r="X371" i="55" s="1"/>
  <c r="H341" i="55"/>
  <c r="X341" i="55" s="1"/>
  <c r="X326" i="55"/>
  <c r="X135" i="55"/>
  <c r="H161" i="55"/>
  <c r="P173" i="14"/>
  <c r="V658" i="137"/>
  <c r="V370" i="137"/>
  <c r="R92" i="14"/>
  <c r="Y13" i="138"/>
  <c r="H268" i="55"/>
  <c r="X254" i="55"/>
  <c r="F56" i="53"/>
  <c r="H60" i="53"/>
  <c r="X60" i="53" s="1"/>
  <c r="X373" i="53"/>
  <c r="H371" i="53"/>
  <c r="H417" i="53"/>
  <c r="F120" i="146"/>
  <c r="D466" i="137"/>
  <c r="H402" i="137"/>
  <c r="X674" i="137"/>
  <c r="H676" i="137"/>
  <c r="F467" i="137"/>
  <c r="F119" i="14"/>
  <c r="AB513" i="52"/>
  <c r="W512" i="52"/>
  <c r="AB512" i="52" s="1"/>
  <c r="W253" i="52"/>
  <c r="AB258" i="52"/>
  <c r="W38" i="95"/>
  <c r="P56" i="55"/>
  <c r="P53" i="55"/>
  <c r="V53" i="55" s="1"/>
  <c r="V42" i="55"/>
  <c r="AD40" i="16"/>
  <c r="Z40" i="16"/>
  <c r="I17" i="137"/>
  <c r="O18" i="137"/>
  <c r="W18" i="137" s="1"/>
  <c r="AA554" i="52"/>
  <c r="AF554" i="52" s="1"/>
  <c r="AF496" i="52"/>
  <c r="AB22" i="16"/>
  <c r="W408" i="137"/>
  <c r="W406" i="137"/>
  <c r="N9" i="14"/>
  <c r="AC159" i="55"/>
  <c r="AC162" i="55"/>
  <c r="H96" i="14"/>
  <c r="X96" i="14" s="1"/>
  <c r="D13" i="14"/>
  <c r="H13" i="14" s="1"/>
  <c r="J119" i="14"/>
  <c r="J467" i="137"/>
  <c r="F155" i="14"/>
  <c r="F159" i="14" s="1"/>
  <c r="F161" i="14" s="1"/>
  <c r="F162" i="14" s="1"/>
  <c r="H146" i="14"/>
  <c r="S12" i="95"/>
  <c r="H12" i="95"/>
  <c r="N12" i="95"/>
  <c r="R139" i="14"/>
  <c r="Y405" i="52"/>
  <c r="W405" i="52"/>
  <c r="AB405" i="52" s="1"/>
  <c r="Z391" i="52"/>
  <c r="Z65" i="52" s="1"/>
  <c r="Z64" i="52" s="1"/>
  <c r="V390" i="52"/>
  <c r="Z390" i="52" s="1"/>
  <c r="W391" i="52"/>
  <c r="X377" i="52"/>
  <c r="W336" i="52"/>
  <c r="W343" i="52"/>
  <c r="O334" i="52"/>
  <c r="W335" i="52"/>
  <c r="V350" i="52"/>
  <c r="W362" i="52"/>
  <c r="W354" i="52"/>
  <c r="V32" i="16"/>
  <c r="Y32" i="16" s="1"/>
  <c r="O387" i="52"/>
  <c r="Y388" i="52"/>
  <c r="W388" i="52"/>
  <c r="W380" i="52"/>
  <c r="W363" i="52"/>
  <c r="Q16" i="16"/>
  <c r="V14" i="16"/>
  <c r="W338" i="52"/>
  <c r="AB294" i="53"/>
  <c r="W285" i="53"/>
  <c r="AB285" i="53" s="1"/>
  <c r="V76" i="52"/>
  <c r="V408" i="52"/>
  <c r="V410" i="52" s="1"/>
  <c r="V72" i="52"/>
  <c r="W400" i="52"/>
  <c r="O74" i="52"/>
  <c r="H76" i="52"/>
  <c r="W430" i="53"/>
  <c r="W428" i="53"/>
  <c r="W425" i="53"/>
  <c r="G88" i="53"/>
  <c r="H82" i="53"/>
  <c r="X82" i="53" s="1"/>
  <c r="X425" i="53"/>
  <c r="H433" i="53"/>
  <c r="J62" i="53"/>
  <c r="O65" i="53"/>
  <c r="AF61" i="53"/>
  <c r="AA56" i="53"/>
  <c r="AF56" i="53" s="1"/>
  <c r="AB17" i="53"/>
  <c r="U17" i="95"/>
  <c r="AA57" i="137"/>
  <c r="AF57" i="137" s="1"/>
  <c r="AF58" i="137"/>
  <c r="H51" i="53"/>
  <c r="AB40" i="53"/>
  <c r="U40" i="95"/>
  <c r="W40" i="95" s="1"/>
  <c r="AB171" i="53"/>
  <c r="W175" i="53"/>
  <c r="AB175" i="53" s="1"/>
  <c r="U29" i="95"/>
  <c r="W29" i="95" s="1"/>
  <c r="U18" i="95"/>
  <c r="W18" i="95" s="1"/>
  <c r="H435" i="53"/>
  <c r="U35" i="95"/>
  <c r="W35" i="95" s="1"/>
  <c r="P38" i="14"/>
  <c r="V178" i="137"/>
  <c r="W154" i="53"/>
  <c r="AB154" i="53" s="1"/>
  <c r="AB155" i="53"/>
  <c r="M32" i="95"/>
  <c r="N32" i="95"/>
  <c r="AB63" i="167"/>
  <c r="W62" i="167"/>
  <c r="AB62" i="167" s="1"/>
  <c r="H149" i="52"/>
  <c r="X149" i="52" s="1"/>
  <c r="X91" i="52"/>
  <c r="T109" i="55"/>
  <c r="T106" i="55"/>
  <c r="H76" i="55"/>
  <c r="X76" i="55" s="1"/>
  <c r="X61" i="55"/>
  <c r="AA41" i="16"/>
  <c r="AF41" i="16" s="1"/>
  <c r="AE13" i="117"/>
  <c r="X74" i="137"/>
  <c r="AB268" i="53"/>
  <c r="O46" i="95"/>
  <c r="H46" i="95"/>
  <c r="O30" i="95"/>
  <c r="Y30" i="95" s="1"/>
  <c r="AI30" i="95" s="1"/>
  <c r="AS30" i="95" s="1"/>
  <c r="E25" i="95"/>
  <c r="O25" i="95" s="1"/>
  <c r="H30" i="95"/>
  <c r="O24" i="95"/>
  <c r="Y24" i="95" s="1"/>
  <c r="AI24" i="95" s="1"/>
  <c r="AS24" i="95" s="1"/>
  <c r="H24" i="95"/>
  <c r="W9" i="138"/>
  <c r="W16" i="138" s="1"/>
  <c r="O16" i="138"/>
  <c r="O17" i="138" s="1"/>
  <c r="N44" i="95"/>
  <c r="M44" i="95"/>
  <c r="N34" i="95"/>
  <c r="M34" i="95"/>
  <c r="V8" i="137"/>
  <c r="R81" i="137"/>
  <c r="R82" i="137" s="1"/>
  <c r="H8" i="137"/>
  <c r="X8" i="137" s="1"/>
  <c r="E81" i="137"/>
  <c r="E82" i="137" s="1"/>
  <c r="I109" i="55"/>
  <c r="O95" i="55"/>
  <c r="O109" i="55" s="1"/>
  <c r="I106" i="55"/>
  <c r="O106" i="55" s="1"/>
  <c r="J13" i="93"/>
  <c r="AB73" i="16"/>
  <c r="W80" i="16"/>
  <c r="AB80" i="16" s="1"/>
  <c r="L105" i="146"/>
  <c r="L101" i="146"/>
  <c r="L108" i="146"/>
  <c r="L104" i="146"/>
  <c r="Z11" i="117"/>
  <c r="AA11" i="117" s="1"/>
  <c r="AD11" i="117"/>
  <c r="AF307" i="55"/>
  <c r="AA318" i="55"/>
  <c r="AF318" i="55" s="1"/>
  <c r="G215" i="55"/>
  <c r="G212" i="55"/>
  <c r="X570" i="52"/>
  <c r="H572" i="52"/>
  <c r="X473" i="137"/>
  <c r="L212" i="55"/>
  <c r="L215" i="55"/>
  <c r="J173" i="14"/>
  <c r="O658" i="137"/>
  <c r="W658" i="137" s="1"/>
  <c r="AB658" i="137" s="1"/>
  <c r="N53" i="55"/>
  <c r="O53" i="55" s="1"/>
  <c r="N56" i="55"/>
  <c r="O42" i="55"/>
  <c r="H56" i="55"/>
  <c r="X8" i="55"/>
  <c r="AB600" i="53"/>
  <c r="W605" i="53"/>
  <c r="W24" i="53"/>
  <c r="L146" i="14"/>
  <c r="O562" i="137"/>
  <c r="AB326" i="55"/>
  <c r="W341" i="55"/>
  <c r="AB341" i="55" s="1"/>
  <c r="AB568" i="137"/>
  <c r="W578" i="137"/>
  <c r="AB578" i="137" s="1"/>
  <c r="S212" i="55"/>
  <c r="S215" i="55"/>
  <c r="H148" i="55"/>
  <c r="E162" i="55"/>
  <c r="E159" i="55"/>
  <c r="Y14" i="137"/>
  <c r="AA399" i="137"/>
  <c r="AC399" i="137"/>
  <c r="N10" i="14"/>
  <c r="O10" i="14" s="1"/>
  <c r="N74" i="14"/>
  <c r="N78" i="14" s="1"/>
  <c r="N80" i="14" s="1"/>
  <c r="N81" i="14" s="1"/>
  <c r="O66" i="14"/>
  <c r="W66" i="14" s="1"/>
  <c r="AB66" i="14" s="1"/>
  <c r="X69" i="138"/>
  <c r="V49" i="53"/>
  <c r="R71" i="53"/>
  <c r="R73" i="53" s="1"/>
  <c r="R47" i="53"/>
  <c r="R13" i="14"/>
  <c r="R74" i="14"/>
  <c r="R78" i="14" s="1"/>
  <c r="R80" i="14" s="1"/>
  <c r="R81" i="14" s="1"/>
  <c r="AF38" i="14"/>
  <c r="L119" i="14"/>
  <c r="L467" i="137"/>
  <c r="O402" i="137"/>
  <c r="I466" i="137"/>
  <c r="K119" i="14"/>
  <c r="K467" i="137"/>
  <c r="E215" i="55"/>
  <c r="E212" i="55"/>
  <c r="H212" i="55" s="1"/>
  <c r="X212" i="55" s="1"/>
  <c r="H201" i="55"/>
  <c r="W64" i="16"/>
  <c r="AB64" i="16" s="1"/>
  <c r="AB56" i="16"/>
  <c r="R42" i="95"/>
  <c r="AB42" i="95" s="1"/>
  <c r="Z42" i="95"/>
  <c r="X549" i="52"/>
  <c r="H554" i="52"/>
  <c r="X554" i="52" s="1"/>
  <c r="H392" i="52"/>
  <c r="Y56" i="55"/>
  <c r="Y53" i="55"/>
  <c r="X26" i="95"/>
  <c r="R26" i="95"/>
  <c r="AB40" i="55"/>
  <c r="H74" i="146"/>
  <c r="H87" i="146"/>
  <c r="X35" i="95"/>
  <c r="W403" i="137"/>
  <c r="S119" i="14"/>
  <c r="S467" i="137"/>
  <c r="L13" i="14"/>
  <c r="L74" i="14"/>
  <c r="L78" i="14" s="1"/>
  <c r="L80" i="14" s="1"/>
  <c r="L81" i="14" s="1"/>
  <c r="E138" i="14"/>
  <c r="L91" i="53"/>
  <c r="M120" i="146"/>
  <c r="L416" i="53"/>
  <c r="L122" i="14" s="1"/>
  <c r="L12" i="14" s="1"/>
  <c r="X23" i="137"/>
  <c r="Q51" i="53"/>
  <c r="W19" i="137"/>
  <c r="K51" i="53"/>
  <c r="K70" i="53" s="1"/>
  <c r="W34" i="95"/>
  <c r="V12" i="116"/>
  <c r="AA12" i="116" s="1"/>
  <c r="T128" i="14"/>
  <c r="T132" i="14" s="1"/>
  <c r="T134" i="14" s="1"/>
  <c r="V47" i="16"/>
  <c r="Y47" i="16" s="1"/>
  <c r="H402" i="53"/>
  <c r="H45" i="16"/>
  <c r="M90" i="53"/>
  <c r="U70" i="53"/>
  <c r="U72" i="53" s="1"/>
  <c r="N72" i="53"/>
  <c r="V54" i="53"/>
  <c r="V502" i="53"/>
  <c r="O158" i="53"/>
  <c r="E91" i="53"/>
  <c r="X12" i="53"/>
  <c r="W331" i="53"/>
  <c r="AB331" i="53" s="1"/>
  <c r="O8" i="53"/>
  <c r="W311" i="53"/>
  <c r="AB311" i="53" s="1"/>
  <c r="P56" i="52"/>
  <c r="V56" i="52" s="1"/>
  <c r="W56" i="52" s="1"/>
  <c r="AB56" i="52" s="1"/>
  <c r="R66" i="52"/>
  <c r="R67" i="52" s="1"/>
  <c r="D66" i="52"/>
  <c r="D67" i="52" s="1"/>
  <c r="Q100" i="137"/>
  <c r="W14" i="137"/>
  <c r="O99" i="137"/>
  <c r="AA196" i="137"/>
  <c r="E11" i="14"/>
  <c r="H11" i="14" s="1"/>
  <c r="V235" i="55"/>
  <c r="W482" i="137"/>
  <c r="O265" i="55"/>
  <c r="O554" i="52"/>
  <c r="V320" i="55"/>
  <c r="H94" i="14"/>
  <c r="X94" i="14" s="1"/>
  <c r="W369" i="52"/>
  <c r="O44" i="53"/>
  <c r="W44" i="53" s="1"/>
  <c r="Q91" i="53"/>
  <c r="X40" i="16"/>
  <c r="K17" i="137"/>
  <c r="K81" i="137" s="1"/>
  <c r="K82" i="137" s="1"/>
  <c r="H473" i="52"/>
  <c r="X473" i="52" s="1"/>
  <c r="V473" i="52"/>
  <c r="O311" i="52"/>
  <c r="W15" i="95"/>
  <c r="V10" i="14"/>
  <c r="V39" i="16"/>
  <c r="W188" i="52"/>
  <c r="AB188" i="52" s="1"/>
  <c r="N182" i="14"/>
  <c r="N186" i="14" s="1"/>
  <c r="N188" i="14" s="1"/>
  <c r="N189" i="14" s="1"/>
  <c r="O39" i="16"/>
  <c r="J17" i="137"/>
  <c r="J81" i="137" s="1"/>
  <c r="J82" i="137" s="1"/>
  <c r="O57" i="53"/>
  <c r="E67" i="52"/>
  <c r="AB228" i="55"/>
  <c r="W227" i="55"/>
  <c r="AB227" i="55" s="1"/>
  <c r="Q321" i="55"/>
  <c r="Q318" i="55"/>
  <c r="W100" i="138"/>
  <c r="AB100" i="138" s="1"/>
  <c r="AB92" i="138"/>
  <c r="AB36" i="138"/>
  <c r="W44" i="138"/>
  <c r="AB44" i="138" s="1"/>
  <c r="H100" i="137"/>
  <c r="H99" i="137"/>
  <c r="X29" i="55"/>
  <c r="H55" i="55"/>
  <c r="AB24" i="117"/>
  <c r="AD9" i="117"/>
  <c r="AC40" i="16"/>
  <c r="O50" i="53"/>
  <c r="W50" i="53" s="1"/>
  <c r="AB50" i="53" s="1"/>
  <c r="H41" i="53"/>
  <c r="X41" i="53" s="1"/>
  <c r="F41" i="95"/>
  <c r="J108" i="146"/>
  <c r="J105" i="146"/>
  <c r="J101" i="146"/>
  <c r="J104" i="146"/>
  <c r="F10" i="14"/>
  <c r="F101" i="14"/>
  <c r="F105" i="14" s="1"/>
  <c r="F107" i="14" s="1"/>
  <c r="F108" i="14" s="1"/>
  <c r="W10" i="117"/>
  <c r="AE162" i="55"/>
  <c r="AE129" i="55"/>
  <c r="T14" i="95"/>
  <c r="Y14" i="95" s="1"/>
  <c r="X14" i="52"/>
  <c r="AA230" i="52"/>
  <c r="AF230" i="52" s="1"/>
  <c r="AF188" i="52"/>
  <c r="M104" i="146"/>
  <c r="M105" i="146"/>
  <c r="M108" i="146"/>
  <c r="M101" i="146"/>
  <c r="M59" i="146"/>
  <c r="M74" i="146"/>
  <c r="M88" i="146"/>
  <c r="N371" i="55"/>
  <c r="O371" i="55" s="1"/>
  <c r="N374" i="55"/>
  <c r="AB305" i="55"/>
  <c r="W320" i="55"/>
  <c r="K318" i="55"/>
  <c r="O318" i="55" s="1"/>
  <c r="K321" i="55"/>
  <c r="O307" i="55"/>
  <c r="O321" i="55" s="1"/>
  <c r="X399" i="137"/>
  <c r="P146" i="14"/>
  <c r="V562" i="137"/>
  <c r="I92" i="14"/>
  <c r="O370" i="137"/>
  <c r="W370" i="137" s="1"/>
  <c r="AB370" i="137" s="1"/>
  <c r="AC15" i="138"/>
  <c r="AE15" i="138" s="1"/>
  <c r="AA29" i="116"/>
  <c r="V28" i="116"/>
  <c r="AA28" i="116" s="1"/>
  <c r="H59" i="53"/>
  <c r="E56" i="53"/>
  <c r="AB567" i="53"/>
  <c r="W565" i="53"/>
  <c r="AB565" i="53" s="1"/>
  <c r="X383" i="53"/>
  <c r="Q212" i="55"/>
  <c r="V201" i="55"/>
  <c r="Q215" i="55"/>
  <c r="AB10" i="55"/>
  <c r="W8" i="55"/>
  <c r="AA25" i="116"/>
  <c r="V24" i="116"/>
  <c r="AA24" i="116" s="1"/>
  <c r="W39" i="16"/>
  <c r="U138" i="14"/>
  <c r="D53" i="95"/>
  <c r="N52" i="95" s="1"/>
  <c r="M467" i="137"/>
  <c r="M119" i="14"/>
  <c r="S14" i="95"/>
  <c r="AF273" i="55"/>
  <c r="AA288" i="55"/>
  <c r="AF288" i="55" s="1"/>
  <c r="AA321" i="55"/>
  <c r="AF393" i="137"/>
  <c r="AB475" i="137"/>
  <c r="X475" i="137"/>
  <c r="W386" i="137"/>
  <c r="AB380" i="137"/>
  <c r="Q69" i="14"/>
  <c r="Q24" i="55"/>
  <c r="AB416" i="52"/>
  <c r="W415" i="52"/>
  <c r="AA56" i="55"/>
  <c r="AF8" i="55"/>
  <c r="AD8" i="117"/>
  <c r="AD44" i="16"/>
  <c r="AC24" i="117"/>
  <c r="AA12" i="117"/>
  <c r="W12" i="117"/>
  <c r="O69" i="14"/>
  <c r="I13" i="14"/>
  <c r="O13" i="14" s="1"/>
  <c r="AA37" i="116"/>
  <c r="V36" i="116"/>
  <c r="AA36" i="116" s="1"/>
  <c r="H39" i="16"/>
  <c r="D36" i="16"/>
  <c r="AF173" i="14"/>
  <c r="AM7" i="93"/>
  <c r="M7" i="93"/>
  <c r="R51" i="53"/>
  <c r="V52" i="53"/>
  <c r="J58" i="146"/>
  <c r="J59" i="146" s="1"/>
  <c r="X92" i="14"/>
  <c r="V73" i="52"/>
  <c r="O73" i="52"/>
  <c r="W399" i="52"/>
  <c r="AG399" i="52" s="1"/>
  <c r="O408" i="52"/>
  <c r="O410" i="52" s="1"/>
  <c r="O382" i="52"/>
  <c r="I392" i="52"/>
  <c r="I121" i="14" s="1"/>
  <c r="I56" i="137"/>
  <c r="O56" i="137" s="1"/>
  <c r="O441" i="137"/>
  <c r="O11" i="16"/>
  <c r="W11" i="16" s="1"/>
  <c r="I16" i="16"/>
  <c r="W344" i="52"/>
  <c r="W347" i="52"/>
  <c r="W339" i="52"/>
  <c r="W385" i="52"/>
  <c r="W366" i="52"/>
  <c r="W358" i="52"/>
  <c r="O32" i="16"/>
  <c r="W384" i="52"/>
  <c r="W355" i="52"/>
  <c r="V55" i="52"/>
  <c r="W55" i="52" s="1"/>
  <c r="AB55" i="52" s="1"/>
  <c r="P52" i="52"/>
  <c r="V52" i="52" s="1"/>
  <c r="O435" i="53"/>
  <c r="W346" i="52"/>
  <c r="O370" i="52"/>
  <c r="W371" i="52"/>
  <c r="V23" i="52"/>
  <c r="P85" i="52"/>
  <c r="AF261" i="53"/>
  <c r="AA263" i="53"/>
  <c r="I88" i="53"/>
  <c r="I90" i="53" s="1"/>
  <c r="O78" i="53"/>
  <c r="W390" i="53"/>
  <c r="AB456" i="53"/>
  <c r="W521" i="53"/>
  <c r="AB306" i="53"/>
  <c r="H68" i="14"/>
  <c r="X68" i="14" s="1"/>
  <c r="W402" i="52"/>
  <c r="O76" i="52"/>
  <c r="H72" i="52"/>
  <c r="H408" i="52"/>
  <c r="V80" i="53"/>
  <c r="P88" i="53"/>
  <c r="P90" i="53" s="1"/>
  <c r="W431" i="53"/>
  <c r="W429" i="53"/>
  <c r="W426" i="53"/>
  <c r="O80" i="53"/>
  <c r="K88" i="53"/>
  <c r="S62" i="53"/>
  <c r="S70" i="53" s="1"/>
  <c r="V65" i="53"/>
  <c r="V62" i="53" s="1"/>
  <c r="W410" i="53"/>
  <c r="O408" i="53"/>
  <c r="O406" i="53" s="1"/>
  <c r="P74" i="14"/>
  <c r="P78" i="14" s="1"/>
  <c r="P80" i="14" s="1"/>
  <c r="P81" i="14" s="1"/>
  <c r="V68" i="14"/>
  <c r="Z48" i="53"/>
  <c r="Z393" i="53"/>
  <c r="AE95" i="14"/>
  <c r="AE101" i="14" s="1"/>
  <c r="AE105" i="14" s="1"/>
  <c r="AE107" i="14" s="1"/>
  <c r="AE108" i="14" s="1"/>
  <c r="AD101" i="14"/>
  <c r="AD105" i="14" s="1"/>
  <c r="AD107" i="14" s="1"/>
  <c r="AD108" i="14" s="1"/>
  <c r="T52" i="95"/>
  <c r="Y52" i="95" s="1"/>
  <c r="X43" i="52"/>
  <c r="Y65" i="52"/>
  <c r="AA521" i="53"/>
  <c r="AF519" i="53"/>
  <c r="AB224" i="53"/>
  <c r="W221" i="53"/>
  <c r="AB221" i="53" s="1"/>
  <c r="X400" i="137"/>
  <c r="AB27" i="53"/>
  <c r="U27" i="95"/>
  <c r="W27" i="95" s="1"/>
  <c r="U10" i="95"/>
  <c r="Z10" i="95" s="1"/>
  <c r="W182" i="53"/>
  <c r="AB184" i="53"/>
  <c r="F47" i="53"/>
  <c r="F73" i="53"/>
  <c r="M71" i="53"/>
  <c r="M73" i="53" s="1"/>
  <c r="M47" i="53"/>
  <c r="O393" i="53"/>
  <c r="I416" i="53"/>
  <c r="I122" i="14" s="1"/>
  <c r="AB63" i="53"/>
  <c r="AA349" i="53"/>
  <c r="AF347" i="53"/>
  <c r="W67" i="53"/>
  <c r="V66" i="53"/>
  <c r="X63" i="53"/>
  <c r="H62" i="53"/>
  <c r="X62" i="53" s="1"/>
  <c r="AA86" i="167"/>
  <c r="AF84" i="167"/>
  <c r="M40" i="95"/>
  <c r="N40" i="95"/>
  <c r="M15" i="95"/>
  <c r="N15" i="95"/>
  <c r="H43" i="95"/>
  <c r="P43" i="95"/>
  <c r="Z43" i="95" s="1"/>
  <c r="AC109" i="55"/>
  <c r="AC106" i="55"/>
  <c r="P106" i="55"/>
  <c r="V106" i="55" s="1"/>
  <c r="P109" i="55"/>
  <c r="V95" i="55"/>
  <c r="I11" i="14"/>
  <c r="O40" i="14"/>
  <c r="W40" i="14" s="1"/>
  <c r="AB40" i="14" s="1"/>
  <c r="P371" i="53"/>
  <c r="V392" i="53"/>
  <c r="P435" i="53"/>
  <c r="P46" i="53"/>
  <c r="AC41" i="16"/>
  <c r="AD13" i="117"/>
  <c r="AE41" i="16" s="1"/>
  <c r="S32" i="95"/>
  <c r="AB39" i="137"/>
  <c r="I66" i="52"/>
  <c r="I67" i="52" s="1"/>
  <c r="O52" i="52"/>
  <c r="O38" i="95"/>
  <c r="H38" i="95"/>
  <c r="O8" i="52"/>
  <c r="H21" i="95"/>
  <c r="O21" i="95"/>
  <c r="Y21" i="95" s="1"/>
  <c r="AI21" i="95" s="1"/>
  <c r="AS21" i="95" s="1"/>
  <c r="X10" i="52"/>
  <c r="H8" i="52"/>
  <c r="H16" i="138"/>
  <c r="X8" i="138"/>
  <c r="M43" i="95"/>
  <c r="N43" i="95"/>
  <c r="N20" i="95"/>
  <c r="M20" i="95"/>
  <c r="AB93" i="55"/>
  <c r="W108" i="55"/>
  <c r="H95" i="55"/>
  <c r="X95" i="55" s="1"/>
  <c r="D109" i="55"/>
  <c r="D106" i="55"/>
  <c r="H106" i="55" s="1"/>
  <c r="X106" i="55" s="1"/>
  <c r="X64" i="138"/>
  <c r="W72" i="138"/>
  <c r="X290" i="137"/>
  <c r="H292" i="137"/>
  <c r="V274" i="137"/>
  <c r="W274" i="137" s="1"/>
  <c r="AB274" i="137" s="1"/>
  <c r="Q65" i="14"/>
  <c r="G105" i="146"/>
  <c r="G101" i="146"/>
  <c r="G104" i="146"/>
  <c r="G108" i="146"/>
  <c r="V20" i="116"/>
  <c r="AA20" i="116" s="1"/>
  <c r="AA21" i="116"/>
  <c r="AF8" i="137"/>
  <c r="W230" i="52"/>
  <c r="AB230" i="52" s="1"/>
  <c r="AB172" i="52"/>
  <c r="O65" i="14"/>
  <c r="I74" i="14"/>
  <c r="I78" i="14" s="1"/>
  <c r="I80" i="14" s="1"/>
  <c r="I81" i="14" s="1"/>
  <c r="W347" i="55"/>
  <c r="V373" i="55"/>
  <c r="AB67" i="16"/>
  <c r="W72" i="16"/>
  <c r="AB575" i="53"/>
  <c r="W574" i="53"/>
  <c r="AB574" i="53" s="1"/>
  <c r="AF297" i="137"/>
  <c r="AA370" i="137"/>
  <c r="AF370" i="137" s="1"/>
  <c r="AA92" i="14"/>
  <c r="Y101" i="14"/>
  <c r="Y105" i="14" s="1"/>
  <c r="Y107" i="14" s="1"/>
  <c r="Y108" i="14" s="1"/>
  <c r="AB241" i="55"/>
  <c r="W267" i="55"/>
  <c r="AB61" i="55"/>
  <c r="W76" i="55"/>
  <c r="AB76" i="55" s="1"/>
  <c r="R318" i="55"/>
  <c r="V318" i="55" s="1"/>
  <c r="R321" i="55"/>
  <c r="H307" i="55"/>
  <c r="G321" i="55"/>
  <c r="G318" i="55"/>
  <c r="AB198" i="55"/>
  <c r="W214" i="55"/>
  <c r="J215" i="55"/>
  <c r="O201" i="55"/>
  <c r="O215" i="55" s="1"/>
  <c r="J212" i="55"/>
  <c r="L159" i="55"/>
  <c r="O159" i="55" s="1"/>
  <c r="O148" i="55"/>
  <c r="O162" i="55" s="1"/>
  <c r="AF254" i="55"/>
  <c r="AA265" i="55"/>
  <c r="AF265" i="55" s="1"/>
  <c r="AA268" i="55"/>
  <c r="F12" i="152" s="1" a="1"/>
  <c r="F12" i="152" s="1"/>
  <c r="X406" i="53"/>
  <c r="H405" i="53"/>
  <c r="X405" i="53" s="1"/>
  <c r="H31" i="53"/>
  <c r="X31" i="53" s="1"/>
  <c r="F31" i="95"/>
  <c r="D71" i="53"/>
  <c r="D73" i="53" s="1"/>
  <c r="D25" i="53"/>
  <c r="H27" i="53"/>
  <c r="F27" i="95"/>
  <c r="AB572" i="53"/>
  <c r="W569" i="53"/>
  <c r="AB569" i="53" s="1"/>
  <c r="P20" i="95"/>
  <c r="Z20" i="95" s="1"/>
  <c r="AJ20" i="95" s="1"/>
  <c r="AT20" i="95" s="1"/>
  <c r="K8" i="95"/>
  <c r="F101" i="146"/>
  <c r="F104" i="146"/>
  <c r="F105" i="146"/>
  <c r="F108" i="146"/>
  <c r="O23" i="55"/>
  <c r="O24" i="55" s="1"/>
  <c r="O56" i="55"/>
  <c r="AB114" i="55"/>
  <c r="W129" i="55"/>
  <c r="AB129" i="55" s="1"/>
  <c r="AN8" i="93"/>
  <c r="AO8" i="93"/>
  <c r="AQ8" i="93" s="1"/>
  <c r="G29" i="14"/>
  <c r="G30" i="14"/>
  <c r="W407" i="137"/>
  <c r="AF167" i="55"/>
  <c r="AA215" i="55"/>
  <c r="AA182" i="55"/>
  <c r="AF182" i="55" s="1"/>
  <c r="N215" i="55"/>
  <c r="N212" i="55"/>
  <c r="E10" i="14"/>
  <c r="H10" i="14" s="1"/>
  <c r="H66" i="14"/>
  <c r="X66" i="14" s="1"/>
  <c r="E74" i="14"/>
  <c r="E78" i="14" s="1"/>
  <c r="E80" i="14" s="1"/>
  <c r="E81" i="14" s="1"/>
  <c r="D74" i="146"/>
  <c r="D87" i="146"/>
  <c r="H20" i="137"/>
  <c r="F17" i="137"/>
  <c r="F81" i="137" s="1"/>
  <c r="F82" i="137" s="1"/>
  <c r="I11" i="95"/>
  <c r="AF146" i="14"/>
  <c r="AA155" i="14"/>
  <c r="AB511" i="52"/>
  <c r="W572" i="52"/>
  <c r="AB430" i="52"/>
  <c r="W491" i="52"/>
  <c r="AB290" i="52"/>
  <c r="W289" i="52"/>
  <c r="AB289" i="52" s="1"/>
  <c r="N11" i="14"/>
  <c r="N101" i="14"/>
  <c r="N105" i="14" s="1"/>
  <c r="N107" i="14" s="1"/>
  <c r="N108" i="14" s="1"/>
  <c r="X253" i="52"/>
  <c r="H311" i="52"/>
  <c r="X311" i="52" s="1"/>
  <c r="AF457" i="53"/>
  <c r="AA502" i="53"/>
  <c r="AF502" i="53" s="1"/>
  <c r="V24" i="117"/>
  <c r="W9" i="117"/>
  <c r="R9" i="95"/>
  <c r="AA148" i="55"/>
  <c r="AF135" i="55"/>
  <c r="Z159" i="55"/>
  <c r="Z162" i="55"/>
  <c r="C31" i="93"/>
  <c r="C33" i="93"/>
  <c r="AO7" i="93"/>
  <c r="M9" i="95"/>
  <c r="AB307" i="52"/>
  <c r="W306" i="52"/>
  <c r="AB306" i="52" s="1"/>
  <c r="AE7" i="93"/>
  <c r="W54" i="53"/>
  <c r="AB54" i="53" s="1"/>
  <c r="K182" i="14"/>
  <c r="K186" i="14" s="1"/>
  <c r="K188" i="14" s="1"/>
  <c r="K189" i="14" s="1"/>
  <c r="W265" i="55"/>
  <c r="AB265" i="55" s="1"/>
  <c r="E24" i="55"/>
  <c r="H93" i="14"/>
  <c r="X93" i="14" s="1"/>
  <c r="V554" i="52"/>
  <c r="N67" i="52"/>
  <c r="M13" i="93"/>
  <c r="W29" i="55"/>
  <c r="AB29" i="55" s="1"/>
  <c r="W269" i="52"/>
  <c r="AB269" i="52" s="1"/>
  <c r="W159" i="55"/>
  <c r="AB159" i="55" s="1"/>
  <c r="W404" i="137"/>
  <c r="L392" i="52"/>
  <c r="O38" i="16"/>
  <c r="O47" i="16"/>
  <c r="V441" i="137"/>
  <c r="V45" i="16"/>
  <c r="Y45" i="16" s="1"/>
  <c r="O45" i="16"/>
  <c r="T90" i="53"/>
  <c r="X10" i="53"/>
  <c r="X395" i="53"/>
  <c r="O244" i="53"/>
  <c r="W226" i="137"/>
  <c r="AB226" i="137" s="1"/>
  <c r="AA330" i="53"/>
  <c r="AF330" i="53" s="1"/>
  <c r="K66" i="52"/>
  <c r="K67" i="52" s="1"/>
  <c r="O81" i="16"/>
  <c r="W148" i="14"/>
  <c r="AB148" i="14" s="1"/>
  <c r="Z9" i="117"/>
  <c r="P13" i="14"/>
  <c r="W93" i="14"/>
  <c r="AB93" i="14" s="1"/>
  <c r="V24" i="52"/>
  <c r="F67" i="52"/>
  <c r="W177" i="14"/>
  <c r="AB177" i="14" s="1"/>
  <c r="P24" i="55"/>
  <c r="D12" i="152" a="1"/>
  <c r="D12" i="152" s="1"/>
  <c r="W361" i="52"/>
  <c r="V17" i="137"/>
  <c r="W405" i="137"/>
  <c r="W403" i="53"/>
  <c r="V41" i="14"/>
  <c r="W41" i="14" s="1"/>
  <c r="AB41" i="14" s="1"/>
  <c r="J67" i="52"/>
  <c r="G67" i="52"/>
  <c r="Q81" i="137"/>
  <c r="V57" i="53"/>
  <c r="V56" i="53" s="1"/>
  <c r="D101" i="14"/>
  <c r="D105" i="14" s="1"/>
  <c r="D107" i="14" s="1"/>
  <c r="D108" i="14" s="1"/>
  <c r="AM13" i="93"/>
  <c r="AP13" i="93" s="1"/>
  <c r="I24" i="55"/>
  <c r="W676" i="137"/>
  <c r="W182" i="55"/>
  <c r="AB182" i="55" s="1"/>
  <c r="U82" i="137"/>
  <c r="V402" i="137"/>
  <c r="X407" i="137"/>
  <c r="X440" i="137"/>
  <c r="AD74" i="14"/>
  <c r="AD78" i="14" s="1"/>
  <c r="AD80" i="14" s="1"/>
  <c r="AD81" i="14" s="1"/>
  <c r="L81" i="137"/>
  <c r="L82" i="137" s="1"/>
  <c r="X21" i="137"/>
  <c r="F88" i="146" l="1"/>
  <c r="H104" i="146"/>
  <c r="D81" i="137"/>
  <c r="H81" i="137" s="1"/>
  <c r="F59" i="146"/>
  <c r="W56" i="137"/>
  <c r="AB56" i="137" s="1"/>
  <c r="T30" i="14"/>
  <c r="L41" i="146"/>
  <c r="L58" i="146" s="1"/>
  <c r="L73" i="146" s="1"/>
  <c r="L87" i="146" s="1"/>
  <c r="L88" i="146" s="1"/>
  <c r="H108" i="146"/>
  <c r="H120" i="146"/>
  <c r="N128" i="14"/>
  <c r="N132" i="14" s="1"/>
  <c r="F74" i="146"/>
  <c r="R138" i="14"/>
  <c r="H101" i="146"/>
  <c r="D59" i="146"/>
  <c r="AB398" i="53"/>
  <c r="S72" i="53"/>
  <c r="X43" i="137"/>
  <c r="X51" i="137"/>
  <c r="O416" i="53"/>
  <c r="T18" i="14"/>
  <c r="T22" i="14" s="1"/>
  <c r="T27" i="14" s="1"/>
  <c r="G128" i="14"/>
  <c r="G132" i="14" s="1"/>
  <c r="N139" i="14"/>
  <c r="U139" i="14"/>
  <c r="AA109" i="55"/>
  <c r="AF95" i="55"/>
  <c r="W24" i="117"/>
  <c r="W110" i="16"/>
  <c r="W50" i="95"/>
  <c r="AB50" i="95" s="1"/>
  <c r="X50" i="95"/>
  <c r="W148" i="55"/>
  <c r="AB148" i="55" s="1"/>
  <c r="Q82" i="137"/>
  <c r="Z24" i="117"/>
  <c r="W263" i="53"/>
  <c r="I72" i="53"/>
  <c r="G72" i="53"/>
  <c r="G139" i="14"/>
  <c r="H318" i="55"/>
  <c r="X318" i="55" s="1"/>
  <c r="W318" i="55"/>
  <c r="AB318" i="55" s="1"/>
  <c r="O81" i="14"/>
  <c r="X398" i="52"/>
  <c r="X72" i="52" s="1"/>
  <c r="W349" i="53"/>
  <c r="U128" i="14"/>
  <c r="U132" i="14" s="1"/>
  <c r="U134" i="14" s="1"/>
  <c r="AE71" i="138"/>
  <c r="AE40" i="16"/>
  <c r="H159" i="55"/>
  <c r="X159" i="55" s="1"/>
  <c r="W17" i="95"/>
  <c r="AA16" i="93" s="1"/>
  <c r="E23" i="152" s="1"/>
  <c r="Q467" i="137"/>
  <c r="H374" i="55"/>
  <c r="W43" i="95"/>
  <c r="W33" i="95"/>
  <c r="W22" i="95"/>
  <c r="W20" i="55"/>
  <c r="X20" i="55" s="1"/>
  <c r="W80" i="53"/>
  <c r="AB80" i="53" s="1"/>
  <c r="AB390" i="53"/>
  <c r="AB384" i="52"/>
  <c r="AB358" i="52"/>
  <c r="AB385" i="52"/>
  <c r="AB347" i="52"/>
  <c r="U36" i="16"/>
  <c r="T36" i="16"/>
  <c r="S36" i="16"/>
  <c r="R36" i="16"/>
  <c r="Q36" i="16"/>
  <c r="M36" i="16"/>
  <c r="L36" i="16"/>
  <c r="K36" i="16"/>
  <c r="J36" i="16"/>
  <c r="I36" i="16"/>
  <c r="P36" i="16"/>
  <c r="N36" i="16"/>
  <c r="AG400" i="52"/>
  <c r="AB380" i="52"/>
  <c r="Z32" i="16"/>
  <c r="AA32" i="16" s="1"/>
  <c r="AC32" i="16"/>
  <c r="AB362" i="52"/>
  <c r="AB343" i="52"/>
  <c r="AB381" i="52"/>
  <c r="AB379" i="52"/>
  <c r="AB378" i="52"/>
  <c r="AB352" i="52"/>
  <c r="AB341" i="52"/>
  <c r="AB348" i="52"/>
  <c r="X403" i="52"/>
  <c r="X77" i="52" s="1"/>
  <c r="AG403" i="52"/>
  <c r="AG401" i="52"/>
  <c r="AC11" i="16"/>
  <c r="Z11" i="16"/>
  <c r="AA11" i="16" s="1"/>
  <c r="AB11" i="16" s="1"/>
  <c r="Z33" i="16"/>
  <c r="AA33" i="16" s="1"/>
  <c r="AB33" i="16" s="1"/>
  <c r="AC33" i="16"/>
  <c r="Y16" i="137"/>
  <c r="AA16" i="137" s="1"/>
  <c r="AA401" i="137"/>
  <c r="AE401" i="137"/>
  <c r="AC16" i="137"/>
  <c r="AE16" i="137" s="1"/>
  <c r="AG363" i="53"/>
  <c r="AC446" i="137"/>
  <c r="AB361" i="52"/>
  <c r="Z45" i="16"/>
  <c r="AC45" i="16"/>
  <c r="AA45" i="16"/>
  <c r="X402" i="52"/>
  <c r="X76" i="52" s="1"/>
  <c r="AG402" i="52"/>
  <c r="AB346" i="52"/>
  <c r="AB355" i="52"/>
  <c r="AB366" i="52"/>
  <c r="AB344" i="52"/>
  <c r="Z47" i="16"/>
  <c r="AA47" i="16" s="1"/>
  <c r="AC47" i="16"/>
  <c r="AB425" i="53"/>
  <c r="V16" i="16"/>
  <c r="Y14" i="16"/>
  <c r="AB354" i="52"/>
  <c r="X408" i="137"/>
  <c r="AG365" i="53"/>
  <c r="AG360" i="53"/>
  <c r="AG364" i="53"/>
  <c r="AG359" i="53"/>
  <c r="AG356" i="53"/>
  <c r="AG361" i="53"/>
  <c r="AG367" i="53"/>
  <c r="AG358" i="53"/>
  <c r="AG357" i="53"/>
  <c r="AG369" i="53"/>
  <c r="AG355" i="53"/>
  <c r="AG366" i="53"/>
  <c r="AB386" i="52"/>
  <c r="AB367" i="52"/>
  <c r="AB356" i="52"/>
  <c r="AB368" i="52"/>
  <c r="AB373" i="52"/>
  <c r="AB342" i="52"/>
  <c r="AB365" i="52"/>
  <c r="Z46" i="16"/>
  <c r="AC46" i="16"/>
  <c r="AA46" i="16"/>
  <c r="Z38" i="16"/>
  <c r="AC38" i="16"/>
  <c r="AA38" i="16"/>
  <c r="AB376" i="52"/>
  <c r="X375" i="52"/>
  <c r="X427" i="53"/>
  <c r="AG398" i="52"/>
  <c r="AB383" i="52"/>
  <c r="AG362" i="53"/>
  <c r="Y446" i="137"/>
  <c r="AD35" i="16"/>
  <c r="AE35" i="16" s="1"/>
  <c r="AF35" i="16" s="1"/>
  <c r="AG370" i="53"/>
  <c r="N59" i="146"/>
  <c r="W56" i="95"/>
  <c r="E17" i="152" s="1"/>
  <c r="AB54" i="95"/>
  <c r="Y35" i="95"/>
  <c r="X11" i="138"/>
  <c r="W10" i="14"/>
  <c r="W46" i="16"/>
  <c r="X46" i="16" s="1"/>
  <c r="K72" i="53"/>
  <c r="W38" i="16"/>
  <c r="X20" i="137"/>
  <c r="W52" i="52"/>
  <c r="AB52" i="52" s="1"/>
  <c r="M70" i="53"/>
  <c r="M72" i="53" s="1"/>
  <c r="W408" i="52"/>
  <c r="X408" i="52" s="1"/>
  <c r="W14" i="95"/>
  <c r="AD16" i="93" s="1"/>
  <c r="E24" i="152" s="1"/>
  <c r="E70" i="53"/>
  <c r="E72" i="53" s="1"/>
  <c r="V466" i="137"/>
  <c r="V467" i="137" s="1"/>
  <c r="W8" i="53"/>
  <c r="X8" i="53" s="1"/>
  <c r="V100" i="137"/>
  <c r="O46" i="53"/>
  <c r="O25" i="53" s="1"/>
  <c r="D91" i="53"/>
  <c r="H46" i="53"/>
  <c r="H25" i="53" s="1"/>
  <c r="D70" i="53"/>
  <c r="D72" i="53" s="1"/>
  <c r="Q70" i="53"/>
  <c r="L59" i="146"/>
  <c r="Z39" i="95"/>
  <c r="H17" i="137"/>
  <c r="O66" i="52"/>
  <c r="AC406" i="52"/>
  <c r="AA406" i="52"/>
  <c r="AF406" i="52" s="1"/>
  <c r="U20" i="95"/>
  <c r="AB20" i="53"/>
  <c r="E12" i="14"/>
  <c r="E128" i="14"/>
  <c r="E132" i="14" s="1"/>
  <c r="H122" i="14"/>
  <c r="E139" i="14"/>
  <c r="H12" i="14"/>
  <c r="G120" i="146"/>
  <c r="G41" i="146"/>
  <c r="G58" i="146" s="1"/>
  <c r="AC60" i="137"/>
  <c r="E120" i="146"/>
  <c r="E41" i="146"/>
  <c r="I73" i="146"/>
  <c r="I59" i="146"/>
  <c r="AC20" i="55"/>
  <c r="AC23" i="55" s="1"/>
  <c r="AC235" i="55"/>
  <c r="AC123" i="14" s="1"/>
  <c r="AC13" i="14" s="1"/>
  <c r="N120" i="146"/>
  <c r="Q72" i="53"/>
  <c r="AA457" i="137"/>
  <c r="AB457" i="137" s="1"/>
  <c r="Z72" i="137"/>
  <c r="AA72" i="137" s="1"/>
  <c r="AB72" i="137" s="1"/>
  <c r="Z445" i="137"/>
  <c r="AD72" i="137"/>
  <c r="AE72" i="137" s="1"/>
  <c r="AE457" i="137"/>
  <c r="AF457" i="137" s="1"/>
  <c r="N101" i="146"/>
  <c r="N108" i="146"/>
  <c r="N104" i="146"/>
  <c r="N105" i="146"/>
  <c r="Y24" i="55"/>
  <c r="W55" i="55"/>
  <c r="X81" i="53"/>
  <c r="W580" i="137"/>
  <c r="W8" i="137"/>
  <c r="AB8" i="137" s="1"/>
  <c r="W502" i="53"/>
  <c r="AB502" i="53" s="1"/>
  <c r="AE47" i="14"/>
  <c r="AE51" i="14" s="1"/>
  <c r="AE53" i="14" s="1"/>
  <c r="AE54" i="14" s="1"/>
  <c r="X38" i="137"/>
  <c r="S31" i="95"/>
  <c r="X54" i="137"/>
  <c r="S51" i="95"/>
  <c r="U19" i="95"/>
  <c r="Z19" i="95" s="1"/>
  <c r="W20" i="95"/>
  <c r="AG16" i="93" s="1"/>
  <c r="E25" i="152" s="1"/>
  <c r="X34" i="137"/>
  <c r="X31" i="52"/>
  <c r="T32" i="95"/>
  <c r="W32" i="95" s="1"/>
  <c r="X19" i="53"/>
  <c r="X10" i="14"/>
  <c r="R70" i="53"/>
  <c r="R72" i="53" s="1"/>
  <c r="W330" i="53"/>
  <c r="AB330" i="53" s="1"/>
  <c r="J9" i="14"/>
  <c r="J29" i="14" s="1"/>
  <c r="I81" i="137"/>
  <c r="O81" i="137" s="1"/>
  <c r="R30" i="95"/>
  <c r="AB30" i="95" s="1"/>
  <c r="AL30" i="95" s="1"/>
  <c r="AV30" i="95" s="1"/>
  <c r="W49" i="53"/>
  <c r="AB49" i="53" s="1"/>
  <c r="F70" i="53"/>
  <c r="F72" i="53" s="1"/>
  <c r="O82" i="52"/>
  <c r="O85" i="52" s="1"/>
  <c r="W19" i="95"/>
  <c r="X16" i="93" s="1"/>
  <c r="E22" i="152" s="1"/>
  <c r="AB44" i="137"/>
  <c r="S37" i="95"/>
  <c r="AC404" i="52"/>
  <c r="AA404" i="52"/>
  <c r="AF404" i="52" s="1"/>
  <c r="AF65" i="14"/>
  <c r="AA74" i="14"/>
  <c r="AB84" i="167"/>
  <c r="W86" i="167"/>
  <c r="W24" i="52"/>
  <c r="X24" i="52" s="1"/>
  <c r="Y39" i="16"/>
  <c r="AE44" i="16"/>
  <c r="AF44" i="16" s="1"/>
  <c r="Z39" i="16"/>
  <c r="W45" i="16"/>
  <c r="AB45" i="16" s="1"/>
  <c r="AB35" i="16"/>
  <c r="X35" i="16"/>
  <c r="V23" i="55"/>
  <c r="V24" i="55" s="1"/>
  <c r="AB16" i="55"/>
  <c r="W15" i="55"/>
  <c r="AB15" i="55" s="1"/>
  <c r="W17" i="138"/>
  <c r="AB403" i="53"/>
  <c r="V435" i="53"/>
  <c r="V371" i="53"/>
  <c r="V416" i="53" s="1"/>
  <c r="W244" i="53"/>
  <c r="AB244" i="53" s="1"/>
  <c r="AB182" i="53"/>
  <c r="AB410" i="53"/>
  <c r="W408" i="53"/>
  <c r="AB408" i="53" s="1"/>
  <c r="V8" i="52"/>
  <c r="V66" i="52" s="1"/>
  <c r="G36" i="16"/>
  <c r="D31" i="16"/>
  <c r="E36" i="16"/>
  <c r="F36" i="16"/>
  <c r="AB8" i="55"/>
  <c r="W23" i="55"/>
  <c r="X23" i="55" s="1"/>
  <c r="W201" i="55"/>
  <c r="V215" i="55"/>
  <c r="V146" i="14"/>
  <c r="V155" i="14" s="1"/>
  <c r="V159" i="14" s="1"/>
  <c r="V161" i="14" s="1"/>
  <c r="P155" i="14"/>
  <c r="P159" i="14" s="1"/>
  <c r="P161" i="14" s="1"/>
  <c r="P162" i="14" s="1"/>
  <c r="V162" i="14" s="1"/>
  <c r="T140" i="14"/>
  <c r="T135" i="14"/>
  <c r="S139" i="14"/>
  <c r="S138" i="14"/>
  <c r="S128" i="14"/>
  <c r="S132" i="14" s="1"/>
  <c r="X397" i="53"/>
  <c r="AB397" i="53"/>
  <c r="K139" i="14"/>
  <c r="K128" i="14"/>
  <c r="K132" i="14" s="1"/>
  <c r="K138" i="14"/>
  <c r="L138" i="14"/>
  <c r="L9" i="14"/>
  <c r="J182" i="14"/>
  <c r="J186" i="14" s="1"/>
  <c r="J188" i="14" s="1"/>
  <c r="J189" i="14" s="1"/>
  <c r="O189" i="14" s="1"/>
  <c r="O173" i="14"/>
  <c r="R140" i="14"/>
  <c r="R135" i="14"/>
  <c r="X146" i="14"/>
  <c r="H155" i="14"/>
  <c r="X406" i="137"/>
  <c r="S9" i="95"/>
  <c r="AB14" i="95"/>
  <c r="AC16" i="93"/>
  <c r="D24" i="152" s="1"/>
  <c r="V92" i="14"/>
  <c r="V101" i="14" s="1"/>
  <c r="V105" i="14" s="1"/>
  <c r="V107" i="14" s="1"/>
  <c r="R101" i="14"/>
  <c r="R105" i="14" s="1"/>
  <c r="R107" i="14" s="1"/>
  <c r="R108" i="14" s="1"/>
  <c r="V108" i="14" s="1"/>
  <c r="W554" i="52"/>
  <c r="AB554" i="52" s="1"/>
  <c r="AB496" i="52"/>
  <c r="I84" i="52"/>
  <c r="I85" i="52"/>
  <c r="X337" i="52"/>
  <c r="AA407" i="52"/>
  <c r="AF407" i="52" s="1"/>
  <c r="AC407" i="52"/>
  <c r="W64" i="52"/>
  <c r="AB64" i="52" s="1"/>
  <c r="AB65" i="52"/>
  <c r="E182" i="14"/>
  <c r="E186" i="14" s="1"/>
  <c r="E188" i="14" s="1"/>
  <c r="E189" i="14" s="1"/>
  <c r="H173" i="14"/>
  <c r="H52" i="95"/>
  <c r="P52" i="95"/>
  <c r="R52" i="95" s="1"/>
  <c r="Y118" i="14"/>
  <c r="S52" i="95"/>
  <c r="X55" i="137"/>
  <c r="X372" i="52"/>
  <c r="Z16" i="93"/>
  <c r="D23" i="152" s="1"/>
  <c r="AB17" i="95"/>
  <c r="AL17" i="95" s="1"/>
  <c r="AV17" i="95" s="1"/>
  <c r="AB72" i="16"/>
  <c r="W81" i="16"/>
  <c r="AB81" i="16" s="1"/>
  <c r="X43" i="95"/>
  <c r="R43" i="95"/>
  <c r="AB43" i="95" s="1"/>
  <c r="X15" i="95"/>
  <c r="AH15" i="95" s="1"/>
  <c r="AR15" i="95" s="1"/>
  <c r="R15" i="95"/>
  <c r="AB15" i="95" s="1"/>
  <c r="AL15" i="95" s="1"/>
  <c r="AV15" i="95" s="1"/>
  <c r="O88" i="53"/>
  <c r="O90" i="53" s="1"/>
  <c r="W78" i="53"/>
  <c r="V51" i="53"/>
  <c r="W52" i="53"/>
  <c r="AB386" i="137"/>
  <c r="W388" i="137"/>
  <c r="P41" i="95"/>
  <c r="H41" i="95"/>
  <c r="O56" i="53"/>
  <c r="W57" i="53"/>
  <c r="X369" i="52"/>
  <c r="X14" i="137"/>
  <c r="R32" i="95"/>
  <c r="X32" i="95"/>
  <c r="AH32" i="95" s="1"/>
  <c r="AR32" i="95" s="1"/>
  <c r="X338" i="52"/>
  <c r="N134" i="14"/>
  <c r="Y16" i="138"/>
  <c r="Y17" i="138" s="1"/>
  <c r="X66" i="167"/>
  <c r="H68" i="167"/>
  <c r="D11" i="152" s="1" a="1"/>
  <c r="D11" i="152" s="1"/>
  <c r="W412" i="53"/>
  <c r="AB412" i="53" s="1"/>
  <c r="AB413" i="53"/>
  <c r="R47" i="95"/>
  <c r="AB47" i="95" s="1"/>
  <c r="X47" i="95"/>
  <c r="AF66" i="167"/>
  <c r="AA68" i="167"/>
  <c r="F11" i="152" s="1" a="1"/>
  <c r="F11" i="152" s="1"/>
  <c r="W97" i="137"/>
  <c r="X87" i="137"/>
  <c r="X45" i="52"/>
  <c r="W44" i="52"/>
  <c r="AB8" i="167"/>
  <c r="W66" i="167"/>
  <c r="X33" i="16"/>
  <c r="R33" i="95"/>
  <c r="AB33" i="95" s="1"/>
  <c r="AL33" i="95" s="1"/>
  <c r="AV33" i="95" s="1"/>
  <c r="X33" i="95"/>
  <c r="AH33" i="95" s="1"/>
  <c r="AR33" i="95" s="1"/>
  <c r="X46" i="52"/>
  <c r="AE9" i="117"/>
  <c r="AA40" i="16"/>
  <c r="D90" i="146"/>
  <c r="D88" i="146"/>
  <c r="X307" i="55"/>
  <c r="H321" i="55"/>
  <c r="X20" i="95"/>
  <c r="AH20" i="95" s="1"/>
  <c r="AR20" i="95" s="1"/>
  <c r="R20" i="95"/>
  <c r="H17" i="138"/>
  <c r="X16" i="138"/>
  <c r="P91" i="53"/>
  <c r="V46" i="53"/>
  <c r="P25" i="53"/>
  <c r="W66" i="53"/>
  <c r="AB66" i="53" s="1"/>
  <c r="AB67" i="53"/>
  <c r="O122" i="14"/>
  <c r="I12" i="14"/>
  <c r="O12" i="14" s="1"/>
  <c r="Y64" i="52"/>
  <c r="AA65" i="52"/>
  <c r="W76" i="52"/>
  <c r="X11" i="16"/>
  <c r="W382" i="52"/>
  <c r="J73" i="146"/>
  <c r="W473" i="52"/>
  <c r="AB473" i="52" s="1"/>
  <c r="AB415" i="52"/>
  <c r="U30" i="14"/>
  <c r="U18" i="14"/>
  <c r="U22" i="14" s="1"/>
  <c r="U29" i="14"/>
  <c r="X59" i="53"/>
  <c r="H56" i="53"/>
  <c r="I101" i="14"/>
  <c r="I105" i="14" s="1"/>
  <c r="I107" i="14" s="1"/>
  <c r="I108" i="14" s="1"/>
  <c r="O108" i="14" s="1"/>
  <c r="O92" i="14"/>
  <c r="AB44" i="53"/>
  <c r="U44" i="95"/>
  <c r="W44" i="95" s="1"/>
  <c r="AB46" i="16"/>
  <c r="G134" i="14"/>
  <c r="H162" i="55"/>
  <c r="X148" i="55"/>
  <c r="X44" i="95"/>
  <c r="R44" i="95"/>
  <c r="W74" i="52"/>
  <c r="X400" i="52"/>
  <c r="X74" i="52" s="1"/>
  <c r="X363" i="52"/>
  <c r="X336" i="52"/>
  <c r="W390" i="52"/>
  <c r="AB390" i="52" s="1"/>
  <c r="AB391" i="52"/>
  <c r="AA405" i="52"/>
  <c r="AF405" i="52" s="1"/>
  <c r="AC405" i="52"/>
  <c r="Q138" i="14"/>
  <c r="Q128" i="14"/>
  <c r="Q132" i="14" s="1"/>
  <c r="Q134" i="14" s="1"/>
  <c r="Q139" i="14"/>
  <c r="V119" i="14"/>
  <c r="W42" i="55"/>
  <c r="AB42" i="55" s="1"/>
  <c r="V56" i="55"/>
  <c r="AB253" i="52"/>
  <c r="W311" i="52"/>
  <c r="AB311" i="52" s="1"/>
  <c r="D119" i="14"/>
  <c r="D9" i="14" s="1"/>
  <c r="H466" i="137"/>
  <c r="D467" i="137"/>
  <c r="X83" i="53"/>
  <c r="R91" i="53"/>
  <c r="R90" i="53"/>
  <c r="X364" i="52"/>
  <c r="X345" i="52"/>
  <c r="AB374" i="52"/>
  <c r="X374" i="52"/>
  <c r="Z63" i="52"/>
  <c r="AA389" i="52"/>
  <c r="AF389" i="52" s="1"/>
  <c r="K74" i="146"/>
  <c r="K87" i="146"/>
  <c r="D47" i="14"/>
  <c r="D51" i="14" s="1"/>
  <c r="D53" i="14" s="1"/>
  <c r="D54" i="14" s="1"/>
  <c r="H38" i="14"/>
  <c r="Z20" i="55"/>
  <c r="Z235" i="55"/>
  <c r="Z123" i="14" s="1"/>
  <c r="AA232" i="55"/>
  <c r="AB232" i="55" s="1"/>
  <c r="AD232" i="55"/>
  <c r="H16" i="16"/>
  <c r="W13" i="95"/>
  <c r="X13" i="95"/>
  <c r="W28" i="95"/>
  <c r="AB395" i="53"/>
  <c r="W417" i="53"/>
  <c r="N87" i="146"/>
  <c r="N74" i="146"/>
  <c r="Y39" i="95"/>
  <c r="R39" i="95"/>
  <c r="AB39" i="95" s="1"/>
  <c r="AB44" i="16"/>
  <c r="X65" i="14"/>
  <c r="H74" i="14"/>
  <c r="H88" i="53"/>
  <c r="V81" i="137"/>
  <c r="V82" i="137" s="1"/>
  <c r="P82" i="137"/>
  <c r="X359" i="52"/>
  <c r="X360" i="52"/>
  <c r="W75" i="52"/>
  <c r="X401" i="52"/>
  <c r="X75" i="52" s="1"/>
  <c r="W371" i="55"/>
  <c r="AB371" i="55" s="1"/>
  <c r="X354" i="53"/>
  <c r="W162" i="55"/>
  <c r="W394" i="53"/>
  <c r="W53" i="55"/>
  <c r="AB53" i="55" s="1"/>
  <c r="K25" i="95"/>
  <c r="K53" i="95" s="1"/>
  <c r="W14" i="16"/>
  <c r="S9" i="14"/>
  <c r="X18" i="137"/>
  <c r="AA9" i="117"/>
  <c r="W106" i="55"/>
  <c r="AB106" i="55" s="1"/>
  <c r="AA182" i="14"/>
  <c r="AD24" i="117"/>
  <c r="AE24" i="117" s="1"/>
  <c r="AN13" i="93"/>
  <c r="W402" i="137"/>
  <c r="AA47" i="14"/>
  <c r="W562" i="137"/>
  <c r="AB562" i="137" s="1"/>
  <c r="AE11" i="117"/>
  <c r="H109" i="55"/>
  <c r="O47" i="53"/>
  <c r="O392" i="52"/>
  <c r="O67" i="52" s="1"/>
  <c r="W12" i="95"/>
  <c r="O16" i="93" s="1"/>
  <c r="E19" i="152" s="1"/>
  <c r="W588" i="53"/>
  <c r="AB588" i="53" s="1"/>
  <c r="P8" i="95"/>
  <c r="L72" i="53"/>
  <c r="K9" i="14"/>
  <c r="W16" i="95"/>
  <c r="P31" i="95"/>
  <c r="H31" i="95"/>
  <c r="Q74" i="14"/>
  <c r="Q78" i="14" s="1"/>
  <c r="Q80" i="14" s="1"/>
  <c r="Q81" i="14" s="1"/>
  <c r="V81" i="14" s="1"/>
  <c r="Q9" i="14"/>
  <c r="V65" i="14"/>
  <c r="W95" i="55"/>
  <c r="V109" i="55"/>
  <c r="X34" i="95"/>
  <c r="R34" i="95"/>
  <c r="AB34" i="95" s="1"/>
  <c r="X9" i="138"/>
  <c r="G90" i="53"/>
  <c r="G91" i="53"/>
  <c r="AB388" i="52"/>
  <c r="W387" i="52"/>
  <c r="R12" i="95"/>
  <c r="X12" i="95"/>
  <c r="H35" i="95"/>
  <c r="P35" i="95"/>
  <c r="X36" i="95"/>
  <c r="R36" i="95"/>
  <c r="AB36" i="95" s="1"/>
  <c r="X357" i="52"/>
  <c r="X340" i="52"/>
  <c r="X13" i="137"/>
  <c r="W149" i="52"/>
  <c r="AB149" i="52" s="1"/>
  <c r="AB91" i="52"/>
  <c r="W360" i="55"/>
  <c r="V374" i="55"/>
  <c r="W158" i="53"/>
  <c r="AB158" i="53" s="1"/>
  <c r="AB96" i="53"/>
  <c r="H47" i="53"/>
  <c r="X49" i="53"/>
  <c r="L121" i="14"/>
  <c r="L11" i="14" s="1"/>
  <c r="O11" i="14" s="1"/>
  <c r="W11" i="14" s="1"/>
  <c r="L67" i="52"/>
  <c r="AF148" i="55"/>
  <c r="AA159" i="55"/>
  <c r="AF159" i="55" s="1"/>
  <c r="AA162" i="55"/>
  <c r="M11" i="95"/>
  <c r="N11" i="95"/>
  <c r="G24" i="14"/>
  <c r="G27" i="14"/>
  <c r="P27" i="95"/>
  <c r="H27" i="95"/>
  <c r="F25" i="95"/>
  <c r="H25" i="95" s="1"/>
  <c r="H53" i="95" s="1"/>
  <c r="AB347" i="55"/>
  <c r="W373" i="55"/>
  <c r="X72" i="138"/>
  <c r="H66" i="52"/>
  <c r="Y38" i="95"/>
  <c r="R38" i="95"/>
  <c r="AB38" i="95" s="1"/>
  <c r="AA48" i="53"/>
  <c r="Z47" i="53"/>
  <c r="O405" i="53"/>
  <c r="W405" i="53" s="1"/>
  <c r="AB405" i="53" s="1"/>
  <c r="W406" i="53"/>
  <c r="AB406" i="53" s="1"/>
  <c r="K90" i="53"/>
  <c r="K91" i="53"/>
  <c r="X429" i="53"/>
  <c r="X339" i="52"/>
  <c r="E33" i="93"/>
  <c r="E31" i="93"/>
  <c r="AP7" i="93"/>
  <c r="U135" i="14"/>
  <c r="U140" i="14"/>
  <c r="X482" i="137"/>
  <c r="S10" i="95"/>
  <c r="X19" i="137"/>
  <c r="AC14" i="137"/>
  <c r="AE399" i="137"/>
  <c r="L155" i="14"/>
  <c r="L159" i="14" s="1"/>
  <c r="L161" i="14" s="1"/>
  <c r="L162" i="14" s="1"/>
  <c r="O162" i="14" s="1"/>
  <c r="O146" i="14"/>
  <c r="AB605" i="53"/>
  <c r="W607" i="53"/>
  <c r="Y46" i="95"/>
  <c r="AI46" i="95" s="1"/>
  <c r="AS46" i="95" s="1"/>
  <c r="R46" i="95"/>
  <c r="AB46" i="95" s="1"/>
  <c r="W65" i="53"/>
  <c r="O62" i="53"/>
  <c r="X428" i="53"/>
  <c r="J128" i="14"/>
  <c r="J132" i="14" s="1"/>
  <c r="J134" i="14" s="1"/>
  <c r="J138" i="14"/>
  <c r="J139" i="14"/>
  <c r="P182" i="14"/>
  <c r="P186" i="14" s="1"/>
  <c r="P188" i="14" s="1"/>
  <c r="P189" i="14" s="1"/>
  <c r="V189" i="14" s="1"/>
  <c r="V173" i="14"/>
  <c r="V182" i="14" s="1"/>
  <c r="V186" i="14" s="1"/>
  <c r="V188" i="14" s="1"/>
  <c r="X85" i="53"/>
  <c r="R21" i="95"/>
  <c r="AB21" i="95" s="1"/>
  <c r="AL21" i="95" s="1"/>
  <c r="AV21" i="95" s="1"/>
  <c r="X21" i="95"/>
  <c r="AH21" i="95" s="1"/>
  <c r="AR21" i="95" s="1"/>
  <c r="X423" i="53"/>
  <c r="W433" i="53"/>
  <c r="W268" i="55"/>
  <c r="AB220" i="55"/>
  <c r="W235" i="55"/>
  <c r="X404" i="137"/>
  <c r="D82" i="137"/>
  <c r="AF155" i="14"/>
  <c r="AA159" i="14"/>
  <c r="X27" i="53"/>
  <c r="H71" i="53"/>
  <c r="AF92" i="14"/>
  <c r="AA101" i="14"/>
  <c r="W65" i="14"/>
  <c r="O74" i="14"/>
  <c r="O78" i="14" s="1"/>
  <c r="O80" i="14" s="1"/>
  <c r="X40" i="95"/>
  <c r="AH40" i="95" s="1"/>
  <c r="AR40" i="95" s="1"/>
  <c r="R40" i="95"/>
  <c r="AB40" i="95" s="1"/>
  <c r="AL40" i="95" s="1"/>
  <c r="AV40" i="95" s="1"/>
  <c r="X431" i="53"/>
  <c r="H410" i="52"/>
  <c r="D9" i="152" s="1" a="1"/>
  <c r="D9" i="152" s="1"/>
  <c r="W370" i="52"/>
  <c r="X371" i="52"/>
  <c r="O16" i="16"/>
  <c r="W73" i="52"/>
  <c r="V69" i="14"/>
  <c r="W69" i="14" s="1"/>
  <c r="AB69" i="14" s="1"/>
  <c r="Q13" i="14"/>
  <c r="V13" i="14" s="1"/>
  <c r="W13" i="14" s="1"/>
  <c r="M138" i="14"/>
  <c r="M128" i="14"/>
  <c r="M132" i="14" s="1"/>
  <c r="M134" i="14" s="1"/>
  <c r="M139" i="14"/>
  <c r="M9" i="14"/>
  <c r="X403" i="137"/>
  <c r="H88" i="146"/>
  <c r="H90" i="146"/>
  <c r="H91" i="146" s="1"/>
  <c r="X201" i="55"/>
  <c r="H215" i="55"/>
  <c r="I119" i="14"/>
  <c r="O466" i="137"/>
  <c r="I467" i="137"/>
  <c r="AA14" i="137"/>
  <c r="AB24" i="53"/>
  <c r="U24" i="95"/>
  <c r="U8" i="95" s="1"/>
  <c r="H24" i="55"/>
  <c r="P9" i="14"/>
  <c r="V38" i="14"/>
  <c r="V47" i="14" s="1"/>
  <c r="V51" i="14" s="1"/>
  <c r="V53" i="14" s="1"/>
  <c r="P47" i="14"/>
  <c r="P51" i="14" s="1"/>
  <c r="P53" i="14" s="1"/>
  <c r="P54" i="14" s="1"/>
  <c r="V54" i="14" s="1"/>
  <c r="X430" i="53"/>
  <c r="Y62" i="52"/>
  <c r="AA388" i="52"/>
  <c r="X335" i="52"/>
  <c r="W334" i="52"/>
  <c r="AG335" i="52" s="1"/>
  <c r="N29" i="14"/>
  <c r="N18" i="14"/>
  <c r="N22" i="14" s="1"/>
  <c r="N30" i="14"/>
  <c r="F139" i="14"/>
  <c r="F9" i="14"/>
  <c r="F138" i="14"/>
  <c r="F128" i="14"/>
  <c r="F132" i="14" s="1"/>
  <c r="AB290" i="137"/>
  <c r="W292" i="137"/>
  <c r="R16" i="95"/>
  <c r="X16" i="95"/>
  <c r="AH16" i="95" s="1"/>
  <c r="AR16" i="95" s="1"/>
  <c r="S24" i="95"/>
  <c r="AB32" i="137"/>
  <c r="W100" i="137"/>
  <c r="Z9" i="95"/>
  <c r="U26" i="95"/>
  <c r="X26" i="53"/>
  <c r="X351" i="52"/>
  <c r="W350" i="52"/>
  <c r="X24" i="95"/>
  <c r="AH24" i="95" s="1"/>
  <c r="AR24" i="95" s="1"/>
  <c r="R24" i="95"/>
  <c r="AB24" i="95" s="1"/>
  <c r="AL24" i="95" s="1"/>
  <c r="AV24" i="95" s="1"/>
  <c r="X232" i="55"/>
  <c r="X19" i="95"/>
  <c r="R19" i="95"/>
  <c r="O38" i="14"/>
  <c r="I47" i="14"/>
  <c r="I51" i="14" s="1"/>
  <c r="I53" i="14" s="1"/>
  <c r="I54" i="14" s="1"/>
  <c r="O54" i="14" s="1"/>
  <c r="W54" i="14" s="1"/>
  <c r="AB54" i="14" s="1"/>
  <c r="V48" i="53"/>
  <c r="P47" i="53"/>
  <c r="AB349" i="52"/>
  <c r="W77" i="52"/>
  <c r="D14" i="152"/>
  <c r="Y10" i="95"/>
  <c r="R10" i="95"/>
  <c r="K16" i="93" s="1"/>
  <c r="D18" i="152" s="1"/>
  <c r="E53" i="95"/>
  <c r="O8" i="95"/>
  <c r="O59" i="146"/>
  <c r="O73" i="146"/>
  <c r="X49" i="95"/>
  <c r="AH49" i="95" s="1"/>
  <c r="AR49" i="95" s="1"/>
  <c r="R49" i="95"/>
  <c r="AB49" i="95" s="1"/>
  <c r="AL49" i="95" s="1"/>
  <c r="AV49" i="95" s="1"/>
  <c r="W177" i="53"/>
  <c r="W178" i="137"/>
  <c r="AB178" i="137" s="1"/>
  <c r="X403" i="53"/>
  <c r="AQ7" i="93"/>
  <c r="O212" i="55"/>
  <c r="H82" i="52"/>
  <c r="W441" i="137"/>
  <c r="AB441" i="137" s="1"/>
  <c r="X14" i="95"/>
  <c r="O71" i="53"/>
  <c r="O73" i="53" s="1"/>
  <c r="W484" i="137"/>
  <c r="E8" i="152" s="1" a="1"/>
  <c r="E8" i="152" s="1"/>
  <c r="W47" i="16"/>
  <c r="X405" i="137"/>
  <c r="I8" i="95"/>
  <c r="AN7" i="93"/>
  <c r="AA24" i="117"/>
  <c r="E12" i="152" a="1"/>
  <c r="E12" i="152" s="1"/>
  <c r="W23" i="52"/>
  <c r="P416" i="53"/>
  <c r="P122" i="14" s="1"/>
  <c r="AA391" i="52"/>
  <c r="W392" i="53"/>
  <c r="W32" i="16"/>
  <c r="X32" i="16" s="1"/>
  <c r="H101" i="14"/>
  <c r="E36" i="93"/>
  <c r="X39" i="16"/>
  <c r="V212" i="55"/>
  <c r="AB399" i="137"/>
  <c r="AQ13" i="93"/>
  <c r="AA10" i="117"/>
  <c r="I91" i="53"/>
  <c r="AC39" i="16"/>
  <c r="E9" i="14"/>
  <c r="V82" i="52"/>
  <c r="V84" i="52" s="1"/>
  <c r="O17" i="137"/>
  <c r="W17" i="137" s="1"/>
  <c r="AD39" i="16"/>
  <c r="X426" i="53"/>
  <c r="W307" i="55"/>
  <c r="J70" i="53"/>
  <c r="J72" i="53" s="1"/>
  <c r="V88" i="53"/>
  <c r="V90" i="53" s="1"/>
  <c r="X56" i="137"/>
  <c r="X399" i="52"/>
  <c r="X73" i="52" s="1"/>
  <c r="W68" i="14"/>
  <c r="AB68" i="14" s="1"/>
  <c r="P66" i="52"/>
  <c r="P67" i="52" s="1"/>
  <c r="V71" i="53"/>
  <c r="V73" i="53" s="1"/>
  <c r="AE8" i="117"/>
  <c r="R9" i="14"/>
  <c r="F91" i="53"/>
  <c r="V392" i="52"/>
  <c r="H416" i="53"/>
  <c r="T24" i="14" l="1"/>
  <c r="L93" i="146"/>
  <c r="L74" i="146"/>
  <c r="L90" i="146"/>
  <c r="L91" i="146" s="1"/>
  <c r="W71" i="53"/>
  <c r="W73" i="53" s="1"/>
  <c r="J18" i="14"/>
  <c r="J22" i="14" s="1"/>
  <c r="O84" i="52"/>
  <c r="AB38" i="16"/>
  <c r="AB47" i="16"/>
  <c r="S25" i="95"/>
  <c r="X25" i="95" s="1"/>
  <c r="AE39" i="16"/>
  <c r="W410" i="52"/>
  <c r="E9" i="152" s="1" a="1"/>
  <c r="E9" i="152" s="1"/>
  <c r="W81" i="14"/>
  <c r="AB81" i="14" s="1"/>
  <c r="X38" i="16"/>
  <c r="E134" i="14"/>
  <c r="E140" i="14" s="1"/>
  <c r="AE405" i="52"/>
  <c r="AE407" i="52"/>
  <c r="AE404" i="52"/>
  <c r="AE406" i="52"/>
  <c r="AG424" i="53"/>
  <c r="AG432" i="53"/>
  <c r="AG423" i="53"/>
  <c r="AG426" i="53"/>
  <c r="AG425" i="53"/>
  <c r="AG429" i="53"/>
  <c r="AG430" i="53"/>
  <c r="AG431" i="53"/>
  <c r="AG428" i="53"/>
  <c r="AG427" i="53"/>
  <c r="AD335" i="52"/>
  <c r="Z335" i="52"/>
  <c r="Y335" i="52"/>
  <c r="AC335" i="52"/>
  <c r="AB387" i="52"/>
  <c r="AG417" i="137"/>
  <c r="AG412" i="137"/>
  <c r="AG416" i="137"/>
  <c r="AG413" i="137"/>
  <c r="AG409" i="137"/>
  <c r="AG411" i="137"/>
  <c r="AG414" i="137"/>
  <c r="AG415" i="137"/>
  <c r="AG410" i="137"/>
  <c r="AB382" i="52"/>
  <c r="AB32" i="95"/>
  <c r="AD46" i="16"/>
  <c r="AE46" i="16" s="1"/>
  <c r="AF46" i="16" s="1"/>
  <c r="AG337" i="52"/>
  <c r="AG408" i="137"/>
  <c r="AG336" i="52"/>
  <c r="Z14" i="16"/>
  <c r="AC14" i="16"/>
  <c r="AC16" i="16" s="1"/>
  <c r="AA14" i="16"/>
  <c r="AG344" i="52"/>
  <c r="AG339" i="52"/>
  <c r="AB401" i="137"/>
  <c r="AF401" i="137"/>
  <c r="AD33" i="16"/>
  <c r="AE33" i="16" s="1"/>
  <c r="AF33" i="16" s="1"/>
  <c r="Y16" i="16"/>
  <c r="Z16" i="16"/>
  <c r="AG406" i="137"/>
  <c r="AD32" i="16"/>
  <c r="AE32" i="16" s="1"/>
  <c r="Z370" i="53"/>
  <c r="Z24" i="53" s="1"/>
  <c r="Z369" i="53"/>
  <c r="Z23" i="53" s="1"/>
  <c r="Z368" i="53"/>
  <c r="Z22" i="53" s="1"/>
  <c r="Z367" i="53"/>
  <c r="Z21" i="53" s="1"/>
  <c r="Z366" i="53"/>
  <c r="Z20" i="53" s="1"/>
  <c r="Z365" i="53"/>
  <c r="Z19" i="53" s="1"/>
  <c r="Z364" i="53"/>
  <c r="Z18" i="53" s="1"/>
  <c r="Z363" i="53"/>
  <c r="Z17" i="53" s="1"/>
  <c r="Z362" i="53"/>
  <c r="Z16" i="53" s="1"/>
  <c r="Z361" i="53"/>
  <c r="Z15" i="53" s="1"/>
  <c r="Z360" i="53"/>
  <c r="Z14" i="53" s="1"/>
  <c r="Z359" i="53"/>
  <c r="Z13" i="53" s="1"/>
  <c r="Z358" i="53"/>
  <c r="Z12" i="53" s="1"/>
  <c r="Z357" i="53"/>
  <c r="Z11" i="53" s="1"/>
  <c r="Z356" i="53"/>
  <c r="Z10" i="53" s="1"/>
  <c r="Z355" i="53"/>
  <c r="AC369" i="53"/>
  <c r="AC367" i="53"/>
  <c r="AC365" i="53"/>
  <c r="AC363" i="53"/>
  <c r="AC361" i="53"/>
  <c r="AC359" i="53"/>
  <c r="AC357" i="53"/>
  <c r="AC355" i="53"/>
  <c r="AC370" i="53"/>
  <c r="AC368" i="53"/>
  <c r="AC366" i="53"/>
  <c r="AC364" i="53"/>
  <c r="AC362" i="53"/>
  <c r="AC360" i="53"/>
  <c r="AC358" i="53"/>
  <c r="AC356" i="53"/>
  <c r="AG338" i="52"/>
  <c r="AG347" i="52"/>
  <c r="AG404" i="137"/>
  <c r="AC64" i="138"/>
  <c r="AC69" i="138"/>
  <c r="AC67" i="138"/>
  <c r="AC66" i="138"/>
  <c r="AC65" i="138"/>
  <c r="Z64" i="138"/>
  <c r="Z69" i="138"/>
  <c r="Z67" i="138"/>
  <c r="Z66" i="138"/>
  <c r="Z65" i="138"/>
  <c r="AB14" i="16"/>
  <c r="AB44" i="95"/>
  <c r="AA446" i="137"/>
  <c r="AB446" i="137" s="1"/>
  <c r="Y61" i="137"/>
  <c r="AA61" i="137" s="1"/>
  <c r="AB61" i="137" s="1"/>
  <c r="AD38" i="16"/>
  <c r="AE38" i="16" s="1"/>
  <c r="AF38" i="16" s="1"/>
  <c r="AG342" i="52"/>
  <c r="AG349" i="52"/>
  <c r="AG340" i="52"/>
  <c r="AG403" i="137"/>
  <c r="AD47" i="16"/>
  <c r="AE47" i="16" s="1"/>
  <c r="AF47" i="16" s="1"/>
  <c r="AG346" i="52"/>
  <c r="AG407" i="137"/>
  <c r="AD45" i="16"/>
  <c r="AE45" i="16" s="1"/>
  <c r="AF45" i="16" s="1"/>
  <c r="AG405" i="137"/>
  <c r="AC61" i="137"/>
  <c r="AE61" i="137" s="1"/>
  <c r="AE446" i="137"/>
  <c r="AF446" i="137" s="1"/>
  <c r="AB16" i="137"/>
  <c r="AF16" i="137"/>
  <c r="AA16" i="16"/>
  <c r="AD11" i="16"/>
  <c r="AE11" i="16" s="1"/>
  <c r="AG348" i="52"/>
  <c r="AG341" i="52"/>
  <c r="AG345" i="52"/>
  <c r="AG343" i="52"/>
  <c r="Y370" i="53"/>
  <c r="Y369" i="53"/>
  <c r="Y368" i="53"/>
  <c r="Y367" i="53"/>
  <c r="Y366" i="53"/>
  <c r="Y365" i="53"/>
  <c r="Y364" i="53"/>
  <c r="Y363" i="53"/>
  <c r="Y362" i="53"/>
  <c r="Y361" i="53"/>
  <c r="Y360" i="53"/>
  <c r="Y359" i="53"/>
  <c r="Y358" i="53"/>
  <c r="Y357" i="53"/>
  <c r="Y356" i="53"/>
  <c r="Y355" i="53"/>
  <c r="AD369" i="53"/>
  <c r="AD23" i="53" s="1"/>
  <c r="AD367" i="53"/>
  <c r="AD21" i="53" s="1"/>
  <c r="AD365" i="53"/>
  <c r="AD19" i="53" s="1"/>
  <c r="AD363" i="53"/>
  <c r="AD17" i="53" s="1"/>
  <c r="AD361" i="53"/>
  <c r="AD15" i="53" s="1"/>
  <c r="AD359" i="53"/>
  <c r="AD13" i="53" s="1"/>
  <c r="AD357" i="53"/>
  <c r="AD11" i="53" s="1"/>
  <c r="AD355" i="53"/>
  <c r="AD370" i="53"/>
  <c r="AD24" i="53" s="1"/>
  <c r="AD368" i="53"/>
  <c r="AD22" i="53" s="1"/>
  <c r="AD366" i="53"/>
  <c r="AD20" i="53" s="1"/>
  <c r="AD364" i="53"/>
  <c r="AD18" i="53" s="1"/>
  <c r="AD362" i="53"/>
  <c r="AD16" i="53" s="1"/>
  <c r="AD360" i="53"/>
  <c r="AD14" i="53" s="1"/>
  <c r="AD358" i="53"/>
  <c r="AD12" i="53" s="1"/>
  <c r="AD356" i="53"/>
  <c r="AD10" i="53" s="1"/>
  <c r="AF72" i="137"/>
  <c r="I82" i="137"/>
  <c r="W46" i="53"/>
  <c r="X417" i="53"/>
  <c r="J30" i="14"/>
  <c r="AC400" i="137"/>
  <c r="X71" i="53"/>
  <c r="G73" i="146"/>
  <c r="G59" i="146"/>
  <c r="Z60" i="137"/>
  <c r="AA60" i="137" s="1"/>
  <c r="AA445" i="137"/>
  <c r="AB445" i="137" s="1"/>
  <c r="AC24" i="55"/>
  <c r="I87" i="146"/>
  <c r="I74" i="146"/>
  <c r="E58" i="146"/>
  <c r="H36" i="16"/>
  <c r="X45" i="16"/>
  <c r="X441" i="137"/>
  <c r="X17" i="138"/>
  <c r="W189" i="14"/>
  <c r="AB189" i="14" s="1"/>
  <c r="O91" i="53"/>
  <c r="X37" i="95"/>
  <c r="W37" i="95"/>
  <c r="AB37" i="95" s="1"/>
  <c r="Y32" i="95"/>
  <c r="T25" i="95"/>
  <c r="Y25" i="95" s="1"/>
  <c r="X51" i="95"/>
  <c r="W51" i="95"/>
  <c r="AB51" i="95" s="1"/>
  <c r="W82" i="52"/>
  <c r="W84" i="52" s="1"/>
  <c r="O70" i="53"/>
  <c r="O72" i="53" s="1"/>
  <c r="W16" i="16"/>
  <c r="AB16" i="16" s="1"/>
  <c r="P70" i="53"/>
  <c r="P72" i="53" s="1"/>
  <c r="W402" i="53"/>
  <c r="AB402" i="53" s="1"/>
  <c r="AA78" i="14"/>
  <c r="AF74" i="14"/>
  <c r="X31" i="95"/>
  <c r="W31" i="95"/>
  <c r="R31" i="16"/>
  <c r="R49" i="16" s="1"/>
  <c r="R50" i="16" s="1"/>
  <c r="R88" i="16" s="1"/>
  <c r="R91" i="16" s="1"/>
  <c r="M31" i="16"/>
  <c r="M49" i="16" s="1"/>
  <c r="M50" i="16" s="1"/>
  <c r="U31" i="16"/>
  <c r="U49" i="16" s="1"/>
  <c r="U50" i="16" s="1"/>
  <c r="U88" i="16" s="1"/>
  <c r="U91" i="16" s="1"/>
  <c r="T31" i="16"/>
  <c r="T49" i="16" s="1"/>
  <c r="T50" i="16" s="1"/>
  <c r="T88" i="16" s="1"/>
  <c r="T91" i="16" s="1"/>
  <c r="L31" i="16"/>
  <c r="L49" i="16" s="1"/>
  <c r="L50" i="16" s="1"/>
  <c r="L88" i="16" s="1"/>
  <c r="L91" i="16" s="1"/>
  <c r="F31" i="16"/>
  <c r="F49" i="16" s="1"/>
  <c r="F50" i="16" s="1"/>
  <c r="F88" i="16" s="1"/>
  <c r="F91" i="16" s="1"/>
  <c r="K31" i="16"/>
  <c r="K49" i="16" s="1"/>
  <c r="K50" i="16" s="1"/>
  <c r="K83" i="16" s="1"/>
  <c r="G31" i="16"/>
  <c r="G49" i="16" s="1"/>
  <c r="G50" i="16" s="1"/>
  <c r="G83" i="16" s="1"/>
  <c r="S31" i="16"/>
  <c r="S49" i="16" s="1"/>
  <c r="S50" i="16" s="1"/>
  <c r="S88" i="16" s="1"/>
  <c r="S91" i="16" s="1"/>
  <c r="Q31" i="16"/>
  <c r="Q49" i="16" s="1"/>
  <c r="Q50" i="16" s="1"/>
  <c r="Q88" i="16" s="1"/>
  <c r="Q91" i="16" s="1"/>
  <c r="E31" i="16"/>
  <c r="E49" i="16" s="1"/>
  <c r="E50" i="16" s="1"/>
  <c r="E88" i="16" s="1"/>
  <c r="E91" i="16" s="1"/>
  <c r="E92" i="16" s="1"/>
  <c r="E93" i="16" s="1"/>
  <c r="J31" i="16"/>
  <c r="J49" i="16" s="1"/>
  <c r="J50" i="16" s="1"/>
  <c r="J88" i="16" s="1"/>
  <c r="J91" i="16" s="1"/>
  <c r="N31" i="16"/>
  <c r="N49" i="16" s="1"/>
  <c r="N50" i="16" s="1"/>
  <c r="N83" i="16" s="1"/>
  <c r="X11" i="14"/>
  <c r="X13" i="14"/>
  <c r="H84" i="52"/>
  <c r="H85" i="52"/>
  <c r="AB16" i="95"/>
  <c r="AL16" i="95" s="1"/>
  <c r="AV16" i="95" s="1"/>
  <c r="AI16" i="93"/>
  <c r="D26" i="152" s="1"/>
  <c r="V9" i="14"/>
  <c r="P29" i="14"/>
  <c r="X370" i="52"/>
  <c r="AB65" i="14"/>
  <c r="W74" i="14"/>
  <c r="AF159" i="14"/>
  <c r="AA161" i="14"/>
  <c r="AA47" i="53"/>
  <c r="AF47" i="53" s="1"/>
  <c r="AF48" i="53"/>
  <c r="AB12" i="95"/>
  <c r="N16" i="93"/>
  <c r="D19" i="152" s="1"/>
  <c r="AC118" i="14"/>
  <c r="W88" i="53"/>
  <c r="W91" i="53" s="1"/>
  <c r="H159" i="14"/>
  <c r="X155" i="14"/>
  <c r="K134" i="14"/>
  <c r="F93" i="146"/>
  <c r="AB201" i="55"/>
  <c r="W215" i="55"/>
  <c r="W435" i="53"/>
  <c r="E10" i="152" s="1"/>
  <c r="W371" i="53"/>
  <c r="X392" i="53"/>
  <c r="AB23" i="52"/>
  <c r="T24" i="95"/>
  <c r="T8" i="95" s="1"/>
  <c r="W8" i="52"/>
  <c r="H82" i="137"/>
  <c r="X235" i="55"/>
  <c r="Z27" i="95"/>
  <c r="AJ27" i="95" s="1"/>
  <c r="AT27" i="95" s="1"/>
  <c r="R27" i="95"/>
  <c r="AB27" i="95" s="1"/>
  <c r="AL27" i="95" s="1"/>
  <c r="AV27" i="95" s="1"/>
  <c r="T31" i="14"/>
  <c r="T25" i="14"/>
  <c r="Z31" i="95"/>
  <c r="R31" i="95"/>
  <c r="AB31" i="95" s="1"/>
  <c r="S30" i="14"/>
  <c r="S29" i="14"/>
  <c r="S18" i="14"/>
  <c r="S22" i="14" s="1"/>
  <c r="AD9" i="52"/>
  <c r="D29" i="14"/>
  <c r="D30" i="14"/>
  <c r="H9" i="14"/>
  <c r="D18" i="14"/>
  <c r="D22" i="14" s="1"/>
  <c r="Z61" i="52"/>
  <c r="AA63" i="52"/>
  <c r="AF63" i="52" s="1"/>
  <c r="AB66" i="167"/>
  <c r="W68" i="167"/>
  <c r="E11" i="152" s="1" a="1"/>
  <c r="E11" i="152" s="1"/>
  <c r="O182" i="14"/>
  <c r="O186" i="14" s="1"/>
  <c r="O188" i="14" s="1"/>
  <c r="W173" i="14"/>
  <c r="L29" i="14"/>
  <c r="L30" i="14"/>
  <c r="L18" i="14"/>
  <c r="L22" i="14" s="1"/>
  <c r="I31" i="16"/>
  <c r="O36" i="16"/>
  <c r="W81" i="137"/>
  <c r="X81" i="137" s="1"/>
  <c r="O82" i="137"/>
  <c r="R18" i="14"/>
  <c r="R22" i="14" s="1"/>
  <c r="R30" i="14"/>
  <c r="R29" i="14"/>
  <c r="AB307" i="55"/>
  <c r="W321" i="55"/>
  <c r="AB32" i="16"/>
  <c r="V122" i="14"/>
  <c r="V128" i="14" s="1"/>
  <c r="V132" i="14" s="1"/>
  <c r="V134" i="14" s="1"/>
  <c r="V140" i="14" s="1"/>
  <c r="P139" i="14"/>
  <c r="P128" i="14"/>
  <c r="P132" i="14" s="1"/>
  <c r="P134" i="14" s="1"/>
  <c r="P12" i="14"/>
  <c r="V12" i="14" s="1"/>
  <c r="W12" i="14" s="1"/>
  <c r="I53" i="95"/>
  <c r="M8" i="95"/>
  <c r="N8" i="95"/>
  <c r="V47" i="53"/>
  <c r="W48" i="53"/>
  <c r="W392" i="52"/>
  <c r="AG382" i="52" s="1"/>
  <c r="X334" i="52"/>
  <c r="Y61" i="52"/>
  <c r="AA62" i="52"/>
  <c r="O467" i="137"/>
  <c r="W466" i="137"/>
  <c r="M29" i="14"/>
  <c r="M18" i="14"/>
  <c r="M22" i="14" s="1"/>
  <c r="M30" i="14"/>
  <c r="AB95" i="55"/>
  <c r="W109" i="55"/>
  <c r="Z118" i="14"/>
  <c r="AA118" i="14" s="1"/>
  <c r="AA186" i="14"/>
  <c r="AF182" i="14"/>
  <c r="AB394" i="53"/>
  <c r="W393" i="53"/>
  <c r="W418" i="53" s="1"/>
  <c r="X394" i="53"/>
  <c r="H90" i="53"/>
  <c r="H91" i="53"/>
  <c r="R16" i="93"/>
  <c r="E20" i="152" s="1"/>
  <c r="AB13" i="95"/>
  <c r="Z23" i="55"/>
  <c r="Z24" i="55" s="1"/>
  <c r="AA20" i="55"/>
  <c r="K90" i="146"/>
  <c r="K91" i="146" s="1"/>
  <c r="K88" i="146"/>
  <c r="K93" i="146"/>
  <c r="H119" i="14"/>
  <c r="D139" i="14"/>
  <c r="D138" i="14"/>
  <c r="D128" i="14"/>
  <c r="D132" i="14" s="1"/>
  <c r="D134" i="14" s="1"/>
  <c r="Q140" i="14"/>
  <c r="Q135" i="14"/>
  <c r="O101" i="14"/>
  <c r="O105" i="14" s="1"/>
  <c r="O107" i="14" s="1"/>
  <c r="W92" i="14"/>
  <c r="AF65" i="52"/>
  <c r="AA64" i="52"/>
  <c r="AF64" i="52" s="1"/>
  <c r="D91" i="146"/>
  <c r="X44" i="52"/>
  <c r="W99" i="137"/>
  <c r="X97" i="137"/>
  <c r="X99" i="137" s="1"/>
  <c r="N140" i="14"/>
  <c r="N135" i="14"/>
  <c r="AC9" i="52"/>
  <c r="W56" i="53"/>
  <c r="AB56" i="53" s="1"/>
  <c r="X57" i="53"/>
  <c r="AB57" i="53"/>
  <c r="W51" i="53"/>
  <c r="AB52" i="53"/>
  <c r="X52" i="53"/>
  <c r="Y8" i="14"/>
  <c r="H182" i="14"/>
  <c r="X173" i="14"/>
  <c r="M83" i="16"/>
  <c r="M88" i="16"/>
  <c r="M91" i="16" s="1"/>
  <c r="T83" i="16"/>
  <c r="X78" i="53"/>
  <c r="X88" i="53" s="1"/>
  <c r="W108" i="14"/>
  <c r="AB108" i="14" s="1"/>
  <c r="X46" i="53"/>
  <c r="X402" i="53"/>
  <c r="X14" i="16"/>
  <c r="H93" i="146"/>
  <c r="H73" i="53"/>
  <c r="X433" i="53"/>
  <c r="W162" i="14"/>
  <c r="AB162" i="14" s="1"/>
  <c r="AF399" i="137"/>
  <c r="M25" i="95"/>
  <c r="X16" i="16"/>
  <c r="X52" i="95"/>
  <c r="L139" i="14"/>
  <c r="W56" i="55"/>
  <c r="V85" i="52"/>
  <c r="X101" i="14"/>
  <c r="H105" i="14"/>
  <c r="AA390" i="52"/>
  <c r="AF390" i="52" s="1"/>
  <c r="AF391" i="52"/>
  <c r="U52" i="95"/>
  <c r="W52" i="95" s="1"/>
  <c r="AB52" i="95" s="1"/>
  <c r="O53" i="95"/>
  <c r="W16" i="93"/>
  <c r="D22" i="152" s="1"/>
  <c r="AB19" i="95"/>
  <c r="M135" i="14"/>
  <c r="M140" i="14"/>
  <c r="H70" i="53"/>
  <c r="J135" i="14"/>
  <c r="J140" i="14"/>
  <c r="H67" i="52"/>
  <c r="X11" i="95"/>
  <c r="R11" i="95"/>
  <c r="AB360" i="55"/>
  <c r="W374" i="55"/>
  <c r="Q18" i="14"/>
  <c r="Q22" i="14" s="1"/>
  <c r="Q29" i="14"/>
  <c r="Q30" i="14"/>
  <c r="N88" i="146"/>
  <c r="N93" i="146"/>
  <c r="N90" i="146"/>
  <c r="N91" i="146" s="1"/>
  <c r="AA235" i="55"/>
  <c r="AB235" i="55" s="1"/>
  <c r="H47" i="14"/>
  <c r="X38" i="14"/>
  <c r="V138" i="14"/>
  <c r="J87" i="146"/>
  <c r="J74" i="146"/>
  <c r="S134" i="14"/>
  <c r="M93" i="146"/>
  <c r="E135" i="14"/>
  <c r="D49" i="16"/>
  <c r="D50" i="16" s="1"/>
  <c r="W38" i="14"/>
  <c r="O47" i="14"/>
  <c r="O51" i="14" s="1"/>
  <c r="O53" i="14" s="1"/>
  <c r="F30" i="14"/>
  <c r="F29" i="14"/>
  <c r="F18" i="14"/>
  <c r="F22" i="14" s="1"/>
  <c r="I138" i="14"/>
  <c r="I139" i="14"/>
  <c r="I128" i="14"/>
  <c r="I132" i="14" s="1"/>
  <c r="O119" i="14"/>
  <c r="AA105" i="14"/>
  <c r="AF101" i="14"/>
  <c r="AB65" i="53"/>
  <c r="W62" i="53"/>
  <c r="AB62" i="53" s="1"/>
  <c r="W10" i="95"/>
  <c r="X10" i="95"/>
  <c r="G31" i="14"/>
  <c r="G25" i="14"/>
  <c r="AF47" i="14"/>
  <c r="AA51" i="14"/>
  <c r="AD20" i="55"/>
  <c r="AD235" i="55"/>
  <c r="AD123" i="14" s="1"/>
  <c r="AE232" i="55"/>
  <c r="AE235" i="55" s="1"/>
  <c r="E18" i="14"/>
  <c r="E22" i="14" s="1"/>
  <c r="E29" i="14"/>
  <c r="E30" i="14"/>
  <c r="O74" i="146"/>
  <c r="O87" i="146"/>
  <c r="X350" i="52"/>
  <c r="W26" i="95"/>
  <c r="AB26" i="95" s="1"/>
  <c r="Z26" i="95"/>
  <c r="F134" i="14"/>
  <c r="N27" i="14"/>
  <c r="N24" i="14"/>
  <c r="AA387" i="52"/>
  <c r="AF387" i="52" s="1"/>
  <c r="AF388" i="52"/>
  <c r="W146" i="14"/>
  <c r="O155" i="14"/>
  <c r="O159" i="14" s="1"/>
  <c r="O161" i="14" s="1"/>
  <c r="AE14" i="137"/>
  <c r="P25" i="95"/>
  <c r="F53" i="95"/>
  <c r="Z35" i="95"/>
  <c r="R35" i="95"/>
  <c r="AB35" i="95" s="1"/>
  <c r="K29" i="14"/>
  <c r="K30" i="14"/>
  <c r="K18" i="14"/>
  <c r="K22" i="14" s="1"/>
  <c r="Z8" i="95"/>
  <c r="H78" i="14"/>
  <c r="X74" i="14"/>
  <c r="AA123" i="14"/>
  <c r="Z13" i="14"/>
  <c r="AA13" i="14" s="1"/>
  <c r="H467" i="137"/>
  <c r="G135" i="14"/>
  <c r="G140" i="14"/>
  <c r="U27" i="14"/>
  <c r="U24" i="14"/>
  <c r="V25" i="53"/>
  <c r="V91" i="53"/>
  <c r="AF16" i="93"/>
  <c r="D25" i="152" s="1"/>
  <c r="AB20" i="95"/>
  <c r="AL20" i="95" s="1"/>
  <c r="AV20" i="95" s="1"/>
  <c r="AA39" i="16"/>
  <c r="AF40" i="16"/>
  <c r="AB40" i="16"/>
  <c r="E14" i="152"/>
  <c r="Z41" i="95"/>
  <c r="R41" i="95"/>
  <c r="AB41" i="95" s="1"/>
  <c r="Y455" i="137"/>
  <c r="W9" i="95"/>
  <c r="S8" i="95"/>
  <c r="X9" i="95"/>
  <c r="W24" i="55"/>
  <c r="V36" i="16"/>
  <c r="P31" i="16"/>
  <c r="P49" i="16" s="1"/>
  <c r="P50" i="16" s="1"/>
  <c r="J24" i="14"/>
  <c r="J27" i="14"/>
  <c r="L128" i="14"/>
  <c r="L132" i="14" s="1"/>
  <c r="X402" i="137"/>
  <c r="V74" i="14"/>
  <c r="V78" i="14" s="1"/>
  <c r="V80" i="14" s="1"/>
  <c r="W212" i="55"/>
  <c r="AB212" i="55" s="1"/>
  <c r="O121" i="14"/>
  <c r="W121" i="14" s="1"/>
  <c r="X17" i="137"/>
  <c r="AB10" i="95"/>
  <c r="I9" i="14"/>
  <c r="W25" i="53"/>
  <c r="X25" i="53" s="1"/>
  <c r="X47" i="16"/>
  <c r="AB14" i="137"/>
  <c r="V67" i="52"/>
  <c r="F83" i="16" l="1"/>
  <c r="G88" i="16"/>
  <c r="G91" i="16" s="1"/>
  <c r="V139" i="14"/>
  <c r="AE335" i="52"/>
  <c r="V70" i="53"/>
  <c r="V72" i="53" s="1"/>
  <c r="U25" i="95"/>
  <c r="W85" i="52"/>
  <c r="X82" i="52"/>
  <c r="X84" i="52" s="1"/>
  <c r="AF61" i="137"/>
  <c r="Z400" i="137"/>
  <c r="Z382" i="52"/>
  <c r="Y382" i="52"/>
  <c r="AF32" i="16"/>
  <c r="V31" i="16"/>
  <c r="V49" i="16" s="1"/>
  <c r="V50" i="16" s="1"/>
  <c r="Y36" i="16"/>
  <c r="AG384" i="53"/>
  <c r="AG376" i="53"/>
  <c r="Z376" i="53" s="1"/>
  <c r="Z30" i="53" s="1"/>
  <c r="AG389" i="53"/>
  <c r="AG375" i="53"/>
  <c r="AG385" i="53"/>
  <c r="AG391" i="53"/>
  <c r="AG373" i="53"/>
  <c r="AG374" i="53"/>
  <c r="Z374" i="53" s="1"/>
  <c r="Z28" i="53" s="1"/>
  <c r="AG372" i="53"/>
  <c r="AG381" i="53"/>
  <c r="AG387" i="53"/>
  <c r="AG382" i="53"/>
  <c r="Z382" i="53" s="1"/>
  <c r="Z36" i="53" s="1"/>
  <c r="AG378" i="53"/>
  <c r="AG377" i="53"/>
  <c r="AG379" i="53"/>
  <c r="AG388" i="53"/>
  <c r="Z388" i="53" s="1"/>
  <c r="Z42" i="53" s="1"/>
  <c r="AG383" i="53"/>
  <c r="AG386" i="53"/>
  <c r="Z386" i="53" s="1"/>
  <c r="Z40" i="53" s="1"/>
  <c r="AG380" i="53"/>
  <c r="AG390" i="53"/>
  <c r="Z390" i="53" s="1"/>
  <c r="Z44" i="53" s="1"/>
  <c r="AC15" i="137"/>
  <c r="AC398" i="137"/>
  <c r="Y10" i="53"/>
  <c r="AA356" i="53"/>
  <c r="AB356" i="53" s="1"/>
  <c r="Y12" i="53"/>
  <c r="AA12" i="53" s="1"/>
  <c r="AA358" i="53"/>
  <c r="AB358" i="53" s="1"/>
  <c r="Y14" i="53"/>
  <c r="AA360" i="53"/>
  <c r="Y16" i="53"/>
  <c r="AA16" i="53" s="1"/>
  <c r="AA362" i="53"/>
  <c r="AF362" i="53" s="1"/>
  <c r="Y18" i="53"/>
  <c r="AA364" i="53"/>
  <c r="AF364" i="53" s="1"/>
  <c r="Y20" i="53"/>
  <c r="AA20" i="53" s="1"/>
  <c r="AA366" i="53"/>
  <c r="AF366" i="53" s="1"/>
  <c r="Y22" i="53"/>
  <c r="AA368" i="53"/>
  <c r="AF368" i="53" s="1"/>
  <c r="AA370" i="53"/>
  <c r="Y24" i="53"/>
  <c r="AD343" i="52"/>
  <c r="AD17" i="52" s="1"/>
  <c r="Z343" i="52"/>
  <c r="Z17" i="52" s="1"/>
  <c r="Y343" i="52"/>
  <c r="AC343" i="52"/>
  <c r="AD341" i="52"/>
  <c r="AD15" i="52" s="1"/>
  <c r="Z341" i="52"/>
  <c r="Z15" i="52" s="1"/>
  <c r="Y341" i="52"/>
  <c r="AC341" i="52"/>
  <c r="AF11" i="16"/>
  <c r="Z346" i="52"/>
  <c r="Z20" i="52" s="1"/>
  <c r="Y346" i="52"/>
  <c r="AC346" i="52"/>
  <c r="AD346" i="52"/>
  <c r="AD20" i="52" s="1"/>
  <c r="Z340" i="52"/>
  <c r="Z14" i="52" s="1"/>
  <c r="Y340" i="52"/>
  <c r="AC340" i="52"/>
  <c r="AD340" i="52"/>
  <c r="AD14" i="52" s="1"/>
  <c r="Z342" i="52"/>
  <c r="Z16" i="52" s="1"/>
  <c r="Y342" i="52"/>
  <c r="AC342" i="52"/>
  <c r="AD342" i="52"/>
  <c r="AD16" i="52" s="1"/>
  <c r="AA66" i="138"/>
  <c r="Z10" i="138"/>
  <c r="AA10" i="138" s="1"/>
  <c r="AB10" i="138" s="1"/>
  <c r="Z13" i="138"/>
  <c r="AA13" i="138" s="1"/>
  <c r="AB13" i="138" s="1"/>
  <c r="AA69" i="138"/>
  <c r="AC9" i="138"/>
  <c r="AC11" i="138"/>
  <c r="AC8" i="138"/>
  <c r="AC72" i="138"/>
  <c r="AC120" i="14" s="1"/>
  <c r="Z338" i="52"/>
  <c r="Z12" i="52" s="1"/>
  <c r="Y338" i="52"/>
  <c r="AC338" i="52"/>
  <c r="AD338" i="52"/>
  <c r="AD12" i="52" s="1"/>
  <c r="AC12" i="53"/>
  <c r="AE12" i="53" s="1"/>
  <c r="AO12" i="95" s="1"/>
  <c r="AE358" i="53"/>
  <c r="AC16" i="53"/>
  <c r="AE16" i="53" s="1"/>
  <c r="AO16" i="95" s="1"/>
  <c r="AE362" i="53"/>
  <c r="AC20" i="53"/>
  <c r="AE20" i="53" s="1"/>
  <c r="AO20" i="95" s="1"/>
  <c r="AE366" i="53"/>
  <c r="AC24" i="53"/>
  <c r="AE24" i="53" s="1"/>
  <c r="AO24" i="95" s="1"/>
  <c r="AE370" i="53"/>
  <c r="AE357" i="53"/>
  <c r="AC11" i="53"/>
  <c r="AE11" i="53" s="1"/>
  <c r="AO11" i="95" s="1"/>
  <c r="AC15" i="53"/>
  <c r="AE15" i="53" s="1"/>
  <c r="AO15" i="95" s="1"/>
  <c r="AE361" i="53"/>
  <c r="AC19" i="53"/>
  <c r="AE19" i="53" s="1"/>
  <c r="AO19" i="95" s="1"/>
  <c r="AE365" i="53"/>
  <c r="AC23" i="53"/>
  <c r="AE23" i="53" s="1"/>
  <c r="AO23" i="95" s="1"/>
  <c r="AQ23" i="95" s="1"/>
  <c r="AE369" i="53"/>
  <c r="AA10" i="53"/>
  <c r="AA14" i="53"/>
  <c r="AA18" i="53"/>
  <c r="AA22" i="53"/>
  <c r="Z344" i="52"/>
  <c r="Z18" i="52" s="1"/>
  <c r="Y344" i="52"/>
  <c r="AC344" i="52"/>
  <c r="AD344" i="52"/>
  <c r="AD18" i="52" s="1"/>
  <c r="Z15" i="137"/>
  <c r="Z13" i="137" s="1"/>
  <c r="Z398" i="137"/>
  <c r="Z9" i="52"/>
  <c r="AD64" i="138"/>
  <c r="AD69" i="138"/>
  <c r="AD13" i="138" s="1"/>
  <c r="AD67" i="138"/>
  <c r="AD11" i="138" s="1"/>
  <c r="AD66" i="138"/>
  <c r="AD10" i="138" s="1"/>
  <c r="AD65" i="138"/>
  <c r="AD9" i="138" s="1"/>
  <c r="AG377" i="52"/>
  <c r="AG353" i="52"/>
  <c r="AG379" i="52"/>
  <c r="AG378" i="52"/>
  <c r="AG352" i="52"/>
  <c r="AG372" i="52"/>
  <c r="AG361" i="52"/>
  <c r="AG371" i="52"/>
  <c r="AG355" i="52"/>
  <c r="AG366" i="52"/>
  <c r="AG369" i="52"/>
  <c r="AG363" i="52"/>
  <c r="AG354" i="52"/>
  <c r="AG386" i="52"/>
  <c r="AG357" i="52"/>
  <c r="AG373" i="52"/>
  <c r="AG383" i="52"/>
  <c r="AG384" i="52"/>
  <c r="AG358" i="52"/>
  <c r="AG385" i="52"/>
  <c r="AG380" i="52"/>
  <c r="AG362" i="52"/>
  <c r="AG364" i="52"/>
  <c r="AG381" i="52"/>
  <c r="AG360" i="52"/>
  <c r="AG351" i="52"/>
  <c r="AG367" i="52"/>
  <c r="AG356" i="52"/>
  <c r="AG374" i="52"/>
  <c r="AG368" i="52"/>
  <c r="AG359" i="52"/>
  <c r="AG365" i="52"/>
  <c r="AG376" i="52"/>
  <c r="AG375" i="52"/>
  <c r="AD354" i="53"/>
  <c r="AD9" i="53"/>
  <c r="AD8" i="53" s="1"/>
  <c r="Y9" i="53"/>
  <c r="Y354" i="53"/>
  <c r="AA355" i="53"/>
  <c r="Y11" i="53"/>
  <c r="AA11" i="53" s="1"/>
  <c r="AA357" i="53"/>
  <c r="AB357" i="53" s="1"/>
  <c r="Y13" i="53"/>
  <c r="AA13" i="53" s="1"/>
  <c r="AA359" i="53"/>
  <c r="AB359" i="53" s="1"/>
  <c r="AA361" i="53"/>
  <c r="AF361" i="53" s="1"/>
  <c r="Y15" i="53"/>
  <c r="AA15" i="53" s="1"/>
  <c r="Y17" i="53"/>
  <c r="AA17" i="53" s="1"/>
  <c r="AA363" i="53"/>
  <c r="AF363" i="53" s="1"/>
  <c r="Y19" i="53"/>
  <c r="AA19" i="53" s="1"/>
  <c r="AA365" i="53"/>
  <c r="AB365" i="53" s="1"/>
  <c r="Y21" i="53"/>
  <c r="AA21" i="53" s="1"/>
  <c r="AA367" i="53"/>
  <c r="AF367" i="53" s="1"/>
  <c r="AA369" i="53"/>
  <c r="AF369" i="53" s="1"/>
  <c r="Y23" i="53"/>
  <c r="AA23" i="53" s="1"/>
  <c r="AD345" i="52"/>
  <c r="AD19" i="52" s="1"/>
  <c r="Z345" i="52"/>
  <c r="Z19" i="52" s="1"/>
  <c r="Y345" i="52"/>
  <c r="AC345" i="52"/>
  <c r="Z348" i="52"/>
  <c r="Z22" i="52" s="1"/>
  <c r="Y348" i="52"/>
  <c r="AC348" i="52"/>
  <c r="AD348" i="52"/>
  <c r="AD22" i="52" s="1"/>
  <c r="AD349" i="52"/>
  <c r="AD23" i="52" s="1"/>
  <c r="Z349" i="52"/>
  <c r="Y349" i="52"/>
  <c r="AC349" i="52"/>
  <c r="Y400" i="137"/>
  <c r="Z372" i="53"/>
  <c r="Z391" i="53"/>
  <c r="Z45" i="53" s="1"/>
  <c r="Z389" i="53"/>
  <c r="Z43" i="53" s="1"/>
  <c r="Z387" i="53"/>
  <c r="Z41" i="53" s="1"/>
  <c r="Z385" i="53"/>
  <c r="Z39" i="53" s="1"/>
  <c r="Z384" i="53"/>
  <c r="Z38" i="53" s="1"/>
  <c r="Z383" i="53"/>
  <c r="Z37" i="53" s="1"/>
  <c r="Z381" i="53"/>
  <c r="Z35" i="53" s="1"/>
  <c r="Z380" i="53"/>
  <c r="Z34" i="53" s="1"/>
  <c r="Z379" i="53"/>
  <c r="Z33" i="53" s="1"/>
  <c r="Z378" i="53"/>
  <c r="Z32" i="53" s="1"/>
  <c r="Z377" i="53"/>
  <c r="Z31" i="53" s="1"/>
  <c r="Z375" i="53"/>
  <c r="Z29" i="53" s="1"/>
  <c r="Z373" i="53"/>
  <c r="Z27" i="53" s="1"/>
  <c r="AA65" i="138"/>
  <c r="AB65" i="138" s="1"/>
  <c r="Z9" i="138"/>
  <c r="AA9" i="138" s="1"/>
  <c r="AA67" i="138"/>
  <c r="AB67" i="138" s="1"/>
  <c r="Z11" i="138"/>
  <c r="AA11" i="138" s="1"/>
  <c r="AA64" i="138"/>
  <c r="Z8" i="138"/>
  <c r="Z72" i="138"/>
  <c r="Z120" i="14" s="1"/>
  <c r="AC10" i="138"/>
  <c r="AE10" i="138" s="1"/>
  <c r="AE66" i="138"/>
  <c r="AE69" i="138"/>
  <c r="AC13" i="138"/>
  <c r="AD347" i="52"/>
  <c r="AD21" i="52" s="1"/>
  <c r="Z347" i="52"/>
  <c r="Z21" i="52" s="1"/>
  <c r="Y347" i="52"/>
  <c r="AC347" i="52"/>
  <c r="AC10" i="53"/>
  <c r="AE10" i="53" s="1"/>
  <c r="AO10" i="95" s="1"/>
  <c r="AE356" i="53"/>
  <c r="AC14" i="53"/>
  <c r="AE14" i="53" s="1"/>
  <c r="AO14" i="95" s="1"/>
  <c r="AE360" i="53"/>
  <c r="AC18" i="53"/>
  <c r="AE18" i="53" s="1"/>
  <c r="AO18" i="95" s="1"/>
  <c r="AE364" i="53"/>
  <c r="AC22" i="53"/>
  <c r="AE22" i="53" s="1"/>
  <c r="AO22" i="95" s="1"/>
  <c r="AE368" i="53"/>
  <c r="AE355" i="53"/>
  <c r="AC9" i="53"/>
  <c r="AC354" i="53"/>
  <c r="AC13" i="53"/>
  <c r="AE13" i="53" s="1"/>
  <c r="AO13" i="95" s="1"/>
  <c r="AE359" i="53"/>
  <c r="AF359" i="53" s="1"/>
  <c r="AC17" i="53"/>
  <c r="AE17" i="53" s="1"/>
  <c r="AO17" i="95" s="1"/>
  <c r="AE363" i="53"/>
  <c r="AC21" i="53"/>
  <c r="AE21" i="53" s="1"/>
  <c r="AO21" i="95" s="1"/>
  <c r="AE367" i="53"/>
  <c r="Z9" i="53"/>
  <c r="Z354" i="53"/>
  <c r="AD339" i="52"/>
  <c r="AD13" i="52" s="1"/>
  <c r="Z339" i="52"/>
  <c r="Z13" i="52" s="1"/>
  <c r="Y339" i="52"/>
  <c r="AC339" i="52"/>
  <c r="AD14" i="16"/>
  <c r="AD16" i="16" s="1"/>
  <c r="Z336" i="52"/>
  <c r="Z10" i="52" s="1"/>
  <c r="Y336" i="52"/>
  <c r="AC336" i="52"/>
  <c r="AD336" i="52"/>
  <c r="AD337" i="52"/>
  <c r="AD11" i="52" s="1"/>
  <c r="Z337" i="52"/>
  <c r="Z11" i="52" s="1"/>
  <c r="Y337" i="52"/>
  <c r="AC337" i="52"/>
  <c r="Z417" i="137"/>
  <c r="Z32" i="137" s="1"/>
  <c r="Z416" i="137"/>
  <c r="Z31" i="137" s="1"/>
  <c r="Z415" i="137"/>
  <c r="Z30" i="137" s="1"/>
  <c r="Z414" i="137"/>
  <c r="Z29" i="137" s="1"/>
  <c r="Z413" i="137"/>
  <c r="Z28" i="137" s="1"/>
  <c r="Z412" i="137"/>
  <c r="Z27" i="137" s="1"/>
  <c r="Z411" i="137"/>
  <c r="Z26" i="137" s="1"/>
  <c r="Z410" i="137"/>
  <c r="Z25" i="137" s="1"/>
  <c r="Z409" i="137"/>
  <c r="Z24" i="137" s="1"/>
  <c r="Z408" i="137"/>
  <c r="Z23" i="137" s="1"/>
  <c r="Z407" i="137"/>
  <c r="Z22" i="137" s="1"/>
  <c r="Z406" i="137"/>
  <c r="Z21" i="137" s="1"/>
  <c r="Z405" i="137"/>
  <c r="Z20" i="137" s="1"/>
  <c r="Z404" i="137"/>
  <c r="Z19" i="137" s="1"/>
  <c r="Z403" i="137"/>
  <c r="AG387" i="52"/>
  <c r="AA335" i="52"/>
  <c r="AF335" i="52" s="1"/>
  <c r="Y334" i="52"/>
  <c r="Y9" i="52"/>
  <c r="AG392" i="53"/>
  <c r="Z392" i="53" s="1"/>
  <c r="J83" i="16"/>
  <c r="X466" i="137"/>
  <c r="X82" i="137" s="1"/>
  <c r="W467" i="137"/>
  <c r="H31" i="16"/>
  <c r="L83" i="16"/>
  <c r="Z52" i="95"/>
  <c r="G87" i="146"/>
  <c r="G93" i="146" s="1"/>
  <c r="G74" i="146"/>
  <c r="W122" i="14"/>
  <c r="E59" i="146"/>
  <c r="E73" i="146"/>
  <c r="P73" i="146" s="1"/>
  <c r="I90" i="146"/>
  <c r="I91" i="146" s="1"/>
  <c r="I88" i="146"/>
  <c r="I93" i="146"/>
  <c r="AB60" i="137"/>
  <c r="AD60" i="137"/>
  <c r="AE60" i="137" s="1"/>
  <c r="AF60" i="137" s="1"/>
  <c r="AE445" i="137"/>
  <c r="AF445" i="137" s="1"/>
  <c r="U83" i="16"/>
  <c r="Q83" i="16"/>
  <c r="N88" i="16"/>
  <c r="N91" i="16" s="1"/>
  <c r="E83" i="16"/>
  <c r="AF78" i="14"/>
  <c r="AA80" i="14"/>
  <c r="AF14" i="137"/>
  <c r="T53" i="95"/>
  <c r="F92" i="16"/>
  <c r="F93" i="16" s="1"/>
  <c r="K88" i="16"/>
  <c r="K91" i="16" s="1"/>
  <c r="R83" i="16"/>
  <c r="S83" i="16"/>
  <c r="G92" i="16"/>
  <c r="G93" i="16" s="1"/>
  <c r="H93" i="16" s="1"/>
  <c r="AB118" i="14"/>
  <c r="F14" i="152"/>
  <c r="X12" i="14"/>
  <c r="I134" i="14"/>
  <c r="D93" i="146"/>
  <c r="AB51" i="53"/>
  <c r="X51" i="53"/>
  <c r="AB20" i="55"/>
  <c r="AA23" i="55"/>
  <c r="Z455" i="137"/>
  <c r="W416" i="53"/>
  <c r="W419" i="53" s="1"/>
  <c r="X371" i="53"/>
  <c r="H161" i="14"/>
  <c r="X159" i="14"/>
  <c r="AB123" i="14"/>
  <c r="AD23" i="55"/>
  <c r="AD24" i="55" s="1"/>
  <c r="AE20" i="55"/>
  <c r="AE23" i="55" s="1"/>
  <c r="AE24" i="55" s="1"/>
  <c r="AA53" i="14"/>
  <c r="AF51" i="14"/>
  <c r="AF105" i="14"/>
  <c r="AA107" i="14"/>
  <c r="W119" i="14"/>
  <c r="O138" i="14"/>
  <c r="O128" i="14"/>
  <c r="O132" i="14" s="1"/>
  <c r="O134" i="14" s="1"/>
  <c r="O140" i="14" s="1"/>
  <c r="O139" i="14"/>
  <c r="F27" i="14"/>
  <c r="F24" i="14"/>
  <c r="W47" i="14"/>
  <c r="AB38" i="14"/>
  <c r="H49" i="16"/>
  <c r="H72" i="53"/>
  <c r="AB92" i="14"/>
  <c r="W101" i="14"/>
  <c r="H138" i="14"/>
  <c r="H139" i="14"/>
  <c r="X119" i="14"/>
  <c r="H128" i="14"/>
  <c r="AF186" i="14"/>
  <c r="AA188" i="14"/>
  <c r="H29" i="14"/>
  <c r="H30" i="14"/>
  <c r="H18" i="14"/>
  <c r="C32" i="93"/>
  <c r="W66" i="52"/>
  <c r="X8" i="52"/>
  <c r="P83" i="16"/>
  <c r="P88" i="16"/>
  <c r="P91" i="16" s="1"/>
  <c r="L16" i="93"/>
  <c r="E18" i="152" s="1"/>
  <c r="AB9" i="95"/>
  <c r="U31" i="14"/>
  <c r="U25" i="14"/>
  <c r="K27" i="14"/>
  <c r="K24" i="14"/>
  <c r="F140" i="14"/>
  <c r="F135" i="14"/>
  <c r="H36" i="15" s="1"/>
  <c r="AD13" i="14"/>
  <c r="AE13" i="14" s="1"/>
  <c r="AF13" i="14" s="1"/>
  <c r="AE123" i="14"/>
  <c r="AF123" i="14" s="1"/>
  <c r="D83" i="16"/>
  <c r="D85" i="16" s="1"/>
  <c r="D88" i="16"/>
  <c r="D91" i="16" s="1"/>
  <c r="H50" i="16"/>
  <c r="J90" i="146"/>
  <c r="J93" i="146"/>
  <c r="J88" i="146"/>
  <c r="AB11" i="95"/>
  <c r="T16" i="93"/>
  <c r="D21" i="152" s="1"/>
  <c r="X105" i="14"/>
  <c r="H107" i="14"/>
  <c r="AE9" i="52"/>
  <c r="AB393" i="53"/>
  <c r="X393" i="53"/>
  <c r="AD118" i="14"/>
  <c r="AE118" i="14" s="1"/>
  <c r="R24" i="14"/>
  <c r="R27" i="14"/>
  <c r="I49" i="16"/>
  <c r="I50" i="16" s="1"/>
  <c r="O31" i="16"/>
  <c r="O49" i="16" s="1"/>
  <c r="D27" i="14"/>
  <c r="D24" i="14"/>
  <c r="S27" i="14"/>
  <c r="S24" i="14"/>
  <c r="K135" i="14"/>
  <c r="K140" i="14"/>
  <c r="AC8" i="14"/>
  <c r="AB74" i="14"/>
  <c r="W78" i="14"/>
  <c r="P18" i="14"/>
  <c r="P22" i="14" s="1"/>
  <c r="Y53" i="95"/>
  <c r="P30" i="14"/>
  <c r="AF232" i="55"/>
  <c r="Y8" i="95"/>
  <c r="M53" i="95"/>
  <c r="X122" i="14"/>
  <c r="J25" i="14"/>
  <c r="J31" i="14"/>
  <c r="AF39" i="16"/>
  <c r="AB39" i="16"/>
  <c r="Z25" i="95"/>
  <c r="R25" i="95"/>
  <c r="W155" i="14"/>
  <c r="AB146" i="14"/>
  <c r="N25" i="14"/>
  <c r="N31" i="14"/>
  <c r="H51" i="14"/>
  <c r="X47" i="14"/>
  <c r="D135" i="14"/>
  <c r="D140" i="14"/>
  <c r="X392" i="52"/>
  <c r="W82" i="137"/>
  <c r="AB173" i="14"/>
  <c r="W182" i="14"/>
  <c r="AF161" i="14"/>
  <c r="AA162" i="14"/>
  <c r="AF162" i="14" s="1"/>
  <c r="X121" i="14"/>
  <c r="V83" i="16"/>
  <c r="V88" i="16"/>
  <c r="V91" i="16" s="1"/>
  <c r="I18" i="14"/>
  <c r="I22" i="14" s="1"/>
  <c r="I29" i="14"/>
  <c r="I30" i="14"/>
  <c r="O9" i="14"/>
  <c r="L134" i="14"/>
  <c r="S53" i="95"/>
  <c r="W8" i="95"/>
  <c r="Y70" i="137"/>
  <c r="X78" i="14"/>
  <c r="H80" i="14"/>
  <c r="O93" i="146"/>
  <c r="O88" i="146"/>
  <c r="O90" i="146"/>
  <c r="O91" i="146" s="1"/>
  <c r="E27" i="14"/>
  <c r="E24" i="14"/>
  <c r="S135" i="14"/>
  <c r="S140" i="14"/>
  <c r="Q27" i="14"/>
  <c r="Q24" i="14"/>
  <c r="H186" i="14"/>
  <c r="X182" i="14"/>
  <c r="Z8" i="14"/>
  <c r="AA8" i="14" s="1"/>
  <c r="M24" i="14"/>
  <c r="M27" i="14"/>
  <c r="AA61" i="52"/>
  <c r="AF61" i="52" s="1"/>
  <c r="AF62" i="52"/>
  <c r="AB48" i="53"/>
  <c r="W47" i="53"/>
  <c r="W70" i="53" s="1"/>
  <c r="X48" i="53"/>
  <c r="X8" i="95"/>
  <c r="R8" i="95"/>
  <c r="N53" i="95"/>
  <c r="P140" i="14"/>
  <c r="P135" i="14"/>
  <c r="L24" i="14"/>
  <c r="L27" i="14"/>
  <c r="W90" i="53"/>
  <c r="AC455" i="137"/>
  <c r="V30" i="14"/>
  <c r="V18" i="14"/>
  <c r="V22" i="14" s="1"/>
  <c r="V29" i="14"/>
  <c r="P53" i="95"/>
  <c r="AF235" i="55"/>
  <c r="X56" i="53"/>
  <c r="W24" i="95"/>
  <c r="AJ16" i="93" s="1"/>
  <c r="E26" i="152" s="1"/>
  <c r="W36" i="16"/>
  <c r="AB13" i="14"/>
  <c r="AF10" i="138" l="1"/>
  <c r="AE13" i="138"/>
  <c r="AE11" i="138"/>
  <c r="AE9" i="138"/>
  <c r="U53" i="95"/>
  <c r="W25" i="95"/>
  <c r="AB25" i="95" s="1"/>
  <c r="Z53" i="95"/>
  <c r="AF356" i="53"/>
  <c r="AF13" i="138"/>
  <c r="AF358" i="53"/>
  <c r="H92" i="16"/>
  <c r="AE14" i="16"/>
  <c r="AE16" i="16" s="1"/>
  <c r="AF16" i="16" s="1"/>
  <c r="Z432" i="53"/>
  <c r="Z431" i="53"/>
  <c r="Z430" i="53"/>
  <c r="Z429" i="53"/>
  <c r="Z428" i="53"/>
  <c r="Z427" i="53"/>
  <c r="Z426" i="53"/>
  <c r="Z425" i="53"/>
  <c r="Z424" i="53"/>
  <c r="Z423" i="53"/>
  <c r="Z46" i="53"/>
  <c r="AA9" i="52"/>
  <c r="AB335" i="52"/>
  <c r="Z387" i="52"/>
  <c r="Y387" i="52"/>
  <c r="Z18" i="137"/>
  <c r="Z17" i="137" s="1"/>
  <c r="Z402" i="137"/>
  <c r="Y11" i="52"/>
  <c r="AA11" i="52" s="1"/>
  <c r="AA337" i="52"/>
  <c r="AB337" i="52" s="1"/>
  <c r="AC10" i="52"/>
  <c r="AC334" i="52"/>
  <c r="AE336" i="52"/>
  <c r="Y13" i="52"/>
  <c r="AA13" i="52" s="1"/>
  <c r="AA339" i="52"/>
  <c r="AB339" i="52" s="1"/>
  <c r="AE19" i="95"/>
  <c r="AJ19" i="95" s="1"/>
  <c r="AT19" i="95" s="1"/>
  <c r="AF19" i="53"/>
  <c r="AB19" i="53"/>
  <c r="AE13" i="95"/>
  <c r="AJ13" i="95" s="1"/>
  <c r="AT13" i="95" s="1"/>
  <c r="AB13" i="53"/>
  <c r="AF13" i="53"/>
  <c r="AA9" i="53"/>
  <c r="Z8" i="53"/>
  <c r="AE9" i="53"/>
  <c r="AC8" i="53"/>
  <c r="AE347" i="52"/>
  <c r="AC21" i="52"/>
  <c r="AE21" i="52" s="1"/>
  <c r="AN21" i="95" s="1"/>
  <c r="Z10" i="14"/>
  <c r="AA10" i="14" s="1"/>
  <c r="AB10" i="14" s="1"/>
  <c r="AA120" i="14"/>
  <c r="AB120" i="14" s="1"/>
  <c r="AB64" i="138"/>
  <c r="AA72" i="138"/>
  <c r="AC23" i="52"/>
  <c r="AE349" i="52"/>
  <c r="Z23" i="52"/>
  <c r="Y22" i="52"/>
  <c r="AA22" i="52" s="1"/>
  <c r="AA348" i="52"/>
  <c r="AF348" i="52" s="1"/>
  <c r="AE345" i="52"/>
  <c r="AC19" i="52"/>
  <c r="AE19" i="52" s="1"/>
  <c r="AN19" i="95" s="1"/>
  <c r="AE23" i="95"/>
  <c r="AG23" i="95" s="1"/>
  <c r="AF23" i="53"/>
  <c r="AF15" i="53"/>
  <c r="AE15" i="95"/>
  <c r="AF355" i="53"/>
  <c r="AB355" i="53"/>
  <c r="AA354" i="53"/>
  <c r="Y8" i="53"/>
  <c r="Z375" i="52"/>
  <c r="Z49" i="52" s="1"/>
  <c r="Y375" i="52"/>
  <c r="AD375" i="52"/>
  <c r="AD49" i="52" s="1"/>
  <c r="AC375" i="52"/>
  <c r="Z365" i="52"/>
  <c r="Z39" i="52" s="1"/>
  <c r="Y365" i="52"/>
  <c r="AD365" i="52"/>
  <c r="AD39" i="52" s="1"/>
  <c r="AC365" i="52"/>
  <c r="Z368" i="52"/>
  <c r="Z42" i="52" s="1"/>
  <c r="Y368" i="52"/>
  <c r="AD368" i="52"/>
  <c r="AD42" i="52" s="1"/>
  <c r="AC368" i="52"/>
  <c r="Z356" i="52"/>
  <c r="Z30" i="52" s="1"/>
  <c r="Y356" i="52"/>
  <c r="AD356" i="52"/>
  <c r="AD30" i="52" s="1"/>
  <c r="AC356" i="52"/>
  <c r="Z351" i="52"/>
  <c r="Y351" i="52"/>
  <c r="AD351" i="52"/>
  <c r="AC351" i="52"/>
  <c r="Z381" i="52"/>
  <c r="Z55" i="52" s="1"/>
  <c r="Y381" i="52"/>
  <c r="Z362" i="52"/>
  <c r="Z36" i="52" s="1"/>
  <c r="Y362" i="52"/>
  <c r="AD362" i="52"/>
  <c r="AD36" i="52" s="1"/>
  <c r="AC362" i="52"/>
  <c r="Z385" i="52"/>
  <c r="Z59" i="52" s="1"/>
  <c r="Y385" i="52"/>
  <c r="Z384" i="52"/>
  <c r="Z58" i="52" s="1"/>
  <c r="Y384" i="52"/>
  <c r="Z373" i="52"/>
  <c r="Z47" i="52" s="1"/>
  <c r="Y373" i="52"/>
  <c r="AD373" i="52"/>
  <c r="AD47" i="52" s="1"/>
  <c r="AC373" i="52"/>
  <c r="Z386" i="52"/>
  <c r="Z60" i="52" s="1"/>
  <c r="Y386" i="52"/>
  <c r="Z363" i="52"/>
  <c r="Z37" i="52" s="1"/>
  <c r="Y363" i="52"/>
  <c r="AD363" i="52"/>
  <c r="AD37" i="52" s="1"/>
  <c r="AC363" i="52"/>
  <c r="Z366" i="52"/>
  <c r="Z40" i="52" s="1"/>
  <c r="Y366" i="52"/>
  <c r="AD366" i="52"/>
  <c r="AD40" i="52" s="1"/>
  <c r="AC366" i="52"/>
  <c r="Z371" i="52"/>
  <c r="Y371" i="52"/>
  <c r="AD371" i="52"/>
  <c r="AC371" i="52"/>
  <c r="Z372" i="52"/>
  <c r="Z46" i="52" s="1"/>
  <c r="Y372" i="52"/>
  <c r="AD372" i="52"/>
  <c r="AD46" i="52" s="1"/>
  <c r="AC372" i="52"/>
  <c r="Z378" i="52"/>
  <c r="Y378" i="52"/>
  <c r="Z353" i="52"/>
  <c r="Z27" i="52" s="1"/>
  <c r="Y353" i="52"/>
  <c r="AD353" i="52"/>
  <c r="AD27" i="52" s="1"/>
  <c r="AC353" i="52"/>
  <c r="AD392" i="53"/>
  <c r="AD391" i="53"/>
  <c r="AD45" i="53" s="1"/>
  <c r="AD390" i="53"/>
  <c r="AD44" i="53" s="1"/>
  <c r="AD389" i="53"/>
  <c r="AD43" i="53" s="1"/>
  <c r="AD388" i="53"/>
  <c r="AD42" i="53" s="1"/>
  <c r="AD387" i="53"/>
  <c r="AD41" i="53" s="1"/>
  <c r="AD386" i="53"/>
  <c r="AD40" i="53" s="1"/>
  <c r="AD385" i="53"/>
  <c r="AD39" i="53" s="1"/>
  <c r="AD384" i="53"/>
  <c r="AD38" i="53" s="1"/>
  <c r="AD383" i="53"/>
  <c r="AD37" i="53" s="1"/>
  <c r="AD382" i="53"/>
  <c r="AD36" i="53" s="1"/>
  <c r="AD381" i="53"/>
  <c r="AD35" i="53" s="1"/>
  <c r="AD380" i="53"/>
  <c r="AD34" i="53" s="1"/>
  <c r="AD379" i="53"/>
  <c r="AD33" i="53" s="1"/>
  <c r="AD378" i="53"/>
  <c r="AD32" i="53" s="1"/>
  <c r="AD377" i="53"/>
  <c r="AD31" i="53" s="1"/>
  <c r="AD376" i="53"/>
  <c r="AD30" i="53" s="1"/>
  <c r="AD375" i="53"/>
  <c r="AD29" i="53" s="1"/>
  <c r="AD374" i="53"/>
  <c r="AD28" i="53" s="1"/>
  <c r="AD373" i="53"/>
  <c r="AD27" i="53" s="1"/>
  <c r="AD372" i="53"/>
  <c r="AD8" i="138"/>
  <c r="AD16" i="138" s="1"/>
  <c r="AD72" i="138"/>
  <c r="AD120" i="14" s="1"/>
  <c r="AD10" i="14" s="1"/>
  <c r="Z334" i="52"/>
  <c r="Y18" i="52"/>
  <c r="AA344" i="52"/>
  <c r="AF344" i="52" s="1"/>
  <c r="AF22" i="53"/>
  <c r="AE22" i="95"/>
  <c r="AF18" i="53"/>
  <c r="AE18" i="95"/>
  <c r="AE14" i="95"/>
  <c r="AJ14" i="95" s="1"/>
  <c r="AT14" i="95" s="1"/>
  <c r="AB14" i="53"/>
  <c r="AF14" i="53"/>
  <c r="AF365" i="53"/>
  <c r="AA338" i="52"/>
  <c r="Y12" i="52"/>
  <c r="AA12" i="52" s="1"/>
  <c r="AE64" i="138"/>
  <c r="AC16" i="138"/>
  <c r="AC17" i="138" s="1"/>
  <c r="AB66" i="138"/>
  <c r="AF66" i="138"/>
  <c r="AE342" i="52"/>
  <c r="AC16" i="52"/>
  <c r="AE16" i="52" s="1"/>
  <c r="AN16" i="95" s="1"/>
  <c r="AC14" i="52"/>
  <c r="AE14" i="52" s="1"/>
  <c r="AN14" i="95" s="1"/>
  <c r="AE340" i="52"/>
  <c r="AC20" i="52"/>
  <c r="AE20" i="52" s="1"/>
  <c r="AN20" i="95" s="1"/>
  <c r="AE346" i="52"/>
  <c r="AC15" i="52"/>
  <c r="AE15" i="52" s="1"/>
  <c r="AN15" i="95" s="1"/>
  <c r="AE341" i="52"/>
  <c r="AE343" i="52"/>
  <c r="AC17" i="52"/>
  <c r="AE17" i="52" s="1"/>
  <c r="AN17" i="95" s="1"/>
  <c r="AA24" i="53"/>
  <c r="AF360" i="53"/>
  <c r="AB360" i="53"/>
  <c r="AC13" i="137"/>
  <c r="AC390" i="53"/>
  <c r="Y390" i="53"/>
  <c r="AC386" i="53"/>
  <c r="Y386" i="53"/>
  <c r="AC388" i="53"/>
  <c r="Y388" i="53"/>
  <c r="AC377" i="53"/>
  <c r="Y377" i="53"/>
  <c r="AC382" i="53"/>
  <c r="Y382" i="53"/>
  <c r="AC381" i="53"/>
  <c r="Y381" i="53"/>
  <c r="AC374" i="53"/>
  <c r="Y374" i="53"/>
  <c r="AC391" i="53"/>
  <c r="Y391" i="53"/>
  <c r="AC375" i="53"/>
  <c r="Y375" i="53"/>
  <c r="AC376" i="53"/>
  <c r="Y376" i="53"/>
  <c r="AD400" i="137"/>
  <c r="AC392" i="53"/>
  <c r="Y392" i="53"/>
  <c r="AC11" i="52"/>
  <c r="AE11" i="52" s="1"/>
  <c r="AN11" i="95" s="1"/>
  <c r="AE337" i="52"/>
  <c r="AF337" i="52" s="1"/>
  <c r="AD10" i="52"/>
  <c r="AD334" i="52"/>
  <c r="Y10" i="52"/>
  <c r="AA336" i="52"/>
  <c r="AE339" i="52"/>
  <c r="AC13" i="52"/>
  <c r="AE13" i="52" s="1"/>
  <c r="AN13" i="95" s="1"/>
  <c r="AF17" i="53"/>
  <c r="AE17" i="95"/>
  <c r="AE354" i="53"/>
  <c r="AA347" i="52"/>
  <c r="AF347" i="52" s="1"/>
  <c r="Y21" i="52"/>
  <c r="AA21" i="52" s="1"/>
  <c r="Z16" i="138"/>
  <c r="Z17" i="138" s="1"/>
  <c r="AA8" i="138"/>
  <c r="AF11" i="138"/>
  <c r="AB11" i="138"/>
  <c r="AB9" i="138"/>
  <c r="AF9" i="138"/>
  <c r="Z26" i="53"/>
  <c r="Z417" i="53"/>
  <c r="Z371" i="53"/>
  <c r="Z416" i="53" s="1"/>
  <c r="Z122" i="14" s="1"/>
  <c r="Z12" i="14" s="1"/>
  <c r="Y15" i="137"/>
  <c r="AA400" i="137"/>
  <c r="Y398" i="137"/>
  <c r="AA349" i="52"/>
  <c r="Y23" i="52"/>
  <c r="AC22" i="52"/>
  <c r="AE22" i="52" s="1"/>
  <c r="AN22" i="95" s="1"/>
  <c r="AE348" i="52"/>
  <c r="Y19" i="52"/>
  <c r="AA19" i="52" s="1"/>
  <c r="AA345" i="52"/>
  <c r="AB345" i="52" s="1"/>
  <c r="AF21" i="53"/>
  <c r="AE21" i="95"/>
  <c r="AE11" i="95"/>
  <c r="AJ11" i="95" s="1"/>
  <c r="AT11" i="95" s="1"/>
  <c r="AB11" i="53"/>
  <c r="AF11" i="53"/>
  <c r="Z376" i="52"/>
  <c r="Z50" i="52" s="1"/>
  <c r="Y376" i="52"/>
  <c r="AD376" i="52"/>
  <c r="AD50" i="52" s="1"/>
  <c r="AC376" i="52"/>
  <c r="Z359" i="52"/>
  <c r="Z33" i="52" s="1"/>
  <c r="Y359" i="52"/>
  <c r="AD359" i="52"/>
  <c r="AD33" i="52" s="1"/>
  <c r="AC359" i="52"/>
  <c r="Z374" i="52"/>
  <c r="Z48" i="52" s="1"/>
  <c r="Y374" i="52"/>
  <c r="AD374" i="52"/>
  <c r="AD48" i="52" s="1"/>
  <c r="AC374" i="52"/>
  <c r="Z367" i="52"/>
  <c r="Z41" i="52" s="1"/>
  <c r="Y367" i="52"/>
  <c r="AD367" i="52"/>
  <c r="AD41" i="52" s="1"/>
  <c r="AC367" i="52"/>
  <c r="Z360" i="52"/>
  <c r="Z34" i="52" s="1"/>
  <c r="Y360" i="52"/>
  <c r="AD360" i="52"/>
  <c r="AD34" i="52" s="1"/>
  <c r="AC360" i="52"/>
  <c r="Z364" i="52"/>
  <c r="Z38" i="52" s="1"/>
  <c r="Y364" i="52"/>
  <c r="AD364" i="52"/>
  <c r="AD38" i="52" s="1"/>
  <c r="AC364" i="52"/>
  <c r="Z380" i="52"/>
  <c r="Z54" i="52" s="1"/>
  <c r="Y380" i="52"/>
  <c r="Z358" i="52"/>
  <c r="Z32" i="52" s="1"/>
  <c r="Y358" i="52"/>
  <c r="AD358" i="52"/>
  <c r="AD32" i="52" s="1"/>
  <c r="AC358" i="52"/>
  <c r="Z383" i="52"/>
  <c r="Z57" i="52" s="1"/>
  <c r="Y383" i="52"/>
  <c r="Z357" i="52"/>
  <c r="Z31" i="52" s="1"/>
  <c r="Y357" i="52"/>
  <c r="AD357" i="52"/>
  <c r="AD31" i="52" s="1"/>
  <c r="AC357" i="52"/>
  <c r="Z354" i="52"/>
  <c r="Z28" i="52" s="1"/>
  <c r="Y354" i="52"/>
  <c r="AD354" i="52"/>
  <c r="AD28" i="52" s="1"/>
  <c r="AC354" i="52"/>
  <c r="Z369" i="52"/>
  <c r="Y369" i="52"/>
  <c r="AD369" i="52"/>
  <c r="AC369" i="52"/>
  <c r="Z355" i="52"/>
  <c r="Z29" i="52" s="1"/>
  <c r="Y355" i="52"/>
  <c r="AD355" i="52"/>
  <c r="AD29" i="52" s="1"/>
  <c r="AC355" i="52"/>
  <c r="Z361" i="52"/>
  <c r="Z35" i="52" s="1"/>
  <c r="Y361" i="52"/>
  <c r="AD361" i="52"/>
  <c r="AD35" i="52" s="1"/>
  <c r="AC361" i="52"/>
  <c r="Z352" i="52"/>
  <c r="Z26" i="52" s="1"/>
  <c r="Y352" i="52"/>
  <c r="AD352" i="52"/>
  <c r="AD26" i="52" s="1"/>
  <c r="AC352" i="52"/>
  <c r="Z379" i="52"/>
  <c r="Z53" i="52" s="1"/>
  <c r="Y379" i="52"/>
  <c r="Z377" i="52"/>
  <c r="Y377" i="52"/>
  <c r="AD377" i="52"/>
  <c r="AC377" i="52"/>
  <c r="Z8" i="52"/>
  <c r="AF14" i="16"/>
  <c r="AC18" i="52"/>
  <c r="AE18" i="52" s="1"/>
  <c r="AN18" i="95" s="1"/>
  <c r="AE344" i="52"/>
  <c r="AA18" i="52"/>
  <c r="AE20" i="95"/>
  <c r="AF20" i="53"/>
  <c r="AE16" i="95"/>
  <c r="AF16" i="53"/>
  <c r="AF10" i="53"/>
  <c r="AE10" i="95"/>
  <c r="AJ10" i="95" s="1"/>
  <c r="AT10" i="95" s="1"/>
  <c r="AB10" i="53"/>
  <c r="AF357" i="53"/>
  <c r="AE338" i="52"/>
  <c r="AC12" i="52"/>
  <c r="AE12" i="52" s="1"/>
  <c r="AN12" i="95" s="1"/>
  <c r="AC10" i="14"/>
  <c r="AE10" i="14" s="1"/>
  <c r="AF10" i="14" s="1"/>
  <c r="AE67" i="138"/>
  <c r="AF67" i="138" s="1"/>
  <c r="AE65" i="138"/>
  <c r="AF65" i="138" s="1"/>
  <c r="AB69" i="138"/>
  <c r="AF69" i="138"/>
  <c r="Y16" i="52"/>
  <c r="AA16" i="52" s="1"/>
  <c r="AA342" i="52"/>
  <c r="AF342" i="52" s="1"/>
  <c r="Y14" i="52"/>
  <c r="AA14" i="52" s="1"/>
  <c r="AA340" i="52"/>
  <c r="AB340" i="52" s="1"/>
  <c r="AA346" i="52"/>
  <c r="AF346" i="52" s="1"/>
  <c r="Y20" i="52"/>
  <c r="AA20" i="52" s="1"/>
  <c r="Y15" i="52"/>
  <c r="AA15" i="52" s="1"/>
  <c r="AA341" i="52"/>
  <c r="AF341" i="52" s="1"/>
  <c r="Y17" i="52"/>
  <c r="AA17" i="52" s="1"/>
  <c r="AA343" i="52"/>
  <c r="AF343" i="52" s="1"/>
  <c r="AF370" i="53"/>
  <c r="AF12" i="53"/>
  <c r="AB12" i="53"/>
  <c r="AE12" i="95"/>
  <c r="AJ12" i="95" s="1"/>
  <c r="AT12" i="95" s="1"/>
  <c r="AC380" i="53"/>
  <c r="Y380" i="53"/>
  <c r="AC383" i="53"/>
  <c r="Y383" i="53"/>
  <c r="AC379" i="53"/>
  <c r="Y379" i="53"/>
  <c r="AC378" i="53"/>
  <c r="Y378" i="53"/>
  <c r="AC387" i="53"/>
  <c r="Y387" i="53"/>
  <c r="AC372" i="53"/>
  <c r="Y372" i="53"/>
  <c r="AC373" i="53"/>
  <c r="Y373" i="53"/>
  <c r="AC385" i="53"/>
  <c r="Y385" i="53"/>
  <c r="AC389" i="53"/>
  <c r="Y389" i="53"/>
  <c r="AC384" i="53"/>
  <c r="Y384" i="53"/>
  <c r="Z36" i="16"/>
  <c r="Z31" i="16" s="1"/>
  <c r="Z49" i="16" s="1"/>
  <c r="Z50" i="16" s="1"/>
  <c r="Z83" i="16" s="1"/>
  <c r="AC36" i="16"/>
  <c r="AA36" i="16"/>
  <c r="Y31" i="16"/>
  <c r="Y49" i="16" s="1"/>
  <c r="Y50" i="16" s="1"/>
  <c r="Y83" i="16" s="1"/>
  <c r="H24" i="15"/>
  <c r="H29" i="15" s="1"/>
  <c r="H30" i="15" s="1"/>
  <c r="E87" i="146"/>
  <c r="E74" i="146"/>
  <c r="G90" i="146"/>
  <c r="G91" i="146" s="1"/>
  <c r="G88" i="146"/>
  <c r="V135" i="14"/>
  <c r="AF80" i="14"/>
  <c r="AA81" i="14"/>
  <c r="AF81" i="14" s="1"/>
  <c r="G14" i="152"/>
  <c r="AF118" i="14"/>
  <c r="H37" i="15"/>
  <c r="E27" i="130" s="1"/>
  <c r="AB8" i="14"/>
  <c r="H132" i="14"/>
  <c r="W55" i="95"/>
  <c r="E16" i="152" s="1"/>
  <c r="W53" i="95"/>
  <c r="D25" i="14"/>
  <c r="D96" i="16"/>
  <c r="D112" i="16" s="1"/>
  <c r="D31" i="14"/>
  <c r="R31" i="14"/>
  <c r="R25" i="14"/>
  <c r="AD455" i="137"/>
  <c r="H88" i="16"/>
  <c r="H91" i="16" s="1"/>
  <c r="H83" i="16"/>
  <c r="AF107" i="14"/>
  <c r="AA108" i="14"/>
  <c r="AF108" i="14" s="1"/>
  <c r="Z70" i="137"/>
  <c r="AB36" i="16"/>
  <c r="W31" i="16"/>
  <c r="X36" i="16"/>
  <c r="AC70" i="137"/>
  <c r="R53" i="95"/>
  <c r="AB8" i="95"/>
  <c r="R55" i="95"/>
  <c r="D16" i="152" s="1"/>
  <c r="M31" i="14"/>
  <c r="M25" i="14"/>
  <c r="H188" i="14"/>
  <c r="X186" i="14"/>
  <c r="X80" i="14"/>
  <c r="H81" i="14"/>
  <c r="X81" i="14" s="1"/>
  <c r="L140" i="14"/>
  <c r="L135" i="14"/>
  <c r="I24" i="14"/>
  <c r="I27" i="14"/>
  <c r="I88" i="16"/>
  <c r="I91" i="16" s="1"/>
  <c r="I92" i="16" s="1"/>
  <c r="I83" i="16"/>
  <c r="O50" i="16"/>
  <c r="J91" i="146"/>
  <c r="E84" i="16"/>
  <c r="AF188" i="14"/>
  <c r="AA189" i="14"/>
  <c r="AF189" i="14" s="1"/>
  <c r="W139" i="14"/>
  <c r="W128" i="14"/>
  <c r="W138" i="14"/>
  <c r="X138" i="14" s="1"/>
  <c r="AF53" i="14"/>
  <c r="AA54" i="14"/>
  <c r="AF54" i="14" s="1"/>
  <c r="X161" i="14"/>
  <c r="H162" i="14"/>
  <c r="X162" i="14" s="1"/>
  <c r="I135" i="14"/>
  <c r="I140" i="14"/>
  <c r="AA455" i="137"/>
  <c r="AF20" i="55"/>
  <c r="L31" i="14"/>
  <c r="L25" i="14"/>
  <c r="AD8" i="14"/>
  <c r="AE8" i="14" s="1"/>
  <c r="AB101" i="14"/>
  <c r="W105" i="14"/>
  <c r="W51" i="14"/>
  <c r="AB47" i="14"/>
  <c r="X416" i="53"/>
  <c r="AA24" i="55"/>
  <c r="AF23" i="55"/>
  <c r="AB23" i="55"/>
  <c r="O30" i="14"/>
  <c r="O29" i="14"/>
  <c r="O18" i="14"/>
  <c r="O22" i="14" s="1"/>
  <c r="W9" i="14"/>
  <c r="H53" i="14"/>
  <c r="X51" i="14"/>
  <c r="W72" i="53"/>
  <c r="W67" i="52"/>
  <c r="X66" i="52"/>
  <c r="X67" i="52" s="1"/>
  <c r="V27" i="14"/>
  <c r="V24" i="14"/>
  <c r="V31" i="14" s="1"/>
  <c r="AB47" i="53"/>
  <c r="X47" i="53"/>
  <c r="Q25" i="14"/>
  <c r="Q31" i="14"/>
  <c r="E25" i="14"/>
  <c r="E31" i="14"/>
  <c r="W186" i="14"/>
  <c r="AB182" i="14"/>
  <c r="W159" i="14"/>
  <c r="AB155" i="14"/>
  <c r="P24" i="14"/>
  <c r="P27" i="14"/>
  <c r="W80" i="14"/>
  <c r="AB80" i="14" s="1"/>
  <c r="AB78" i="14"/>
  <c r="S25" i="14"/>
  <c r="S31" i="14"/>
  <c r="AN9" i="95"/>
  <c r="X107" i="14"/>
  <c r="H108" i="14"/>
  <c r="X108" i="14" s="1"/>
  <c r="K31" i="14"/>
  <c r="K25" i="14"/>
  <c r="H22" i="14"/>
  <c r="F31" i="14"/>
  <c r="F25" i="14"/>
  <c r="X53" i="95"/>
  <c r="X70" i="53"/>
  <c r="AE120" i="14" l="1"/>
  <c r="AD17" i="138"/>
  <c r="O135" i="14"/>
  <c r="W135" i="14" s="1"/>
  <c r="G36" i="15" s="1"/>
  <c r="G24" i="15" s="1"/>
  <c r="AF120" i="14"/>
  <c r="Z52" i="52"/>
  <c r="Z56" i="52"/>
  <c r="AF339" i="52"/>
  <c r="Y8" i="52"/>
  <c r="AD14" i="95"/>
  <c r="AI14" i="95" s="1"/>
  <c r="AS14" i="95" s="1"/>
  <c r="AB14" i="52"/>
  <c r="AF14" i="52"/>
  <c r="AD36" i="16"/>
  <c r="AD31" i="16" s="1"/>
  <c r="AD49" i="16" s="1"/>
  <c r="AD50" i="16" s="1"/>
  <c r="AD83" i="16" s="1"/>
  <c r="AC31" i="16"/>
  <c r="AC49" i="16" s="1"/>
  <c r="AC50" i="16" s="1"/>
  <c r="AC83" i="16" s="1"/>
  <c r="Y38" i="53"/>
  <c r="AA38" i="53" s="1"/>
  <c r="AA384" i="53"/>
  <c r="AB384" i="53" s="1"/>
  <c r="Y43" i="53"/>
  <c r="AA43" i="53" s="1"/>
  <c r="AA389" i="53"/>
  <c r="AB389" i="53" s="1"/>
  <c r="AA385" i="53"/>
  <c r="AB385" i="53" s="1"/>
  <c r="Y39" i="53"/>
  <c r="AA39" i="53" s="1"/>
  <c r="Y27" i="53"/>
  <c r="AA27" i="53" s="1"/>
  <c r="AA373" i="53"/>
  <c r="AF373" i="53" s="1"/>
  <c r="AA372" i="53"/>
  <c r="Y26" i="53"/>
  <c r="Y417" i="53"/>
  <c r="Y371" i="53"/>
  <c r="Y416" i="53" s="1"/>
  <c r="Y122" i="14" s="1"/>
  <c r="Y41" i="53"/>
  <c r="AA41" i="53" s="1"/>
  <c r="AA387" i="53"/>
  <c r="AB387" i="53" s="1"/>
  <c r="AA378" i="53"/>
  <c r="AF378" i="53" s="1"/>
  <c r="Y32" i="53"/>
  <c r="AA32" i="53" s="1"/>
  <c r="Y33" i="53"/>
  <c r="AA33" i="53" s="1"/>
  <c r="AA379" i="53"/>
  <c r="AF379" i="53" s="1"/>
  <c r="Y37" i="53"/>
  <c r="AA37" i="53" s="1"/>
  <c r="AA383" i="53"/>
  <c r="AB383" i="53" s="1"/>
  <c r="AA380" i="53"/>
  <c r="Y34" i="53"/>
  <c r="AA34" i="53" s="1"/>
  <c r="AD17" i="95"/>
  <c r="AF17" i="52"/>
  <c r="AD15" i="95"/>
  <c r="AF15" i="52"/>
  <c r="AD18" i="95"/>
  <c r="AF18" i="52"/>
  <c r="AD403" i="52"/>
  <c r="AD77" i="52" s="1"/>
  <c r="AD402" i="52"/>
  <c r="AD76" i="52" s="1"/>
  <c r="AD401" i="52"/>
  <c r="AD75" i="52" s="1"/>
  <c r="AD400" i="52"/>
  <c r="AD74" i="52" s="1"/>
  <c r="AD399" i="52"/>
  <c r="AD73" i="52" s="1"/>
  <c r="AD398" i="52"/>
  <c r="AD43" i="52"/>
  <c r="Z403" i="52"/>
  <c r="Z77" i="52" s="1"/>
  <c r="Z402" i="52"/>
  <c r="Z76" i="52" s="1"/>
  <c r="Z401" i="52"/>
  <c r="Z75" i="52" s="1"/>
  <c r="Z400" i="52"/>
  <c r="Z74" i="52" s="1"/>
  <c r="Z399" i="52"/>
  <c r="Z73" i="52" s="1"/>
  <c r="Z398" i="52"/>
  <c r="Z43" i="52"/>
  <c r="AF349" i="52"/>
  <c r="AB400" i="137"/>
  <c r="AA398" i="137"/>
  <c r="AB398" i="137" s="1"/>
  <c r="Z71" i="53"/>
  <c r="Z73" i="53" s="1"/>
  <c r="Z25" i="53"/>
  <c r="Z70" i="53" s="1"/>
  <c r="Z72" i="53" s="1"/>
  <c r="AF336" i="52"/>
  <c r="AB336" i="52"/>
  <c r="AC432" i="53"/>
  <c r="AC87" i="53" s="1"/>
  <c r="AC431" i="53"/>
  <c r="AC86" i="53" s="1"/>
  <c r="AC430" i="53"/>
  <c r="AC85" i="53" s="1"/>
  <c r="AC429" i="53"/>
  <c r="AC84" i="53" s="1"/>
  <c r="AC428" i="53"/>
  <c r="AC83" i="53" s="1"/>
  <c r="AC427" i="53"/>
  <c r="AC82" i="53" s="1"/>
  <c r="AC426" i="53"/>
  <c r="AC81" i="53" s="1"/>
  <c r="AC425" i="53"/>
  <c r="AC80" i="53" s="1"/>
  <c r="AC424" i="53"/>
  <c r="AC79" i="53" s="1"/>
  <c r="AC423" i="53"/>
  <c r="AE392" i="53"/>
  <c r="AC46" i="53"/>
  <c r="AA376" i="53"/>
  <c r="AF376" i="53" s="1"/>
  <c r="Y30" i="53"/>
  <c r="AA30" i="53" s="1"/>
  <c r="Y29" i="53"/>
  <c r="AA29" i="53" s="1"/>
  <c r="AA375" i="53"/>
  <c r="AF375" i="53" s="1"/>
  <c r="Y45" i="53"/>
  <c r="AA45" i="53" s="1"/>
  <c r="AA391" i="53"/>
  <c r="AF391" i="53" s="1"/>
  <c r="AA374" i="53"/>
  <c r="AF374" i="53" s="1"/>
  <c r="Y28" i="53"/>
  <c r="AA28" i="53" s="1"/>
  <c r="AA381" i="53"/>
  <c r="AB381" i="53" s="1"/>
  <c r="Y35" i="53"/>
  <c r="AA35" i="53" s="1"/>
  <c r="AA382" i="53"/>
  <c r="AF382" i="53" s="1"/>
  <c r="Y36" i="53"/>
  <c r="AA36" i="53" s="1"/>
  <c r="Y31" i="53"/>
  <c r="AA31" i="53" s="1"/>
  <c r="AA377" i="53"/>
  <c r="AB377" i="53" s="1"/>
  <c r="Y42" i="53"/>
  <c r="AA42" i="53" s="1"/>
  <c r="AA388" i="53"/>
  <c r="AB388" i="53" s="1"/>
  <c r="AA386" i="53"/>
  <c r="AF386" i="53" s="1"/>
  <c r="Y40" i="53"/>
  <c r="AA40" i="53" s="1"/>
  <c r="Y44" i="53"/>
  <c r="AA44" i="53" s="1"/>
  <c r="AA390" i="53"/>
  <c r="AF390" i="53" s="1"/>
  <c r="AE8" i="138"/>
  <c r="AE16" i="138" s="1"/>
  <c r="AF12" i="52"/>
  <c r="AD12" i="95"/>
  <c r="AI12" i="95" s="1"/>
  <c r="AS12" i="95" s="1"/>
  <c r="AB12" i="52"/>
  <c r="AC27" i="52"/>
  <c r="AE27" i="52" s="1"/>
  <c r="AN28" i="95" s="1"/>
  <c r="AE353" i="52"/>
  <c r="AA353" i="52"/>
  <c r="AF353" i="52" s="1"/>
  <c r="Y27" i="52"/>
  <c r="AC46" i="52"/>
  <c r="AE46" i="52" s="1"/>
  <c r="AE372" i="52"/>
  <c r="Y46" i="52"/>
  <c r="AA46" i="52" s="1"/>
  <c r="AB46" i="52" s="1"/>
  <c r="AA372" i="52"/>
  <c r="AB372" i="52" s="1"/>
  <c r="AC370" i="52"/>
  <c r="AC392" i="52" s="1"/>
  <c r="AC121" i="14" s="1"/>
  <c r="AC45" i="52"/>
  <c r="AE371" i="52"/>
  <c r="Y45" i="52"/>
  <c r="AA371" i="52"/>
  <c r="Y370" i="52"/>
  <c r="AC40" i="52"/>
  <c r="AE40" i="52" s="1"/>
  <c r="AN43" i="95" s="1"/>
  <c r="AE366" i="52"/>
  <c r="AA366" i="52"/>
  <c r="AF366" i="52" s="1"/>
  <c r="Y40" i="52"/>
  <c r="AA40" i="52" s="1"/>
  <c r="AE363" i="52"/>
  <c r="AC37" i="52"/>
  <c r="AE37" i="52" s="1"/>
  <c r="AN38" i="95" s="1"/>
  <c r="Y37" i="52"/>
  <c r="AA37" i="52" s="1"/>
  <c r="AA363" i="52"/>
  <c r="AB363" i="52" s="1"/>
  <c r="Y60" i="52"/>
  <c r="AA60" i="52" s="1"/>
  <c r="AF60" i="52" s="1"/>
  <c r="AA386" i="52"/>
  <c r="AF386" i="52" s="1"/>
  <c r="AE373" i="52"/>
  <c r="AC47" i="52"/>
  <c r="AE47" i="52" s="1"/>
  <c r="Y47" i="52"/>
  <c r="AA47" i="52" s="1"/>
  <c r="AF47" i="52" s="1"/>
  <c r="AA373" i="52"/>
  <c r="AF373" i="52" s="1"/>
  <c r="AA384" i="52"/>
  <c r="AF384" i="52" s="1"/>
  <c r="Y58" i="52"/>
  <c r="AA58" i="52" s="1"/>
  <c r="AF58" i="52" s="1"/>
  <c r="AA385" i="52"/>
  <c r="AF385" i="52" s="1"/>
  <c r="Y59" i="52"/>
  <c r="AA59" i="52" s="1"/>
  <c r="AF59" i="52" s="1"/>
  <c r="AE362" i="52"/>
  <c r="AC36" i="52"/>
  <c r="AE36" i="52" s="1"/>
  <c r="AN37" i="95" s="1"/>
  <c r="AA362" i="52"/>
  <c r="AF362" i="52" s="1"/>
  <c r="Y36" i="52"/>
  <c r="AA36" i="52" s="1"/>
  <c r="AA381" i="52"/>
  <c r="AF381" i="52" s="1"/>
  <c r="Y55" i="52"/>
  <c r="AA55" i="52" s="1"/>
  <c r="AF55" i="52" s="1"/>
  <c r="AC350" i="52"/>
  <c r="AC25" i="52"/>
  <c r="AE351" i="52"/>
  <c r="Y350" i="52"/>
  <c r="Y392" i="52" s="1"/>
  <c r="Y121" i="14" s="1"/>
  <c r="Y25" i="52"/>
  <c r="AA351" i="52"/>
  <c r="AC30" i="52"/>
  <c r="AE30" i="52" s="1"/>
  <c r="AN31" i="95" s="1"/>
  <c r="AE356" i="52"/>
  <c r="Y30" i="52"/>
  <c r="AA30" i="52" s="1"/>
  <c r="AA356" i="52"/>
  <c r="AF356" i="52" s="1"/>
  <c r="AE368" i="52"/>
  <c r="AC42" i="52"/>
  <c r="AE42" i="52" s="1"/>
  <c r="AN46" i="95" s="1"/>
  <c r="AQ46" i="95" s="1"/>
  <c r="AA368" i="52"/>
  <c r="AF368" i="52" s="1"/>
  <c r="Y42" i="52"/>
  <c r="AA42" i="52" s="1"/>
  <c r="AC39" i="52"/>
  <c r="AE365" i="52"/>
  <c r="Y39" i="52"/>
  <c r="AA365" i="52"/>
  <c r="AF365" i="52" s="1"/>
  <c r="AC49" i="52"/>
  <c r="AE49" i="52" s="1"/>
  <c r="AE375" i="52"/>
  <c r="AA375" i="52"/>
  <c r="AB375" i="52" s="1"/>
  <c r="Y49" i="52"/>
  <c r="AA49" i="52" s="1"/>
  <c r="AB49" i="52" s="1"/>
  <c r="AE23" i="52"/>
  <c r="AB72" i="138"/>
  <c r="AA10" i="52"/>
  <c r="Z78" i="53"/>
  <c r="Z433" i="53"/>
  <c r="Z435" i="53" s="1"/>
  <c r="Z80" i="53"/>
  <c r="Z82" i="53"/>
  <c r="Z84" i="53"/>
  <c r="Z86" i="53"/>
  <c r="AA31" i="16"/>
  <c r="AC38" i="53"/>
  <c r="AE38" i="53" s="1"/>
  <c r="AO38" i="95" s="1"/>
  <c r="AE384" i="53"/>
  <c r="AF384" i="53" s="1"/>
  <c r="AC43" i="53"/>
  <c r="AE43" i="53" s="1"/>
  <c r="AO43" i="95" s="1"/>
  <c r="AE389" i="53"/>
  <c r="AF389" i="53" s="1"/>
  <c r="AE385" i="53"/>
  <c r="AF385" i="53" s="1"/>
  <c r="AC39" i="53"/>
  <c r="AE39" i="53" s="1"/>
  <c r="AO39" i="95" s="1"/>
  <c r="AC27" i="53"/>
  <c r="AE27" i="53" s="1"/>
  <c r="AO27" i="95" s="1"/>
  <c r="AE373" i="53"/>
  <c r="AE372" i="53"/>
  <c r="AC26" i="53"/>
  <c r="AC417" i="53"/>
  <c r="AC371" i="53"/>
  <c r="AC416" i="53" s="1"/>
  <c r="AC122" i="14" s="1"/>
  <c r="AC41" i="53"/>
  <c r="AE41" i="53" s="1"/>
  <c r="AO41" i="95" s="1"/>
  <c r="AQ41" i="95" s="1"/>
  <c r="AE387" i="53"/>
  <c r="AF387" i="53" s="1"/>
  <c r="AC32" i="53"/>
  <c r="AE32" i="53" s="1"/>
  <c r="AO32" i="95" s="1"/>
  <c r="AE378" i="53"/>
  <c r="AC33" i="53"/>
  <c r="AE33" i="53" s="1"/>
  <c r="AO33" i="95" s="1"/>
  <c r="AE379" i="53"/>
  <c r="AE383" i="53"/>
  <c r="AF383" i="53" s="1"/>
  <c r="AC37" i="53"/>
  <c r="AE37" i="53" s="1"/>
  <c r="AO37" i="95" s="1"/>
  <c r="AC34" i="53"/>
  <c r="AE34" i="53" s="1"/>
  <c r="AO34" i="95" s="1"/>
  <c r="AE380" i="53"/>
  <c r="AF20" i="52"/>
  <c r="AD20" i="95"/>
  <c r="AD16" i="95"/>
  <c r="AF16" i="52"/>
  <c r="AC51" i="52"/>
  <c r="AE377" i="52"/>
  <c r="Y51" i="52"/>
  <c r="AA377" i="52"/>
  <c r="AB377" i="52" s="1"/>
  <c r="AA379" i="52"/>
  <c r="Y53" i="52"/>
  <c r="AC26" i="52"/>
  <c r="AE26" i="52" s="1"/>
  <c r="AN27" i="95" s="1"/>
  <c r="AQ27" i="95" s="1"/>
  <c r="AE352" i="52"/>
  <c r="Y26" i="52"/>
  <c r="AA26" i="52" s="1"/>
  <c r="AA352" i="52"/>
  <c r="AF352" i="52" s="1"/>
  <c r="AC35" i="52"/>
  <c r="AE35" i="52" s="1"/>
  <c r="AN36" i="95" s="1"/>
  <c r="AE361" i="52"/>
  <c r="AA361" i="52"/>
  <c r="AF361" i="52" s="1"/>
  <c r="Y35" i="52"/>
  <c r="AA35" i="52" s="1"/>
  <c r="AE355" i="52"/>
  <c r="AC29" i="52"/>
  <c r="AE29" i="52" s="1"/>
  <c r="AN30" i="95" s="1"/>
  <c r="Y29" i="52"/>
  <c r="AA29" i="52" s="1"/>
  <c r="AA355" i="52"/>
  <c r="AF355" i="52" s="1"/>
  <c r="AC403" i="52"/>
  <c r="AC402" i="52"/>
  <c r="AC401" i="52"/>
  <c r="AC400" i="52"/>
  <c r="AC399" i="52"/>
  <c r="AC398" i="52"/>
  <c r="AE369" i="52"/>
  <c r="AC43" i="52"/>
  <c r="Y403" i="52"/>
  <c r="Y402" i="52"/>
  <c r="Y401" i="52"/>
  <c r="Y400" i="52"/>
  <c r="Y399" i="52"/>
  <c r="Y398" i="52"/>
  <c r="Y43" i="52"/>
  <c r="AA43" i="52" s="1"/>
  <c r="AA369" i="52"/>
  <c r="AB369" i="52" s="1"/>
  <c r="AE354" i="52"/>
  <c r="AC28" i="52"/>
  <c r="AE28" i="52" s="1"/>
  <c r="AN29" i="95" s="1"/>
  <c r="Y28" i="52"/>
  <c r="AA28" i="52" s="1"/>
  <c r="AA354" i="52"/>
  <c r="AF354" i="52" s="1"/>
  <c r="AC31" i="52"/>
  <c r="AE31" i="52" s="1"/>
  <c r="AN32" i="95" s="1"/>
  <c r="AE357" i="52"/>
  <c r="Y31" i="52"/>
  <c r="AA31" i="52" s="1"/>
  <c r="AA357" i="52"/>
  <c r="AB357" i="52" s="1"/>
  <c r="Y57" i="52"/>
  <c r="AA383" i="52"/>
  <c r="AE358" i="52"/>
  <c r="AC32" i="52"/>
  <c r="AE32" i="52" s="1"/>
  <c r="AN33" i="95" s="1"/>
  <c r="AA358" i="52"/>
  <c r="AF358" i="52" s="1"/>
  <c r="Y32" i="52"/>
  <c r="AA32" i="52" s="1"/>
  <c r="AA380" i="52"/>
  <c r="AF380" i="52" s="1"/>
  <c r="Y54" i="52"/>
  <c r="AA54" i="52" s="1"/>
  <c r="AF54" i="52" s="1"/>
  <c r="AE364" i="52"/>
  <c r="AC38" i="52"/>
  <c r="AE38" i="52" s="1"/>
  <c r="AN39" i="95" s="1"/>
  <c r="Y38" i="52"/>
  <c r="AA38" i="52" s="1"/>
  <c r="AA364" i="52"/>
  <c r="AE360" i="52"/>
  <c r="AC34" i="52"/>
  <c r="AE34" i="52" s="1"/>
  <c r="AN35" i="95" s="1"/>
  <c r="Y34" i="52"/>
  <c r="AA34" i="52" s="1"/>
  <c r="AA360" i="52"/>
  <c r="AB360" i="52" s="1"/>
  <c r="AC41" i="52"/>
  <c r="AE41" i="52" s="1"/>
  <c r="AN44" i="95" s="1"/>
  <c r="AE367" i="52"/>
  <c r="AA367" i="52"/>
  <c r="AF367" i="52" s="1"/>
  <c r="Y41" i="52"/>
  <c r="AA41" i="52" s="1"/>
  <c r="AC48" i="52"/>
  <c r="AE48" i="52" s="1"/>
  <c r="AE374" i="52"/>
  <c r="Y48" i="52"/>
  <c r="AA48" i="52" s="1"/>
  <c r="AF48" i="52" s="1"/>
  <c r="AA374" i="52"/>
  <c r="AF374" i="52" s="1"/>
  <c r="AE359" i="52"/>
  <c r="AC33" i="52"/>
  <c r="AE33" i="52" s="1"/>
  <c r="AN34" i="95" s="1"/>
  <c r="AA359" i="52"/>
  <c r="Y33" i="52"/>
  <c r="AA33" i="52" s="1"/>
  <c r="AC50" i="52"/>
  <c r="AE50" i="52" s="1"/>
  <c r="AE376" i="52"/>
  <c r="Y50" i="52"/>
  <c r="AA50" i="52" s="1"/>
  <c r="AF50" i="52" s="1"/>
  <c r="AA376" i="52"/>
  <c r="AF376" i="52" s="1"/>
  <c r="AD19" i="95"/>
  <c r="AI19" i="95" s="1"/>
  <c r="AS19" i="95" s="1"/>
  <c r="AB19" i="52"/>
  <c r="AF19" i="52"/>
  <c r="AA23" i="52"/>
  <c r="AA15" i="137"/>
  <c r="Y13" i="137"/>
  <c r="AA16" i="138"/>
  <c r="AB8" i="138"/>
  <c r="AF8" i="138"/>
  <c r="AD21" i="95"/>
  <c r="AF21" i="52"/>
  <c r="AE10" i="52"/>
  <c r="AD8" i="52"/>
  <c r="Y432" i="53"/>
  <c r="Y87" i="53" s="1"/>
  <c r="Y431" i="53"/>
  <c r="Y86" i="53" s="1"/>
  <c r="AA86" i="53" s="1"/>
  <c r="Y430" i="53"/>
  <c r="Y85" i="53" s="1"/>
  <c r="Y429" i="53"/>
  <c r="Y84" i="53" s="1"/>
  <c r="Y428" i="53"/>
  <c r="Y83" i="53" s="1"/>
  <c r="Y427" i="53"/>
  <c r="Y82" i="53" s="1"/>
  <c r="AA82" i="53" s="1"/>
  <c r="AB82" i="53" s="1"/>
  <c r="Y426" i="53"/>
  <c r="Y81" i="53" s="1"/>
  <c r="Y425" i="53"/>
  <c r="Y80" i="53" s="1"/>
  <c r="AA80" i="53" s="1"/>
  <c r="AF80" i="53" s="1"/>
  <c r="Y424" i="53"/>
  <c r="Y79" i="53" s="1"/>
  <c r="Y423" i="53"/>
  <c r="AA392" i="53"/>
  <c r="Y46" i="53"/>
  <c r="AD15" i="137"/>
  <c r="AD398" i="137"/>
  <c r="AE400" i="137"/>
  <c r="AE398" i="137" s="1"/>
  <c r="AC30" i="53"/>
  <c r="AE30" i="53" s="1"/>
  <c r="AO30" i="95" s="1"/>
  <c r="AE376" i="53"/>
  <c r="AC29" i="53"/>
  <c r="AE29" i="53" s="1"/>
  <c r="AO29" i="95" s="1"/>
  <c r="AE375" i="53"/>
  <c r="AC45" i="53"/>
  <c r="AE45" i="53" s="1"/>
  <c r="AO45" i="95" s="1"/>
  <c r="AQ45" i="95" s="1"/>
  <c r="AE391" i="53"/>
  <c r="AC28" i="53"/>
  <c r="AE28" i="53" s="1"/>
  <c r="AO28" i="95" s="1"/>
  <c r="AE374" i="53"/>
  <c r="AE381" i="53"/>
  <c r="AC35" i="53"/>
  <c r="AE35" i="53" s="1"/>
  <c r="AO35" i="95" s="1"/>
  <c r="AE382" i="53"/>
  <c r="AC36" i="53"/>
  <c r="AE36" i="53" s="1"/>
  <c r="AO36" i="95" s="1"/>
  <c r="AC31" i="53"/>
  <c r="AE31" i="53" s="1"/>
  <c r="AO31" i="95" s="1"/>
  <c r="AE377" i="53"/>
  <c r="AE388" i="53"/>
  <c r="AF388" i="53" s="1"/>
  <c r="AC42" i="53"/>
  <c r="AE42" i="53" s="1"/>
  <c r="AO42" i="95" s="1"/>
  <c r="AQ42" i="95" s="1"/>
  <c r="AE386" i="53"/>
  <c r="AC40" i="53"/>
  <c r="AE40" i="53" s="1"/>
  <c r="AO40" i="95" s="1"/>
  <c r="AC44" i="53"/>
  <c r="AE44" i="53" s="1"/>
  <c r="AO44" i="95" s="1"/>
  <c r="AE390" i="53"/>
  <c r="AF24" i="53"/>
  <c r="AE24" i="95"/>
  <c r="AF340" i="52"/>
  <c r="AE72" i="138"/>
  <c r="AF72" i="138" s="1"/>
  <c r="AF338" i="52"/>
  <c r="AB338" i="52"/>
  <c r="AD371" i="53"/>
  <c r="AD416" i="53" s="1"/>
  <c r="AD122" i="14" s="1"/>
  <c r="AD12" i="14" s="1"/>
  <c r="AD26" i="53"/>
  <c r="AD417" i="53"/>
  <c r="AD432" i="53"/>
  <c r="AD431" i="53"/>
  <c r="AD430" i="53"/>
  <c r="AD429" i="53"/>
  <c r="AD428" i="53"/>
  <c r="AD427" i="53"/>
  <c r="AD426" i="53"/>
  <c r="AD425" i="53"/>
  <c r="AD424" i="53"/>
  <c r="AD423" i="53"/>
  <c r="AD46" i="53"/>
  <c r="AA27" i="52"/>
  <c r="AD45" i="52"/>
  <c r="AD370" i="52"/>
  <c r="Z45" i="52"/>
  <c r="Z370" i="52"/>
  <c r="AD25" i="52"/>
  <c r="AD350" i="52"/>
  <c r="Z25" i="52"/>
  <c r="Z24" i="52" s="1"/>
  <c r="Z350" i="52"/>
  <c r="AE39" i="52"/>
  <c r="AN40" i="95" s="1"/>
  <c r="AA39" i="52"/>
  <c r="AF354" i="53"/>
  <c r="AB354" i="53"/>
  <c r="AF345" i="52"/>
  <c r="AD22" i="95"/>
  <c r="AF22" i="52"/>
  <c r="AF64" i="138"/>
  <c r="AO9" i="95"/>
  <c r="AO8" i="95" s="1"/>
  <c r="AE8" i="53"/>
  <c r="AE9" i="95"/>
  <c r="AB9" i="53"/>
  <c r="AA8" i="53"/>
  <c r="AF9" i="53"/>
  <c r="AB13" i="52"/>
  <c r="AD13" i="95"/>
  <c r="AI13" i="95" s="1"/>
  <c r="AS13" i="95" s="1"/>
  <c r="AF13" i="52"/>
  <c r="AE334" i="52"/>
  <c r="AC8" i="52"/>
  <c r="AB11" i="52"/>
  <c r="AD11" i="95"/>
  <c r="AI11" i="95" s="1"/>
  <c r="AS11" i="95" s="1"/>
  <c r="AF11" i="52"/>
  <c r="AA334" i="52"/>
  <c r="AF9" i="52"/>
  <c r="AD9" i="95"/>
  <c r="AA8" i="52"/>
  <c r="AB9" i="52"/>
  <c r="Z79" i="53"/>
  <c r="AA424" i="53"/>
  <c r="AF424" i="53" s="1"/>
  <c r="Z81" i="53"/>
  <c r="AA426" i="53"/>
  <c r="Z83" i="53"/>
  <c r="AA428" i="53"/>
  <c r="AB428" i="53" s="1"/>
  <c r="AA430" i="53"/>
  <c r="AB430" i="53" s="1"/>
  <c r="Z85" i="53"/>
  <c r="Z87" i="53"/>
  <c r="AA432" i="53"/>
  <c r="AF432" i="53" s="1"/>
  <c r="AB53" i="95"/>
  <c r="H39" i="15"/>
  <c r="E93" i="146"/>
  <c r="E88" i="146"/>
  <c r="E90" i="146"/>
  <c r="E85" i="16"/>
  <c r="F84" i="16" s="1"/>
  <c r="E30" i="130"/>
  <c r="W132" i="14"/>
  <c r="AD70" i="137"/>
  <c r="AE70" i="137" s="1"/>
  <c r="H134" i="14"/>
  <c r="AB105" i="14"/>
  <c r="W107" i="14"/>
  <c r="AB107" i="14" s="1"/>
  <c r="O88" i="16"/>
  <c r="O91" i="16" s="1"/>
  <c r="O83" i="16"/>
  <c r="X188" i="14"/>
  <c r="H189" i="14"/>
  <c r="X189" i="14" s="1"/>
  <c r="AE455" i="137"/>
  <c r="AF455" i="137" s="1"/>
  <c r="X128" i="14"/>
  <c r="W188" i="14"/>
  <c r="AB188" i="14" s="1"/>
  <c r="AB186" i="14"/>
  <c r="W29" i="14"/>
  <c r="W18" i="14"/>
  <c r="W30" i="14"/>
  <c r="E32" i="93"/>
  <c r="X9" i="14"/>
  <c r="AB455" i="137"/>
  <c r="J92" i="16"/>
  <c r="I93" i="16"/>
  <c r="I25" i="14"/>
  <c r="O25" i="14" s="1"/>
  <c r="I31" i="14"/>
  <c r="H27" i="14"/>
  <c r="C35" i="93"/>
  <c r="H24" i="14"/>
  <c r="C34" i="93"/>
  <c r="W161" i="14"/>
  <c r="AB161" i="14" s="1"/>
  <c r="AB159" i="14"/>
  <c r="P25" i="14"/>
  <c r="V25" i="14" s="1"/>
  <c r="P31" i="14"/>
  <c r="X53" i="14"/>
  <c r="H54" i="14"/>
  <c r="X54" i="14" s="1"/>
  <c r="O27" i="14"/>
  <c r="O24" i="14"/>
  <c r="O31" i="14" s="1"/>
  <c r="W53" i="14"/>
  <c r="AB53" i="14" s="1"/>
  <c r="AB51" i="14"/>
  <c r="D15" i="152" a="1"/>
  <c r="D15" i="152" s="1"/>
  <c r="AB31" i="16"/>
  <c r="W49" i="16"/>
  <c r="X31" i="16"/>
  <c r="E26" i="130"/>
  <c r="B27" i="130"/>
  <c r="B26" i="130" s="1"/>
  <c r="AA70" i="137"/>
  <c r="X139" i="14"/>
  <c r="AF8" i="14"/>
  <c r="AF381" i="53" l="1"/>
  <c r="AA84" i="53"/>
  <c r="AF360" i="52"/>
  <c r="AD24" i="52"/>
  <c r="AF377" i="53"/>
  <c r="AF398" i="137"/>
  <c r="AE43" i="52"/>
  <c r="AN52" i="95" s="1"/>
  <c r="AF363" i="52"/>
  <c r="AF49" i="52"/>
  <c r="AE36" i="16"/>
  <c r="AB31" i="52"/>
  <c r="AD32" i="95"/>
  <c r="AI32" i="95" s="1"/>
  <c r="AS32" i="95" s="1"/>
  <c r="AF31" i="52"/>
  <c r="AB8" i="52"/>
  <c r="AF334" i="52"/>
  <c r="AE46" i="53"/>
  <c r="AD78" i="53"/>
  <c r="AE423" i="53"/>
  <c r="AD433" i="53"/>
  <c r="AD435" i="53" s="1"/>
  <c r="AD80" i="53"/>
  <c r="AE80" i="53" s="1"/>
  <c r="AE425" i="53"/>
  <c r="AD82" i="53"/>
  <c r="AE427" i="53"/>
  <c r="AD84" i="53"/>
  <c r="AE84" i="53" s="1"/>
  <c r="AF84" i="53" s="1"/>
  <c r="AE429" i="53"/>
  <c r="AD86" i="53"/>
  <c r="AE431" i="53"/>
  <c r="AA46" i="53"/>
  <c r="Y433" i="53"/>
  <c r="Y435" i="53" s="1"/>
  <c r="Y78" i="53"/>
  <c r="AB84" i="53"/>
  <c r="AB86" i="53"/>
  <c r="AN10" i="95"/>
  <c r="AE8" i="52"/>
  <c r="AD34" i="95"/>
  <c r="AI34" i="95" s="1"/>
  <c r="AS34" i="95" s="1"/>
  <c r="AB33" i="52"/>
  <c r="AF33" i="52"/>
  <c r="AF41" i="52"/>
  <c r="AD44" i="95"/>
  <c r="AF364" i="52"/>
  <c r="AB364" i="52"/>
  <c r="AF32" i="52"/>
  <c r="AD33" i="95"/>
  <c r="AF383" i="52"/>
  <c r="AA382" i="52"/>
  <c r="AF382" i="52" s="1"/>
  <c r="AF357" i="52"/>
  <c r="Y72" i="52"/>
  <c r="Y408" i="52"/>
  <c r="Y410" i="52" s="1"/>
  <c r="AA398" i="52"/>
  <c r="Y74" i="52"/>
  <c r="AA400" i="52"/>
  <c r="AA402" i="52"/>
  <c r="Y76" i="52"/>
  <c r="AC72" i="52"/>
  <c r="AC408" i="52"/>
  <c r="AC410" i="52" s="1"/>
  <c r="AE398" i="52"/>
  <c r="AC74" i="52"/>
  <c r="AE400" i="52"/>
  <c r="AE74" i="52" s="1"/>
  <c r="AC76" i="52"/>
  <c r="AE402" i="52"/>
  <c r="AE76" i="52" s="1"/>
  <c r="AF35" i="52"/>
  <c r="AD36" i="95"/>
  <c r="AA53" i="52"/>
  <c r="Y52" i="52"/>
  <c r="AF377" i="52"/>
  <c r="AC12" i="14"/>
  <c r="AE12" i="14" s="1"/>
  <c r="AE122" i="14"/>
  <c r="AE26" i="53"/>
  <c r="AC71" i="53"/>
  <c r="AC73" i="53" s="1"/>
  <c r="AC25" i="53"/>
  <c r="AC70" i="53" s="1"/>
  <c r="AC72" i="53" s="1"/>
  <c r="AA49" i="16"/>
  <c r="AB49" i="16" s="1"/>
  <c r="AA431" i="53"/>
  <c r="AB431" i="53" s="1"/>
  <c r="AA429" i="53"/>
  <c r="AB429" i="53" s="1"/>
  <c r="AA425" i="53"/>
  <c r="AF425" i="53" s="1"/>
  <c r="AA423" i="53"/>
  <c r="AC11" i="14"/>
  <c r="AN24" i="95"/>
  <c r="AF375" i="52"/>
  <c r="AF42" i="52"/>
  <c r="AD46" i="95"/>
  <c r="AG46" i="95" s="1"/>
  <c r="AL46" i="95" s="1"/>
  <c r="AV46" i="95" s="1"/>
  <c r="AB351" i="52"/>
  <c r="AA350" i="52"/>
  <c r="AB350" i="52" s="1"/>
  <c r="AF351" i="52"/>
  <c r="Y11" i="14"/>
  <c r="AC24" i="52"/>
  <c r="AE25" i="52"/>
  <c r="AD37" i="95"/>
  <c r="AF36" i="52"/>
  <c r="AF40" i="52"/>
  <c r="AD43" i="95"/>
  <c r="AA45" i="52"/>
  <c r="Y44" i="52"/>
  <c r="AC44" i="52"/>
  <c r="AE45" i="52"/>
  <c r="AF372" i="52"/>
  <c r="AF44" i="53"/>
  <c r="AE44" i="95"/>
  <c r="AE42" i="95"/>
  <c r="AB42" i="53"/>
  <c r="AF42" i="53"/>
  <c r="AE31" i="95"/>
  <c r="AJ31" i="95" s="1"/>
  <c r="AT31" i="95" s="1"/>
  <c r="AB31" i="53"/>
  <c r="AF31" i="53"/>
  <c r="AF45" i="53"/>
  <c r="AE45" i="95"/>
  <c r="AG45" i="95" s="1"/>
  <c r="AF29" i="53"/>
  <c r="AE29" i="95"/>
  <c r="AF400" i="137"/>
  <c r="Z408" i="52"/>
  <c r="Z72" i="52"/>
  <c r="Z82" i="52" s="1"/>
  <c r="AD72" i="52"/>
  <c r="AD82" i="52" s="1"/>
  <c r="AD408" i="52"/>
  <c r="AE34" i="95"/>
  <c r="AJ34" i="95" s="1"/>
  <c r="AT34" i="95" s="1"/>
  <c r="AB34" i="53"/>
  <c r="AF34" i="53"/>
  <c r="AE32" i="95"/>
  <c r="AF32" i="53"/>
  <c r="Y12" i="14"/>
  <c r="AA12" i="14" s="1"/>
  <c r="AA122" i="14"/>
  <c r="AB122" i="14" s="1"/>
  <c r="AA26" i="53"/>
  <c r="Y71" i="53"/>
  <c r="Y73" i="53" s="1"/>
  <c r="Y25" i="53"/>
  <c r="Y70" i="53" s="1"/>
  <c r="Y72" i="53" s="1"/>
  <c r="AE39" i="95"/>
  <c r="AJ39" i="95" s="1"/>
  <c r="AT39" i="95" s="1"/>
  <c r="AB39" i="53"/>
  <c r="AF39" i="53"/>
  <c r="AB426" i="53"/>
  <c r="AI9" i="95"/>
  <c r="AS9" i="95" s="1"/>
  <c r="AB334" i="52"/>
  <c r="AC66" i="52"/>
  <c r="AC67" i="52" s="1"/>
  <c r="AB8" i="53"/>
  <c r="AF8" i="53"/>
  <c r="AJ9" i="95"/>
  <c r="AT9" i="95" s="1"/>
  <c r="AE8" i="95"/>
  <c r="AJ8" i="95" s="1"/>
  <c r="AT8" i="95" s="1"/>
  <c r="AD40" i="95"/>
  <c r="AF39" i="52"/>
  <c r="Z392" i="52"/>
  <c r="Z121" i="14" s="1"/>
  <c r="Z11" i="14" s="1"/>
  <c r="AD392" i="52"/>
  <c r="AD121" i="14" s="1"/>
  <c r="AD11" i="14" s="1"/>
  <c r="AF27" i="52"/>
  <c r="AD28" i="95"/>
  <c r="AE424" i="53"/>
  <c r="AD79" i="53"/>
  <c r="AE79" i="53" s="1"/>
  <c r="AD81" i="53"/>
  <c r="AE81" i="53" s="1"/>
  <c r="AE426" i="53"/>
  <c r="AF426" i="53" s="1"/>
  <c r="AD83" i="53"/>
  <c r="AE83" i="53" s="1"/>
  <c r="AE428" i="53"/>
  <c r="AF428" i="53" s="1"/>
  <c r="AD85" i="53"/>
  <c r="AE85" i="53" s="1"/>
  <c r="AE430" i="53"/>
  <c r="AF430" i="53" s="1"/>
  <c r="AD87" i="53"/>
  <c r="AE87" i="53" s="1"/>
  <c r="AE432" i="53"/>
  <c r="AD71" i="53"/>
  <c r="AD73" i="53" s="1"/>
  <c r="AD25" i="53"/>
  <c r="AD70" i="53" s="1"/>
  <c r="AD72" i="53" s="1"/>
  <c r="AD13" i="137"/>
  <c r="AE15" i="137"/>
  <c r="AB392" i="53"/>
  <c r="AF392" i="53"/>
  <c r="AA79" i="53"/>
  <c r="AF79" i="53" s="1"/>
  <c r="AA81" i="53"/>
  <c r="AA83" i="53"/>
  <c r="AA85" i="53"/>
  <c r="AA87" i="53"/>
  <c r="AF87" i="53" s="1"/>
  <c r="AA17" i="138"/>
  <c r="AB16" i="138"/>
  <c r="AB17" i="138" s="1"/>
  <c r="AF16" i="138"/>
  <c r="AF17" i="138" s="1"/>
  <c r="AB15" i="137"/>
  <c r="AA13" i="137"/>
  <c r="AF23" i="52"/>
  <c r="AD24" i="95"/>
  <c r="AB359" i="52"/>
  <c r="AF359" i="52"/>
  <c r="AD35" i="95"/>
  <c r="AI35" i="95" s="1"/>
  <c r="AS35" i="95" s="1"/>
  <c r="AB34" i="52"/>
  <c r="AF34" i="52"/>
  <c r="AD39" i="95"/>
  <c r="AB38" i="52"/>
  <c r="AF38" i="52"/>
  <c r="AA57" i="52"/>
  <c r="Y56" i="52"/>
  <c r="AD29" i="95"/>
  <c r="AF28" i="52"/>
  <c r="AD52" i="95"/>
  <c r="AI52" i="95" s="1"/>
  <c r="AS52" i="95" s="1"/>
  <c r="AB43" i="52"/>
  <c r="Y73" i="52"/>
  <c r="AA399" i="52"/>
  <c r="AA401" i="52"/>
  <c r="Y75" i="52"/>
  <c r="Y77" i="52"/>
  <c r="AA403" i="52"/>
  <c r="AF369" i="52"/>
  <c r="AE399" i="52"/>
  <c r="AE73" i="52" s="1"/>
  <c r="AC73" i="52"/>
  <c r="AE401" i="52"/>
  <c r="AE75" i="52" s="1"/>
  <c r="AC75" i="52"/>
  <c r="AC77" i="52"/>
  <c r="AE403" i="52"/>
  <c r="AE77" i="52" s="1"/>
  <c r="AF29" i="52"/>
  <c r="AD30" i="95"/>
  <c r="AF26" i="52"/>
  <c r="AD27" i="95"/>
  <c r="AF379" i="52"/>
  <c r="AA378" i="52"/>
  <c r="AF378" i="52" s="1"/>
  <c r="AE417" i="53"/>
  <c r="AE371" i="53"/>
  <c r="AE416" i="53" s="1"/>
  <c r="AA427" i="53"/>
  <c r="AB427" i="53" s="1"/>
  <c r="Z88" i="53"/>
  <c r="AD10" i="95"/>
  <c r="AI10" i="95" s="1"/>
  <c r="AS10" i="95" s="1"/>
  <c r="AF10" i="52"/>
  <c r="AB10" i="52"/>
  <c r="AD31" i="95"/>
  <c r="AF30" i="52"/>
  <c r="AA25" i="52"/>
  <c r="Y24" i="52"/>
  <c r="AE350" i="52"/>
  <c r="AF350" i="52" s="1"/>
  <c r="AD38" i="95"/>
  <c r="AB37" i="52"/>
  <c r="AF37" i="52"/>
  <c r="AB371" i="52"/>
  <c r="AA370" i="52"/>
  <c r="AB370" i="52" s="1"/>
  <c r="AF371" i="52"/>
  <c r="AE370" i="52"/>
  <c r="AF46" i="52"/>
  <c r="AE17" i="138"/>
  <c r="AF40" i="53"/>
  <c r="AE40" i="95"/>
  <c r="AE36" i="95"/>
  <c r="AF36" i="53"/>
  <c r="AB35" i="53"/>
  <c r="AE35" i="95"/>
  <c r="AJ35" i="95" s="1"/>
  <c r="AT35" i="95" s="1"/>
  <c r="AF35" i="53"/>
  <c r="AF28" i="53"/>
  <c r="AE28" i="95"/>
  <c r="AF30" i="53"/>
  <c r="AE30" i="95"/>
  <c r="AC433" i="53"/>
  <c r="AC435" i="53" s="1"/>
  <c r="AC78" i="53"/>
  <c r="AE82" i="53"/>
  <c r="AF82" i="53" s="1"/>
  <c r="AE86" i="53"/>
  <c r="AF86" i="53" s="1"/>
  <c r="AB380" i="53"/>
  <c r="AF380" i="53"/>
  <c r="AF37" i="53"/>
  <c r="AB37" i="53"/>
  <c r="AE37" i="95"/>
  <c r="AJ37" i="95" s="1"/>
  <c r="AT37" i="95" s="1"/>
  <c r="AF33" i="53"/>
  <c r="AE33" i="95"/>
  <c r="AE41" i="95"/>
  <c r="AB41" i="53"/>
  <c r="AF41" i="53"/>
  <c r="AB372" i="53"/>
  <c r="AF372" i="53"/>
  <c r="AA417" i="53"/>
  <c r="AB417" i="53" s="1"/>
  <c r="AA371" i="53"/>
  <c r="AE27" i="95"/>
  <c r="AF27" i="53"/>
  <c r="AF43" i="53"/>
  <c r="AE43" i="95"/>
  <c r="AJ43" i="95" s="1"/>
  <c r="AT43" i="95" s="1"/>
  <c r="AB43" i="53"/>
  <c r="AF38" i="53"/>
  <c r="AE38" i="95"/>
  <c r="AJ38" i="95" s="1"/>
  <c r="AT38" i="95" s="1"/>
  <c r="AB38" i="53"/>
  <c r="E91" i="146"/>
  <c r="D113" i="16"/>
  <c r="F85" i="16"/>
  <c r="G84" i="16" s="1"/>
  <c r="J93" i="16"/>
  <c r="K92" i="16"/>
  <c r="W134" i="14"/>
  <c r="AB70" i="137"/>
  <c r="AF70" i="137"/>
  <c r="B46" i="130"/>
  <c r="W50" i="16"/>
  <c r="X49" i="16"/>
  <c r="B9" i="130"/>
  <c r="B24" i="130" s="1"/>
  <c r="H96" i="16"/>
  <c r="H112" i="16" s="1"/>
  <c r="H31" i="14"/>
  <c r="H25" i="14"/>
  <c r="X30" i="14"/>
  <c r="G37" i="15"/>
  <c r="F27" i="130" s="1"/>
  <c r="G29" i="15"/>
  <c r="G30" i="15" s="1"/>
  <c r="H135" i="14"/>
  <c r="X135" i="14" s="1"/>
  <c r="H140" i="14"/>
  <c r="B30" i="130"/>
  <c r="B29" i="130" s="1"/>
  <c r="B47" i="130" s="1"/>
  <c r="E29" i="130"/>
  <c r="E25" i="130" s="1"/>
  <c r="X132" i="14"/>
  <c r="W25" i="14"/>
  <c r="W22" i="14"/>
  <c r="X18" i="14"/>
  <c r="X29" i="14"/>
  <c r="AF370" i="52" l="1"/>
  <c r="E15" i="152" a="1"/>
  <c r="E15" i="152" s="1"/>
  <c r="AF43" i="52"/>
  <c r="AD84" i="52"/>
  <c r="AE31" i="16"/>
  <c r="AF36" i="16"/>
  <c r="AE78" i="53"/>
  <c r="AE88" i="53" s="1"/>
  <c r="AC88" i="53"/>
  <c r="AI38" i="95"/>
  <c r="AS38" i="95" s="1"/>
  <c r="AF417" i="53"/>
  <c r="AA75" i="52"/>
  <c r="AB401" i="52"/>
  <c r="AB75" i="52" s="1"/>
  <c r="AF401" i="52"/>
  <c r="AF75" i="52" s="1"/>
  <c r="AI39" i="95"/>
  <c r="AS39" i="95" s="1"/>
  <c r="AF85" i="53"/>
  <c r="AB85" i="53"/>
  <c r="AB81" i="53"/>
  <c r="AF81" i="53"/>
  <c r="AA392" i="52"/>
  <c r="AB392" i="52" s="1"/>
  <c r="AE26" i="95"/>
  <c r="AF26" i="53"/>
  <c r="AB26" i="53"/>
  <c r="AA71" i="53"/>
  <c r="AA73" i="53" s="1"/>
  <c r="AA25" i="53"/>
  <c r="AB12" i="14"/>
  <c r="AF12" i="14"/>
  <c r="AD51" i="52"/>
  <c r="AD410" i="52"/>
  <c r="Z84" i="52"/>
  <c r="AG42" i="95"/>
  <c r="AL42" i="95" s="1"/>
  <c r="AV42" i="95" s="1"/>
  <c r="AJ42" i="95"/>
  <c r="AT42" i="95" s="1"/>
  <c r="AF45" i="52"/>
  <c r="Y66" i="52"/>
  <c r="Y67" i="52" s="1"/>
  <c r="AN26" i="95"/>
  <c r="AN25" i="95" s="1"/>
  <c r="AE24" i="52"/>
  <c r="AA11" i="14"/>
  <c r="AB11" i="14" s="1"/>
  <c r="AE121" i="14"/>
  <c r="AA433" i="53"/>
  <c r="AB423" i="53"/>
  <c r="AA50" i="16"/>
  <c r="AO26" i="95"/>
  <c r="AE71" i="53"/>
  <c r="AE73" i="53" s="1"/>
  <c r="AE25" i="53"/>
  <c r="AE70" i="53" s="1"/>
  <c r="AE72" i="53" s="1"/>
  <c r="AA52" i="52"/>
  <c r="AF52" i="52" s="1"/>
  <c r="AF53" i="52"/>
  <c r="AC82" i="52"/>
  <c r="AB400" i="52"/>
  <c r="AB74" i="52" s="1"/>
  <c r="AA74" i="52"/>
  <c r="AF400" i="52"/>
  <c r="AF74" i="52" s="1"/>
  <c r="AA408" i="52"/>
  <c r="AA72" i="52"/>
  <c r="AB398" i="52"/>
  <c r="AB72" i="52" s="1"/>
  <c r="AF398" i="52"/>
  <c r="AF72" i="52" s="1"/>
  <c r="Y82" i="52"/>
  <c r="AN8" i="95"/>
  <c r="AE52" i="95"/>
  <c r="AJ52" i="95" s="1"/>
  <c r="AF46" i="53"/>
  <c r="AB46" i="53"/>
  <c r="AF423" i="53"/>
  <c r="AE433" i="53"/>
  <c r="AE392" i="52"/>
  <c r="AF392" i="52" s="1"/>
  <c r="AA416" i="53"/>
  <c r="AB371" i="53"/>
  <c r="AF371" i="53"/>
  <c r="AG41" i="95"/>
  <c r="AL41" i="95" s="1"/>
  <c r="AV41" i="95" s="1"/>
  <c r="AJ41" i="95"/>
  <c r="AT41" i="95" s="1"/>
  <c r="AB25" i="52"/>
  <c r="AA24" i="52"/>
  <c r="AD26" i="95"/>
  <c r="AF25" i="52"/>
  <c r="Z90" i="53"/>
  <c r="Z91" i="53"/>
  <c r="AG27" i="95"/>
  <c r="AB403" i="52"/>
  <c r="AB77" i="52" s="1"/>
  <c r="AA77" i="52"/>
  <c r="AF403" i="52"/>
  <c r="AF77" i="52" s="1"/>
  <c r="AB399" i="52"/>
  <c r="AB73" i="52" s="1"/>
  <c r="AA73" i="52"/>
  <c r="AF399" i="52"/>
  <c r="AF73" i="52" s="1"/>
  <c r="AF57" i="52"/>
  <c r="AA56" i="52"/>
  <c r="AF56" i="52" s="1"/>
  <c r="AB13" i="137"/>
  <c r="AB83" i="53"/>
  <c r="AF83" i="53"/>
  <c r="AF15" i="137"/>
  <c r="AE13" i="137"/>
  <c r="AF13" i="137" s="1"/>
  <c r="AD8" i="95"/>
  <c r="Z51" i="52"/>
  <c r="Z410" i="52"/>
  <c r="AB45" i="52"/>
  <c r="AA121" i="14"/>
  <c r="AB121" i="14" s="1"/>
  <c r="AE11" i="14"/>
  <c r="AF11" i="14" s="1"/>
  <c r="AF122" i="14"/>
  <c r="AE408" i="52"/>
  <c r="AE72" i="52"/>
  <c r="AE82" i="52" s="1"/>
  <c r="AB402" i="52"/>
  <c r="AB76" i="52" s="1"/>
  <c r="AF402" i="52"/>
  <c r="AF76" i="52" s="1"/>
  <c r="AA76" i="52"/>
  <c r="AF8" i="52"/>
  <c r="Y88" i="53"/>
  <c r="AA78" i="53"/>
  <c r="AF431" i="53"/>
  <c r="AF429" i="53"/>
  <c r="AF427" i="53"/>
  <c r="AD88" i="53"/>
  <c r="AO52" i="95"/>
  <c r="AO25" i="95" s="1"/>
  <c r="AO53" i="95" s="1"/>
  <c r="AE91" i="53"/>
  <c r="G39" i="15"/>
  <c r="G85" i="16"/>
  <c r="D8" i="15" s="1"/>
  <c r="D86" i="16"/>
  <c r="H113" i="16"/>
  <c r="K93" i="16"/>
  <c r="L92" i="16"/>
  <c r="E35" i="93"/>
  <c r="W24" i="14"/>
  <c r="W27" i="14"/>
  <c r="E34" i="93"/>
  <c r="X22" i="14"/>
  <c r="F26" i="130"/>
  <c r="C27" i="130"/>
  <c r="C26" i="130" s="1"/>
  <c r="W140" i="14"/>
  <c r="X140" i="14" s="1"/>
  <c r="F30" i="130"/>
  <c r="X25" i="14"/>
  <c r="B45" i="130"/>
  <c r="W88" i="16"/>
  <c r="W91" i="16" s="1"/>
  <c r="AB50" i="16"/>
  <c r="W83" i="16"/>
  <c r="X50" i="16"/>
  <c r="X134" i="14"/>
  <c r="B25" i="130"/>
  <c r="AE84" i="52" l="1"/>
  <c r="AN53" i="95"/>
  <c r="AE49" i="16"/>
  <c r="AF31" i="16"/>
  <c r="AD90" i="53"/>
  <c r="AD91" i="53"/>
  <c r="AA88" i="53"/>
  <c r="AB78" i="53"/>
  <c r="AF78" i="53"/>
  <c r="AF408" i="52"/>
  <c r="AE410" i="52"/>
  <c r="G9" i="152" s="1" a="1"/>
  <c r="G9" i="152" s="1"/>
  <c r="Z85" i="52"/>
  <c r="Z44" i="52"/>
  <c r="Z66" i="52" s="1"/>
  <c r="Z67" i="52" s="1"/>
  <c r="AA51" i="52"/>
  <c r="AD25" i="95"/>
  <c r="AI25" i="95" s="1"/>
  <c r="AS25" i="95" s="1"/>
  <c r="AI26" i="95"/>
  <c r="AS26" i="95" s="1"/>
  <c r="AT52" i="95"/>
  <c r="Y84" i="52"/>
  <c r="Y85" i="52"/>
  <c r="AB408" i="52"/>
  <c r="AA410" i="52"/>
  <c r="F9" i="152" s="1" a="1"/>
  <c r="F9" i="152" s="1"/>
  <c r="AC84" i="52"/>
  <c r="AC85" i="52"/>
  <c r="AA83" i="16"/>
  <c r="AF121" i="14"/>
  <c r="AF24" i="52"/>
  <c r="AE51" i="52"/>
  <c r="AD44" i="52"/>
  <c r="AD66" i="52" s="1"/>
  <c r="AD67" i="52" s="1"/>
  <c r="AD85" i="52"/>
  <c r="AJ26" i="95"/>
  <c r="AT26" i="95" s="1"/>
  <c r="AE25" i="95"/>
  <c r="AC90" i="53"/>
  <c r="AC91" i="53"/>
  <c r="Y90" i="53"/>
  <c r="Y91" i="53"/>
  <c r="AI8" i="95"/>
  <c r="AS8" i="95" s="1"/>
  <c r="AB24" i="52"/>
  <c r="AF416" i="53"/>
  <c r="AB416" i="53"/>
  <c r="AF433" i="53"/>
  <c r="AE435" i="53"/>
  <c r="G10" i="152" s="1"/>
  <c r="AA82" i="52"/>
  <c r="AB433" i="53"/>
  <c r="AA435" i="53"/>
  <c r="F10" i="152" s="1"/>
  <c r="AF25" i="53"/>
  <c r="AB25" i="53"/>
  <c r="AA70" i="53"/>
  <c r="AF71" i="53"/>
  <c r="AB71" i="53"/>
  <c r="AE90" i="53"/>
  <c r="B48" i="130"/>
  <c r="H86" i="16"/>
  <c r="D7" i="152" s="1" a="1"/>
  <c r="D7" i="152" s="1"/>
  <c r="O84" i="16"/>
  <c r="W84" i="16"/>
  <c r="X84" i="16" s="1"/>
  <c r="H85" i="16"/>
  <c r="I84" i="16"/>
  <c r="AB83" i="16"/>
  <c r="X83" i="16"/>
  <c r="F29" i="130"/>
  <c r="F25" i="130" s="1"/>
  <c r="C30" i="130"/>
  <c r="C29" i="130" s="1"/>
  <c r="C47" i="130" s="1"/>
  <c r="W96" i="16"/>
  <c r="W112" i="16" s="1"/>
  <c r="W31" i="14"/>
  <c r="C9" i="130"/>
  <c r="C24" i="130" s="1"/>
  <c r="X24" i="14"/>
  <c r="C46" i="130"/>
  <c r="M92" i="16"/>
  <c r="L93" i="16"/>
  <c r="AD53" i="95" l="1"/>
  <c r="AI53" i="95" s="1"/>
  <c r="AS53" i="95" s="1"/>
  <c r="AE50" i="16"/>
  <c r="AF49" i="16"/>
  <c r="AA72" i="53"/>
  <c r="AF70" i="53"/>
  <c r="AB70" i="53"/>
  <c r="AE53" i="95"/>
  <c r="AJ53" i="95" s="1"/>
  <c r="AT53" i="95" s="1"/>
  <c r="AJ25" i="95"/>
  <c r="AT25" i="95" s="1"/>
  <c r="AF51" i="52"/>
  <c r="AE85" i="52"/>
  <c r="AE44" i="52"/>
  <c r="AB51" i="52"/>
  <c r="AA85" i="52"/>
  <c r="AA44" i="52"/>
  <c r="AF82" i="52"/>
  <c r="AF84" i="52" s="1"/>
  <c r="AB82" i="52"/>
  <c r="AB84" i="52" s="1"/>
  <c r="AA84" i="52"/>
  <c r="AB88" i="53"/>
  <c r="AF88" i="53"/>
  <c r="AA90" i="53"/>
  <c r="AA91" i="53"/>
  <c r="I85" i="16"/>
  <c r="J84" i="16" s="1"/>
  <c r="D13" i="152"/>
  <c r="D19" i="15"/>
  <c r="D39" i="15" s="1"/>
  <c r="X31" i="14"/>
  <c r="C25" i="130"/>
  <c r="C45" i="130"/>
  <c r="M93" i="16"/>
  <c r="N92" i="16"/>
  <c r="AE83" i="16" l="1"/>
  <c r="AF83" i="16" s="1"/>
  <c r="AF50" i="16"/>
  <c r="AF44" i="52"/>
  <c r="AE66" i="52"/>
  <c r="AE67" i="52" s="1"/>
  <c r="AB44" i="52"/>
  <c r="AA66" i="52"/>
  <c r="C48" i="130"/>
  <c r="J85" i="16"/>
  <c r="K84" i="16" s="1"/>
  <c r="D40" i="15"/>
  <c r="D6" i="152"/>
  <c r="W113" i="16"/>
  <c r="O92" i="16"/>
  <c r="Q92" i="16" s="1"/>
  <c r="P92" i="16"/>
  <c r="N93" i="16"/>
  <c r="O93" i="16" s="1"/>
  <c r="AA67" i="52" l="1"/>
  <c r="AB66" i="52"/>
  <c r="AB67" i="52" s="1"/>
  <c r="AF66" i="52"/>
  <c r="AF67" i="52" s="1"/>
  <c r="W86" i="16"/>
  <c r="E7" i="152" s="1" a="1"/>
  <c r="E7" i="152" s="1"/>
  <c r="K85" i="16"/>
  <c r="L84" i="16" s="1"/>
  <c r="Q93" i="16"/>
  <c r="S92" i="16"/>
  <c r="P93" i="16"/>
  <c r="R92" i="16"/>
  <c r="L85" i="16" l="1"/>
  <c r="M84" i="16" s="1"/>
  <c r="T92" i="16"/>
  <c r="T93" i="16" s="1"/>
  <c r="R93" i="16"/>
  <c r="U92" i="16"/>
  <c r="S93" i="16"/>
  <c r="M85" i="16" l="1"/>
  <c r="N84" i="16" s="1"/>
  <c r="V92" i="16"/>
  <c r="U93" i="16"/>
  <c r="V93" i="16" s="1"/>
  <c r="W93" i="16" s="1"/>
  <c r="W92" i="16"/>
  <c r="N85" i="16" l="1"/>
  <c r="P84" i="16" l="1"/>
  <c r="O85" i="16"/>
  <c r="V84" i="16" s="1"/>
  <c r="P85" i="16" l="1"/>
  <c r="Q84" i="16" s="1"/>
  <c r="Q85" i="16" l="1"/>
  <c r="R84" i="16" s="1"/>
  <c r="R85" i="16" l="1"/>
  <c r="S84" i="16" s="1"/>
  <c r="S85" i="16" l="1"/>
  <c r="T84" i="16" s="1"/>
  <c r="T85" i="16" l="1"/>
  <c r="U84" i="16" s="1"/>
  <c r="U85" i="16" l="1"/>
  <c r="C8" i="15" s="1"/>
  <c r="Y84" i="16" l="1"/>
  <c r="W85" i="16"/>
  <c r="AA84" i="16"/>
  <c r="AB84" i="16" s="1"/>
  <c r="V85" i="16"/>
  <c r="Y85" i="16" l="1"/>
  <c r="Z84" i="16" s="1"/>
  <c r="E13" i="152"/>
  <c r="C19" i="15"/>
  <c r="C39" i="15" s="1"/>
  <c r="X85" i="16"/>
  <c r="Z85" i="16" l="1"/>
  <c r="C40" i="15"/>
  <c r="E6" i="152"/>
  <c r="AC84" i="16" l="1"/>
  <c r="AA85" i="16"/>
  <c r="AC85" i="16" l="1"/>
  <c r="AD84" i="16" s="1"/>
  <c r="AE84" i="16"/>
  <c r="AF84" i="16" s="1"/>
  <c r="AB85" i="16"/>
  <c r="AD85" i="16" l="1"/>
  <c r="AE85" i="16" s="1"/>
  <c r="AF85" i="16" s="1"/>
  <c r="Y417" i="137" l="1"/>
  <c r="Y416" i="137"/>
  <c r="Y415" i="137"/>
  <c r="Y414" i="137"/>
  <c r="Y413" i="137"/>
  <c r="Y412" i="137"/>
  <c r="Y411" i="137"/>
  <c r="Y410" i="137"/>
  <c r="Y409" i="137"/>
  <c r="Y408" i="137"/>
  <c r="Y407" i="137"/>
  <c r="Y406" i="137"/>
  <c r="Y405" i="137"/>
  <c r="Y404" i="137"/>
  <c r="Y403" i="137"/>
  <c r="AA403" i="137" l="1"/>
  <c r="Y402" i="137"/>
  <c r="Y18" i="137"/>
  <c r="Y20" i="137"/>
  <c r="AA20" i="137" s="1"/>
  <c r="AA405" i="137"/>
  <c r="AB405" i="137" s="1"/>
  <c r="Y22" i="137"/>
  <c r="AA22" i="137" s="1"/>
  <c r="AA407" i="137"/>
  <c r="Y24" i="137"/>
  <c r="AA24" i="137" s="1"/>
  <c r="AA409" i="137"/>
  <c r="AF409" i="137" s="1"/>
  <c r="AA411" i="137"/>
  <c r="AF411" i="137" s="1"/>
  <c r="Y26" i="137"/>
  <c r="AA26" i="137" s="1"/>
  <c r="Y28" i="137"/>
  <c r="AA28" i="137" s="1"/>
  <c r="AA413" i="137"/>
  <c r="AB413" i="137" s="1"/>
  <c r="Y30" i="137"/>
  <c r="AA30" i="137" s="1"/>
  <c r="AA415" i="137"/>
  <c r="AF415" i="137" s="1"/>
  <c r="Y32" i="137"/>
  <c r="AA417" i="137"/>
  <c r="Y440" i="137"/>
  <c r="Y439" i="137"/>
  <c r="Y438" i="137"/>
  <c r="Y437" i="137"/>
  <c r="Y436" i="137"/>
  <c r="Y435" i="137"/>
  <c r="Y434" i="137"/>
  <c r="Y433" i="137"/>
  <c r="Y432" i="137"/>
  <c r="Y431" i="137"/>
  <c r="Y430" i="137"/>
  <c r="Y429" i="137"/>
  <c r="Y428" i="137"/>
  <c r="Y427" i="137"/>
  <c r="Y426" i="137"/>
  <c r="Y425" i="137"/>
  <c r="Y424" i="137"/>
  <c r="Y423" i="137"/>
  <c r="Y422" i="137"/>
  <c r="Y421" i="137"/>
  <c r="Y420" i="137"/>
  <c r="Y419" i="137"/>
  <c r="Y19" i="137"/>
  <c r="AA19" i="137" s="1"/>
  <c r="AA404" i="137"/>
  <c r="AB404" i="137" s="1"/>
  <c r="AA406" i="137"/>
  <c r="AB406" i="137" s="1"/>
  <c r="Y21" i="137"/>
  <c r="AA21" i="137" s="1"/>
  <c r="Y23" i="137"/>
  <c r="AA23" i="137" s="1"/>
  <c r="AA408" i="137"/>
  <c r="AB408" i="137" s="1"/>
  <c r="Y25" i="137"/>
  <c r="AA25" i="137" s="1"/>
  <c r="AA410" i="137"/>
  <c r="AF410" i="137" s="1"/>
  <c r="Y27" i="137"/>
  <c r="AA27" i="137" s="1"/>
  <c r="AA412" i="137"/>
  <c r="AF412" i="137" s="1"/>
  <c r="Y29" i="137"/>
  <c r="AA29" i="137" s="1"/>
  <c r="AA414" i="137"/>
  <c r="AF414" i="137" s="1"/>
  <c r="Y31" i="137"/>
  <c r="AA31" i="137" s="1"/>
  <c r="AA416" i="137"/>
  <c r="AF416" i="137" s="1"/>
  <c r="AD417" i="137" l="1"/>
  <c r="AD32" i="137" s="1"/>
  <c r="AD416" i="137"/>
  <c r="AD31" i="137" s="1"/>
  <c r="AD415" i="137"/>
  <c r="AD30" i="137" s="1"/>
  <c r="AD414" i="137"/>
  <c r="AD29" i="137" s="1"/>
  <c r="AD413" i="137"/>
  <c r="AD28" i="137" s="1"/>
  <c r="AD412" i="137"/>
  <c r="AD27" i="137" s="1"/>
  <c r="AD411" i="137"/>
  <c r="AD26" i="137" s="1"/>
  <c r="AD410" i="137"/>
  <c r="AD25" i="137" s="1"/>
  <c r="AD409" i="137"/>
  <c r="AD24" i="137" s="1"/>
  <c r="AD408" i="137"/>
  <c r="AD23" i="137" s="1"/>
  <c r="AD407" i="137"/>
  <c r="AD22" i="137" s="1"/>
  <c r="AD406" i="137"/>
  <c r="AD21" i="137" s="1"/>
  <c r="AD405" i="137"/>
  <c r="AD20" i="137" s="1"/>
  <c r="AD404" i="137"/>
  <c r="AD19" i="137" s="1"/>
  <c r="AD403" i="137"/>
  <c r="AC22" i="95"/>
  <c r="AG22" i="95" s="1"/>
  <c r="AF31" i="137"/>
  <c r="AC20" i="95"/>
  <c r="AG20" i="95" s="1"/>
  <c r="AF29" i="137"/>
  <c r="AF27" i="137"/>
  <c r="AC18" i="95"/>
  <c r="AG18" i="95" s="1"/>
  <c r="AC16" i="95"/>
  <c r="AG16" i="95" s="1"/>
  <c r="AF25" i="137"/>
  <c r="AC14" i="95"/>
  <c r="AB23" i="137"/>
  <c r="AC10" i="95"/>
  <c r="AB19" i="137"/>
  <c r="Y34" i="137"/>
  <c r="Y418" i="137"/>
  <c r="Y36" i="137"/>
  <c r="Y38" i="137"/>
  <c r="Y40" i="137"/>
  <c r="Y42" i="137"/>
  <c r="Y44" i="137"/>
  <c r="Y46" i="137"/>
  <c r="Y48" i="137"/>
  <c r="Y50" i="137"/>
  <c r="Y52" i="137"/>
  <c r="Y54" i="137"/>
  <c r="AA32" i="137"/>
  <c r="AF30" i="137"/>
  <c r="AC21" i="95"/>
  <c r="AG21" i="95" s="1"/>
  <c r="AC19" i="95"/>
  <c r="AB28" i="137"/>
  <c r="AF24" i="137"/>
  <c r="AC15" i="95"/>
  <c r="AG15" i="95" s="1"/>
  <c r="AB22" i="137"/>
  <c r="AC13" i="95"/>
  <c r="AC11" i="95"/>
  <c r="AB20" i="137"/>
  <c r="AC417" i="137"/>
  <c r="AC416" i="137"/>
  <c r="AC415" i="137"/>
  <c r="AC414" i="137"/>
  <c r="AC413" i="137"/>
  <c r="AC412" i="137"/>
  <c r="AC411" i="137"/>
  <c r="AC410" i="137"/>
  <c r="AC409" i="137"/>
  <c r="AC408" i="137"/>
  <c r="AC407" i="137"/>
  <c r="AC406" i="137"/>
  <c r="AC405" i="137"/>
  <c r="AC404" i="137"/>
  <c r="AC403" i="137"/>
  <c r="Z440" i="137"/>
  <c r="AA440" i="137" s="1"/>
  <c r="Z439" i="137"/>
  <c r="Z54" i="137" s="1"/>
  <c r="Z438" i="137"/>
  <c r="Z53" i="137" s="1"/>
  <c r="Z437" i="137"/>
  <c r="Z52" i="137" s="1"/>
  <c r="Z436" i="137"/>
  <c r="Z51" i="137" s="1"/>
  <c r="Z435" i="137"/>
  <c r="Z50" i="137" s="1"/>
  <c r="AA50" i="137" s="1"/>
  <c r="Z434" i="137"/>
  <c r="Z49" i="137" s="1"/>
  <c r="Z433" i="137"/>
  <c r="Z48" i="137" s="1"/>
  <c r="Z432" i="137"/>
  <c r="Z47" i="137" s="1"/>
  <c r="Z431" i="137"/>
  <c r="Z46" i="137" s="1"/>
  <c r="Z430" i="137"/>
  <c r="Z45" i="137" s="1"/>
  <c r="Z429" i="137"/>
  <c r="Z44" i="137" s="1"/>
  <c r="Z428" i="137"/>
  <c r="Z43" i="137" s="1"/>
  <c r="Z427" i="137"/>
  <c r="Z42" i="137" s="1"/>
  <c r="Z426" i="137"/>
  <c r="Z41" i="137" s="1"/>
  <c r="Z425" i="137"/>
  <c r="Z40" i="137" s="1"/>
  <c r="Z424" i="137"/>
  <c r="Z39" i="137" s="1"/>
  <c r="Z423" i="137"/>
  <c r="Z38" i="137" s="1"/>
  <c r="AA38" i="137" s="1"/>
  <c r="Z422" i="137"/>
  <c r="Z37" i="137" s="1"/>
  <c r="Z421" i="137"/>
  <c r="Z36" i="137" s="1"/>
  <c r="Z420" i="137"/>
  <c r="Z35" i="137" s="1"/>
  <c r="Z419" i="137"/>
  <c r="AC12" i="95"/>
  <c r="AB21" i="137"/>
  <c r="Y35" i="137"/>
  <c r="AA35" i="137" s="1"/>
  <c r="Y37" i="137"/>
  <c r="Y39" i="137"/>
  <c r="AA424" i="137"/>
  <c r="AF424" i="137" s="1"/>
  <c r="Y41" i="137"/>
  <c r="Y43" i="137"/>
  <c r="AA43" i="137" s="1"/>
  <c r="Y45" i="137"/>
  <c r="Y47" i="137"/>
  <c r="AA47" i="137" s="1"/>
  <c r="Y49" i="137"/>
  <c r="AA434" i="137"/>
  <c r="Y51" i="137"/>
  <c r="AA51" i="137" s="1"/>
  <c r="Y53" i="137"/>
  <c r="Y481" i="137"/>
  <c r="Y480" i="137"/>
  <c r="Y479" i="137"/>
  <c r="Y478" i="137"/>
  <c r="Y477" i="137"/>
  <c r="Y476" i="137"/>
  <c r="Y475" i="137"/>
  <c r="Y474" i="137"/>
  <c r="Y473" i="137"/>
  <c r="Y472" i="137"/>
  <c r="Y55" i="137"/>
  <c r="AF417" i="137"/>
  <c r="AF26" i="137"/>
  <c r="AC17" i="95"/>
  <c r="AG17" i="95" s="1"/>
  <c r="AB407" i="137"/>
  <c r="AA18" i="137"/>
  <c r="Y17" i="137"/>
  <c r="AA402" i="137"/>
  <c r="AB402" i="137" s="1"/>
  <c r="AB403" i="137"/>
  <c r="Y456" i="137"/>
  <c r="AA422" i="137" l="1"/>
  <c r="AF422" i="137" s="1"/>
  <c r="AA41" i="137"/>
  <c r="AA53" i="137"/>
  <c r="AA45" i="137"/>
  <c r="AB45" i="137" s="1"/>
  <c r="AA438" i="137"/>
  <c r="AB438" i="137" s="1"/>
  <c r="AA436" i="137"/>
  <c r="AB436" i="137" s="1"/>
  <c r="AA49" i="137"/>
  <c r="AB49" i="137" s="1"/>
  <c r="AA432" i="137"/>
  <c r="AF432" i="137" s="1"/>
  <c r="AA430" i="137"/>
  <c r="AB430" i="137" s="1"/>
  <c r="AA428" i="137"/>
  <c r="AB428" i="137" s="1"/>
  <c r="AA426" i="137"/>
  <c r="AF426" i="137" s="1"/>
  <c r="AA39" i="137"/>
  <c r="AF39" i="137" s="1"/>
  <c r="AC440" i="137"/>
  <c r="AC439" i="137"/>
  <c r="AC438" i="137"/>
  <c r="AC437" i="137"/>
  <c r="AC436" i="137"/>
  <c r="AC435" i="137"/>
  <c r="AC434" i="137"/>
  <c r="AC433" i="137"/>
  <c r="AC432" i="137"/>
  <c r="AC431" i="137"/>
  <c r="AC430" i="137"/>
  <c r="AC429" i="137"/>
  <c r="AC428" i="137"/>
  <c r="AC427" i="137"/>
  <c r="AC426" i="137"/>
  <c r="AC425" i="137"/>
  <c r="AC424" i="137"/>
  <c r="AC423" i="137"/>
  <c r="AC422" i="137"/>
  <c r="AC421" i="137"/>
  <c r="AC420" i="137"/>
  <c r="AC419" i="137"/>
  <c r="AA17" i="137"/>
  <c r="AB17" i="137" s="1"/>
  <c r="AC9" i="95"/>
  <c r="AB18" i="137"/>
  <c r="AB440" i="137"/>
  <c r="Y88" i="137"/>
  <c r="Y90" i="137"/>
  <c r="Y92" i="137"/>
  <c r="Y94" i="137"/>
  <c r="Y96" i="137"/>
  <c r="AC44" i="95"/>
  <c r="AA37" i="137"/>
  <c r="AA420" i="137"/>
  <c r="AF420" i="137" s="1"/>
  <c r="Z418" i="137"/>
  <c r="Z34" i="137"/>
  <c r="AA34" i="137" s="1"/>
  <c r="AC31" i="95"/>
  <c r="AB38" i="137"/>
  <c r="AC47" i="95"/>
  <c r="AB50" i="137"/>
  <c r="AC18" i="137"/>
  <c r="AE403" i="137"/>
  <c r="AC402" i="137"/>
  <c r="AC20" i="137"/>
  <c r="AE20" i="137" s="1"/>
  <c r="AE405" i="137"/>
  <c r="AF405" i="137" s="1"/>
  <c r="AE407" i="137"/>
  <c r="AF407" i="137" s="1"/>
  <c r="AC22" i="137"/>
  <c r="AE22" i="137" s="1"/>
  <c r="AC24" i="137"/>
  <c r="AE24" i="137" s="1"/>
  <c r="AM15" i="95" s="1"/>
  <c r="AQ15" i="95" s="1"/>
  <c r="AE409" i="137"/>
  <c r="AC26" i="137"/>
  <c r="AE26" i="137" s="1"/>
  <c r="AM17" i="95" s="1"/>
  <c r="AQ17" i="95" s="1"/>
  <c r="AE411" i="137"/>
  <c r="AC28" i="137"/>
  <c r="AE28" i="137" s="1"/>
  <c r="AE413" i="137"/>
  <c r="AF413" i="137" s="1"/>
  <c r="AE415" i="137"/>
  <c r="AC30" i="137"/>
  <c r="AE30" i="137" s="1"/>
  <c r="AM21" i="95" s="1"/>
  <c r="AQ21" i="95" s="1"/>
  <c r="AC32" i="137"/>
  <c r="AE417" i="137"/>
  <c r="AH13" i="95"/>
  <c r="AG13" i="95"/>
  <c r="AL13" i="95" s="1"/>
  <c r="AA439" i="137"/>
  <c r="AB439" i="137" s="1"/>
  <c r="AA52" i="137"/>
  <c r="AA435" i="137"/>
  <c r="AA433" i="137"/>
  <c r="AF433" i="137" s="1"/>
  <c r="AA431" i="137"/>
  <c r="AA429" i="137"/>
  <c r="AF429" i="137" s="1"/>
  <c r="AA427" i="137"/>
  <c r="AA425" i="137"/>
  <c r="AF425" i="137" s="1"/>
  <c r="AA423" i="137"/>
  <c r="AB423" i="137" s="1"/>
  <c r="AA421" i="137"/>
  <c r="AF421" i="137" s="1"/>
  <c r="AA419" i="137"/>
  <c r="Y33" i="137"/>
  <c r="AH10" i="95"/>
  <c r="AG10" i="95"/>
  <c r="AL10" i="95" s="1"/>
  <c r="AH14" i="95"/>
  <c r="AG14" i="95"/>
  <c r="AL14" i="95" s="1"/>
  <c r="AD402" i="137"/>
  <c r="AD18" i="137"/>
  <c r="AD17" i="137" s="1"/>
  <c r="Y87" i="137"/>
  <c r="Y482" i="137"/>
  <c r="Y484" i="137" s="1"/>
  <c r="Y89" i="137"/>
  <c r="Y91" i="137"/>
  <c r="Y93" i="137"/>
  <c r="Y95" i="137"/>
  <c r="AB53" i="137"/>
  <c r="AC50" i="95"/>
  <c r="AC48" i="95"/>
  <c r="AB51" i="137"/>
  <c r="AB434" i="137"/>
  <c r="AF47" i="137"/>
  <c r="AC40" i="95"/>
  <c r="AG40" i="95" s="1"/>
  <c r="AC38" i="95"/>
  <c r="AC36" i="95"/>
  <c r="AB43" i="137"/>
  <c r="AC34" i="95"/>
  <c r="AF41" i="137"/>
  <c r="AF35" i="137"/>
  <c r="AC28" i="95"/>
  <c r="AG28" i="95" s="1"/>
  <c r="AH12" i="95"/>
  <c r="AG12" i="95"/>
  <c r="AL12" i="95" s="1"/>
  <c r="Z481" i="137"/>
  <c r="Z96" i="137" s="1"/>
  <c r="Z480" i="137"/>
  <c r="Z95" i="137" s="1"/>
  <c r="Z479" i="137"/>
  <c r="Z94" i="137" s="1"/>
  <c r="AA94" i="137" s="1"/>
  <c r="AF94" i="137" s="1"/>
  <c r="Z478" i="137"/>
  <c r="Z93" i="137" s="1"/>
  <c r="Z477" i="137"/>
  <c r="Z92" i="137" s="1"/>
  <c r="Z476" i="137"/>
  <c r="Z91" i="137" s="1"/>
  <c r="Z475" i="137"/>
  <c r="Z90" i="137" s="1"/>
  <c r="AA90" i="137" s="1"/>
  <c r="AF90" i="137" s="1"/>
  <c r="Z474" i="137"/>
  <c r="Z89" i="137" s="1"/>
  <c r="Z473" i="137"/>
  <c r="Z88" i="137" s="1"/>
  <c r="Z472" i="137"/>
  <c r="Z55" i="137"/>
  <c r="AC19" i="137"/>
  <c r="AE19" i="137" s="1"/>
  <c r="AE404" i="137"/>
  <c r="AF404" i="137" s="1"/>
  <c r="AC21" i="137"/>
  <c r="AE21" i="137" s="1"/>
  <c r="AE406" i="137"/>
  <c r="AF406" i="137" s="1"/>
  <c r="AE408" i="137"/>
  <c r="AF408" i="137" s="1"/>
  <c r="AC23" i="137"/>
  <c r="AE23" i="137" s="1"/>
  <c r="AC25" i="137"/>
  <c r="AE25" i="137" s="1"/>
  <c r="AM16" i="95" s="1"/>
  <c r="AQ16" i="95" s="1"/>
  <c r="AE410" i="137"/>
  <c r="AE412" i="137"/>
  <c r="AC27" i="137"/>
  <c r="AE27" i="137" s="1"/>
  <c r="AM18" i="95" s="1"/>
  <c r="AQ18" i="95" s="1"/>
  <c r="AE414" i="137"/>
  <c r="AC29" i="137"/>
  <c r="AE29" i="137" s="1"/>
  <c r="AM20" i="95" s="1"/>
  <c r="AQ20" i="95" s="1"/>
  <c r="AC31" i="137"/>
  <c r="AE31" i="137" s="1"/>
  <c r="AM22" i="95" s="1"/>
  <c r="AQ22" i="95" s="1"/>
  <c r="AE416" i="137"/>
  <c r="AG11" i="95"/>
  <c r="AL11" i="95" s="1"/>
  <c r="AH11" i="95"/>
  <c r="AH19" i="95"/>
  <c r="AG19" i="95"/>
  <c r="AL19" i="95" s="1"/>
  <c r="AC24" i="95"/>
  <c r="AG24" i="95" s="1"/>
  <c r="AF32" i="137"/>
  <c r="AA54" i="137"/>
  <c r="AA437" i="137"/>
  <c r="AF437" i="137" s="1"/>
  <c r="AA48" i="137"/>
  <c r="AA46" i="137"/>
  <c r="AA44" i="137"/>
  <c r="AA42" i="137"/>
  <c r="AA40" i="137"/>
  <c r="AA36" i="137"/>
  <c r="Y71" i="137"/>
  <c r="Y454" i="137"/>
  <c r="Y466" i="137" s="1"/>
  <c r="Y119" i="14" s="1"/>
  <c r="AC32" i="95" l="1"/>
  <c r="AG32" i="95" s="1"/>
  <c r="AL32" i="95" s="1"/>
  <c r="AA91" i="137"/>
  <c r="AA95" i="137"/>
  <c r="AF95" i="137" s="1"/>
  <c r="AD440" i="137"/>
  <c r="AE440" i="137" s="1"/>
  <c r="AF440" i="137" s="1"/>
  <c r="AD439" i="137"/>
  <c r="AD54" i="137" s="1"/>
  <c r="AD438" i="137"/>
  <c r="AD53" i="137" s="1"/>
  <c r="AD437" i="137"/>
  <c r="AD52" i="137" s="1"/>
  <c r="AD436" i="137"/>
  <c r="AD51" i="137" s="1"/>
  <c r="AD435" i="137"/>
  <c r="AD50" i="137" s="1"/>
  <c r="AD434" i="137"/>
  <c r="AD49" i="137" s="1"/>
  <c r="AD433" i="137"/>
  <c r="AD48" i="137" s="1"/>
  <c r="AD432" i="137"/>
  <c r="AD47" i="137" s="1"/>
  <c r="AD431" i="137"/>
  <c r="AD46" i="137" s="1"/>
  <c r="AD430" i="137"/>
  <c r="AD45" i="137" s="1"/>
  <c r="AD429" i="137"/>
  <c r="AD44" i="137" s="1"/>
  <c r="AD428" i="137"/>
  <c r="AD43" i="137" s="1"/>
  <c r="AD427" i="137"/>
  <c r="AD42" i="137" s="1"/>
  <c r="AD426" i="137"/>
  <c r="AD41" i="137" s="1"/>
  <c r="AD425" i="137"/>
  <c r="AD40" i="137" s="1"/>
  <c r="AD424" i="137"/>
  <c r="AD39" i="137" s="1"/>
  <c r="AD423" i="137"/>
  <c r="AD38" i="137" s="1"/>
  <c r="AD422" i="137"/>
  <c r="AD37" i="137" s="1"/>
  <c r="AD421" i="137"/>
  <c r="AD36" i="137" s="1"/>
  <c r="AD420" i="137"/>
  <c r="AD35" i="137" s="1"/>
  <c r="AD419" i="137"/>
  <c r="AF36" i="137"/>
  <c r="AC29" i="95"/>
  <c r="AG29" i="95" s="1"/>
  <c r="AC35" i="95"/>
  <c r="AB42" i="137"/>
  <c r="AB46" i="137"/>
  <c r="AC39" i="95"/>
  <c r="AM14" i="95"/>
  <c r="AQ14" i="95" s="1"/>
  <c r="AF23" i="137"/>
  <c r="Z87" i="137"/>
  <c r="Z97" i="137" s="1"/>
  <c r="Z99" i="137" s="1"/>
  <c r="Z482" i="137"/>
  <c r="Z484" i="137" s="1"/>
  <c r="AB91" i="137"/>
  <c r="AH36" i="95"/>
  <c r="AG36" i="95"/>
  <c r="AL36" i="95" s="1"/>
  <c r="AG48" i="95"/>
  <c r="AL48" i="95" s="1"/>
  <c r="AH48" i="95"/>
  <c r="AA93" i="137"/>
  <c r="AA476" i="137"/>
  <c r="AA89" i="137"/>
  <c r="AA87" i="137"/>
  <c r="Y97" i="137"/>
  <c r="AM19" i="95"/>
  <c r="AQ19" i="95" s="1"/>
  <c r="AV19" i="95" s="1"/>
  <c r="AF28" i="137"/>
  <c r="AV14" i="95"/>
  <c r="AB419" i="137"/>
  <c r="AA418" i="137"/>
  <c r="AB427" i="137"/>
  <c r="AB431" i="137"/>
  <c r="AB435" i="137"/>
  <c r="AE32" i="137"/>
  <c r="AM11" i="95"/>
  <c r="AQ11" i="95" s="1"/>
  <c r="AF20" i="137"/>
  <c r="AF403" i="137"/>
  <c r="AE402" i="137"/>
  <c r="AF402" i="137" s="1"/>
  <c r="AG47" i="95"/>
  <c r="AL47" i="95" s="1"/>
  <c r="AH47" i="95"/>
  <c r="Z33" i="137"/>
  <c r="AH44" i="95"/>
  <c r="AG44" i="95"/>
  <c r="AL44" i="95" s="1"/>
  <c r="AA481" i="137"/>
  <c r="AF481" i="137" s="1"/>
  <c r="AA479" i="137"/>
  <c r="AF479" i="137" s="1"/>
  <c r="AA477" i="137"/>
  <c r="AB477" i="137" s="1"/>
  <c r="AA88" i="137"/>
  <c r="AH9" i="95"/>
  <c r="AG9" i="95"/>
  <c r="AL9" i="95" s="1"/>
  <c r="AC8" i="95"/>
  <c r="AC35" i="137"/>
  <c r="AE420" i="137"/>
  <c r="AC37" i="137"/>
  <c r="AE422" i="137"/>
  <c r="AC39" i="137"/>
  <c r="AC41" i="137"/>
  <c r="AE426" i="137"/>
  <c r="AC43" i="137"/>
  <c r="AC45" i="137"/>
  <c r="AE430" i="137"/>
  <c r="AF430" i="137" s="1"/>
  <c r="AC47" i="137"/>
  <c r="AC49" i="137"/>
  <c r="AE434" i="137"/>
  <c r="AF434" i="137" s="1"/>
  <c r="AC51" i="137"/>
  <c r="AC53" i="137"/>
  <c r="AE438" i="137"/>
  <c r="AF438" i="137" s="1"/>
  <c r="AC481" i="137"/>
  <c r="AC480" i="137"/>
  <c r="AC479" i="137"/>
  <c r="AC478" i="137"/>
  <c r="AC477" i="137"/>
  <c r="AC476" i="137"/>
  <c r="AC475" i="137"/>
  <c r="AC474" i="137"/>
  <c r="AC473" i="137"/>
  <c r="AC472" i="137"/>
  <c r="AC55" i="137"/>
  <c r="AF40" i="137"/>
  <c r="AC33" i="95"/>
  <c r="AG33" i="95" s="1"/>
  <c r="AF44" i="137"/>
  <c r="AC37" i="95"/>
  <c r="AC43" i="95"/>
  <c r="AF48" i="137"/>
  <c r="AC51" i="95"/>
  <c r="AB54" i="137"/>
  <c r="AV11" i="95"/>
  <c r="AM12" i="95"/>
  <c r="AQ12" i="95" s="1"/>
  <c r="AV12" i="95" s="1"/>
  <c r="AF21" i="137"/>
  <c r="AM10" i="95"/>
  <c r="AQ10" i="95" s="1"/>
  <c r="AV10" i="95" s="1"/>
  <c r="AF19" i="137"/>
  <c r="Z100" i="137"/>
  <c r="AR12" i="95"/>
  <c r="AH34" i="95"/>
  <c r="AR34" i="95" s="1"/>
  <c r="AG34" i="95"/>
  <c r="AL34" i="95" s="1"/>
  <c r="AH38" i="95"/>
  <c r="AG38" i="95"/>
  <c r="AL38" i="95" s="1"/>
  <c r="AG50" i="95"/>
  <c r="AL50" i="95" s="1"/>
  <c r="AH50" i="95"/>
  <c r="AA480" i="137"/>
  <c r="AF480" i="137" s="1"/>
  <c r="AA478" i="137"/>
  <c r="AB478" i="137" s="1"/>
  <c r="AA474" i="137"/>
  <c r="AA472" i="137"/>
  <c r="AR14" i="95"/>
  <c r="AR10" i="95"/>
  <c r="AC26" i="95"/>
  <c r="AB34" i="137"/>
  <c r="AF52" i="137"/>
  <c r="AC49" i="95"/>
  <c r="AG49" i="95" s="1"/>
  <c r="AM13" i="95"/>
  <c r="AQ13" i="95" s="1"/>
  <c r="AV13" i="95" s="1"/>
  <c r="AF22" i="137"/>
  <c r="AE18" i="137"/>
  <c r="AC17" i="137"/>
  <c r="AH31" i="95"/>
  <c r="AG31" i="95"/>
  <c r="AL31" i="95" s="1"/>
  <c r="AC30" i="95"/>
  <c r="AG30" i="95" s="1"/>
  <c r="AF37" i="137"/>
  <c r="AA96" i="137"/>
  <c r="AF96" i="137" s="1"/>
  <c r="AA92" i="137"/>
  <c r="AA475" i="137"/>
  <c r="AF475" i="137" s="1"/>
  <c r="AA473" i="137"/>
  <c r="AC34" i="137"/>
  <c r="AC418" i="137"/>
  <c r="AE419" i="137"/>
  <c r="AC36" i="137"/>
  <c r="AE36" i="137" s="1"/>
  <c r="AM29" i="95" s="1"/>
  <c r="AQ29" i="95" s="1"/>
  <c r="AE421" i="137"/>
  <c r="AC38" i="137"/>
  <c r="AE423" i="137"/>
  <c r="AF423" i="137" s="1"/>
  <c r="AC40" i="137"/>
  <c r="AE425" i="137"/>
  <c r="AC42" i="137"/>
  <c r="AE427" i="137"/>
  <c r="AF427" i="137" s="1"/>
  <c r="AE429" i="137"/>
  <c r="AC44" i="137"/>
  <c r="AE44" i="137" s="1"/>
  <c r="AM37" i="95" s="1"/>
  <c r="AQ37" i="95" s="1"/>
  <c r="AC46" i="137"/>
  <c r="AE431" i="137"/>
  <c r="AF431" i="137" s="1"/>
  <c r="AE433" i="137"/>
  <c r="AC48" i="137"/>
  <c r="AE48" i="137" s="1"/>
  <c r="AM43" i="95" s="1"/>
  <c r="AQ43" i="95" s="1"/>
  <c r="AC50" i="137"/>
  <c r="AE435" i="137"/>
  <c r="AF435" i="137" s="1"/>
  <c r="AE437" i="137"/>
  <c r="AC52" i="137"/>
  <c r="AE52" i="137" s="1"/>
  <c r="AM49" i="95" s="1"/>
  <c r="AQ49" i="95" s="1"/>
  <c r="AC54" i="137"/>
  <c r="AE439" i="137"/>
  <c r="AF439" i="137" s="1"/>
  <c r="AA55" i="137"/>
  <c r="Y138" i="14"/>
  <c r="Y128" i="14"/>
  <c r="Y132" i="14" s="1"/>
  <c r="Y134" i="14" s="1"/>
  <c r="Y139" i="14"/>
  <c r="Y9" i="14"/>
  <c r="Y69" i="137"/>
  <c r="Y81" i="137" s="1"/>
  <c r="Y82" i="137" s="1"/>
  <c r="AE436" i="137" l="1"/>
  <c r="AF436" i="137" s="1"/>
  <c r="AE47" i="137"/>
  <c r="AM40" i="95" s="1"/>
  <c r="AQ40" i="95" s="1"/>
  <c r="AE54" i="137"/>
  <c r="AM51" i="95" s="1"/>
  <c r="AQ51" i="95" s="1"/>
  <c r="AE50" i="137"/>
  <c r="AM47" i="95" s="1"/>
  <c r="AQ47" i="95" s="1"/>
  <c r="AV47" i="95" s="1"/>
  <c r="AE42" i="137"/>
  <c r="AM35" i="95" s="1"/>
  <c r="AQ35" i="95" s="1"/>
  <c r="AE39" i="137"/>
  <c r="AM32" i="95" s="1"/>
  <c r="AQ32" i="95" s="1"/>
  <c r="AV32" i="95" s="1"/>
  <c r="AE46" i="137"/>
  <c r="AM39" i="95" s="1"/>
  <c r="AQ39" i="95" s="1"/>
  <c r="AE43" i="137"/>
  <c r="AM36" i="95" s="1"/>
  <c r="AQ36" i="95" s="1"/>
  <c r="AR19" i="95"/>
  <c r="AE53" i="137"/>
  <c r="AE49" i="137"/>
  <c r="AM44" i="95" s="1"/>
  <c r="AQ44" i="95" s="1"/>
  <c r="AV44" i="95" s="1"/>
  <c r="AE432" i="137"/>
  <c r="AE45" i="137"/>
  <c r="AM38" i="95" s="1"/>
  <c r="AQ38" i="95" s="1"/>
  <c r="AV38" i="95" s="1"/>
  <c r="AE428" i="137"/>
  <c r="AF428" i="137" s="1"/>
  <c r="AE41" i="137"/>
  <c r="AM34" i="95" s="1"/>
  <c r="AQ34" i="95" s="1"/>
  <c r="AV34" i="95" s="1"/>
  <c r="AE424" i="137"/>
  <c r="AE37" i="137"/>
  <c r="AM30" i="95" s="1"/>
  <c r="AQ30" i="95" s="1"/>
  <c r="AE35" i="137"/>
  <c r="AM28" i="95" s="1"/>
  <c r="AQ28" i="95" s="1"/>
  <c r="AE418" i="137"/>
  <c r="AF418" i="137" s="1"/>
  <c r="AC33" i="137"/>
  <c r="AM9" i="95"/>
  <c r="AE17" i="137"/>
  <c r="AF17" i="137" s="1"/>
  <c r="AF18" i="137"/>
  <c r="AR13" i="95"/>
  <c r="AB472" i="137"/>
  <c r="AA482" i="137"/>
  <c r="AH37" i="95"/>
  <c r="AR37" i="95" s="1"/>
  <c r="AG37" i="95"/>
  <c r="AL37" i="95" s="1"/>
  <c r="AV37" i="95" s="1"/>
  <c r="AC87" i="137"/>
  <c r="AC482" i="137"/>
  <c r="AC484" i="137" s="1"/>
  <c r="AC89" i="137"/>
  <c r="AC91" i="137"/>
  <c r="AC93" i="137"/>
  <c r="AC95" i="137"/>
  <c r="AF43" i="137"/>
  <c r="AH8" i="95"/>
  <c r="AG8" i="95"/>
  <c r="AR9" i="95"/>
  <c r="AM24" i="95"/>
  <c r="AQ24" i="95" s="1"/>
  <c r="AF419" i="137"/>
  <c r="AB87" i="137"/>
  <c r="AA97" i="137"/>
  <c r="AB476" i="137"/>
  <c r="AV36" i="95"/>
  <c r="AH39" i="95"/>
  <c r="AR39" i="95" s="1"/>
  <c r="AG39" i="95"/>
  <c r="AL39" i="95" s="1"/>
  <c r="AV39" i="95" s="1"/>
  <c r="AF42" i="137"/>
  <c r="AH35" i="95"/>
  <c r="AR35" i="95" s="1"/>
  <c r="AG35" i="95"/>
  <c r="AL35" i="95" s="1"/>
  <c r="AV35" i="95" s="1"/>
  <c r="AE51" i="137"/>
  <c r="AD481" i="137"/>
  <c r="AD96" i="137" s="1"/>
  <c r="AD480" i="137"/>
  <c r="AD95" i="137" s="1"/>
  <c r="AD479" i="137"/>
  <c r="AD94" i="137" s="1"/>
  <c r="AD478" i="137"/>
  <c r="AD93" i="137" s="1"/>
  <c r="AD477" i="137"/>
  <c r="AD92" i="137" s="1"/>
  <c r="AD476" i="137"/>
  <c r="AD91" i="137" s="1"/>
  <c r="AD475" i="137"/>
  <c r="AD90" i="137" s="1"/>
  <c r="AD474" i="137"/>
  <c r="AD89" i="137" s="1"/>
  <c r="AD473" i="137"/>
  <c r="AD88" i="137" s="1"/>
  <c r="AD472" i="137"/>
  <c r="AD55" i="137"/>
  <c r="AE55" i="137" s="1"/>
  <c r="AC52" i="95"/>
  <c r="AB55" i="137"/>
  <c r="AF50" i="137"/>
  <c r="AB473" i="137"/>
  <c r="AB92" i="137"/>
  <c r="AA33" i="137"/>
  <c r="AH26" i="95"/>
  <c r="AC25" i="95"/>
  <c r="AC53" i="95" s="1"/>
  <c r="AH53" i="95" s="1"/>
  <c r="AG26" i="95"/>
  <c r="AL26" i="95" s="1"/>
  <c r="AB474" i="137"/>
  <c r="AF54" i="137"/>
  <c r="AG51" i="95"/>
  <c r="AL51" i="95" s="1"/>
  <c r="AV51" i="95" s="1"/>
  <c r="AH51" i="95"/>
  <c r="AR51" i="95" s="1"/>
  <c r="AH43" i="95"/>
  <c r="AR43" i="95" s="1"/>
  <c r="AG43" i="95"/>
  <c r="AL43" i="95" s="1"/>
  <c r="AV43" i="95" s="1"/>
  <c r="AC88" i="137"/>
  <c r="AE473" i="137"/>
  <c r="AC90" i="137"/>
  <c r="AC92" i="137"/>
  <c r="AC94" i="137"/>
  <c r="AC96" i="137"/>
  <c r="AM50" i="95"/>
  <c r="AQ50" i="95" s="1"/>
  <c r="AV50" i="95" s="1"/>
  <c r="AF53" i="137"/>
  <c r="AF49" i="137"/>
  <c r="AF45" i="137"/>
  <c r="AB88" i="137"/>
  <c r="AF88" i="137"/>
  <c r="AR47" i="95"/>
  <c r="AB418" i="137"/>
  <c r="Y99" i="137"/>
  <c r="Y100" i="137"/>
  <c r="AB89" i="137"/>
  <c r="AB93" i="137"/>
  <c r="AR11" i="95"/>
  <c r="AF46" i="137"/>
  <c r="AD34" i="137"/>
  <c r="AD33" i="137" s="1"/>
  <c r="AD418" i="137"/>
  <c r="AE38" i="137"/>
  <c r="AE40" i="137"/>
  <c r="AM33" i="95" s="1"/>
  <c r="AQ33" i="95" s="1"/>
  <c r="Z456" i="137"/>
  <c r="Y140" i="14"/>
  <c r="Y135" i="14"/>
  <c r="Y30" i="14"/>
  <c r="Y29" i="14"/>
  <c r="Y18" i="14"/>
  <c r="Y22" i="14" s="1"/>
  <c r="AC456" i="137"/>
  <c r="AE477" i="137" l="1"/>
  <c r="AF477" i="137" s="1"/>
  <c r="AE88" i="137"/>
  <c r="AE481" i="137"/>
  <c r="AE92" i="137"/>
  <c r="AF92" i="137" s="1"/>
  <c r="AE96" i="137"/>
  <c r="AE479" i="137"/>
  <c r="AE475" i="137"/>
  <c r="AR36" i="95"/>
  <c r="AM31" i="95"/>
  <c r="AF38" i="137"/>
  <c r="AF55" i="137"/>
  <c r="AM52" i="95"/>
  <c r="AQ52" i="95" s="1"/>
  <c r="AR38" i="95"/>
  <c r="AH52" i="95"/>
  <c r="AG52" i="95"/>
  <c r="AL52" i="95" s="1"/>
  <c r="AV52" i="95" s="1"/>
  <c r="AD87" i="137"/>
  <c r="AD97" i="137" s="1"/>
  <c r="AD100" i="137" s="1"/>
  <c r="AD482" i="137"/>
  <c r="AD484" i="137" s="1"/>
  <c r="AM48" i="95"/>
  <c r="AF51" i="137"/>
  <c r="AA100" i="137"/>
  <c r="AA99" i="137"/>
  <c r="AB97" i="137"/>
  <c r="AE95" i="137"/>
  <c r="AE93" i="137"/>
  <c r="AF93" i="137" s="1"/>
  <c r="AE476" i="137"/>
  <c r="AF476" i="137" s="1"/>
  <c r="AE89" i="137"/>
  <c r="AF89" i="137" s="1"/>
  <c r="AC97" i="137"/>
  <c r="AR50" i="95"/>
  <c r="AH25" i="95"/>
  <c r="AG25" i="95"/>
  <c r="AL25" i="95" s="1"/>
  <c r="AB33" i="137"/>
  <c r="AF473" i="137"/>
  <c r="AE90" i="137"/>
  <c r="AE94" i="137"/>
  <c r="AR44" i="95"/>
  <c r="AL8" i="95"/>
  <c r="AE480" i="137"/>
  <c r="AE478" i="137"/>
  <c r="AF478" i="137" s="1"/>
  <c r="AE91" i="137"/>
  <c r="AF91" i="137" s="1"/>
  <c r="AE474" i="137"/>
  <c r="AF474" i="137" s="1"/>
  <c r="AE472" i="137"/>
  <c r="AF472" i="137" s="1"/>
  <c r="AB482" i="137"/>
  <c r="AA484" i="137"/>
  <c r="F8" i="152" s="1" a="1"/>
  <c r="F8" i="152" s="1"/>
  <c r="AQ9" i="95"/>
  <c r="AV9" i="95" s="1"/>
  <c r="AM8" i="95"/>
  <c r="AE34" i="137"/>
  <c r="Z71" i="137"/>
  <c r="Z454" i="137"/>
  <c r="Z466" i="137" s="1"/>
  <c r="Z119" i="14" s="1"/>
  <c r="AA456" i="137"/>
  <c r="Y27" i="14"/>
  <c r="Y24" i="14"/>
  <c r="AC71" i="137"/>
  <c r="AC454" i="137"/>
  <c r="AC466" i="137" s="1"/>
  <c r="AC119" i="14" s="1"/>
  <c r="AE87" i="137" l="1"/>
  <c r="AF87" i="137" s="1"/>
  <c r="AG53" i="95"/>
  <c r="AL53" i="95" s="1"/>
  <c r="AF34" i="137"/>
  <c r="AE33" i="137"/>
  <c r="AF33" i="137" s="1"/>
  <c r="AM26" i="95"/>
  <c r="AC99" i="137"/>
  <c r="AC100" i="137"/>
  <c r="AB99" i="137"/>
  <c r="AQ48" i="95"/>
  <c r="AV48" i="95" s="1"/>
  <c r="AR48" i="95"/>
  <c r="AD99" i="137"/>
  <c r="AR52" i="95"/>
  <c r="AR8" i="95"/>
  <c r="AQ8" i="95"/>
  <c r="AV8" i="95" s="1"/>
  <c r="AE482" i="137"/>
  <c r="AQ31" i="95"/>
  <c r="AV31" i="95" s="1"/>
  <c r="AR31" i="95"/>
  <c r="AD456" i="137"/>
  <c r="AB456" i="137"/>
  <c r="AA454" i="137"/>
  <c r="Z69" i="137"/>
  <c r="Z81" i="137" s="1"/>
  <c r="Z82" i="137" s="1"/>
  <c r="AA71" i="137"/>
  <c r="Z139" i="14"/>
  <c r="Z128" i="14"/>
  <c r="Z132" i="14" s="1"/>
  <c r="Z9" i="14"/>
  <c r="Z138" i="14"/>
  <c r="AA119" i="14"/>
  <c r="AC139" i="14"/>
  <c r="AC138" i="14"/>
  <c r="AC128" i="14"/>
  <c r="AC132" i="14" s="1"/>
  <c r="AC9" i="14"/>
  <c r="AC69" i="137"/>
  <c r="AC81" i="137" s="1"/>
  <c r="AC82" i="137" s="1"/>
  <c r="Y25" i="14"/>
  <c r="Y31" i="14"/>
  <c r="AE97" i="137" l="1"/>
  <c r="AE99" i="137" s="1"/>
  <c r="AF97" i="137"/>
  <c r="AE484" i="137"/>
  <c r="G8" i="152" s="1" a="1"/>
  <c r="G8" i="152" s="1"/>
  <c r="AF482" i="137"/>
  <c r="AM25" i="95"/>
  <c r="AQ26" i="95"/>
  <c r="AV26" i="95" s="1"/>
  <c r="AR26" i="95"/>
  <c r="AB119" i="14"/>
  <c r="AA139" i="14"/>
  <c r="AB139" i="14" s="1"/>
  <c r="AA138" i="14"/>
  <c r="AB138" i="14" s="1"/>
  <c r="AA128" i="14"/>
  <c r="Z18" i="14"/>
  <c r="Z22" i="14" s="1"/>
  <c r="Z29" i="14"/>
  <c r="Z30" i="14"/>
  <c r="AA9" i="14"/>
  <c r="AA69" i="137"/>
  <c r="AB71" i="137"/>
  <c r="AA466" i="137"/>
  <c r="AB466" i="137" s="1"/>
  <c r="AB454" i="137"/>
  <c r="Z134" i="14"/>
  <c r="AD71" i="137"/>
  <c r="AD454" i="137"/>
  <c r="AD466" i="137" s="1"/>
  <c r="AD119" i="14" s="1"/>
  <c r="AE456" i="137"/>
  <c r="AC134" i="14"/>
  <c r="AC29" i="14"/>
  <c r="AC30" i="14"/>
  <c r="AC18" i="14"/>
  <c r="AC22" i="14" s="1"/>
  <c r="AE100" i="137" l="1"/>
  <c r="AF99" i="137"/>
  <c r="AQ25" i="95"/>
  <c r="AM53" i="95"/>
  <c r="AR53" i="95" s="1"/>
  <c r="AR25" i="95"/>
  <c r="AD128" i="14"/>
  <c r="AD132" i="14" s="1"/>
  <c r="AD138" i="14"/>
  <c r="AD9" i="14"/>
  <c r="AD139" i="14"/>
  <c r="AE119" i="14"/>
  <c r="AB69" i="137"/>
  <c r="AA81" i="137"/>
  <c r="Z24" i="14"/>
  <c r="Z27" i="14"/>
  <c r="AE454" i="137"/>
  <c r="AF456" i="137"/>
  <c r="AD69" i="137"/>
  <c r="AD81" i="137" s="1"/>
  <c r="AD82" i="137" s="1"/>
  <c r="AE71" i="137"/>
  <c r="Z140" i="14"/>
  <c r="Z135" i="14"/>
  <c r="AA29" i="14"/>
  <c r="AB29" i="14" s="1"/>
  <c r="AA30" i="14"/>
  <c r="AB30" i="14" s="1"/>
  <c r="AB9" i="14"/>
  <c r="AA18" i="14"/>
  <c r="AA132" i="14"/>
  <c r="AB128" i="14"/>
  <c r="AC27" i="14"/>
  <c r="AC24" i="14"/>
  <c r="AC140" i="14"/>
  <c r="AC135" i="14"/>
  <c r="AV25" i="95" l="1"/>
  <c r="AQ53" i="95"/>
  <c r="AV53" i="95" s="1"/>
  <c r="AA134" i="14"/>
  <c r="AB132" i="14"/>
  <c r="F15" i="152" a="1"/>
  <c r="F15" i="152" s="1"/>
  <c r="AE466" i="137"/>
  <c r="AF466" i="137" s="1"/>
  <c r="AF454" i="137"/>
  <c r="Z31" i="14"/>
  <c r="Z25" i="14"/>
  <c r="AB18" i="14"/>
  <c r="AA22" i="14"/>
  <c r="AF71" i="137"/>
  <c r="AE69" i="137"/>
  <c r="AB81" i="137"/>
  <c r="AB82" i="137" s="1"/>
  <c r="AA82" i="137"/>
  <c r="AE128" i="14"/>
  <c r="AF119" i="14"/>
  <c r="AE139" i="14"/>
  <c r="AF139" i="14" s="1"/>
  <c r="AE138" i="14"/>
  <c r="AF138" i="14" s="1"/>
  <c r="AD30" i="14"/>
  <c r="AD29" i="14"/>
  <c r="AD18" i="14"/>
  <c r="AD22" i="14" s="1"/>
  <c r="AE9" i="14"/>
  <c r="AD134" i="14"/>
  <c r="AC31" i="14"/>
  <c r="AC25" i="14"/>
  <c r="AE30" i="14" l="1"/>
  <c r="AF30" i="14" s="1"/>
  <c r="AF9" i="14"/>
  <c r="AE29" i="14"/>
  <c r="AF29" i="14" s="1"/>
  <c r="AE18" i="14"/>
  <c r="AF69" i="137"/>
  <c r="AE81" i="137"/>
  <c r="AA27" i="14"/>
  <c r="AB22" i="14"/>
  <c r="AA24" i="14"/>
  <c r="AD135" i="14"/>
  <c r="AD140" i="14"/>
  <c r="AD27" i="14"/>
  <c r="AD24" i="14"/>
  <c r="AF128" i="14"/>
  <c r="AE132" i="14"/>
  <c r="AB134" i="14"/>
  <c r="AA140" i="14"/>
  <c r="AB140" i="14" s="1"/>
  <c r="AA135" i="14"/>
  <c r="AB135" i="14" s="1"/>
  <c r="AE82" i="137" l="1"/>
  <c r="AF81" i="137"/>
  <c r="AF82" i="137" s="1"/>
  <c r="AF18" i="14"/>
  <c r="AE22" i="14"/>
  <c r="AE134" i="14"/>
  <c r="AF132" i="14"/>
  <c r="G15" i="152" a="1"/>
  <c r="G15" i="152" s="1"/>
  <c r="G2" i="152" s="1"/>
  <c r="AD31" i="14"/>
  <c r="AD25" i="14"/>
  <c r="AB24" i="14"/>
  <c r="AA25" i="14"/>
  <c r="AB25" i="14" s="1"/>
  <c r="AA31" i="14"/>
  <c r="AB31" i="14" s="1"/>
  <c r="AE27" i="14" l="1"/>
  <c r="AF22" i="14"/>
  <c r="AE24" i="14"/>
  <c r="AE140" i="14"/>
  <c r="AF140" i="14" s="1"/>
  <c r="AF134" i="14"/>
  <c r="AE135" i="14"/>
  <c r="AF135" i="14" s="1"/>
  <c r="AE31" i="14" l="1"/>
  <c r="AF31" i="14" s="1"/>
  <c r="AE25" i="14"/>
  <c r="AF25" i="14" s="1"/>
  <c r="AF24" i="14"/>
</calcChain>
</file>

<file path=xl/comments1.xml><?xml version="1.0" encoding="utf-8"?>
<comments xmlns="http://schemas.openxmlformats.org/spreadsheetml/2006/main">
  <authors>
    <author>USER</author>
  </authors>
  <commentList>
    <comment ref="C7" authorId="0" shapeId="0">
      <text>
        <r>
          <rPr>
            <b/>
            <sz val="9"/>
            <color indexed="81"/>
            <rFont val="Tahoma"/>
            <family val="2"/>
          </rPr>
          <t xml:space="preserve">请在此输入公司全称
</t>
        </r>
      </text>
    </comment>
    <comment ref="C11" authorId="0" shapeId="0">
      <text>
        <r>
          <rPr>
            <b/>
            <sz val="9"/>
            <color indexed="81"/>
            <rFont val="Tahoma"/>
            <family val="2"/>
          </rPr>
          <t>以外币为记账本位币的，请改为外币万元</t>
        </r>
      </text>
    </comment>
  </commentList>
</comments>
</file>

<file path=xl/comments2.xml><?xml version="1.0" encoding="utf-8"?>
<comments xmlns="http://schemas.openxmlformats.org/spreadsheetml/2006/main">
  <authors>
    <author>USER</author>
    <author>john</author>
  </authors>
  <commentList>
    <comment ref="B12" authorId="0" shapeId="0">
      <text>
        <r>
          <rPr>
            <sz val="9"/>
            <color indexed="81"/>
            <rFont val="宋体"/>
            <family val="3"/>
            <charset val="134"/>
          </rPr>
          <t>反映除地产开发、物业出租、酒店经营、物业管理外的其他业务经营收到的现金</t>
        </r>
      </text>
    </comment>
    <comment ref="B14" authorId="0" shapeId="0">
      <text>
        <r>
          <rPr>
            <sz val="9"/>
            <color indexed="81"/>
            <rFont val="宋体"/>
            <family val="3"/>
            <charset val="134"/>
          </rPr>
          <t>方兴系统内的资金流入</t>
        </r>
      </text>
    </comment>
    <comment ref="B15" authorId="0" shapeId="0">
      <text>
        <r>
          <rPr>
            <sz val="9"/>
            <color indexed="81"/>
            <rFont val="Tahoma"/>
            <family val="2"/>
          </rPr>
          <t>反映企业除上述各项目外，收到的其他与经营活动有关的现金，如罚款收入、流动资产损失中由个人赔偿的现金收入、除税费返还外的其它政府补助收入等，收到的捐赠收入也在本行反映</t>
        </r>
      </text>
    </comment>
    <comment ref="B37" authorId="0" shapeId="0">
      <text>
        <r>
          <rPr>
            <sz val="9"/>
            <color indexed="81"/>
            <rFont val="宋体"/>
            <family val="3"/>
            <charset val="134"/>
          </rPr>
          <t>反映除地产开发、物业出租、酒店经营、物业管理外的其他业务经营成本支付的现金</t>
        </r>
      </text>
    </comment>
    <comment ref="B45" authorId="0" shapeId="0">
      <text>
        <r>
          <rPr>
            <sz val="9"/>
            <color indexed="81"/>
            <rFont val="宋体"/>
            <family val="3"/>
            <charset val="134"/>
          </rPr>
          <t>反映企业除上述各项目外，在管理费用科目中列支的其他与经营活动有关的现金，包括开发间接费中的行政费用和财产费</t>
        </r>
      </text>
    </comment>
    <comment ref="B46" authorId="0" shapeId="0">
      <text>
        <r>
          <rPr>
            <sz val="9"/>
            <color indexed="81"/>
            <rFont val="宋体"/>
            <family val="3"/>
            <charset val="134"/>
          </rPr>
          <t>反映企业除上述各项目外，在销售费用科目中列支的其他与经营活动有关的现金，包括行政费用、营销推广费</t>
        </r>
      </text>
    </comment>
    <comment ref="B48" authorId="0" shapeId="0">
      <text>
        <r>
          <rPr>
            <sz val="9"/>
            <color indexed="81"/>
            <rFont val="Tahoma"/>
            <family val="2"/>
          </rPr>
          <t>反映企业除上述各项目外，支付的其他与经营活动有关的现金，如罚款支出、捐赠支出等</t>
        </r>
      </text>
    </comment>
    <comment ref="B51" authorId="0" shapeId="0">
      <text>
        <r>
          <rPr>
            <sz val="9"/>
            <color indexed="81"/>
            <rFont val="Tahoma"/>
            <family val="2"/>
          </rPr>
          <t>反映企业出售、转让、或到期收回除现金等价物以外的交易性金融资产、持有至到期投资、可供出售金融资产、长期股权投资收到的现金，不包括债权性投资收回的利息、收回的非现金资产，以及处置子公司及其他营业单位收到的现金净额</t>
        </r>
      </text>
    </comment>
    <comment ref="B52" authorId="0" shapeId="0">
      <text>
        <r>
          <rPr>
            <sz val="9"/>
            <color indexed="81"/>
            <rFont val="Tahoma"/>
            <family val="2"/>
          </rPr>
          <t>本项目反映企业应股权性投资而分得的现金股利，从子公司、联营企业或合营企业分会利润而收到的现金，因债权性投资而取得的现金利息收入。包括在现金等价物范围内的债权性投资的利息收入也在本项目反映。本项目不含股票股利</t>
        </r>
      </text>
    </comment>
    <comment ref="B53" authorId="0" shapeId="0">
      <text>
        <r>
          <rPr>
            <sz val="9"/>
            <color indexed="81"/>
            <rFont val="Tahoma"/>
            <family val="2"/>
          </rPr>
          <t>反映企业处置子公司及其他营业单位所取得的现金减去子公司或其他营业单位持有的现金和现金等价物以及相关处置费用后的净额</t>
        </r>
      </text>
    </comment>
    <comment ref="B54" authorId="0" shapeId="0">
      <text>
        <r>
          <rPr>
            <sz val="9"/>
            <color indexed="81"/>
            <rFont val="Tahoma"/>
            <family val="2"/>
          </rPr>
          <t>反映企业处置子公司及其他营业单位所取得的现金减去子公司或其他营业单位持有的现金和现金等价物以及相关处置费用后的净额</t>
        </r>
      </text>
    </comment>
    <comment ref="B57" authorId="0" shapeId="0">
      <text>
        <r>
          <rPr>
            <sz val="9"/>
            <color indexed="81"/>
            <rFont val="Tahoma"/>
            <family val="2"/>
          </rPr>
          <t>反映企业购买、建造固定资产，取得无形资产和其他长期资产支付的现金。本项目不含借款利息资本化的部分</t>
        </r>
      </text>
    </comment>
    <comment ref="B58" authorId="0" shapeId="0">
      <text>
        <r>
          <rPr>
            <sz val="9"/>
            <color indexed="81"/>
            <rFont val="Tahoma"/>
            <family val="2"/>
          </rPr>
          <t>本项目反映企业进行债权性投资所支付的现金，包括企业取得的除现金等价物以外的交易性金融资产、持有至到期投资、可供出售金融资产而支付的现金，以及支付的佣金、手续费等交易费用。本项目包括购买债券时支付价款中含有的债券利息</t>
        </r>
      </text>
    </comment>
    <comment ref="B78" authorId="0" shapeId="0">
      <text>
        <r>
          <rPr>
            <sz val="9"/>
            <color indexed="81"/>
            <rFont val="Tahoma"/>
            <family val="2"/>
          </rPr>
          <t>反映企业实际支付的借款利息、债券利息，含资本化的利息支出</t>
        </r>
      </text>
    </comment>
    <comment ref="B79" authorId="0" shapeId="0">
      <text>
        <r>
          <rPr>
            <sz val="9"/>
            <color indexed="81"/>
            <rFont val="Tahoma"/>
            <family val="2"/>
          </rPr>
          <t>反映企业除上述各项目外，支付的其他与筹资活动有关的现金，本项目包含发行股票或债券时支付的审计费、咨询费，融资租赁支付的现金、分期付款购建固定资产的以后各期的付款</t>
        </r>
      </text>
    </comment>
    <comment ref="D92" authorId="1" shapeId="0">
      <text>
        <r>
          <rPr>
            <b/>
            <sz val="9"/>
            <color indexed="81"/>
            <rFont val="宋体"/>
            <family val="3"/>
            <charset val="134"/>
          </rPr>
          <t>注</t>
        </r>
        <r>
          <rPr>
            <b/>
            <sz val="9"/>
            <color indexed="81"/>
            <rFont val="Tahoma"/>
            <family val="2"/>
          </rPr>
          <t>:</t>
        </r>
        <r>
          <rPr>
            <b/>
            <sz val="9"/>
            <color indexed="81"/>
            <rFont val="宋体"/>
            <family val="3"/>
            <charset val="134"/>
          </rPr>
          <t>此处填</t>
        </r>
        <r>
          <rPr>
            <b/>
            <sz val="9"/>
            <color indexed="81"/>
            <rFont val="Tahoma"/>
            <family val="2"/>
          </rPr>
          <t>9</t>
        </r>
        <r>
          <rPr>
            <b/>
            <sz val="9"/>
            <color indexed="81"/>
            <rFont val="宋体"/>
            <family val="3"/>
            <charset val="134"/>
          </rPr>
          <t>月</t>
        </r>
        <r>
          <rPr>
            <b/>
            <sz val="9"/>
            <color indexed="81"/>
            <rFont val="Tahoma"/>
            <family val="2"/>
          </rPr>
          <t>30</t>
        </r>
        <r>
          <rPr>
            <b/>
            <sz val="9"/>
            <color indexed="81"/>
            <rFont val="宋体"/>
            <family val="3"/>
            <charset val="134"/>
          </rPr>
          <t>日占用总部资金余额实际数（从金蝶上获取）</t>
        </r>
        <r>
          <rPr>
            <sz val="9"/>
            <color indexed="81"/>
            <rFont val="Tahoma"/>
            <family val="2"/>
          </rPr>
          <t xml:space="preserve">
</t>
        </r>
      </text>
    </comment>
  </commentList>
</comments>
</file>

<file path=xl/comments3.xml><?xml version="1.0" encoding="utf-8"?>
<comments xmlns="http://schemas.openxmlformats.org/spreadsheetml/2006/main">
  <authors>
    <author>Think</author>
    <author>USER</author>
  </authors>
  <commentList>
    <comment ref="C10" authorId="0" shapeId="0">
      <text>
        <r>
          <rPr>
            <sz val="9"/>
            <color indexed="81"/>
            <rFont val="宋体"/>
            <family val="3"/>
            <charset val="134"/>
          </rPr>
          <t>含写字楼、底商、商业</t>
        </r>
      </text>
    </comment>
    <comment ref="C31" authorId="1" shapeId="0">
      <text>
        <r>
          <rPr>
            <b/>
            <sz val="9"/>
            <color indexed="81"/>
            <rFont val="宋体"/>
            <family val="3"/>
            <charset val="134"/>
          </rPr>
          <t>成本部门所支付的个人劳务费</t>
        </r>
      </text>
    </comment>
    <comment ref="C49" authorId="1" shapeId="0">
      <text>
        <r>
          <rPr>
            <b/>
            <sz val="9"/>
            <color indexed="81"/>
            <rFont val="宋体"/>
            <family val="3"/>
            <charset val="134"/>
          </rPr>
          <t>成本系统所发生的支付给劳务外包公司的费用</t>
        </r>
      </text>
    </comment>
    <comment ref="B74" authorId="1" shapeId="0">
      <text>
        <r>
          <rPr>
            <b/>
            <sz val="9"/>
            <color indexed="81"/>
            <rFont val="宋体"/>
            <family val="3"/>
            <charset val="134"/>
          </rPr>
          <t>装饰成本成本按照本表明细分门别类填写，无法归入以上各项的，在本行填写</t>
        </r>
      </text>
    </comment>
    <comment ref="B75" authorId="1" shapeId="0">
      <text>
        <r>
          <rPr>
            <b/>
            <sz val="9"/>
            <color indexed="81"/>
            <rFont val="宋体"/>
            <family val="3"/>
            <charset val="134"/>
          </rPr>
          <t>观光成本成本按照本表明细分门别类填写，无法归入以上各项的，在本行填写</t>
        </r>
      </text>
    </comment>
    <comment ref="B76" authorId="1" shapeId="0">
      <text>
        <r>
          <rPr>
            <b/>
            <sz val="9"/>
            <color indexed="81"/>
            <rFont val="宋体"/>
            <family val="3"/>
            <charset val="134"/>
          </rPr>
          <t>高尔夫成本按照本表明细分门别类填写，无法归入以上各项的，在本行填写</t>
        </r>
      </text>
    </comment>
    <comment ref="B77" authorId="1" shapeId="0">
      <text>
        <r>
          <rPr>
            <b/>
            <sz val="9"/>
            <color indexed="81"/>
            <rFont val="宋体"/>
            <family val="3"/>
            <charset val="134"/>
          </rPr>
          <t>广告成本按照本表明细分门别类填写，无法归入以上各项的，在本行填写</t>
        </r>
      </text>
    </comment>
    <comment ref="B78" authorId="1" shapeId="0">
      <text>
        <r>
          <rPr>
            <b/>
            <sz val="9"/>
            <color indexed="81"/>
            <rFont val="宋体"/>
            <family val="3"/>
            <charset val="134"/>
          </rPr>
          <t>贸易成本按照本表明细分门别类填写，无法归入以上各项的，在本行填写</t>
        </r>
      </text>
    </comment>
    <comment ref="B79" authorId="1" shapeId="0">
      <text>
        <r>
          <rPr>
            <b/>
            <sz val="9"/>
            <color indexed="81"/>
            <rFont val="宋体"/>
            <family val="3"/>
            <charset val="134"/>
          </rPr>
          <t>锦江汽车成本按照本表明细分门别类填写，无法归入以上各项的，在本行填写</t>
        </r>
      </text>
    </comment>
    <comment ref="B80" authorId="1" shapeId="0">
      <text>
        <r>
          <rPr>
            <sz val="9"/>
            <color indexed="81"/>
            <rFont val="Tahoma"/>
            <family val="2"/>
          </rPr>
          <t xml:space="preserve">本行尽量不要填写数据
</t>
        </r>
      </text>
    </comment>
    <comment ref="C107" authorId="0" shapeId="0">
      <text>
        <r>
          <rPr>
            <sz val="9"/>
            <color indexed="81"/>
            <rFont val="宋体"/>
            <family val="3"/>
            <charset val="134"/>
          </rPr>
          <t>含写字楼、底商、商业</t>
        </r>
      </text>
    </comment>
    <comment ref="C128" authorId="1" shapeId="0">
      <text>
        <r>
          <rPr>
            <b/>
            <sz val="9"/>
            <color indexed="81"/>
            <rFont val="宋体"/>
            <family val="3"/>
            <charset val="134"/>
          </rPr>
          <t>成本部门所支付的个人劳务费</t>
        </r>
      </text>
    </comment>
    <comment ref="C146" authorId="1" shapeId="0">
      <text>
        <r>
          <rPr>
            <b/>
            <sz val="9"/>
            <color indexed="81"/>
            <rFont val="宋体"/>
            <family val="3"/>
            <charset val="134"/>
          </rPr>
          <t>成本系统所发生的支付给劳务外包公司的费用</t>
        </r>
      </text>
    </comment>
    <comment ref="B171" authorId="1" shapeId="0">
      <text>
        <r>
          <rPr>
            <b/>
            <sz val="9"/>
            <color indexed="81"/>
            <rFont val="宋体"/>
            <family val="3"/>
            <charset val="134"/>
          </rPr>
          <t>装饰成本成本按照本表明细分门别类填写，无法归入以上各项的，在本行填写</t>
        </r>
      </text>
    </comment>
    <comment ref="B172" authorId="1" shapeId="0">
      <text>
        <r>
          <rPr>
            <b/>
            <sz val="9"/>
            <color indexed="81"/>
            <rFont val="宋体"/>
            <family val="3"/>
            <charset val="134"/>
          </rPr>
          <t>观光成本成本按照本表明细分门别类填写，无法归入以上各项的，在本行填写</t>
        </r>
      </text>
    </comment>
    <comment ref="B173" authorId="1" shapeId="0">
      <text>
        <r>
          <rPr>
            <b/>
            <sz val="9"/>
            <color indexed="81"/>
            <rFont val="宋体"/>
            <family val="3"/>
            <charset val="134"/>
          </rPr>
          <t>高尔夫成本按照本表明细分门别类填写，无法归入以上各项的，在本行填写</t>
        </r>
      </text>
    </comment>
    <comment ref="B174" authorId="1" shapeId="0">
      <text>
        <r>
          <rPr>
            <b/>
            <sz val="9"/>
            <color indexed="81"/>
            <rFont val="宋体"/>
            <family val="3"/>
            <charset val="134"/>
          </rPr>
          <t>广告成本按照本表明细分门别类填写，无法归入以上各项的，在本行填写</t>
        </r>
      </text>
    </comment>
    <comment ref="B175" authorId="1" shapeId="0">
      <text>
        <r>
          <rPr>
            <b/>
            <sz val="9"/>
            <color indexed="81"/>
            <rFont val="宋体"/>
            <family val="3"/>
            <charset val="134"/>
          </rPr>
          <t>贸易成本按照本表明细分门别类填写，无法归入以上各项的，在本行填写</t>
        </r>
      </text>
    </comment>
    <comment ref="B176" authorId="1" shapeId="0">
      <text>
        <r>
          <rPr>
            <b/>
            <sz val="9"/>
            <color indexed="81"/>
            <rFont val="宋体"/>
            <family val="3"/>
            <charset val="134"/>
          </rPr>
          <t>锦江汽车成本按照本表明细分门别类填写，无法归入以上各项的，在本行填写</t>
        </r>
      </text>
    </comment>
    <comment ref="B177" authorId="1" shapeId="0">
      <text>
        <r>
          <rPr>
            <sz val="9"/>
            <color indexed="81"/>
            <rFont val="Tahoma"/>
            <family val="2"/>
          </rPr>
          <t xml:space="preserve">本行尽量不要填写数据
</t>
        </r>
      </text>
    </comment>
    <comment ref="C203" authorId="0" shapeId="0">
      <text>
        <r>
          <rPr>
            <sz val="9"/>
            <color indexed="81"/>
            <rFont val="宋体"/>
            <family val="3"/>
            <charset val="134"/>
          </rPr>
          <t>含写字楼、底商、商业</t>
        </r>
      </text>
    </comment>
    <comment ref="C224" authorId="1" shapeId="0">
      <text>
        <r>
          <rPr>
            <b/>
            <sz val="9"/>
            <color indexed="81"/>
            <rFont val="宋体"/>
            <family val="3"/>
            <charset val="134"/>
          </rPr>
          <t>成本部门所支付的个人劳务费</t>
        </r>
      </text>
    </comment>
    <comment ref="C242" authorId="1" shapeId="0">
      <text>
        <r>
          <rPr>
            <b/>
            <sz val="9"/>
            <color indexed="81"/>
            <rFont val="宋体"/>
            <family val="3"/>
            <charset val="134"/>
          </rPr>
          <t>成本系统所发生的支付给劳务外包公司的费用</t>
        </r>
      </text>
    </comment>
    <comment ref="B267" authorId="1" shapeId="0">
      <text>
        <r>
          <rPr>
            <b/>
            <sz val="9"/>
            <color indexed="81"/>
            <rFont val="宋体"/>
            <family val="3"/>
            <charset val="134"/>
          </rPr>
          <t>装饰成本成本按照本表明细分门别类填写，无法归入以上各项的，在本行填写</t>
        </r>
      </text>
    </comment>
    <comment ref="B268" authorId="1" shapeId="0">
      <text>
        <r>
          <rPr>
            <b/>
            <sz val="9"/>
            <color indexed="81"/>
            <rFont val="宋体"/>
            <family val="3"/>
            <charset val="134"/>
          </rPr>
          <t>观光成本成本按照本表明细分门别类填写，无法归入以上各项的，在本行填写</t>
        </r>
      </text>
    </comment>
    <comment ref="B269" authorId="1" shapeId="0">
      <text>
        <r>
          <rPr>
            <b/>
            <sz val="9"/>
            <color indexed="81"/>
            <rFont val="宋体"/>
            <family val="3"/>
            <charset val="134"/>
          </rPr>
          <t>高尔夫成本按照本表明细分门别类填写，无法归入以上各项的，在本行填写</t>
        </r>
      </text>
    </comment>
    <comment ref="B270" authorId="1" shapeId="0">
      <text>
        <r>
          <rPr>
            <b/>
            <sz val="9"/>
            <color indexed="81"/>
            <rFont val="宋体"/>
            <family val="3"/>
            <charset val="134"/>
          </rPr>
          <t>广告成本按照本表明细分门别类填写，无法归入以上各项的，在本行填写</t>
        </r>
      </text>
    </comment>
    <comment ref="B271" authorId="1" shapeId="0">
      <text>
        <r>
          <rPr>
            <b/>
            <sz val="9"/>
            <color indexed="81"/>
            <rFont val="宋体"/>
            <family val="3"/>
            <charset val="134"/>
          </rPr>
          <t>贸易成本按照本表明细分门别类填写，无法归入以上各项的，在本行填写</t>
        </r>
      </text>
    </comment>
    <comment ref="B272" authorId="1" shapeId="0">
      <text>
        <r>
          <rPr>
            <b/>
            <sz val="9"/>
            <color indexed="81"/>
            <rFont val="宋体"/>
            <family val="3"/>
            <charset val="134"/>
          </rPr>
          <t>锦江汽车成本按照本表明细分门别类填写，无法归入以上各项的，在本行填写</t>
        </r>
      </text>
    </comment>
    <comment ref="B273" authorId="1" shapeId="0">
      <text>
        <r>
          <rPr>
            <sz val="9"/>
            <color indexed="81"/>
            <rFont val="Tahoma"/>
            <family val="2"/>
          </rPr>
          <t xml:space="preserve">本行尽量不要填写数据
</t>
        </r>
      </text>
    </comment>
    <comment ref="C299" authorId="0" shapeId="0">
      <text>
        <r>
          <rPr>
            <sz val="9"/>
            <color indexed="81"/>
            <rFont val="宋体"/>
            <family val="3"/>
            <charset val="134"/>
          </rPr>
          <t>含写字楼、底商、商业</t>
        </r>
      </text>
    </comment>
    <comment ref="C320" authorId="1" shapeId="0">
      <text>
        <r>
          <rPr>
            <b/>
            <sz val="9"/>
            <color indexed="81"/>
            <rFont val="宋体"/>
            <family val="3"/>
            <charset val="134"/>
          </rPr>
          <t>成本部门所支付的个人劳务费</t>
        </r>
      </text>
    </comment>
    <comment ref="C338" authorId="1" shapeId="0">
      <text>
        <r>
          <rPr>
            <b/>
            <sz val="9"/>
            <color indexed="81"/>
            <rFont val="宋体"/>
            <family val="3"/>
            <charset val="134"/>
          </rPr>
          <t>成本系统所发生的支付给劳务外包公司的费用</t>
        </r>
      </text>
    </comment>
    <comment ref="B363" authorId="1" shapeId="0">
      <text>
        <r>
          <rPr>
            <b/>
            <sz val="9"/>
            <color indexed="81"/>
            <rFont val="宋体"/>
            <family val="3"/>
            <charset val="134"/>
          </rPr>
          <t>装饰成本成本按照本表明细分门别类填写，无法归入以上各项的，在本行填写</t>
        </r>
      </text>
    </comment>
    <comment ref="B364" authorId="1" shapeId="0">
      <text>
        <r>
          <rPr>
            <b/>
            <sz val="9"/>
            <color indexed="81"/>
            <rFont val="宋体"/>
            <family val="3"/>
            <charset val="134"/>
          </rPr>
          <t>观光成本成本按照本表明细分门别类填写，无法归入以上各项的，在本行填写</t>
        </r>
      </text>
    </comment>
    <comment ref="B365" authorId="1" shapeId="0">
      <text>
        <r>
          <rPr>
            <b/>
            <sz val="9"/>
            <color indexed="81"/>
            <rFont val="宋体"/>
            <family val="3"/>
            <charset val="134"/>
          </rPr>
          <t>高尔夫成本按照本表明细分门别类填写，无法归入以上各项的，在本行填写</t>
        </r>
      </text>
    </comment>
    <comment ref="B366" authorId="1" shapeId="0">
      <text>
        <r>
          <rPr>
            <b/>
            <sz val="9"/>
            <color indexed="81"/>
            <rFont val="宋体"/>
            <family val="3"/>
            <charset val="134"/>
          </rPr>
          <t>广告成本按照本表明细分门别类填写，无法归入以上各项的，在本行填写</t>
        </r>
      </text>
    </comment>
    <comment ref="B367" authorId="1" shapeId="0">
      <text>
        <r>
          <rPr>
            <b/>
            <sz val="9"/>
            <color indexed="81"/>
            <rFont val="宋体"/>
            <family val="3"/>
            <charset val="134"/>
          </rPr>
          <t>贸易成本按照本表明细分门别类填写，无法归入以上各项的，在本行填写</t>
        </r>
      </text>
    </comment>
    <comment ref="B368" authorId="1" shapeId="0">
      <text>
        <r>
          <rPr>
            <b/>
            <sz val="9"/>
            <color indexed="81"/>
            <rFont val="宋体"/>
            <family val="3"/>
            <charset val="134"/>
          </rPr>
          <t>锦江汽车成本按照本表明细分门别类填写，无法归入以上各项的，在本行填写</t>
        </r>
      </text>
    </comment>
    <comment ref="B369" authorId="1" shapeId="0">
      <text>
        <r>
          <rPr>
            <sz val="9"/>
            <color indexed="81"/>
            <rFont val="Tahoma"/>
            <family val="2"/>
          </rPr>
          <t xml:space="preserve">本行尽量不要填写数据
</t>
        </r>
      </text>
    </comment>
    <comment ref="C395" authorId="0" shapeId="0">
      <text>
        <r>
          <rPr>
            <sz val="9"/>
            <color indexed="81"/>
            <rFont val="宋体"/>
            <family val="3"/>
            <charset val="134"/>
          </rPr>
          <t>含写字楼、底商、商业</t>
        </r>
      </text>
    </comment>
    <comment ref="C416" authorId="1" shapeId="0">
      <text>
        <r>
          <rPr>
            <b/>
            <sz val="9"/>
            <color indexed="81"/>
            <rFont val="宋体"/>
            <family val="3"/>
            <charset val="134"/>
          </rPr>
          <t>成本部门所支付的个人劳务费</t>
        </r>
      </text>
    </comment>
    <comment ref="C434" authorId="1" shapeId="0">
      <text>
        <r>
          <rPr>
            <b/>
            <sz val="9"/>
            <color indexed="81"/>
            <rFont val="宋体"/>
            <family val="3"/>
            <charset val="134"/>
          </rPr>
          <t>成本系统所发生的支付给劳务外包公司的费用</t>
        </r>
      </text>
    </comment>
    <comment ref="B459" authorId="1" shapeId="0">
      <text>
        <r>
          <rPr>
            <b/>
            <sz val="9"/>
            <color indexed="81"/>
            <rFont val="宋体"/>
            <family val="3"/>
            <charset val="134"/>
          </rPr>
          <t>装饰成本成本按照本表明细分门别类填写，无法归入以上各项的，在本行填写</t>
        </r>
      </text>
    </comment>
    <comment ref="B460" authorId="1" shapeId="0">
      <text>
        <r>
          <rPr>
            <b/>
            <sz val="9"/>
            <color indexed="81"/>
            <rFont val="宋体"/>
            <family val="3"/>
            <charset val="134"/>
          </rPr>
          <t>观光成本成本按照本表明细分门别类填写，无法归入以上各项的，在本行填写</t>
        </r>
      </text>
    </comment>
    <comment ref="B461" authorId="1" shapeId="0">
      <text>
        <r>
          <rPr>
            <b/>
            <sz val="9"/>
            <color indexed="81"/>
            <rFont val="宋体"/>
            <family val="3"/>
            <charset val="134"/>
          </rPr>
          <t>高尔夫成本按照本表明细分门别类填写，无法归入以上各项的，在本行填写</t>
        </r>
      </text>
    </comment>
    <comment ref="B462" authorId="1" shapeId="0">
      <text>
        <r>
          <rPr>
            <b/>
            <sz val="9"/>
            <color indexed="81"/>
            <rFont val="宋体"/>
            <family val="3"/>
            <charset val="134"/>
          </rPr>
          <t>广告成本按照本表明细分门别类填写，无法归入以上各项的，在本行填写</t>
        </r>
      </text>
    </comment>
    <comment ref="B463" authorId="1" shapeId="0">
      <text>
        <r>
          <rPr>
            <b/>
            <sz val="9"/>
            <color indexed="81"/>
            <rFont val="宋体"/>
            <family val="3"/>
            <charset val="134"/>
          </rPr>
          <t>贸易成本按照本表明细分门别类填写，无法归入以上各项的，在本行填写</t>
        </r>
      </text>
    </comment>
    <comment ref="B464" authorId="1" shapeId="0">
      <text>
        <r>
          <rPr>
            <b/>
            <sz val="9"/>
            <color indexed="81"/>
            <rFont val="宋体"/>
            <family val="3"/>
            <charset val="134"/>
          </rPr>
          <t>锦江汽车成本按照本表明细分门别类填写，无法归入以上各项的，在本行填写</t>
        </r>
      </text>
    </comment>
    <comment ref="B465" authorId="1" shapeId="0">
      <text>
        <r>
          <rPr>
            <sz val="9"/>
            <color indexed="81"/>
            <rFont val="Tahoma"/>
            <family val="2"/>
          </rPr>
          <t xml:space="preserve">本行尽量不要填写数据
</t>
        </r>
      </text>
    </comment>
    <comment ref="C491" authorId="0" shapeId="0">
      <text>
        <r>
          <rPr>
            <sz val="9"/>
            <color indexed="81"/>
            <rFont val="宋体"/>
            <family val="3"/>
            <charset val="134"/>
          </rPr>
          <t>含写字楼、底商、商业</t>
        </r>
      </text>
    </comment>
    <comment ref="C512" authorId="1" shapeId="0">
      <text>
        <r>
          <rPr>
            <b/>
            <sz val="9"/>
            <color indexed="81"/>
            <rFont val="宋体"/>
            <family val="3"/>
            <charset val="134"/>
          </rPr>
          <t>成本部门所支付的个人劳务费</t>
        </r>
      </text>
    </comment>
    <comment ref="C530" authorId="1" shapeId="0">
      <text>
        <r>
          <rPr>
            <b/>
            <sz val="9"/>
            <color indexed="81"/>
            <rFont val="宋体"/>
            <family val="3"/>
            <charset val="134"/>
          </rPr>
          <t>成本系统所发生的支付给劳务外包公司的费用</t>
        </r>
      </text>
    </comment>
    <comment ref="B555" authorId="1" shapeId="0">
      <text>
        <r>
          <rPr>
            <b/>
            <sz val="9"/>
            <color indexed="81"/>
            <rFont val="宋体"/>
            <family val="3"/>
            <charset val="134"/>
          </rPr>
          <t>装饰成本成本按照本表明细分门别类填写，无法归入以上各项的，在本行填写</t>
        </r>
      </text>
    </comment>
    <comment ref="B556" authorId="1" shapeId="0">
      <text>
        <r>
          <rPr>
            <b/>
            <sz val="9"/>
            <color indexed="81"/>
            <rFont val="宋体"/>
            <family val="3"/>
            <charset val="134"/>
          </rPr>
          <t>观光成本成本按照本表明细分门别类填写，无法归入以上各项的，在本行填写</t>
        </r>
      </text>
    </comment>
    <comment ref="B557" authorId="1" shapeId="0">
      <text>
        <r>
          <rPr>
            <b/>
            <sz val="9"/>
            <color indexed="81"/>
            <rFont val="宋体"/>
            <family val="3"/>
            <charset val="134"/>
          </rPr>
          <t>高尔夫成本按照本表明细分门别类填写，无法归入以上各项的，在本行填写</t>
        </r>
      </text>
    </comment>
    <comment ref="B558" authorId="1" shapeId="0">
      <text>
        <r>
          <rPr>
            <b/>
            <sz val="9"/>
            <color indexed="81"/>
            <rFont val="宋体"/>
            <family val="3"/>
            <charset val="134"/>
          </rPr>
          <t>广告成本按照本表明细分门别类填写，无法归入以上各项的，在本行填写</t>
        </r>
      </text>
    </comment>
    <comment ref="B559" authorId="1" shapeId="0">
      <text>
        <r>
          <rPr>
            <b/>
            <sz val="9"/>
            <color indexed="81"/>
            <rFont val="宋体"/>
            <family val="3"/>
            <charset val="134"/>
          </rPr>
          <t>贸易成本按照本表明细分门别类填写，无法归入以上各项的，在本行填写</t>
        </r>
      </text>
    </comment>
    <comment ref="B560" authorId="1" shapeId="0">
      <text>
        <r>
          <rPr>
            <b/>
            <sz val="9"/>
            <color indexed="81"/>
            <rFont val="宋体"/>
            <family val="3"/>
            <charset val="134"/>
          </rPr>
          <t>锦江汽车成本按照本表明细分门别类填写，无法归入以上各项的，在本行填写</t>
        </r>
      </text>
    </comment>
    <comment ref="B561" authorId="1" shapeId="0">
      <text>
        <r>
          <rPr>
            <sz val="9"/>
            <color indexed="81"/>
            <rFont val="Tahoma"/>
            <family val="2"/>
          </rPr>
          <t xml:space="preserve">本行尽量不要填写数据
</t>
        </r>
      </text>
    </comment>
    <comment ref="C587" authorId="0" shapeId="0">
      <text>
        <r>
          <rPr>
            <sz val="9"/>
            <color indexed="81"/>
            <rFont val="宋体"/>
            <family val="3"/>
            <charset val="134"/>
          </rPr>
          <t>含写字楼、底商、商业</t>
        </r>
      </text>
    </comment>
    <comment ref="C608" authorId="1" shapeId="0">
      <text>
        <r>
          <rPr>
            <b/>
            <sz val="9"/>
            <color indexed="81"/>
            <rFont val="宋体"/>
            <family val="3"/>
            <charset val="134"/>
          </rPr>
          <t>成本部门所支付的个人劳务费</t>
        </r>
      </text>
    </comment>
    <comment ref="C626" authorId="1" shapeId="0">
      <text>
        <r>
          <rPr>
            <b/>
            <sz val="9"/>
            <color indexed="81"/>
            <rFont val="宋体"/>
            <family val="3"/>
            <charset val="134"/>
          </rPr>
          <t>成本系统所发生的支付给劳务外包公司的费用</t>
        </r>
      </text>
    </comment>
    <comment ref="B651" authorId="1" shapeId="0">
      <text>
        <r>
          <rPr>
            <b/>
            <sz val="9"/>
            <color indexed="81"/>
            <rFont val="宋体"/>
            <family val="3"/>
            <charset val="134"/>
          </rPr>
          <t>装饰成本成本按照本表明细分门别类填写，无法归入以上各项的，在本行填写</t>
        </r>
      </text>
    </comment>
    <comment ref="B652" authorId="1" shapeId="0">
      <text>
        <r>
          <rPr>
            <b/>
            <sz val="9"/>
            <color indexed="81"/>
            <rFont val="宋体"/>
            <family val="3"/>
            <charset val="134"/>
          </rPr>
          <t>观光成本成本按照本表明细分门别类填写，无法归入以上各项的，在本行填写</t>
        </r>
      </text>
    </comment>
    <comment ref="B653" authorId="1" shapeId="0">
      <text>
        <r>
          <rPr>
            <b/>
            <sz val="9"/>
            <color indexed="81"/>
            <rFont val="宋体"/>
            <family val="3"/>
            <charset val="134"/>
          </rPr>
          <t>高尔夫成本按照本表明细分门别类填写，无法归入以上各项的，在本行填写</t>
        </r>
      </text>
    </comment>
    <comment ref="B654" authorId="1" shapeId="0">
      <text>
        <r>
          <rPr>
            <b/>
            <sz val="9"/>
            <color indexed="81"/>
            <rFont val="宋体"/>
            <family val="3"/>
            <charset val="134"/>
          </rPr>
          <t>广告成本按照本表明细分门别类填写，无法归入以上各项的，在本行填写</t>
        </r>
      </text>
    </comment>
    <comment ref="B655" authorId="1" shapeId="0">
      <text>
        <r>
          <rPr>
            <b/>
            <sz val="9"/>
            <color indexed="81"/>
            <rFont val="宋体"/>
            <family val="3"/>
            <charset val="134"/>
          </rPr>
          <t>贸易成本按照本表明细分门别类填写，无法归入以上各项的，在本行填写</t>
        </r>
      </text>
    </comment>
    <comment ref="B656" authorId="1" shapeId="0">
      <text>
        <r>
          <rPr>
            <b/>
            <sz val="9"/>
            <color indexed="81"/>
            <rFont val="宋体"/>
            <family val="3"/>
            <charset val="134"/>
          </rPr>
          <t>锦江汽车成本按照本表明细分门别类填写，无法归入以上各项的，在本行填写</t>
        </r>
      </text>
    </comment>
    <comment ref="B657" authorId="1" shapeId="0">
      <text>
        <r>
          <rPr>
            <sz val="9"/>
            <color indexed="81"/>
            <rFont val="Tahoma"/>
            <family val="2"/>
          </rPr>
          <t xml:space="preserve">本行尽量不要填写数据
</t>
        </r>
      </text>
    </comment>
  </commentList>
</comments>
</file>

<file path=xl/comments4.xml><?xml version="1.0" encoding="utf-8"?>
<comments xmlns="http://schemas.openxmlformats.org/spreadsheetml/2006/main">
  <authors>
    <author>USER</author>
    <author>yuanchaohui</author>
  </authors>
  <commentList>
    <comment ref="C15" authorId="0" shapeId="0">
      <text>
        <r>
          <rPr>
            <sz val="9"/>
            <color indexed="81"/>
            <rFont val="Tahoma"/>
            <family val="2"/>
          </rPr>
          <t>工资表外公司为以上员工发放的特殊岗位补助、午餐补助、节假日补助、通讯补助、交通补助等（不含出差补助）</t>
        </r>
      </text>
    </comment>
    <comment ref="C17" authorId="0" shapeId="0">
      <text>
        <r>
          <rPr>
            <sz val="9"/>
            <color indexed="81"/>
            <rFont val="宋体"/>
            <family val="3"/>
            <charset val="134"/>
          </rPr>
          <t>公司因工作需要为以上员工配备的工作服、手套、安全保护用品、防暑降温用品等</t>
        </r>
      </text>
    </comment>
    <comment ref="C19" authorId="0" shapeId="0">
      <text>
        <r>
          <rPr>
            <sz val="9"/>
            <color indexed="81"/>
            <rFont val="宋体"/>
            <family val="3"/>
            <charset val="134"/>
          </rPr>
          <t>与外部培训直接相关的费用，包括外部培训费、内部培训的教材费、会议费、聘请授课教师授课费、公司食堂餐费等</t>
        </r>
      </text>
    </comment>
    <comment ref="C21" authorId="0" shapeId="0">
      <text>
        <r>
          <rPr>
            <sz val="9"/>
            <color indexed="81"/>
            <rFont val="Tahoma"/>
            <family val="2"/>
          </rPr>
          <t>与内部培训直接相关的费用</t>
        </r>
      </text>
    </comment>
    <comment ref="C22" authorId="0" shapeId="0">
      <text>
        <r>
          <rPr>
            <b/>
            <sz val="9"/>
            <color indexed="81"/>
            <rFont val="Tahoma"/>
            <family val="2"/>
          </rPr>
          <t>营销部门所支付的个人劳务费</t>
        </r>
      </text>
    </comment>
    <comment ref="C41" authorId="0" shapeId="0">
      <text>
        <r>
          <rPr>
            <b/>
            <sz val="9"/>
            <color indexed="81"/>
            <rFont val="Tahoma"/>
            <family val="2"/>
          </rPr>
          <t>营销系统所发生的支付给劳务外包公司的费用</t>
        </r>
      </text>
    </comment>
    <comment ref="C42" authorId="0" shapeId="0">
      <text>
        <r>
          <rPr>
            <b/>
            <sz val="9"/>
            <color indexed="81"/>
            <rFont val="Tahoma"/>
            <family val="2"/>
          </rPr>
          <t>本科目核算房地产交易监督机构（房地产登记中心）向开发商收取的商品房交易服务费</t>
        </r>
      </text>
    </comment>
    <comment ref="C45" authorId="0" shapeId="0">
      <text>
        <r>
          <rPr>
            <b/>
            <sz val="9"/>
            <color indexed="81"/>
            <rFont val="宋体"/>
            <family val="3"/>
            <charset val="134"/>
          </rPr>
          <t>电视、报刊、车体、路牌等广告媒体的制作、发布等费用（含广告主角的聘用费）</t>
        </r>
      </text>
    </comment>
    <comment ref="C46" authorId="0" shapeId="0">
      <text>
        <r>
          <rPr>
            <b/>
            <sz val="9"/>
            <color indexed="81"/>
            <rFont val="宋体"/>
            <family val="3"/>
            <charset val="134"/>
          </rPr>
          <t>展览、促销、开放日、开盘日、有奖促销奖品以及以销售为目的的其他活动所发生的相关费用</t>
        </r>
      </text>
    </comment>
    <comment ref="C47" authorId="0" shapeId="0">
      <text>
        <r>
          <rPr>
            <b/>
            <sz val="9"/>
            <color indexed="81"/>
            <rFont val="宋体"/>
            <family val="3"/>
            <charset val="134"/>
          </rPr>
          <t>支付专业销售代理机构或物业公司的代理销售费或佣金</t>
        </r>
      </text>
    </comment>
    <comment ref="C48" authorId="0" shapeId="0">
      <text>
        <r>
          <rPr>
            <b/>
            <sz val="9"/>
            <color indexed="81"/>
            <rFont val="宋体"/>
            <family val="3"/>
            <charset val="134"/>
          </rPr>
          <t>支付的中介机构进行市场调研、销售策划及相应的咨询等费用</t>
        </r>
      </text>
    </comment>
    <comment ref="B52" authorId="0" shapeId="0">
      <text>
        <r>
          <rPr>
            <b/>
            <sz val="9"/>
            <color indexed="81"/>
            <rFont val="Tahoma"/>
            <family val="2"/>
          </rPr>
          <t>开发板块专用，其余板块不需填写</t>
        </r>
      </text>
    </comment>
    <comment ref="C62"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63" authorId="0" shapeId="0">
      <text>
        <r>
          <rPr>
            <b/>
            <sz val="9"/>
            <color indexed="81"/>
            <rFont val="宋体"/>
            <family val="3"/>
            <charset val="134"/>
          </rPr>
          <t>酒店及其他公司的土地使用税放在管理费用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土地使用税</t>
        </r>
      </text>
    </comment>
    <comment ref="C65" authorId="1" shapeId="0">
      <text>
        <r>
          <rPr>
            <b/>
            <sz val="9"/>
            <color indexed="81"/>
            <rFont val="宋体"/>
            <family val="3"/>
            <charset val="134"/>
          </rPr>
          <t>酒店开业采购物资发生的费用</t>
        </r>
      </text>
    </comment>
    <comment ref="C98" authorId="0" shapeId="0">
      <text>
        <r>
          <rPr>
            <sz val="9"/>
            <color indexed="81"/>
            <rFont val="Tahoma"/>
            <family val="2"/>
          </rPr>
          <t>工资表外公司为以上员工发放的特殊岗位补助、午餐补助、节假日补助、通讯补助、交通补助等（不含出差补助）</t>
        </r>
      </text>
    </comment>
    <comment ref="C100" authorId="0" shapeId="0">
      <text>
        <r>
          <rPr>
            <sz val="9"/>
            <color indexed="81"/>
            <rFont val="宋体"/>
            <family val="3"/>
            <charset val="134"/>
          </rPr>
          <t>公司因工作需要为以上员工配备的工作服、手套、安全保护用品、防暑降温用品等</t>
        </r>
      </text>
    </comment>
    <comment ref="C102" authorId="0" shapeId="0">
      <text>
        <r>
          <rPr>
            <sz val="9"/>
            <color indexed="81"/>
            <rFont val="宋体"/>
            <family val="3"/>
            <charset val="134"/>
          </rPr>
          <t>与外部培训直接相关的费用，包括外部培训费、内部培训的教材费、会议费、聘请授课教师授课费、公司食堂餐费等</t>
        </r>
      </text>
    </comment>
    <comment ref="C104" authorId="0" shapeId="0">
      <text>
        <r>
          <rPr>
            <sz val="9"/>
            <color indexed="81"/>
            <rFont val="Tahoma"/>
            <family val="2"/>
          </rPr>
          <t>与内部培训直接相关的费用</t>
        </r>
      </text>
    </comment>
    <comment ref="C105" authorId="0" shapeId="0">
      <text>
        <r>
          <rPr>
            <b/>
            <sz val="9"/>
            <color indexed="81"/>
            <rFont val="Tahoma"/>
            <family val="2"/>
          </rPr>
          <t>营销部门所支付的个人劳务费</t>
        </r>
      </text>
    </comment>
    <comment ref="C124" authorId="0" shapeId="0">
      <text>
        <r>
          <rPr>
            <b/>
            <sz val="9"/>
            <color indexed="81"/>
            <rFont val="Tahoma"/>
            <family val="2"/>
          </rPr>
          <t>营销系统所发生的支付给劳务外包公司的费用</t>
        </r>
      </text>
    </comment>
    <comment ref="C125" authorId="0" shapeId="0">
      <text>
        <r>
          <rPr>
            <b/>
            <sz val="9"/>
            <color indexed="81"/>
            <rFont val="Tahoma"/>
            <family val="2"/>
          </rPr>
          <t>本科目核算房地产交易监督机构（房地产登记中心）向开发商收取的商品房交易服务费</t>
        </r>
      </text>
    </comment>
    <comment ref="C128" authorId="0" shapeId="0">
      <text>
        <r>
          <rPr>
            <b/>
            <sz val="9"/>
            <color indexed="81"/>
            <rFont val="宋体"/>
            <family val="3"/>
            <charset val="134"/>
          </rPr>
          <t>电视、报刊、车体、路牌等广告媒体的制作、发布等费用（含广告主角的聘用费）</t>
        </r>
      </text>
    </comment>
    <comment ref="C129" authorId="0" shapeId="0">
      <text>
        <r>
          <rPr>
            <b/>
            <sz val="9"/>
            <color indexed="81"/>
            <rFont val="宋体"/>
            <family val="3"/>
            <charset val="134"/>
          </rPr>
          <t>展览、促销、开放日、开盘日、有奖促销奖品以及以销售为目的的其他活动所发生的相关费用</t>
        </r>
      </text>
    </comment>
    <comment ref="C130" authorId="0" shapeId="0">
      <text>
        <r>
          <rPr>
            <b/>
            <sz val="9"/>
            <color indexed="81"/>
            <rFont val="宋体"/>
            <family val="3"/>
            <charset val="134"/>
          </rPr>
          <t>支付专业销售代理机构或物业公司的代理销售费或佣金</t>
        </r>
      </text>
    </comment>
    <comment ref="C131" authorId="0" shapeId="0">
      <text>
        <r>
          <rPr>
            <b/>
            <sz val="9"/>
            <color indexed="81"/>
            <rFont val="宋体"/>
            <family val="3"/>
            <charset val="134"/>
          </rPr>
          <t>支付的中介机构进行市场调研、销售策划及相应的咨询等费用</t>
        </r>
      </text>
    </comment>
    <comment ref="B135" authorId="0" shapeId="0">
      <text>
        <r>
          <rPr>
            <b/>
            <sz val="9"/>
            <color indexed="81"/>
            <rFont val="Tahoma"/>
            <family val="2"/>
          </rPr>
          <t>开发板块专用，其余板块不需填写</t>
        </r>
      </text>
    </comment>
    <comment ref="C145"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146" authorId="0" shapeId="0">
      <text>
        <r>
          <rPr>
            <b/>
            <sz val="9"/>
            <color indexed="81"/>
            <rFont val="宋体"/>
            <family val="3"/>
            <charset val="134"/>
          </rPr>
          <t>酒店及其他公司的土地使用税放在管理费用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土地使用税</t>
        </r>
      </text>
    </comment>
    <comment ref="C148" authorId="1" shapeId="0">
      <text>
        <r>
          <rPr>
            <b/>
            <sz val="9"/>
            <color indexed="81"/>
            <rFont val="宋体"/>
            <family val="3"/>
            <charset val="134"/>
          </rPr>
          <t>酒店开业采购物资发生的费用</t>
        </r>
      </text>
    </comment>
    <comment ref="C179" authorId="0" shapeId="0">
      <text>
        <r>
          <rPr>
            <sz val="9"/>
            <color indexed="81"/>
            <rFont val="Tahoma"/>
            <family val="2"/>
          </rPr>
          <t>工资表外公司为以上员工发放的特殊岗位补助、午餐补助、节假日补助、通讯补助、交通补助等（不含出差补助）</t>
        </r>
      </text>
    </comment>
    <comment ref="C181" authorId="0" shapeId="0">
      <text>
        <r>
          <rPr>
            <sz val="9"/>
            <color indexed="81"/>
            <rFont val="宋体"/>
            <family val="3"/>
            <charset val="134"/>
          </rPr>
          <t>公司因工作需要为以上员工配备的工作服、手套、安全保护用品、防暑降温用品等</t>
        </r>
      </text>
    </comment>
    <comment ref="C183" authorId="0" shapeId="0">
      <text>
        <r>
          <rPr>
            <sz val="9"/>
            <color indexed="81"/>
            <rFont val="宋体"/>
            <family val="3"/>
            <charset val="134"/>
          </rPr>
          <t>与外部培训直接相关的费用，包括外部培训费、内部培训的教材费、会议费、聘请授课教师授课费、公司食堂餐费等</t>
        </r>
      </text>
    </comment>
    <comment ref="C185" authorId="0" shapeId="0">
      <text>
        <r>
          <rPr>
            <sz val="9"/>
            <color indexed="81"/>
            <rFont val="Tahoma"/>
            <family val="2"/>
          </rPr>
          <t>与内部培训直接相关的费用</t>
        </r>
      </text>
    </comment>
    <comment ref="C186" authorId="0" shapeId="0">
      <text>
        <r>
          <rPr>
            <b/>
            <sz val="9"/>
            <color indexed="81"/>
            <rFont val="Tahoma"/>
            <family val="2"/>
          </rPr>
          <t>营销部门所支付的个人劳务费</t>
        </r>
      </text>
    </comment>
    <comment ref="C205" authorId="0" shapeId="0">
      <text>
        <r>
          <rPr>
            <b/>
            <sz val="9"/>
            <color indexed="81"/>
            <rFont val="Tahoma"/>
            <family val="2"/>
          </rPr>
          <t>营销系统所发生的支付给劳务外包公司的费用</t>
        </r>
      </text>
    </comment>
    <comment ref="C206" authorId="0" shapeId="0">
      <text>
        <r>
          <rPr>
            <b/>
            <sz val="9"/>
            <color indexed="81"/>
            <rFont val="Tahoma"/>
            <family val="2"/>
          </rPr>
          <t>本科目核算房地产交易监督机构（房地产登记中心）向开发商收取的商品房交易服务费</t>
        </r>
      </text>
    </comment>
    <comment ref="C209" authorId="0" shapeId="0">
      <text>
        <r>
          <rPr>
            <b/>
            <sz val="9"/>
            <color indexed="81"/>
            <rFont val="宋体"/>
            <family val="3"/>
            <charset val="134"/>
          </rPr>
          <t>电视、报刊、车体、路牌等广告媒体的制作、发布等费用（含广告主角的聘用费）</t>
        </r>
      </text>
    </comment>
    <comment ref="C210" authorId="0" shapeId="0">
      <text>
        <r>
          <rPr>
            <b/>
            <sz val="9"/>
            <color indexed="81"/>
            <rFont val="宋体"/>
            <family val="3"/>
            <charset val="134"/>
          </rPr>
          <t>展览、促销、开放日、开盘日、有奖促销奖品以及以销售为目的的其他活动所发生的相关费用</t>
        </r>
      </text>
    </comment>
    <comment ref="C211" authorId="0" shapeId="0">
      <text>
        <r>
          <rPr>
            <b/>
            <sz val="9"/>
            <color indexed="81"/>
            <rFont val="宋体"/>
            <family val="3"/>
            <charset val="134"/>
          </rPr>
          <t>支付专业销售代理机构或物业公司的代理销售费或佣金</t>
        </r>
      </text>
    </comment>
    <comment ref="C212" authorId="0" shapeId="0">
      <text>
        <r>
          <rPr>
            <b/>
            <sz val="9"/>
            <color indexed="81"/>
            <rFont val="宋体"/>
            <family val="3"/>
            <charset val="134"/>
          </rPr>
          <t>支付的中介机构进行市场调研、销售策划及相应的咨询等费用</t>
        </r>
      </text>
    </comment>
    <comment ref="B216" authorId="0" shapeId="0">
      <text>
        <r>
          <rPr>
            <b/>
            <sz val="9"/>
            <color indexed="81"/>
            <rFont val="Tahoma"/>
            <family val="2"/>
          </rPr>
          <t>开发板块专用，其余板块不需填写</t>
        </r>
      </text>
    </comment>
    <comment ref="C226"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227" authorId="0" shapeId="0">
      <text>
        <r>
          <rPr>
            <b/>
            <sz val="9"/>
            <color indexed="81"/>
            <rFont val="宋体"/>
            <family val="3"/>
            <charset val="134"/>
          </rPr>
          <t>酒店及其他公司的土地使用税放在管理费用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土地使用税</t>
        </r>
      </text>
    </comment>
    <comment ref="C229" authorId="1" shapeId="0">
      <text>
        <r>
          <rPr>
            <b/>
            <sz val="9"/>
            <color indexed="81"/>
            <rFont val="宋体"/>
            <family val="3"/>
            <charset val="134"/>
          </rPr>
          <t>酒店开业采购物资发生的费用</t>
        </r>
      </text>
    </comment>
    <comment ref="C260" authorId="0" shapeId="0">
      <text>
        <r>
          <rPr>
            <sz val="9"/>
            <color indexed="81"/>
            <rFont val="Tahoma"/>
            <family val="2"/>
          </rPr>
          <t>工资表外公司为以上员工发放的特殊岗位补助、午餐补助、节假日补助、通讯补助、交通补助等（不含出差补助）</t>
        </r>
      </text>
    </comment>
    <comment ref="C262" authorId="0" shapeId="0">
      <text>
        <r>
          <rPr>
            <sz val="9"/>
            <color indexed="81"/>
            <rFont val="宋体"/>
            <family val="3"/>
            <charset val="134"/>
          </rPr>
          <t>公司因工作需要为以上员工配备的工作服、手套、安全保护用品、防暑降温用品等</t>
        </r>
      </text>
    </comment>
    <comment ref="C264" authorId="0" shapeId="0">
      <text>
        <r>
          <rPr>
            <sz val="9"/>
            <color indexed="81"/>
            <rFont val="宋体"/>
            <family val="3"/>
            <charset val="134"/>
          </rPr>
          <t>与外部培训直接相关的费用，包括外部培训费、内部培训的教材费、会议费、聘请授课教师授课费、公司食堂餐费等</t>
        </r>
      </text>
    </comment>
    <comment ref="C266" authorId="0" shapeId="0">
      <text>
        <r>
          <rPr>
            <sz val="9"/>
            <color indexed="81"/>
            <rFont val="Tahoma"/>
            <family val="2"/>
          </rPr>
          <t>与内部培训直接相关的费用</t>
        </r>
      </text>
    </comment>
    <comment ref="C267" authorId="0" shapeId="0">
      <text>
        <r>
          <rPr>
            <b/>
            <sz val="9"/>
            <color indexed="81"/>
            <rFont val="Tahoma"/>
            <family val="2"/>
          </rPr>
          <t>营销部门所支付的个人劳务费</t>
        </r>
      </text>
    </comment>
    <comment ref="C286" authorId="0" shapeId="0">
      <text>
        <r>
          <rPr>
            <b/>
            <sz val="9"/>
            <color indexed="81"/>
            <rFont val="Tahoma"/>
            <family val="2"/>
          </rPr>
          <t>营销系统所发生的支付给劳务外包公司的费用</t>
        </r>
      </text>
    </comment>
    <comment ref="C287" authorId="0" shapeId="0">
      <text>
        <r>
          <rPr>
            <b/>
            <sz val="9"/>
            <color indexed="81"/>
            <rFont val="Tahoma"/>
            <family val="2"/>
          </rPr>
          <t>本科目核算房地产交易监督机构（房地产登记中心）向开发商收取的商品房交易服务费</t>
        </r>
      </text>
    </comment>
    <comment ref="C290" authorId="0" shapeId="0">
      <text>
        <r>
          <rPr>
            <b/>
            <sz val="9"/>
            <color indexed="81"/>
            <rFont val="宋体"/>
            <family val="3"/>
            <charset val="134"/>
          </rPr>
          <t>电视、报刊、车体、路牌等广告媒体的制作、发布等费用（含广告主角的聘用费）</t>
        </r>
      </text>
    </comment>
    <comment ref="C291" authorId="0" shapeId="0">
      <text>
        <r>
          <rPr>
            <b/>
            <sz val="9"/>
            <color indexed="81"/>
            <rFont val="宋体"/>
            <family val="3"/>
            <charset val="134"/>
          </rPr>
          <t>展览、促销、开放日、开盘日、有奖促销奖品以及以销售为目的的其他活动所发生的相关费用</t>
        </r>
      </text>
    </comment>
    <comment ref="C292" authorId="0" shapeId="0">
      <text>
        <r>
          <rPr>
            <b/>
            <sz val="9"/>
            <color indexed="81"/>
            <rFont val="宋体"/>
            <family val="3"/>
            <charset val="134"/>
          </rPr>
          <t>支付专业销售代理机构或物业公司的代理销售费或佣金</t>
        </r>
      </text>
    </comment>
    <comment ref="C293" authorId="0" shapeId="0">
      <text>
        <r>
          <rPr>
            <b/>
            <sz val="9"/>
            <color indexed="81"/>
            <rFont val="宋体"/>
            <family val="3"/>
            <charset val="134"/>
          </rPr>
          <t>支付的中介机构进行市场调研、销售策划及相应的咨询等费用</t>
        </r>
      </text>
    </comment>
    <comment ref="B297" authorId="0" shapeId="0">
      <text>
        <r>
          <rPr>
            <b/>
            <sz val="9"/>
            <color indexed="81"/>
            <rFont val="Tahoma"/>
            <family val="2"/>
          </rPr>
          <t>开发板块专用，其余板块不需填写</t>
        </r>
      </text>
    </comment>
    <comment ref="C307"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308" authorId="0" shapeId="0">
      <text>
        <r>
          <rPr>
            <b/>
            <sz val="9"/>
            <color indexed="81"/>
            <rFont val="宋体"/>
            <family val="3"/>
            <charset val="134"/>
          </rPr>
          <t>酒店及其他公司的土地使用税放在管理费用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土地使用税</t>
        </r>
      </text>
    </comment>
    <comment ref="C310" authorId="1" shapeId="0">
      <text>
        <r>
          <rPr>
            <b/>
            <sz val="9"/>
            <color indexed="81"/>
            <rFont val="宋体"/>
            <family val="3"/>
            <charset val="134"/>
          </rPr>
          <t>酒店开业采购物资发生的费用</t>
        </r>
      </text>
    </comment>
    <comment ref="C341" authorId="0" shapeId="0">
      <text>
        <r>
          <rPr>
            <sz val="9"/>
            <color indexed="81"/>
            <rFont val="Tahoma"/>
            <family val="2"/>
          </rPr>
          <t>工资表外公司为以上员工发放的特殊岗位补助、午餐补助、节假日补助、通讯补助、交通补助等（不含出差补助）</t>
        </r>
      </text>
    </comment>
    <comment ref="C343" authorId="0" shapeId="0">
      <text>
        <r>
          <rPr>
            <sz val="9"/>
            <color indexed="81"/>
            <rFont val="宋体"/>
            <family val="3"/>
            <charset val="134"/>
          </rPr>
          <t>公司因工作需要为以上员工配备的工作服、手套、安全保护用品、防暑降温用品等</t>
        </r>
      </text>
    </comment>
    <comment ref="C345" authorId="0" shapeId="0">
      <text>
        <r>
          <rPr>
            <sz val="9"/>
            <color indexed="81"/>
            <rFont val="宋体"/>
            <family val="3"/>
            <charset val="134"/>
          </rPr>
          <t>与外部培训直接相关的费用，包括外部培训费、内部培训的教材费、会议费、聘请授课教师授课费、公司食堂餐费等</t>
        </r>
      </text>
    </comment>
    <comment ref="C347" authorId="0" shapeId="0">
      <text>
        <r>
          <rPr>
            <sz val="9"/>
            <color indexed="81"/>
            <rFont val="Tahoma"/>
            <family val="2"/>
          </rPr>
          <t>与内部培训直接相关的费用</t>
        </r>
      </text>
    </comment>
    <comment ref="C348" authorId="0" shapeId="0">
      <text>
        <r>
          <rPr>
            <b/>
            <sz val="9"/>
            <color indexed="81"/>
            <rFont val="Tahoma"/>
            <family val="2"/>
          </rPr>
          <t>营销部门所支付的个人劳务费</t>
        </r>
      </text>
    </comment>
    <comment ref="C367" authorId="0" shapeId="0">
      <text>
        <r>
          <rPr>
            <b/>
            <sz val="9"/>
            <color indexed="81"/>
            <rFont val="Tahoma"/>
            <family val="2"/>
          </rPr>
          <t>营销系统所发生的支付给劳务外包公司的费用</t>
        </r>
      </text>
    </comment>
    <comment ref="C368" authorId="0" shapeId="0">
      <text>
        <r>
          <rPr>
            <b/>
            <sz val="9"/>
            <color indexed="81"/>
            <rFont val="Tahoma"/>
            <family val="2"/>
          </rPr>
          <t>本科目核算房地产交易监督机构（房地产登记中心）向开发商收取的商品房交易服务费</t>
        </r>
      </text>
    </comment>
    <comment ref="C371" authorId="0" shapeId="0">
      <text>
        <r>
          <rPr>
            <b/>
            <sz val="9"/>
            <color indexed="81"/>
            <rFont val="宋体"/>
            <family val="3"/>
            <charset val="134"/>
          </rPr>
          <t>电视、报刊、车体、路牌等广告媒体的制作、发布等费用（含广告主角的聘用费）</t>
        </r>
      </text>
    </comment>
    <comment ref="C372" authorId="0" shapeId="0">
      <text>
        <r>
          <rPr>
            <b/>
            <sz val="9"/>
            <color indexed="81"/>
            <rFont val="宋体"/>
            <family val="3"/>
            <charset val="134"/>
          </rPr>
          <t>展览、促销、开放日、开盘日、有奖促销奖品以及以销售为目的的其他活动所发生的相关费用</t>
        </r>
      </text>
    </comment>
    <comment ref="C373" authorId="0" shapeId="0">
      <text>
        <r>
          <rPr>
            <b/>
            <sz val="9"/>
            <color indexed="81"/>
            <rFont val="宋体"/>
            <family val="3"/>
            <charset val="134"/>
          </rPr>
          <t>支付专业销售代理机构或物业公司的代理销售费或佣金</t>
        </r>
      </text>
    </comment>
    <comment ref="C374" authorId="0" shapeId="0">
      <text>
        <r>
          <rPr>
            <b/>
            <sz val="9"/>
            <color indexed="81"/>
            <rFont val="宋体"/>
            <family val="3"/>
            <charset val="134"/>
          </rPr>
          <t>支付的中介机构进行市场调研、销售策划及相应的咨询等费用</t>
        </r>
      </text>
    </comment>
    <comment ref="B378" authorId="0" shapeId="0">
      <text>
        <r>
          <rPr>
            <b/>
            <sz val="9"/>
            <color indexed="81"/>
            <rFont val="Tahoma"/>
            <family val="2"/>
          </rPr>
          <t>开发板块专用，其余板块不需填写</t>
        </r>
      </text>
    </comment>
    <comment ref="C388"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389" authorId="0" shapeId="0">
      <text>
        <r>
          <rPr>
            <b/>
            <sz val="9"/>
            <color indexed="81"/>
            <rFont val="宋体"/>
            <family val="3"/>
            <charset val="134"/>
          </rPr>
          <t>酒店及其他公司的土地使用税放在管理费用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土地使用税</t>
        </r>
      </text>
    </comment>
    <comment ref="C391" authorId="1" shapeId="0">
      <text>
        <r>
          <rPr>
            <b/>
            <sz val="9"/>
            <color indexed="81"/>
            <rFont val="宋体"/>
            <family val="3"/>
            <charset val="134"/>
          </rPr>
          <t>酒店开业采购物资发生的费用</t>
        </r>
      </text>
    </comment>
    <comment ref="C422" authorId="0" shapeId="0">
      <text>
        <r>
          <rPr>
            <sz val="9"/>
            <color indexed="81"/>
            <rFont val="Tahoma"/>
            <family val="2"/>
          </rPr>
          <t>工资表外公司为以上员工发放的特殊岗位补助、午餐补助、节假日补助、通讯补助、交通补助等（不含出差补助）</t>
        </r>
      </text>
    </comment>
    <comment ref="C424" authorId="0" shapeId="0">
      <text>
        <r>
          <rPr>
            <sz val="9"/>
            <color indexed="81"/>
            <rFont val="宋体"/>
            <family val="3"/>
            <charset val="134"/>
          </rPr>
          <t>公司因工作需要为以上员工配备的工作服、手套、安全保护用品、防暑降温用品等</t>
        </r>
      </text>
    </comment>
    <comment ref="C426" authorId="0" shapeId="0">
      <text>
        <r>
          <rPr>
            <sz val="9"/>
            <color indexed="81"/>
            <rFont val="宋体"/>
            <family val="3"/>
            <charset val="134"/>
          </rPr>
          <t>与外部培训直接相关的费用，包括外部培训费、内部培训的教材费、会议费、聘请授课教师授课费、公司食堂餐费等</t>
        </r>
      </text>
    </comment>
    <comment ref="C428" authorId="0" shapeId="0">
      <text>
        <r>
          <rPr>
            <sz val="9"/>
            <color indexed="81"/>
            <rFont val="Tahoma"/>
            <family val="2"/>
          </rPr>
          <t>与内部培训直接相关的费用</t>
        </r>
      </text>
    </comment>
    <comment ref="C429" authorId="0" shapeId="0">
      <text>
        <r>
          <rPr>
            <b/>
            <sz val="9"/>
            <color indexed="81"/>
            <rFont val="Tahoma"/>
            <family val="2"/>
          </rPr>
          <t>营销部门所支付的个人劳务费</t>
        </r>
      </text>
    </comment>
    <comment ref="C448" authorId="0" shapeId="0">
      <text>
        <r>
          <rPr>
            <b/>
            <sz val="9"/>
            <color indexed="81"/>
            <rFont val="Tahoma"/>
            <family val="2"/>
          </rPr>
          <t>营销系统所发生的支付给劳务外包公司的费用</t>
        </r>
      </text>
    </comment>
    <comment ref="C449" authorId="0" shapeId="0">
      <text>
        <r>
          <rPr>
            <b/>
            <sz val="9"/>
            <color indexed="81"/>
            <rFont val="Tahoma"/>
            <family val="2"/>
          </rPr>
          <t>本科目核算房地产交易监督机构（房地产登记中心）向开发商收取的商品房交易服务费</t>
        </r>
      </text>
    </comment>
    <comment ref="C452" authorId="0" shapeId="0">
      <text>
        <r>
          <rPr>
            <b/>
            <sz val="9"/>
            <color indexed="81"/>
            <rFont val="宋体"/>
            <family val="3"/>
            <charset val="134"/>
          </rPr>
          <t>电视、报刊、车体、路牌等广告媒体的制作、发布等费用（含广告主角的聘用费）</t>
        </r>
      </text>
    </comment>
    <comment ref="C453" authorId="0" shapeId="0">
      <text>
        <r>
          <rPr>
            <b/>
            <sz val="9"/>
            <color indexed="81"/>
            <rFont val="宋体"/>
            <family val="3"/>
            <charset val="134"/>
          </rPr>
          <t>展览、促销、开放日、开盘日、有奖促销奖品以及以销售为目的的其他活动所发生的相关费用</t>
        </r>
      </text>
    </comment>
    <comment ref="C454" authorId="0" shapeId="0">
      <text>
        <r>
          <rPr>
            <b/>
            <sz val="9"/>
            <color indexed="81"/>
            <rFont val="宋体"/>
            <family val="3"/>
            <charset val="134"/>
          </rPr>
          <t>支付专业销售代理机构或物业公司的代理销售费或佣金</t>
        </r>
      </text>
    </comment>
    <comment ref="C455" authorId="0" shapeId="0">
      <text>
        <r>
          <rPr>
            <b/>
            <sz val="9"/>
            <color indexed="81"/>
            <rFont val="宋体"/>
            <family val="3"/>
            <charset val="134"/>
          </rPr>
          <t>支付的中介机构进行市场调研、销售策划及相应的咨询等费用</t>
        </r>
      </text>
    </comment>
    <comment ref="B459" authorId="0" shapeId="0">
      <text>
        <r>
          <rPr>
            <b/>
            <sz val="9"/>
            <color indexed="81"/>
            <rFont val="Tahoma"/>
            <family val="2"/>
          </rPr>
          <t>开发板块专用，其余板块不需填写</t>
        </r>
      </text>
    </comment>
    <comment ref="C469"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470" authorId="0" shapeId="0">
      <text>
        <r>
          <rPr>
            <b/>
            <sz val="9"/>
            <color indexed="81"/>
            <rFont val="宋体"/>
            <family val="3"/>
            <charset val="134"/>
          </rPr>
          <t>酒店及其他公司的土地使用税放在管理费用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土地使用税</t>
        </r>
      </text>
    </comment>
    <comment ref="C472" authorId="1" shapeId="0">
      <text>
        <r>
          <rPr>
            <b/>
            <sz val="9"/>
            <color indexed="81"/>
            <rFont val="宋体"/>
            <family val="3"/>
            <charset val="134"/>
          </rPr>
          <t>酒店开业采购物资发生的费用</t>
        </r>
      </text>
    </comment>
    <comment ref="C503" authorId="0" shapeId="0">
      <text>
        <r>
          <rPr>
            <sz val="9"/>
            <color indexed="81"/>
            <rFont val="Tahoma"/>
            <family val="2"/>
          </rPr>
          <t>工资表外公司为以上员工发放的特殊岗位补助、午餐补助、节假日补助、通讯补助、交通补助等（不含出差补助）</t>
        </r>
      </text>
    </comment>
    <comment ref="C505" authorId="0" shapeId="0">
      <text>
        <r>
          <rPr>
            <sz val="9"/>
            <color indexed="81"/>
            <rFont val="宋体"/>
            <family val="3"/>
            <charset val="134"/>
          </rPr>
          <t>公司因工作需要为以上员工配备的工作服、手套、安全保护用品、防暑降温用品等</t>
        </r>
      </text>
    </comment>
    <comment ref="C507" authorId="0" shapeId="0">
      <text>
        <r>
          <rPr>
            <sz val="9"/>
            <color indexed="81"/>
            <rFont val="宋体"/>
            <family val="3"/>
            <charset val="134"/>
          </rPr>
          <t>与外部培训直接相关的费用，包括外部培训费、内部培训的教材费、会议费、聘请授课教师授课费、公司食堂餐费等</t>
        </r>
      </text>
    </comment>
    <comment ref="C509" authorId="0" shapeId="0">
      <text>
        <r>
          <rPr>
            <sz val="9"/>
            <color indexed="81"/>
            <rFont val="Tahoma"/>
            <family val="2"/>
          </rPr>
          <t>与内部培训直接相关的费用</t>
        </r>
      </text>
    </comment>
    <comment ref="C510" authorId="0" shapeId="0">
      <text>
        <r>
          <rPr>
            <b/>
            <sz val="9"/>
            <color indexed="81"/>
            <rFont val="Tahoma"/>
            <family val="2"/>
          </rPr>
          <t>营销部门所支付的个人劳务费</t>
        </r>
      </text>
    </comment>
    <comment ref="C529" authorId="0" shapeId="0">
      <text>
        <r>
          <rPr>
            <b/>
            <sz val="9"/>
            <color indexed="81"/>
            <rFont val="Tahoma"/>
            <family val="2"/>
          </rPr>
          <t>营销系统所发生的支付给劳务外包公司的费用</t>
        </r>
      </text>
    </comment>
    <comment ref="C530" authorId="0" shapeId="0">
      <text>
        <r>
          <rPr>
            <b/>
            <sz val="9"/>
            <color indexed="81"/>
            <rFont val="Tahoma"/>
            <family val="2"/>
          </rPr>
          <t>本科目核算房地产交易监督机构（房地产登记中心）向开发商收取的商品房交易服务费</t>
        </r>
      </text>
    </comment>
    <comment ref="C533" authorId="0" shapeId="0">
      <text>
        <r>
          <rPr>
            <b/>
            <sz val="9"/>
            <color indexed="81"/>
            <rFont val="宋体"/>
            <family val="3"/>
            <charset val="134"/>
          </rPr>
          <t>电视、报刊、车体、路牌等广告媒体的制作、发布等费用（含广告主角的聘用费）</t>
        </r>
      </text>
    </comment>
    <comment ref="C534" authorId="0" shapeId="0">
      <text>
        <r>
          <rPr>
            <b/>
            <sz val="9"/>
            <color indexed="81"/>
            <rFont val="宋体"/>
            <family val="3"/>
            <charset val="134"/>
          </rPr>
          <t>展览、促销、开放日、开盘日、有奖促销奖品以及以销售为目的的其他活动所发生的相关费用</t>
        </r>
      </text>
    </comment>
    <comment ref="C535" authorId="0" shapeId="0">
      <text>
        <r>
          <rPr>
            <b/>
            <sz val="9"/>
            <color indexed="81"/>
            <rFont val="宋体"/>
            <family val="3"/>
            <charset val="134"/>
          </rPr>
          <t>支付专业销售代理机构或物业公司的代理销售费或佣金</t>
        </r>
      </text>
    </comment>
    <comment ref="C536" authorId="0" shapeId="0">
      <text>
        <r>
          <rPr>
            <b/>
            <sz val="9"/>
            <color indexed="81"/>
            <rFont val="宋体"/>
            <family val="3"/>
            <charset val="134"/>
          </rPr>
          <t>支付的中介机构进行市场调研、销售策划及相应的咨询等费用</t>
        </r>
      </text>
    </comment>
    <comment ref="B540" authorId="0" shapeId="0">
      <text>
        <r>
          <rPr>
            <b/>
            <sz val="9"/>
            <color indexed="81"/>
            <rFont val="Tahoma"/>
            <family val="2"/>
          </rPr>
          <t>开发板块专用，其余板块不需填写</t>
        </r>
      </text>
    </comment>
    <comment ref="C550"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551" authorId="0" shapeId="0">
      <text>
        <r>
          <rPr>
            <b/>
            <sz val="9"/>
            <color indexed="81"/>
            <rFont val="宋体"/>
            <family val="3"/>
            <charset val="134"/>
          </rPr>
          <t>酒店及其他公司的土地使用税放在管理费用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土地使用税</t>
        </r>
      </text>
    </comment>
    <comment ref="C553" authorId="1" shapeId="0">
      <text>
        <r>
          <rPr>
            <b/>
            <sz val="9"/>
            <color indexed="81"/>
            <rFont val="宋体"/>
            <family val="3"/>
            <charset val="134"/>
          </rPr>
          <t>酒店开业采购物资发生的费用</t>
        </r>
      </text>
    </comment>
  </commentList>
</comments>
</file>

<file path=xl/comments5.xml><?xml version="1.0" encoding="utf-8"?>
<comments xmlns="http://schemas.openxmlformats.org/spreadsheetml/2006/main">
  <authors>
    <author>USER</author>
    <author>yuanchaohui</author>
  </authors>
  <commentList>
    <comment ref="C15" authorId="0" shapeId="0">
      <text>
        <r>
          <rPr>
            <sz val="9"/>
            <color indexed="81"/>
            <rFont val="Tahoma"/>
            <family val="2"/>
          </rPr>
          <t>工资表外公司为以上员工发放的特殊岗位补助、午餐补助、节假日补助、通讯补助、交通补助等（不含出差补助）</t>
        </r>
      </text>
    </comment>
    <comment ref="C17" authorId="0" shapeId="0">
      <text>
        <r>
          <rPr>
            <sz val="9"/>
            <color indexed="81"/>
            <rFont val="Tahoma"/>
            <family val="2"/>
          </rPr>
          <t>公司因工作需要为以上员工配备的工作服、手套、安全保护用品、防暑降温用品等</t>
        </r>
      </text>
    </comment>
    <comment ref="C19" authorId="0" shapeId="0">
      <text>
        <r>
          <rPr>
            <sz val="9"/>
            <color indexed="81"/>
            <rFont val="宋体"/>
            <family val="3"/>
            <charset val="134"/>
          </rPr>
          <t>与外部培训直接相关的费用，包括外部培训费、内部培训的教材费、会议费、聘请授课教师授课费、公司食堂餐费等</t>
        </r>
      </text>
    </comment>
    <comment ref="C21" authorId="0" shapeId="0">
      <text>
        <r>
          <rPr>
            <sz val="9"/>
            <color indexed="81"/>
            <rFont val="Tahoma"/>
            <family val="2"/>
          </rPr>
          <t>与内部培训直接相关的费用</t>
        </r>
      </text>
    </comment>
    <comment ref="C22" authorId="0" shapeId="0">
      <text>
        <r>
          <rPr>
            <b/>
            <sz val="9"/>
            <color indexed="81"/>
            <rFont val="Tahoma"/>
            <family val="2"/>
          </rPr>
          <t>管理部门发生的支付给个人的劳务费用</t>
        </r>
      </text>
    </comment>
    <comment ref="C44" authorId="0" shapeId="0">
      <text>
        <r>
          <rPr>
            <b/>
            <sz val="9"/>
            <color indexed="81"/>
            <rFont val="Tahoma"/>
            <family val="2"/>
          </rPr>
          <t>核算因管理部门用工向劳务外包公司支付的费用</t>
        </r>
      </text>
    </comment>
    <comment ref="C57"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59" authorId="0" shapeId="0">
      <text>
        <r>
          <rPr>
            <b/>
            <sz val="9"/>
            <color indexed="81"/>
            <rFont val="宋体"/>
            <family val="3"/>
            <charset val="134"/>
          </rPr>
          <t>酒店及其他公司的土地使用税放在这里</t>
        </r>
      </text>
    </comment>
    <comment ref="C67" authorId="1" shapeId="0">
      <text>
        <r>
          <rPr>
            <b/>
            <sz val="9"/>
            <color indexed="81"/>
            <rFont val="宋体"/>
            <family val="3"/>
            <charset val="134"/>
          </rPr>
          <t>酒店公司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68" authorId="1" shapeId="0">
      <text>
        <r>
          <rPr>
            <b/>
            <sz val="9"/>
            <color indexed="81"/>
            <rFont val="宋体"/>
            <family val="3"/>
            <charset val="134"/>
          </rPr>
          <t>商业中心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69" authorId="1" shapeId="0">
      <text>
        <r>
          <rPr>
            <b/>
            <sz val="9"/>
            <color indexed="81"/>
            <rFont val="宋体"/>
            <family val="3"/>
            <charset val="134"/>
          </rPr>
          <t>酒店公司、商业中心外的其他核算主体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103" authorId="0" shapeId="0">
      <text>
        <r>
          <rPr>
            <sz val="9"/>
            <color indexed="81"/>
            <rFont val="Tahoma"/>
            <family val="2"/>
          </rPr>
          <t>工资表外公司为以上员工发放的特殊岗位补助、午餐补助、节假日补助、通讯补助、交通补助等（不含出差补助）</t>
        </r>
      </text>
    </comment>
    <comment ref="C105" authorId="0" shapeId="0">
      <text>
        <r>
          <rPr>
            <sz val="9"/>
            <color indexed="81"/>
            <rFont val="Tahoma"/>
            <family val="2"/>
          </rPr>
          <t>公司因工作需要为以上员工配备的工作服、手套、安全保护用品、防暑降温用品等</t>
        </r>
      </text>
    </comment>
    <comment ref="C107" authorId="0" shapeId="0">
      <text>
        <r>
          <rPr>
            <sz val="9"/>
            <color indexed="81"/>
            <rFont val="宋体"/>
            <family val="3"/>
            <charset val="134"/>
          </rPr>
          <t>与外部培训直接相关的费用，包括外部培训费、内部培训的教材费、会议费、聘请授课教师授课费、公司食堂餐费等</t>
        </r>
      </text>
    </comment>
    <comment ref="C109" authorId="0" shapeId="0">
      <text>
        <r>
          <rPr>
            <sz val="9"/>
            <color indexed="81"/>
            <rFont val="Tahoma"/>
            <family val="2"/>
          </rPr>
          <t>与内部培训直接相关的费用</t>
        </r>
      </text>
    </comment>
    <comment ref="C110" authorId="0" shapeId="0">
      <text>
        <r>
          <rPr>
            <b/>
            <sz val="9"/>
            <color indexed="81"/>
            <rFont val="Tahoma"/>
            <family val="2"/>
          </rPr>
          <t>管理部门发生的支付给个人的劳务费用</t>
        </r>
      </text>
    </comment>
    <comment ref="C132" authorId="0" shapeId="0">
      <text>
        <r>
          <rPr>
            <b/>
            <sz val="9"/>
            <color indexed="81"/>
            <rFont val="Tahoma"/>
            <family val="2"/>
          </rPr>
          <t>核算因管理部门用工向劳务外包公司支付的费用</t>
        </r>
      </text>
    </comment>
    <comment ref="C145"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147" authorId="0" shapeId="0">
      <text>
        <r>
          <rPr>
            <b/>
            <sz val="9"/>
            <color indexed="81"/>
            <rFont val="宋体"/>
            <family val="3"/>
            <charset val="134"/>
          </rPr>
          <t>酒店及其他公司的土地使用税放在这里</t>
        </r>
      </text>
    </comment>
    <comment ref="C155" authorId="1" shapeId="0">
      <text>
        <r>
          <rPr>
            <b/>
            <sz val="9"/>
            <color indexed="81"/>
            <rFont val="宋体"/>
            <family val="3"/>
            <charset val="134"/>
          </rPr>
          <t>酒店公司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156" authorId="1" shapeId="0">
      <text>
        <r>
          <rPr>
            <b/>
            <sz val="9"/>
            <color indexed="81"/>
            <rFont val="宋体"/>
            <family val="3"/>
            <charset val="134"/>
          </rPr>
          <t>商业中心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157" authorId="1" shapeId="0">
      <text>
        <r>
          <rPr>
            <b/>
            <sz val="9"/>
            <color indexed="81"/>
            <rFont val="宋体"/>
            <family val="3"/>
            <charset val="134"/>
          </rPr>
          <t>酒店公司、商业中心外的其他核算主体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189" authorId="0" shapeId="0">
      <text>
        <r>
          <rPr>
            <sz val="9"/>
            <color indexed="81"/>
            <rFont val="Tahoma"/>
            <family val="2"/>
          </rPr>
          <t>工资表外公司为以上员工发放的特殊岗位补助、午餐补助、节假日补助、通讯补助、交通补助等（不含出差补助）</t>
        </r>
      </text>
    </comment>
    <comment ref="C191" authorId="0" shapeId="0">
      <text>
        <r>
          <rPr>
            <sz val="9"/>
            <color indexed="81"/>
            <rFont val="Tahoma"/>
            <family val="2"/>
          </rPr>
          <t>公司因工作需要为以上员工配备的工作服、手套、安全保护用品、防暑降温用品等</t>
        </r>
      </text>
    </comment>
    <comment ref="C193" authorId="0" shapeId="0">
      <text>
        <r>
          <rPr>
            <sz val="9"/>
            <color indexed="81"/>
            <rFont val="宋体"/>
            <family val="3"/>
            <charset val="134"/>
          </rPr>
          <t>与外部培训直接相关的费用，包括外部培训费、内部培训的教材费、会议费、聘请授课教师授课费、公司食堂餐费等</t>
        </r>
      </text>
    </comment>
    <comment ref="C195" authorId="0" shapeId="0">
      <text>
        <r>
          <rPr>
            <sz val="9"/>
            <color indexed="81"/>
            <rFont val="Tahoma"/>
            <family val="2"/>
          </rPr>
          <t>与内部培训直接相关的费用</t>
        </r>
      </text>
    </comment>
    <comment ref="C196" authorId="0" shapeId="0">
      <text>
        <r>
          <rPr>
            <b/>
            <sz val="9"/>
            <color indexed="81"/>
            <rFont val="Tahoma"/>
            <family val="2"/>
          </rPr>
          <t>管理部门发生的支付给个人的劳务费用</t>
        </r>
      </text>
    </comment>
    <comment ref="C218" authorId="0" shapeId="0">
      <text>
        <r>
          <rPr>
            <b/>
            <sz val="9"/>
            <color indexed="81"/>
            <rFont val="Tahoma"/>
            <family val="2"/>
          </rPr>
          <t>核算因管理部门用工向劳务外包公司支付的费用</t>
        </r>
      </text>
    </comment>
    <comment ref="C231"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233" authorId="0" shapeId="0">
      <text>
        <r>
          <rPr>
            <b/>
            <sz val="9"/>
            <color indexed="81"/>
            <rFont val="宋体"/>
            <family val="3"/>
            <charset val="134"/>
          </rPr>
          <t>酒店及其他公司的土地使用税放在这里</t>
        </r>
      </text>
    </comment>
    <comment ref="C241" authorId="1" shapeId="0">
      <text>
        <r>
          <rPr>
            <b/>
            <sz val="9"/>
            <color indexed="81"/>
            <rFont val="宋体"/>
            <family val="3"/>
            <charset val="134"/>
          </rPr>
          <t>酒店公司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242" authorId="1" shapeId="0">
      <text>
        <r>
          <rPr>
            <b/>
            <sz val="9"/>
            <color indexed="81"/>
            <rFont val="宋体"/>
            <family val="3"/>
            <charset val="134"/>
          </rPr>
          <t>商业中心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243" authorId="1" shapeId="0">
      <text>
        <r>
          <rPr>
            <b/>
            <sz val="9"/>
            <color indexed="81"/>
            <rFont val="宋体"/>
            <family val="3"/>
            <charset val="134"/>
          </rPr>
          <t>酒店公司、商业中心外的其他核算主体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275" authorId="0" shapeId="0">
      <text>
        <r>
          <rPr>
            <sz val="9"/>
            <color indexed="81"/>
            <rFont val="Tahoma"/>
            <family val="2"/>
          </rPr>
          <t>工资表外公司为以上员工发放的特殊岗位补助、午餐补助、节假日补助、通讯补助、交通补助等（不含出差补助）</t>
        </r>
      </text>
    </comment>
    <comment ref="C277" authorId="0" shapeId="0">
      <text>
        <r>
          <rPr>
            <sz val="9"/>
            <color indexed="81"/>
            <rFont val="Tahoma"/>
            <family val="2"/>
          </rPr>
          <t>公司因工作需要为以上员工配备的工作服、手套、安全保护用品、防暑降温用品等</t>
        </r>
      </text>
    </comment>
    <comment ref="C279" authorId="0" shapeId="0">
      <text>
        <r>
          <rPr>
            <sz val="9"/>
            <color indexed="81"/>
            <rFont val="宋体"/>
            <family val="3"/>
            <charset val="134"/>
          </rPr>
          <t>与外部培训直接相关的费用，包括外部培训费、内部培训的教材费、会议费、聘请授课教师授课费、公司食堂餐费等</t>
        </r>
      </text>
    </comment>
    <comment ref="C281" authorId="0" shapeId="0">
      <text>
        <r>
          <rPr>
            <sz val="9"/>
            <color indexed="81"/>
            <rFont val="Tahoma"/>
            <family val="2"/>
          </rPr>
          <t>与内部培训直接相关的费用</t>
        </r>
      </text>
    </comment>
    <comment ref="C282" authorId="0" shapeId="0">
      <text>
        <r>
          <rPr>
            <b/>
            <sz val="9"/>
            <color indexed="81"/>
            <rFont val="Tahoma"/>
            <family val="2"/>
          </rPr>
          <t>管理部门发生的支付给个人的劳务费用</t>
        </r>
      </text>
    </comment>
    <comment ref="C304" authorId="0" shapeId="0">
      <text>
        <r>
          <rPr>
            <b/>
            <sz val="9"/>
            <color indexed="81"/>
            <rFont val="Tahoma"/>
            <family val="2"/>
          </rPr>
          <t>核算因管理部门用工向劳务外包公司支付的费用</t>
        </r>
      </text>
    </comment>
    <comment ref="C317"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319" authorId="0" shapeId="0">
      <text>
        <r>
          <rPr>
            <b/>
            <sz val="9"/>
            <color indexed="81"/>
            <rFont val="宋体"/>
            <family val="3"/>
            <charset val="134"/>
          </rPr>
          <t>酒店及其他公司的土地使用税放在这里</t>
        </r>
      </text>
    </comment>
    <comment ref="C327" authorId="1" shapeId="0">
      <text>
        <r>
          <rPr>
            <b/>
            <sz val="9"/>
            <color indexed="81"/>
            <rFont val="宋体"/>
            <family val="3"/>
            <charset val="134"/>
          </rPr>
          <t>酒店公司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328" authorId="1" shapeId="0">
      <text>
        <r>
          <rPr>
            <b/>
            <sz val="9"/>
            <color indexed="81"/>
            <rFont val="宋体"/>
            <family val="3"/>
            <charset val="134"/>
          </rPr>
          <t>商业中心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329" authorId="1" shapeId="0">
      <text>
        <r>
          <rPr>
            <b/>
            <sz val="9"/>
            <color indexed="81"/>
            <rFont val="宋体"/>
            <family val="3"/>
            <charset val="134"/>
          </rPr>
          <t>酒店公司、商业中心外的其他核算主体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361" authorId="0" shapeId="0">
      <text>
        <r>
          <rPr>
            <sz val="9"/>
            <color indexed="81"/>
            <rFont val="Tahoma"/>
            <family val="2"/>
          </rPr>
          <t>工资表外公司为以上员工发放的特殊岗位补助、午餐补助、节假日补助、通讯补助、交通补助等（不含出差补助）</t>
        </r>
      </text>
    </comment>
    <comment ref="C363" authorId="0" shapeId="0">
      <text>
        <r>
          <rPr>
            <sz val="9"/>
            <color indexed="81"/>
            <rFont val="Tahoma"/>
            <family val="2"/>
          </rPr>
          <t>公司因工作需要为以上员工配备的工作服、手套、安全保护用品、防暑降温用品等</t>
        </r>
      </text>
    </comment>
    <comment ref="C365" authorId="0" shapeId="0">
      <text>
        <r>
          <rPr>
            <sz val="9"/>
            <color indexed="81"/>
            <rFont val="宋体"/>
            <family val="3"/>
            <charset val="134"/>
          </rPr>
          <t>与外部培训直接相关的费用，包括外部培训费、内部培训的教材费、会议费、聘请授课教师授课费、公司食堂餐费等</t>
        </r>
      </text>
    </comment>
    <comment ref="C367" authorId="0" shapeId="0">
      <text>
        <r>
          <rPr>
            <sz val="9"/>
            <color indexed="81"/>
            <rFont val="Tahoma"/>
            <family val="2"/>
          </rPr>
          <t>与内部培训直接相关的费用</t>
        </r>
      </text>
    </comment>
    <comment ref="C368" authorId="0" shapeId="0">
      <text>
        <r>
          <rPr>
            <b/>
            <sz val="9"/>
            <color indexed="81"/>
            <rFont val="Tahoma"/>
            <family val="2"/>
          </rPr>
          <t>管理部门发生的支付给个人的劳务费用</t>
        </r>
      </text>
    </comment>
    <comment ref="C390" authorId="0" shapeId="0">
      <text>
        <r>
          <rPr>
            <b/>
            <sz val="9"/>
            <color indexed="81"/>
            <rFont val="Tahoma"/>
            <family val="2"/>
          </rPr>
          <t>核算因管理部门用工向劳务外包公司支付的费用</t>
        </r>
      </text>
    </comment>
    <comment ref="C403"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405" authorId="0" shapeId="0">
      <text>
        <r>
          <rPr>
            <b/>
            <sz val="9"/>
            <color indexed="81"/>
            <rFont val="宋体"/>
            <family val="3"/>
            <charset val="134"/>
          </rPr>
          <t>酒店及其他公司的土地使用税放在这里</t>
        </r>
      </text>
    </comment>
    <comment ref="C413" authorId="1" shapeId="0">
      <text>
        <r>
          <rPr>
            <b/>
            <sz val="9"/>
            <color indexed="81"/>
            <rFont val="宋体"/>
            <family val="3"/>
            <charset val="134"/>
          </rPr>
          <t>酒店公司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414" authorId="1" shapeId="0">
      <text>
        <r>
          <rPr>
            <b/>
            <sz val="9"/>
            <color indexed="81"/>
            <rFont val="宋体"/>
            <family val="3"/>
            <charset val="134"/>
          </rPr>
          <t>商业中心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415" authorId="1" shapeId="0">
      <text>
        <r>
          <rPr>
            <b/>
            <sz val="9"/>
            <color indexed="81"/>
            <rFont val="宋体"/>
            <family val="3"/>
            <charset val="134"/>
          </rPr>
          <t>酒店公司、商业中心外的其他核算主体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447" authorId="0" shapeId="0">
      <text>
        <r>
          <rPr>
            <sz val="9"/>
            <color indexed="81"/>
            <rFont val="Tahoma"/>
            <family val="2"/>
          </rPr>
          <t>工资表外公司为以上员工发放的特殊岗位补助、午餐补助、节假日补助、通讯补助、交通补助等（不含出差补助）</t>
        </r>
      </text>
    </comment>
    <comment ref="C449" authorId="0" shapeId="0">
      <text>
        <r>
          <rPr>
            <sz val="9"/>
            <color indexed="81"/>
            <rFont val="Tahoma"/>
            <family val="2"/>
          </rPr>
          <t>公司因工作需要为以上员工配备的工作服、手套、安全保护用品、防暑降温用品等</t>
        </r>
      </text>
    </comment>
    <comment ref="C451" authorId="0" shapeId="0">
      <text>
        <r>
          <rPr>
            <sz val="9"/>
            <color indexed="81"/>
            <rFont val="宋体"/>
            <family val="3"/>
            <charset val="134"/>
          </rPr>
          <t>与外部培训直接相关的费用，包括外部培训费、内部培训的教材费、会议费、聘请授课教师授课费、公司食堂餐费等</t>
        </r>
      </text>
    </comment>
    <comment ref="C453" authorId="0" shapeId="0">
      <text>
        <r>
          <rPr>
            <sz val="9"/>
            <color indexed="81"/>
            <rFont val="Tahoma"/>
            <family val="2"/>
          </rPr>
          <t>与内部培训直接相关的费用</t>
        </r>
      </text>
    </comment>
    <comment ref="C454" authorId="0" shapeId="0">
      <text>
        <r>
          <rPr>
            <b/>
            <sz val="9"/>
            <color indexed="81"/>
            <rFont val="Tahoma"/>
            <family val="2"/>
          </rPr>
          <t>管理部门发生的支付给个人的劳务费用</t>
        </r>
      </text>
    </comment>
    <comment ref="C476" authorId="0" shapeId="0">
      <text>
        <r>
          <rPr>
            <b/>
            <sz val="9"/>
            <color indexed="81"/>
            <rFont val="Tahoma"/>
            <family val="2"/>
          </rPr>
          <t>核算因管理部门用工向劳务外包公司支付的费用</t>
        </r>
      </text>
    </comment>
    <comment ref="C489"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491" authorId="0" shapeId="0">
      <text>
        <r>
          <rPr>
            <b/>
            <sz val="9"/>
            <color indexed="81"/>
            <rFont val="宋体"/>
            <family val="3"/>
            <charset val="134"/>
          </rPr>
          <t>酒店及其他公司的土地使用税放在这里</t>
        </r>
      </text>
    </comment>
    <comment ref="C499" authorId="1" shapeId="0">
      <text>
        <r>
          <rPr>
            <b/>
            <sz val="9"/>
            <color indexed="81"/>
            <rFont val="宋体"/>
            <family val="3"/>
            <charset val="134"/>
          </rPr>
          <t>酒店公司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500" authorId="1" shapeId="0">
      <text>
        <r>
          <rPr>
            <b/>
            <sz val="9"/>
            <color indexed="81"/>
            <rFont val="宋体"/>
            <family val="3"/>
            <charset val="134"/>
          </rPr>
          <t>商业中心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501" authorId="1" shapeId="0">
      <text>
        <r>
          <rPr>
            <b/>
            <sz val="9"/>
            <color indexed="81"/>
            <rFont val="宋体"/>
            <family val="3"/>
            <charset val="134"/>
          </rPr>
          <t>酒店公司、商业中心外的其他核算主体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533" authorId="0" shapeId="0">
      <text>
        <r>
          <rPr>
            <sz val="9"/>
            <color indexed="81"/>
            <rFont val="Tahoma"/>
            <family val="2"/>
          </rPr>
          <t>工资表外公司为以上员工发放的特殊岗位补助、午餐补助、节假日补助、通讯补助、交通补助等（不含出差补助）</t>
        </r>
      </text>
    </comment>
    <comment ref="C535" authorId="0" shapeId="0">
      <text>
        <r>
          <rPr>
            <sz val="9"/>
            <color indexed="81"/>
            <rFont val="Tahoma"/>
            <family val="2"/>
          </rPr>
          <t>公司因工作需要为以上员工配备的工作服、手套、安全保护用品、防暑降温用品等</t>
        </r>
      </text>
    </comment>
    <comment ref="C537" authorId="0" shapeId="0">
      <text>
        <r>
          <rPr>
            <sz val="9"/>
            <color indexed="81"/>
            <rFont val="宋体"/>
            <family val="3"/>
            <charset val="134"/>
          </rPr>
          <t>与外部培训直接相关的费用，包括外部培训费、内部培训的教材费、会议费、聘请授课教师授课费、公司食堂餐费等</t>
        </r>
      </text>
    </comment>
    <comment ref="C539" authorId="0" shapeId="0">
      <text>
        <r>
          <rPr>
            <sz val="9"/>
            <color indexed="81"/>
            <rFont val="Tahoma"/>
            <family val="2"/>
          </rPr>
          <t>与内部培训直接相关的费用</t>
        </r>
      </text>
    </comment>
    <comment ref="C540" authorId="0" shapeId="0">
      <text>
        <r>
          <rPr>
            <b/>
            <sz val="9"/>
            <color indexed="81"/>
            <rFont val="Tahoma"/>
            <family val="2"/>
          </rPr>
          <t>管理部门发生的支付给个人的劳务费用</t>
        </r>
      </text>
    </comment>
    <comment ref="C562" authorId="0" shapeId="0">
      <text>
        <r>
          <rPr>
            <b/>
            <sz val="9"/>
            <color indexed="81"/>
            <rFont val="Tahoma"/>
            <family val="2"/>
          </rPr>
          <t>核算因管理部门用工向劳务外包公司支付的费用</t>
        </r>
      </text>
    </comment>
    <comment ref="C575"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577" authorId="0" shapeId="0">
      <text>
        <r>
          <rPr>
            <b/>
            <sz val="9"/>
            <color indexed="81"/>
            <rFont val="宋体"/>
            <family val="3"/>
            <charset val="134"/>
          </rPr>
          <t>酒店及其他公司的土地使用税放在这里</t>
        </r>
      </text>
    </comment>
    <comment ref="C585" authorId="1" shapeId="0">
      <text>
        <r>
          <rPr>
            <b/>
            <sz val="9"/>
            <color indexed="81"/>
            <rFont val="宋体"/>
            <family val="3"/>
            <charset val="134"/>
          </rPr>
          <t>酒店公司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586" authorId="1" shapeId="0">
      <text>
        <r>
          <rPr>
            <b/>
            <sz val="9"/>
            <color indexed="81"/>
            <rFont val="宋体"/>
            <family val="3"/>
            <charset val="134"/>
          </rPr>
          <t>商业中心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 ref="C587" authorId="1" shapeId="0">
      <text>
        <r>
          <rPr>
            <b/>
            <sz val="9"/>
            <color indexed="81"/>
            <rFont val="宋体"/>
            <family val="3"/>
            <charset val="134"/>
          </rPr>
          <t>酒店公司、商业中心外的其他核算主体在筹建期间内发生的费用，包括人员工资、办公费、培训费、印刷费、咨询费、注册登记费以及借款费用等。在筹建期间内发生的符合资本化条件的借款费用计入“固定资产”科目，不符合资本化条件的借款费用计入此科目。</t>
        </r>
      </text>
    </comment>
  </commentList>
</comments>
</file>

<file path=xl/comments6.xml><?xml version="1.0" encoding="utf-8"?>
<comments xmlns="http://schemas.openxmlformats.org/spreadsheetml/2006/main">
  <authors>
    <author>USER</author>
  </authors>
  <commentList>
    <comment ref="C15" authorId="0" shapeId="0">
      <text>
        <r>
          <rPr>
            <sz val="9"/>
            <color indexed="81"/>
            <rFont val="Tahoma"/>
            <family val="2"/>
          </rPr>
          <t>工资表外公司为以上员工发放的特殊岗位补助、午餐补助、节假日补助、通讯补助、交通补助等（不含出差补助）</t>
        </r>
      </text>
    </comment>
    <comment ref="C17" authorId="0" shapeId="0">
      <text>
        <r>
          <rPr>
            <sz val="9"/>
            <color indexed="81"/>
            <rFont val="Tahoma"/>
            <family val="2"/>
          </rPr>
          <t>公司因工作需要为以上员工配备的工作服、手套、安全保护用品、防暑降温用品等</t>
        </r>
      </text>
    </comment>
    <comment ref="C19" authorId="0" shapeId="0">
      <text>
        <r>
          <rPr>
            <sz val="9"/>
            <color indexed="81"/>
            <rFont val="宋体"/>
            <family val="3"/>
            <charset val="134"/>
          </rPr>
          <t>与外部培训直接相关的费用，包括外部培训费、内部培训的教材费、会议费、聘请授课教师授课费、公司食堂餐费等</t>
        </r>
      </text>
    </comment>
    <comment ref="C21" authorId="0" shapeId="0">
      <text>
        <r>
          <rPr>
            <sz val="9"/>
            <color indexed="81"/>
            <rFont val="Tahoma"/>
            <family val="2"/>
          </rPr>
          <t>与内部培训直接相关的费用</t>
        </r>
      </text>
    </comment>
    <comment ref="C22" authorId="0" shapeId="0">
      <text>
        <r>
          <rPr>
            <b/>
            <sz val="9"/>
            <color indexed="81"/>
            <rFont val="Tahoma"/>
            <family val="2"/>
          </rPr>
          <t>管理部门发生的支付给个人的劳务费用</t>
        </r>
      </text>
    </comment>
    <comment ref="C44" authorId="0" shapeId="0">
      <text>
        <r>
          <rPr>
            <b/>
            <sz val="9"/>
            <color indexed="81"/>
            <rFont val="Tahoma"/>
            <family val="2"/>
          </rPr>
          <t>核算因管理部门用工向劳务外包公司支付的费用</t>
        </r>
      </text>
    </comment>
    <comment ref="C57" authorId="0" shapeId="0">
      <text>
        <r>
          <rPr>
            <b/>
            <sz val="9"/>
            <color indexed="81"/>
            <rFont val="宋体"/>
            <family val="3"/>
            <charset val="134"/>
          </rPr>
          <t>租赁的房产税放在营业成本</t>
        </r>
        <r>
          <rPr>
            <b/>
            <sz val="9"/>
            <color indexed="81"/>
            <rFont val="Tahoma"/>
            <family val="2"/>
          </rPr>
          <t>-</t>
        </r>
        <r>
          <rPr>
            <b/>
            <sz val="9"/>
            <color indexed="81"/>
            <rFont val="宋体"/>
            <family val="3"/>
            <charset val="134"/>
          </rPr>
          <t>房产税，酒店和其他公司的房产税放在管理费用</t>
        </r>
        <r>
          <rPr>
            <b/>
            <sz val="9"/>
            <color indexed="81"/>
            <rFont val="Tahoma"/>
            <family val="2"/>
          </rPr>
          <t>-</t>
        </r>
        <r>
          <rPr>
            <b/>
            <sz val="9"/>
            <color indexed="81"/>
            <rFont val="宋体"/>
            <family val="3"/>
            <charset val="134"/>
          </rPr>
          <t>税金</t>
        </r>
        <r>
          <rPr>
            <b/>
            <sz val="9"/>
            <color indexed="81"/>
            <rFont val="Tahoma"/>
            <family val="2"/>
          </rPr>
          <t>-</t>
        </r>
        <r>
          <rPr>
            <b/>
            <sz val="9"/>
            <color indexed="81"/>
            <rFont val="宋体"/>
            <family val="3"/>
            <charset val="134"/>
          </rPr>
          <t>房产税</t>
        </r>
      </text>
    </comment>
    <comment ref="C59" authorId="0" shapeId="0">
      <text>
        <r>
          <rPr>
            <b/>
            <sz val="9"/>
            <color indexed="81"/>
            <rFont val="宋体"/>
            <family val="3"/>
            <charset val="134"/>
          </rPr>
          <t>酒店及其他公司的土地使用税放在这里</t>
        </r>
      </text>
    </comment>
  </commentList>
</comments>
</file>

<file path=xl/comments7.xml><?xml version="1.0" encoding="utf-8"?>
<comments xmlns="http://schemas.openxmlformats.org/spreadsheetml/2006/main">
  <authors>
    <author>USER</author>
  </authors>
  <commentList>
    <comment ref="C15" authorId="0" shapeId="0">
      <text>
        <r>
          <rPr>
            <b/>
            <sz val="9"/>
            <color indexed="81"/>
            <rFont val="宋体"/>
            <family val="3"/>
            <charset val="134"/>
          </rPr>
          <t>利息收入以负数表示</t>
        </r>
      </text>
    </comment>
    <comment ref="C68" authorId="0" shapeId="0">
      <text>
        <r>
          <rPr>
            <b/>
            <sz val="9"/>
            <color indexed="81"/>
            <rFont val="宋体"/>
            <family val="3"/>
            <charset val="134"/>
          </rPr>
          <t>利息收入以负数表示</t>
        </r>
      </text>
    </comment>
    <comment ref="C121" authorId="0" shapeId="0">
      <text>
        <r>
          <rPr>
            <b/>
            <sz val="9"/>
            <color indexed="81"/>
            <rFont val="宋体"/>
            <family val="3"/>
            <charset val="134"/>
          </rPr>
          <t>利息收入以负数表示</t>
        </r>
      </text>
    </comment>
    <comment ref="C174" authorId="0" shapeId="0">
      <text>
        <r>
          <rPr>
            <b/>
            <sz val="9"/>
            <color indexed="81"/>
            <rFont val="宋体"/>
            <family val="3"/>
            <charset val="134"/>
          </rPr>
          <t>利息收入以负数表示</t>
        </r>
      </text>
    </comment>
    <comment ref="C227" authorId="0" shapeId="0">
      <text>
        <r>
          <rPr>
            <b/>
            <sz val="9"/>
            <color indexed="81"/>
            <rFont val="宋体"/>
            <family val="3"/>
            <charset val="134"/>
          </rPr>
          <t>利息收入以负数表示</t>
        </r>
      </text>
    </comment>
    <comment ref="C280" authorId="0" shapeId="0">
      <text>
        <r>
          <rPr>
            <b/>
            <sz val="9"/>
            <color indexed="81"/>
            <rFont val="宋体"/>
            <family val="3"/>
            <charset val="134"/>
          </rPr>
          <t>利息收入以负数表示</t>
        </r>
      </text>
    </comment>
    <comment ref="C333" authorId="0" shapeId="0">
      <text>
        <r>
          <rPr>
            <b/>
            <sz val="9"/>
            <color indexed="81"/>
            <rFont val="宋体"/>
            <family val="3"/>
            <charset val="134"/>
          </rPr>
          <t>利息收入以负数表示</t>
        </r>
      </text>
    </comment>
  </commentList>
</comments>
</file>

<file path=xl/comments8.xml><?xml version="1.0" encoding="utf-8"?>
<comments xmlns="http://schemas.openxmlformats.org/spreadsheetml/2006/main">
  <authors>
    <author>USER</author>
  </authors>
  <commentList>
    <comment ref="G7" authorId="0" shapeId="0">
      <text>
        <r>
          <rPr>
            <b/>
            <sz val="9"/>
            <color indexed="81"/>
            <rFont val="Tahoma"/>
            <family val="2"/>
          </rPr>
          <t>开发板块专用，其他板块不需填写</t>
        </r>
      </text>
    </comment>
    <comment ref="L7" authorId="0" shapeId="0">
      <text>
        <r>
          <rPr>
            <b/>
            <sz val="9"/>
            <color indexed="81"/>
            <rFont val="Tahoma"/>
            <family val="2"/>
          </rPr>
          <t>开发板块专用，其他板块不需填写</t>
        </r>
      </text>
    </comment>
    <comment ref="Q7" authorId="0" shapeId="0">
      <text>
        <r>
          <rPr>
            <b/>
            <sz val="9"/>
            <color indexed="81"/>
            <rFont val="Tahoma"/>
            <family val="2"/>
          </rPr>
          <t>开发板块专用，其他板块不需填写</t>
        </r>
      </text>
    </comment>
    <comment ref="V7" authorId="0" shapeId="0">
      <text>
        <r>
          <rPr>
            <b/>
            <sz val="9"/>
            <color indexed="81"/>
            <rFont val="Tahoma"/>
            <family val="2"/>
          </rPr>
          <t>开发板块专用，其他板块不需填写</t>
        </r>
      </text>
    </comment>
    <comment ref="AA7" authorId="0" shapeId="0">
      <text>
        <r>
          <rPr>
            <b/>
            <sz val="9"/>
            <color indexed="81"/>
            <rFont val="Tahoma"/>
            <family val="2"/>
          </rPr>
          <t>开发板块专用，其他板块不需填写</t>
        </r>
      </text>
    </comment>
    <comment ref="AF7" authorId="0" shapeId="0">
      <text>
        <r>
          <rPr>
            <b/>
            <sz val="9"/>
            <color indexed="81"/>
            <rFont val="Tahoma"/>
            <family val="2"/>
          </rPr>
          <t>开发板块专用，其他板块不需填写</t>
        </r>
      </text>
    </comment>
    <comment ref="AK7" authorId="0" shapeId="0">
      <text>
        <r>
          <rPr>
            <b/>
            <sz val="9"/>
            <color indexed="81"/>
            <rFont val="Tahoma"/>
            <family val="2"/>
          </rPr>
          <t>开发板块专用，其他板块不需填写</t>
        </r>
      </text>
    </comment>
    <comment ref="AP7" authorId="0" shapeId="0">
      <text>
        <r>
          <rPr>
            <b/>
            <sz val="9"/>
            <color indexed="81"/>
            <rFont val="Tahoma"/>
            <family val="2"/>
          </rPr>
          <t>开发板块专用，其他板块不需填写</t>
        </r>
      </text>
    </comment>
    <comment ref="AU7" authorId="0" shapeId="0">
      <text>
        <r>
          <rPr>
            <b/>
            <sz val="9"/>
            <color indexed="81"/>
            <rFont val="Tahoma"/>
            <family val="2"/>
          </rPr>
          <t>开发板块专用，其他板块不需填写</t>
        </r>
      </text>
    </comment>
    <comment ref="C15" authorId="0" shapeId="0">
      <text>
        <r>
          <rPr>
            <sz val="9"/>
            <color indexed="81"/>
            <rFont val="宋体"/>
            <family val="3"/>
            <charset val="134"/>
          </rPr>
          <t>工资表外公司为以上员工发放的特殊岗位补助、午餐补助、节假日补助、通讯补助、交通补助等（不含出差补助）</t>
        </r>
      </text>
    </comment>
    <comment ref="C17" authorId="0" shapeId="0">
      <text>
        <r>
          <rPr>
            <sz val="9"/>
            <color indexed="81"/>
            <rFont val="Tahoma"/>
            <family val="2"/>
          </rPr>
          <t>公司因工作需要为以上员工配备的工作服、手套、安全保护用品、防暑降温用品等</t>
        </r>
      </text>
    </comment>
    <comment ref="C19" authorId="0" shapeId="0">
      <text>
        <r>
          <rPr>
            <sz val="9"/>
            <color indexed="81"/>
            <rFont val="宋体"/>
            <family val="3"/>
            <charset val="134"/>
          </rPr>
          <t>与外部培训直接相关的费用，包括外部培训费、内部培训的教材费、会议费、聘请授课教师授课费、公司食堂餐费等</t>
        </r>
      </text>
    </comment>
    <comment ref="C21" authorId="0" shapeId="0">
      <text>
        <r>
          <rPr>
            <sz val="9"/>
            <color indexed="81"/>
            <rFont val="Tahoma"/>
            <family val="2"/>
          </rPr>
          <t>与内部培训直接相关的费用</t>
        </r>
      </text>
    </comment>
  </commentList>
</comments>
</file>

<file path=xl/comments9.xml><?xml version="1.0" encoding="utf-8"?>
<comments xmlns="http://schemas.openxmlformats.org/spreadsheetml/2006/main">
  <authors>
    <author>USER</author>
    <author>Lenovo User</author>
    <author>lr</author>
  </authors>
  <commentList>
    <comment ref="E5" authorId="0" shapeId="0">
      <text>
        <r>
          <rPr>
            <sz val="9"/>
            <color indexed="81"/>
            <rFont val="宋体"/>
            <family val="3"/>
            <charset val="134"/>
          </rPr>
          <t>年末的总人数</t>
        </r>
      </text>
    </comment>
    <comment ref="H5" authorId="0" shapeId="0">
      <text>
        <r>
          <rPr>
            <sz val="9"/>
            <color indexed="81"/>
            <rFont val="宋体"/>
            <family val="3"/>
            <charset val="134"/>
          </rPr>
          <t>（报告年内</t>
        </r>
        <r>
          <rPr>
            <sz val="9"/>
            <color indexed="81"/>
            <rFont val="Tahoma"/>
            <family val="2"/>
          </rPr>
          <t>12</t>
        </r>
        <r>
          <rPr>
            <sz val="9"/>
            <color indexed="81"/>
            <rFont val="宋体"/>
            <family val="3"/>
            <charset val="134"/>
          </rPr>
          <t>个月平均人数之和）</t>
        </r>
        <r>
          <rPr>
            <sz val="9"/>
            <color indexed="81"/>
            <rFont val="Tahoma"/>
            <family val="2"/>
          </rPr>
          <t>/12</t>
        </r>
      </text>
    </comment>
    <comment ref="K5" authorId="1" shapeId="0">
      <text>
        <r>
          <rPr>
            <sz val="9"/>
            <color indexed="81"/>
            <rFont val="宋体"/>
            <family val="3"/>
            <charset val="134"/>
          </rPr>
          <t>部门费用表中的工资、奖金、各种津贴和补贴、加班加点工资和特殊情况下支付的工资合计</t>
        </r>
      </text>
    </comment>
    <comment ref="N5" authorId="0" shapeId="0">
      <text>
        <r>
          <rPr>
            <sz val="9"/>
            <color indexed="81"/>
            <rFont val="Tahoma"/>
            <family val="2"/>
          </rPr>
          <t>养老、医疗、失业、工伤、女工生育等强制性基本社会保障的企业负担的部分。填报时说明各项社会保险的缴纳标准。</t>
        </r>
      </text>
    </comment>
    <comment ref="Q5" authorId="1" shapeId="0">
      <text>
        <r>
          <rPr>
            <b/>
            <sz val="9"/>
            <color indexed="81"/>
            <rFont val="Tahoma"/>
            <family val="2"/>
          </rPr>
          <t>Lenovo User:</t>
        </r>
        <r>
          <rPr>
            <sz val="9"/>
            <color indexed="81"/>
            <rFont val="Tahoma"/>
            <family val="2"/>
          </rPr>
          <t xml:space="preserve">
其他保险费</t>
        </r>
      </text>
    </comment>
    <comment ref="AC5" authorId="1" shapeId="0">
      <text>
        <r>
          <rPr>
            <sz val="9"/>
            <color indexed="81"/>
            <rFont val="宋体"/>
            <family val="3"/>
            <charset val="134"/>
          </rPr>
          <t>住房公积金</t>
        </r>
      </text>
    </comment>
    <comment ref="AI5" authorId="1" shapeId="0">
      <text>
        <r>
          <rPr>
            <sz val="9"/>
            <color indexed="81"/>
            <rFont val="宋体"/>
            <family val="3"/>
            <charset val="134"/>
          </rPr>
          <t>辞退福利、职工股份支付、残疾人就业保障金、劳务费等其他人工成本</t>
        </r>
      </text>
    </comment>
    <comment ref="G31" authorId="2" shapeId="0">
      <text>
        <r>
          <rPr>
            <b/>
            <sz val="9"/>
            <color indexed="81"/>
            <rFont val="Tahoma"/>
            <family val="2"/>
          </rPr>
          <t>lr:</t>
        </r>
        <r>
          <rPr>
            <sz val="9"/>
            <color indexed="81"/>
            <rFont val="Tahoma"/>
            <family val="2"/>
          </rPr>
          <t xml:space="preserve">
</t>
        </r>
        <r>
          <rPr>
            <sz val="9"/>
            <color indexed="81"/>
            <rFont val="宋体"/>
            <family val="3"/>
            <charset val="134"/>
          </rPr>
          <t>营业收入取经营盈亏表</t>
        </r>
        <r>
          <rPr>
            <sz val="9"/>
            <color indexed="81"/>
            <rFont val="Tahoma"/>
            <family val="2"/>
          </rPr>
          <t>2012</t>
        </r>
        <r>
          <rPr>
            <sz val="9"/>
            <color indexed="81"/>
            <rFont val="宋体"/>
            <family val="3"/>
            <charset val="134"/>
          </rPr>
          <t>年预计、</t>
        </r>
        <r>
          <rPr>
            <sz val="9"/>
            <color indexed="81"/>
            <rFont val="Tahoma"/>
            <family val="2"/>
          </rPr>
          <t>2013</t>
        </r>
        <r>
          <rPr>
            <sz val="9"/>
            <color indexed="81"/>
            <rFont val="宋体"/>
            <family val="3"/>
            <charset val="134"/>
          </rPr>
          <t>预算帐面利润
人工成本总额取本表人工成本总额</t>
        </r>
        <r>
          <rPr>
            <sz val="9"/>
            <color indexed="81"/>
            <rFont val="Tahoma"/>
            <family val="2"/>
          </rPr>
          <t>2012</t>
        </r>
        <r>
          <rPr>
            <sz val="9"/>
            <color indexed="81"/>
            <rFont val="宋体"/>
            <family val="3"/>
            <charset val="134"/>
          </rPr>
          <t>、</t>
        </r>
        <r>
          <rPr>
            <sz val="9"/>
            <color indexed="81"/>
            <rFont val="Tahoma"/>
            <family val="2"/>
          </rPr>
          <t>2013</t>
        </r>
        <r>
          <rPr>
            <sz val="9"/>
            <color indexed="81"/>
            <rFont val="宋体"/>
            <family val="3"/>
            <charset val="134"/>
          </rPr>
          <t>合计数</t>
        </r>
      </text>
    </comment>
    <comment ref="G32" authorId="0" shapeId="0">
      <text>
        <r>
          <rPr>
            <b/>
            <sz val="9"/>
            <color indexed="81"/>
            <rFont val="宋体"/>
            <family val="3"/>
            <charset val="134"/>
          </rPr>
          <t>开发板块总成本应采用开发成本当年新增部分，其他板块采用利润表中营业成本</t>
        </r>
      </text>
    </comment>
    <comment ref="G34" authorId="2" shapeId="0">
      <text>
        <r>
          <rPr>
            <b/>
            <sz val="9"/>
            <color indexed="81"/>
            <rFont val="Tahoma"/>
            <family val="2"/>
          </rPr>
          <t>lr:</t>
        </r>
        <r>
          <rPr>
            <sz val="9"/>
            <color indexed="81"/>
            <rFont val="Tahoma"/>
            <family val="2"/>
          </rPr>
          <t xml:space="preserve">
</t>
        </r>
        <r>
          <rPr>
            <sz val="9"/>
            <color indexed="81"/>
            <rFont val="宋体"/>
            <family val="3"/>
            <charset val="134"/>
          </rPr>
          <t>利润总额取经营盈亏表</t>
        </r>
        <r>
          <rPr>
            <sz val="9"/>
            <color indexed="81"/>
            <rFont val="Tahoma"/>
            <family val="2"/>
          </rPr>
          <t>2012</t>
        </r>
        <r>
          <rPr>
            <sz val="9"/>
            <color indexed="81"/>
            <rFont val="宋体"/>
            <family val="3"/>
            <charset val="134"/>
          </rPr>
          <t>年预计其中责任利润、</t>
        </r>
        <r>
          <rPr>
            <sz val="9"/>
            <color indexed="81"/>
            <rFont val="Tahoma"/>
            <family val="2"/>
          </rPr>
          <t>2013</t>
        </r>
        <r>
          <rPr>
            <sz val="9"/>
            <color indexed="81"/>
            <rFont val="宋体"/>
            <family val="3"/>
            <charset val="134"/>
          </rPr>
          <t>预算帐面利润其中责任利润
劳动报酬总额取本表劳动报酬总额</t>
        </r>
        <r>
          <rPr>
            <sz val="9"/>
            <color indexed="81"/>
            <rFont val="Tahoma"/>
            <family val="2"/>
          </rPr>
          <t>2012</t>
        </r>
        <r>
          <rPr>
            <sz val="9"/>
            <color indexed="81"/>
            <rFont val="宋体"/>
            <family val="3"/>
            <charset val="134"/>
          </rPr>
          <t>、</t>
        </r>
        <r>
          <rPr>
            <sz val="9"/>
            <color indexed="81"/>
            <rFont val="Tahoma"/>
            <family val="2"/>
          </rPr>
          <t>2013</t>
        </r>
        <r>
          <rPr>
            <sz val="9"/>
            <color indexed="81"/>
            <rFont val="宋体"/>
            <family val="3"/>
            <charset val="134"/>
          </rPr>
          <t>合计数</t>
        </r>
      </text>
    </comment>
    <comment ref="G35" authorId="2" shapeId="0">
      <text>
        <r>
          <rPr>
            <b/>
            <sz val="9"/>
            <color indexed="81"/>
            <rFont val="Tahoma"/>
            <family val="2"/>
          </rPr>
          <t>lr:</t>
        </r>
        <r>
          <rPr>
            <sz val="9"/>
            <color indexed="81"/>
            <rFont val="Tahoma"/>
            <family val="2"/>
          </rPr>
          <t xml:space="preserve">
</t>
        </r>
        <r>
          <rPr>
            <sz val="9"/>
            <color indexed="81"/>
            <rFont val="宋体"/>
            <family val="3"/>
            <charset val="134"/>
          </rPr>
          <t>利润总额取经营盈亏表</t>
        </r>
        <r>
          <rPr>
            <sz val="9"/>
            <color indexed="81"/>
            <rFont val="Tahoma"/>
            <family val="2"/>
          </rPr>
          <t>2012</t>
        </r>
        <r>
          <rPr>
            <sz val="9"/>
            <color indexed="81"/>
            <rFont val="宋体"/>
            <family val="3"/>
            <charset val="134"/>
          </rPr>
          <t>年预计其中责任利润、</t>
        </r>
        <r>
          <rPr>
            <sz val="9"/>
            <color indexed="81"/>
            <rFont val="Tahoma"/>
            <family val="2"/>
          </rPr>
          <t>2013</t>
        </r>
        <r>
          <rPr>
            <sz val="9"/>
            <color indexed="81"/>
            <rFont val="宋体"/>
            <family val="3"/>
            <charset val="134"/>
          </rPr>
          <t>预算帐面利润其中责任利润
人工成本总额取本表人工成本总额</t>
        </r>
        <r>
          <rPr>
            <sz val="9"/>
            <color indexed="81"/>
            <rFont val="Tahoma"/>
            <family val="2"/>
          </rPr>
          <t>2012</t>
        </r>
        <r>
          <rPr>
            <sz val="9"/>
            <color indexed="81"/>
            <rFont val="宋体"/>
            <family val="3"/>
            <charset val="134"/>
          </rPr>
          <t>、</t>
        </r>
        <r>
          <rPr>
            <sz val="9"/>
            <color indexed="81"/>
            <rFont val="Tahoma"/>
            <family val="2"/>
          </rPr>
          <t>2013</t>
        </r>
        <r>
          <rPr>
            <sz val="9"/>
            <color indexed="81"/>
            <rFont val="宋体"/>
            <family val="3"/>
            <charset val="134"/>
          </rPr>
          <t>合计数</t>
        </r>
      </text>
    </comment>
    <comment ref="G36" authorId="2" shapeId="0">
      <text>
        <r>
          <rPr>
            <b/>
            <sz val="9"/>
            <color indexed="81"/>
            <rFont val="Tahoma"/>
            <family val="2"/>
          </rPr>
          <t>lr:</t>
        </r>
        <r>
          <rPr>
            <sz val="9"/>
            <color indexed="81"/>
            <rFont val="Tahoma"/>
            <family val="2"/>
          </rPr>
          <t xml:space="preserve">
</t>
        </r>
        <r>
          <rPr>
            <sz val="9"/>
            <color indexed="81"/>
            <rFont val="宋体"/>
            <family val="3"/>
            <charset val="134"/>
          </rPr>
          <t>工资总额取本表劳动报酬总额</t>
        </r>
        <r>
          <rPr>
            <sz val="9"/>
            <color indexed="81"/>
            <rFont val="Tahoma"/>
            <family val="2"/>
          </rPr>
          <t>2012</t>
        </r>
        <r>
          <rPr>
            <sz val="9"/>
            <color indexed="81"/>
            <rFont val="宋体"/>
            <family val="3"/>
            <charset val="134"/>
          </rPr>
          <t>、</t>
        </r>
        <r>
          <rPr>
            <sz val="9"/>
            <color indexed="81"/>
            <rFont val="Tahoma"/>
            <family val="2"/>
          </rPr>
          <t>2013</t>
        </r>
        <r>
          <rPr>
            <sz val="9"/>
            <color indexed="81"/>
            <rFont val="宋体"/>
            <family val="3"/>
            <charset val="134"/>
          </rPr>
          <t>合计数
人工成本总额取本表人工成本总额</t>
        </r>
        <r>
          <rPr>
            <sz val="9"/>
            <color indexed="81"/>
            <rFont val="Tahoma"/>
            <family val="2"/>
          </rPr>
          <t>2012</t>
        </r>
        <r>
          <rPr>
            <sz val="9"/>
            <color indexed="81"/>
            <rFont val="宋体"/>
            <family val="3"/>
            <charset val="134"/>
          </rPr>
          <t>、</t>
        </r>
        <r>
          <rPr>
            <sz val="9"/>
            <color indexed="81"/>
            <rFont val="Tahoma"/>
            <family val="2"/>
          </rPr>
          <t>2013</t>
        </r>
        <r>
          <rPr>
            <sz val="9"/>
            <color indexed="81"/>
            <rFont val="宋体"/>
            <family val="3"/>
            <charset val="134"/>
          </rPr>
          <t>合计数</t>
        </r>
      </text>
    </comment>
  </commentList>
</comments>
</file>

<file path=xl/comments10.xml><?xml version="1.0" encoding="utf-8"?>
<comments xmlns="http://schemas.openxmlformats.org/spreadsheetml/2006/main">
  <authors>
    <author>WangYang</author>
  </authors>
  <commentList>
    <comment ref="D5" authorId="0" shapeId="0">
      <text>
        <r>
          <rPr>
            <b/>
            <sz val="9"/>
            <color indexed="81"/>
            <rFont val="宋体"/>
            <family val="3"/>
            <charset val="134"/>
          </rPr>
          <t>WangYang:</t>
        </r>
        <r>
          <rPr>
            <sz val="9"/>
            <color indexed="81"/>
            <rFont val="宋体"/>
            <family val="3"/>
            <charset val="134"/>
          </rPr>
          <t xml:space="preserve">
取上年预算</t>
        </r>
      </text>
    </comment>
  </commentList>
</comments>
</file>

<file path=xl/sharedStrings.xml><?xml version="1.0" encoding="utf-8"?>
<sst xmlns="http://schemas.openxmlformats.org/spreadsheetml/2006/main" count="7869" uniqueCount="2066">
  <si>
    <t xml:space="preserve">上年结转，豪华套房及外交套房样板房设计手稿港币1,210,000.根据合同2011将付55%合同款，45%在2012付。 Carried over from 2013(SP025) , Total HK$ 1,210,000, for Grand Suite Renovation Design Fee &amp; Handbook. According to the contract Hotel will pay 55% of total contract payment in 2011. but the Final payment 45% will be paid in 2012. </t>
    <phoneticPr fontId="10" type="noConversion"/>
  </si>
  <si>
    <t>-客房28个楼层公共区域及走廊更新改造设计费</t>
  </si>
  <si>
    <t xml:space="preserve">上年结转，客房28个楼层公共区域及走廊更新改造设计费港币295,000.根据合同2011将付55%合同款，45%在2012付。Carried over from 2013(SP025) , Total HK$ 295,000, for Corridors Design Fee. According to the contract Hotel will pay 55% of total contract payment in 2011. but the Final payment 45% will be paid in 2012. </t>
    <phoneticPr fontId="10" type="noConversion"/>
  </si>
  <si>
    <t>-客房更新改造设计合同杂费(差旅交通费,附加工时费)</t>
  </si>
  <si>
    <t>上年结转，按设计合同总价10%估算附加工费及交通费用等Carried over from 2013(SP025) , 10% of total Rooms Renovation Design Contact</t>
    <phoneticPr fontId="10" type="noConversion"/>
  </si>
  <si>
    <t>酒店公共区域更新改造设计费</t>
  </si>
  <si>
    <t>酒店1楼前台礼宾接待区域及新VIP餐饮预定改造</t>
  </si>
  <si>
    <t>上年结转，外交套房样板房设计费,8间套房总设计费100,000美元Carried over from 2013(SP027), Total 8 Suites, for Diplomatic Suites Mockup Design Fee , Total US$100,000. Bilkey Llinas Design Ltd Design Fee Proposal</t>
    <phoneticPr fontId="10" type="noConversion"/>
  </si>
  <si>
    <t>酒店宴会厅区域墙纸及地毯更换设计</t>
  </si>
  <si>
    <t>上年结转，总统级主席套房样板房设计费，3间套房总设计费169,500美元Carried over from 2013(SP027), Total 3 Suites, for  two President suites &amp; one Chairman Suites Mockup Design Fee , Total US$ 169,500  Bilkey Llinas Design Ltd Design Fee Proposal</t>
    <phoneticPr fontId="10" type="noConversion"/>
  </si>
  <si>
    <t>客房部及餐饮部等</t>
  </si>
  <si>
    <t>酒店主要大堂区域（1楼和54楼）及前厅大堂接待区域以及56楼中庭（Patio）环廊区域新设计</t>
  </si>
  <si>
    <t>上年结转，酒店主要大堂区域（1楼和54楼）及前厅大堂接待区域以及56楼中庭（Patio）环廊区域新设计费57,200美元Carried over from 2012(SP065), Main Lobby Foyer(Ground Floor) New Design:  Wall Covering at lift  walls to be changed. Main Lobby Foyer New Design(54F) : Art work at niches(4 pieces) . Lobby Reception Seating (54F) New Design : Change Upholsteries, increase seating, Change Carpet. Patio Lounge New Design (56F) : Change over all seating and upholsteries, Change Carpet, Change Bars. Total US$ 57,200. Bilkey Llinas Design Ltd Design Fee Proposal</t>
    <phoneticPr fontId="10" type="noConversion"/>
  </si>
  <si>
    <t>嘉宾轩（83F）</t>
  </si>
  <si>
    <t>酒店宴会厅区域多功能厅及会议室及侯客区更新设计</t>
  </si>
  <si>
    <t>上年结转，嘉宾轩接待及所有区域重新设计，总设计费44,000美元Carried over from 2013(SP027), Reception Design: Change Searing at Checking Desk, Change Reception Counter, Review Electrical Switching and lighting at Chinese Carved Coromandel Screen. Lounge Design: Change Seating and upholsteries, Review Layout in order to increase seating, Change Buffet Counter, Review Possibility of adding additional service counters at the both sides of staircase, Review possibility of adding mirrors at the corner room bay J-M and 00-6, Relocate display table at corner. Total US$ 44,000. Bilkey Llinas Design Ltd Design Fee Proposal.</t>
    <phoneticPr fontId="10" type="noConversion"/>
  </si>
  <si>
    <t>餐饮部 - 宴会</t>
  </si>
  <si>
    <t>酒店54层前台,大堂和商务中心区域更新设计费</t>
  </si>
  <si>
    <t>上年结转，宴会设施更新 - 主要包括大宴会厅，水晶宴会厅及其他宴会厅，总设计费68,200美元Carried over from 2013(SP027), Meeting Facilities (Grand Ballroom &amp; Junior Ballroom) New Design : Change Carpet, Change wall upholsteries, Review overall lighting and audio visual services, Review Ceiling Design at the Junior Ballroom, Pre-Function - Change Carpet and Lighting. Total US$ 68,200. Bilkey Llinas Design Ltd Design Fee Proposal.</t>
    <phoneticPr fontId="10" type="noConversion"/>
  </si>
  <si>
    <t>酒店公共区域更新改造设计杂费(差旅交通费,附加工时费)</t>
  </si>
  <si>
    <t>上年结转，酒店公共区域更新改造设计杂费(差旅交通费,附加工时费)，按酒店公共区域更新改造设计费10%估算Carried over from 2013(SP027), 10% of Public Area Renovation Design Contact</t>
    <phoneticPr fontId="10" type="noConversion"/>
  </si>
  <si>
    <t>酒店公共区域更新改造项目明细</t>
  </si>
  <si>
    <t xml:space="preserve">上年结转，1楼前台礼宾接待区域及新VIP餐饮预定更新改造Carried over from 2013 Master Plan </t>
  </si>
  <si>
    <t>酒店53层新宴会厅区域更新改造（原钢琴吧区域）</t>
  </si>
  <si>
    <t xml:space="preserve">上年结转，酒店53层新宴会厅区域更新改造（原钢琴吧区域）Carried over from 2013 Master Plan </t>
  </si>
  <si>
    <t>酒店53层新宴会厅区域更新改造（原繁星厅区域）</t>
  </si>
  <si>
    <t xml:space="preserve">上年结转，酒店53层新宴会厅区域更新改造（原繁星厅区域）Carried over from 2013 Master Plan </t>
  </si>
  <si>
    <t>中庭（56楼）</t>
  </si>
  <si>
    <t>酒店56层天庭吧及酒吧区域更新改造</t>
  </si>
  <si>
    <t>上年结转，酒店56层Patio中庭及环廊区域更新改造Renovation Project Master Plan</t>
    <phoneticPr fontId="10" type="noConversion"/>
  </si>
  <si>
    <t>客房部及商务中心等</t>
  </si>
  <si>
    <t>酒店54层前台大堂区域更新改造（包括商务中心）</t>
  </si>
  <si>
    <t xml:space="preserve">上年结转，酒店54层前台大堂区域更新改造（包括商务中心）Carried over from 2013 Master Plan </t>
    <phoneticPr fontId="10" type="noConversion"/>
  </si>
  <si>
    <t>餐饮部 - 九重天吧</t>
  </si>
  <si>
    <t>酒店九重天吧更新改造</t>
  </si>
  <si>
    <t>酒店宴会更新改造计划项目（按新设计大要求）Renovation Project Master Plan</t>
  </si>
  <si>
    <t>酒店九重天吧更新改造设计费</t>
  </si>
  <si>
    <t>酒店金茂俱乐部餐厅更新改造</t>
  </si>
  <si>
    <t>酒店金茂俱乐部更新改造设计费</t>
  </si>
  <si>
    <t>酒店宴会厅区域改造（2层共9间多功能会议室等）</t>
  </si>
  <si>
    <t>酒店宴会设施更新 - 大宴会厅区域</t>
  </si>
  <si>
    <t>酒店宴会设施更新 - 宴会厅所有墙面软包更换</t>
  </si>
  <si>
    <t>客房部 - 嘉宾轩</t>
  </si>
  <si>
    <t>酒店嘉宾轩更新改造</t>
  </si>
  <si>
    <t>上年结转， 酒店嘉宾轩更新改造  Renovation Project Master Plan, Carried over from 2011</t>
  </si>
  <si>
    <t>健身中心 &amp; SPA</t>
  </si>
  <si>
    <t>酒店健身中心和SPA更新改造</t>
  </si>
  <si>
    <t>酒店健身中心和SPA更新改造  Renovation Project Master Plan,</t>
  </si>
  <si>
    <t>酒店健身中心和SPA更新改造设计费</t>
  </si>
  <si>
    <t>酒店健身中心和SPA更新改造设计费  Renovation Project Master Plan,</t>
  </si>
  <si>
    <t>美工部</t>
    <phoneticPr fontId="10" type="noConversion"/>
  </si>
  <si>
    <t>IS003</t>
  </si>
  <si>
    <r>
      <rPr>
        <sz val="9"/>
        <rFont val="宋体"/>
        <family val="3"/>
        <charset val="134"/>
      </rPr>
      <t>苹果电脑</t>
    </r>
    <r>
      <rPr>
        <sz val="9"/>
        <rFont val="Arial"/>
        <family val="2"/>
      </rPr>
      <t>Office</t>
    </r>
    <r>
      <rPr>
        <sz val="9"/>
        <rFont val="宋体"/>
        <family val="3"/>
        <charset val="134"/>
      </rPr>
      <t>软件</t>
    </r>
    <phoneticPr fontId="10" type="noConversion"/>
  </si>
  <si>
    <t>IS004</t>
  </si>
  <si>
    <r>
      <t xml:space="preserve">CS6 </t>
    </r>
    <r>
      <rPr>
        <sz val="9"/>
        <rFont val="宋体"/>
        <family val="3"/>
        <charset val="134"/>
      </rPr>
      <t>标准版软件</t>
    </r>
    <phoneticPr fontId="10" type="noConversion"/>
  </si>
  <si>
    <t>所有部门</t>
    <phoneticPr fontId="10" type="noConversion"/>
  </si>
  <si>
    <t>IS007</t>
  </si>
  <si>
    <r>
      <rPr>
        <sz val="8"/>
        <rFont val="宋体"/>
        <family val="3"/>
        <charset val="134"/>
      </rPr>
      <t>电脑部</t>
    </r>
    <r>
      <rPr>
        <sz val="8"/>
        <rFont val="Times New Roman"/>
        <family val="1"/>
      </rPr>
      <t/>
    </r>
    <phoneticPr fontId="10" type="noConversion"/>
  </si>
  <si>
    <t>IS011</t>
  </si>
  <si>
    <r>
      <t xml:space="preserve">Win 2012 </t>
    </r>
    <r>
      <rPr>
        <sz val="9"/>
        <rFont val="宋体"/>
        <family val="3"/>
        <charset val="134"/>
      </rPr>
      <t>系统</t>
    </r>
    <phoneticPr fontId="10" type="noConversion"/>
  </si>
  <si>
    <t>人力资源部</t>
    <phoneticPr fontId="10" type="noConversion"/>
  </si>
  <si>
    <t>IS013</t>
  </si>
  <si>
    <r>
      <t>VideoStudio</t>
    </r>
    <r>
      <rPr>
        <sz val="9"/>
        <rFont val="宋体"/>
        <family val="3"/>
        <charset val="134"/>
      </rPr>
      <t>软件</t>
    </r>
    <phoneticPr fontId="10" type="noConversion"/>
  </si>
  <si>
    <r>
      <t xml:space="preserve">Office 2010 </t>
    </r>
    <r>
      <rPr>
        <sz val="9"/>
        <rFont val="宋体"/>
        <family val="3"/>
        <charset val="134"/>
      </rPr>
      <t>软件</t>
    </r>
    <phoneticPr fontId="10" type="noConversion"/>
  </si>
  <si>
    <r>
      <rPr>
        <sz val="8"/>
        <rFont val="宋体"/>
        <family val="3"/>
        <charset val="134"/>
      </rPr>
      <t>前台</t>
    </r>
    <r>
      <rPr>
        <sz val="8"/>
        <rFont val="Times New Roman"/>
        <family val="1"/>
      </rPr>
      <t xml:space="preserve"> - </t>
    </r>
    <r>
      <rPr>
        <sz val="8"/>
        <rFont val="宋体"/>
        <family val="3"/>
        <charset val="134"/>
      </rPr>
      <t>办公室</t>
    </r>
    <phoneticPr fontId="10" type="noConversion"/>
  </si>
  <si>
    <r>
      <t xml:space="preserve">UPS 500 KV </t>
    </r>
    <r>
      <rPr>
        <sz val="9"/>
        <rFont val="宋体"/>
        <family val="3"/>
        <charset val="134"/>
      </rPr>
      <t>电源</t>
    </r>
    <phoneticPr fontId="10" type="noConversion"/>
  </si>
  <si>
    <t>IS002</t>
  </si>
  <si>
    <t>IS005</t>
  </si>
  <si>
    <t>IS006</t>
  </si>
  <si>
    <t>IS008</t>
  </si>
  <si>
    <t>IS009</t>
  </si>
  <si>
    <t>IS010</t>
  </si>
  <si>
    <t>IS012</t>
  </si>
  <si>
    <t>IS014</t>
  </si>
  <si>
    <t>IS015</t>
  </si>
  <si>
    <t>IS016</t>
  </si>
  <si>
    <t>IS017</t>
  </si>
  <si>
    <r>
      <t>FSC</t>
    </r>
    <r>
      <rPr>
        <sz val="9"/>
        <rFont val="宋体"/>
        <family val="3"/>
        <charset val="134"/>
      </rPr>
      <t>服务器更换</t>
    </r>
    <phoneticPr fontId="10" type="noConversion"/>
  </si>
  <si>
    <t>IS018</t>
  </si>
  <si>
    <r>
      <rPr>
        <sz val="9"/>
        <rFont val="宋体"/>
        <family val="3"/>
        <charset val="134"/>
      </rPr>
      <t>人力资源部</t>
    </r>
    <r>
      <rPr>
        <sz val="9"/>
        <rFont val="Arial"/>
        <family val="2"/>
      </rPr>
      <t>-</t>
    </r>
    <r>
      <rPr>
        <sz val="9"/>
        <rFont val="宋体"/>
        <family val="3"/>
        <charset val="134"/>
      </rPr>
      <t>笔记本</t>
    </r>
    <phoneticPr fontId="10" type="noConversion"/>
  </si>
  <si>
    <t>前台</t>
    <phoneticPr fontId="10" type="noConversion"/>
  </si>
  <si>
    <t>IS022</t>
  </si>
  <si>
    <t>合计：</t>
  </si>
  <si>
    <r>
      <rPr>
        <sz val="10"/>
        <rFont val="宋体"/>
        <family val="3"/>
        <charset val="134"/>
      </rPr>
      <t>注</t>
    </r>
    <r>
      <rPr>
        <sz val="10"/>
        <rFont val="Arial"/>
        <family val="2"/>
      </rPr>
      <t>:1</t>
    </r>
    <r>
      <rPr>
        <sz val="10"/>
        <rFont val="宋体"/>
        <family val="3"/>
        <charset val="134"/>
      </rPr>
      <t>、属于申报国家项目的固定资产及重要支出预算请在备注栏中注明拟申报项目的名称及预计固定资产投入总金额</t>
    </r>
  </si>
  <si>
    <r>
      <t xml:space="preserve">                              HSE</t>
    </r>
    <r>
      <rPr>
        <sz val="10"/>
        <rFont val="宋体"/>
        <family val="3"/>
        <charset val="134"/>
      </rPr>
      <t>及节能减排类投入</t>
    </r>
  </si>
  <si>
    <t>一、固定资产</t>
  </si>
  <si>
    <t>SHJY-2014-FT001</t>
  </si>
  <si>
    <r>
      <rPr>
        <sz val="9"/>
        <rFont val="宋体"/>
        <family val="3"/>
        <charset val="134"/>
      </rPr>
      <t>设备更新替换，现有地毯已经使用长达</t>
    </r>
    <r>
      <rPr>
        <sz val="9"/>
        <rFont val="Arial"/>
        <family val="2"/>
      </rPr>
      <t>12</t>
    </r>
    <r>
      <rPr>
        <sz val="9"/>
        <rFont val="宋体"/>
        <family val="3"/>
        <charset val="134"/>
      </rPr>
      <t>年，看上去潮湿</t>
    </r>
    <phoneticPr fontId="10" type="noConversion"/>
  </si>
  <si>
    <t>SHJY-2014-FT002</t>
  </si>
  <si>
    <t>现有的按摩床由承包商提供，但合同明年终止。</t>
    <phoneticPr fontId="10" type="noConversion"/>
  </si>
  <si>
    <t>SHJY-2014-FT003</t>
  </si>
  <si>
    <t>现有冰箱一台不再冷冻，而且噪音很大。</t>
    <phoneticPr fontId="10" type="noConversion"/>
  </si>
  <si>
    <t>SHJY-2014-FT004</t>
  </si>
  <si>
    <t>现有吸尘器一台坏了，而且不能修理。</t>
    <phoneticPr fontId="10" type="noConversion"/>
  </si>
  <si>
    <t>SHJY-2014-FT005</t>
  </si>
  <si>
    <t>25平方米</t>
  </si>
  <si>
    <t>现有地毯看上去破旧。</t>
    <phoneticPr fontId="10" type="noConversion"/>
  </si>
  <si>
    <t>FT006</t>
  </si>
  <si>
    <t>SHJY-2014-FT006</t>
  </si>
  <si>
    <t>健身房私人教室木质地板</t>
    <phoneticPr fontId="10" type="noConversion"/>
  </si>
  <si>
    <t>sqm</t>
    <phoneticPr fontId="10" type="noConversion"/>
  </si>
  <si>
    <t>现在的塑胶地面破损严重。</t>
    <phoneticPr fontId="10" type="noConversion"/>
  </si>
  <si>
    <t>FT007</t>
  </si>
  <si>
    <t>SHJY-2014-FT007</t>
  </si>
  <si>
    <t>健身房腹肌健身机</t>
    <phoneticPr fontId="10" type="noConversion"/>
  </si>
  <si>
    <t>EA</t>
    <phoneticPr fontId="10" type="noConversion"/>
  </si>
  <si>
    <t>new</t>
    <phoneticPr fontId="10" type="noConversion"/>
  </si>
  <si>
    <t>为营运需求，健身房新增健身器材。</t>
    <phoneticPr fontId="10" type="noConversion"/>
  </si>
  <si>
    <t>SHJY-2014-LD001</t>
  </si>
  <si>
    <t>设备每年需要固定更新替换，现有3台，明年需要替换2台。</t>
    <phoneticPr fontId="10" type="noConversion"/>
  </si>
  <si>
    <t>SHJY-2014-LD002</t>
  </si>
  <si>
    <r>
      <rPr>
        <sz val="9"/>
        <rFont val="宋体"/>
        <family val="3"/>
        <charset val="134"/>
      </rPr>
      <t>洗衣房洗衣机</t>
    </r>
    <r>
      <rPr>
        <sz val="9"/>
        <rFont val="Arial"/>
        <family val="2"/>
      </rPr>
      <t xml:space="preserve"> - 100Kg</t>
    </r>
    <phoneticPr fontId="10" type="noConversion"/>
  </si>
  <si>
    <t>计划替代现有洗衣机一台，开张时购置，已经很难修理。</t>
    <phoneticPr fontId="10" type="noConversion"/>
  </si>
  <si>
    <t>SHJY-2014-LD003</t>
  </si>
  <si>
    <t>洗衣房布草架</t>
    <phoneticPr fontId="10" type="noConversion"/>
  </si>
  <si>
    <t>new</t>
    <phoneticPr fontId="10" type="noConversion"/>
  </si>
  <si>
    <t>为营运需要新增资产，能更好的管理布草。</t>
    <phoneticPr fontId="10" type="noConversion"/>
  </si>
  <si>
    <t>SHJY-2014-LD004</t>
  </si>
  <si>
    <r>
      <rPr>
        <sz val="9"/>
        <rFont val="宋体"/>
        <family val="3"/>
        <charset val="134"/>
      </rPr>
      <t>洗衣房</t>
    </r>
    <r>
      <rPr>
        <sz val="9"/>
        <rFont val="Arial"/>
        <family val="2"/>
      </rPr>
      <t>-</t>
    </r>
    <r>
      <rPr>
        <sz val="9"/>
        <rFont val="宋体"/>
        <family val="3"/>
        <charset val="134"/>
      </rPr>
      <t>毛巾折叠机</t>
    </r>
    <phoneticPr fontId="10" type="noConversion"/>
  </si>
  <si>
    <r>
      <rPr>
        <sz val="9"/>
        <rFont val="宋体"/>
        <family val="3"/>
        <charset val="134"/>
      </rPr>
      <t>为营运需要新增资产，为了能更好的管理布草。可以节约</t>
    </r>
    <r>
      <rPr>
        <sz val="9"/>
        <rFont val="Arial"/>
        <family val="2"/>
      </rPr>
      <t>1.37</t>
    </r>
    <r>
      <rPr>
        <sz val="9"/>
        <rFont val="宋体"/>
        <family val="3"/>
        <charset val="134"/>
      </rPr>
      <t>人工每天，等于</t>
    </r>
    <r>
      <rPr>
        <sz val="9"/>
        <rFont val="Arial"/>
        <family val="2"/>
      </rPr>
      <t>3.9</t>
    </r>
    <r>
      <rPr>
        <sz val="9"/>
        <rFont val="宋体"/>
        <family val="3"/>
        <charset val="134"/>
      </rPr>
      <t>万人民币每年。</t>
    </r>
    <phoneticPr fontId="10" type="noConversion"/>
  </si>
  <si>
    <t>SHJY-2014-FO001</t>
  </si>
  <si>
    <t>前台办公室地毯更换</t>
    <phoneticPr fontId="10" type="noConversion"/>
  </si>
  <si>
    <t>旧地毯破损潮湿，需要更换。</t>
    <phoneticPr fontId="10" type="noConversion"/>
  </si>
  <si>
    <r>
      <rPr>
        <sz val="8"/>
        <rFont val="宋体"/>
        <family val="3"/>
        <charset val="134"/>
      </rPr>
      <t>前台</t>
    </r>
    <phoneticPr fontId="10" type="noConversion"/>
  </si>
  <si>
    <t>SHJY-2014-FO002</t>
  </si>
  <si>
    <t>前台办公室保险箱墙纸更换</t>
    <phoneticPr fontId="10" type="noConversion"/>
  </si>
  <si>
    <t>独立公共的保险箱区域，墙纸需要更换。</t>
    <phoneticPr fontId="10" type="noConversion"/>
  </si>
  <si>
    <r>
      <rPr>
        <sz val="8"/>
        <rFont val="宋体"/>
        <family val="3"/>
        <charset val="134"/>
      </rPr>
      <t>嘉宾轩（</t>
    </r>
    <r>
      <rPr>
        <sz val="8"/>
        <rFont val="Times New Roman"/>
        <family val="1"/>
      </rPr>
      <t>83F</t>
    </r>
    <r>
      <rPr>
        <sz val="8"/>
        <rFont val="宋体"/>
        <family val="3"/>
        <charset val="134"/>
      </rPr>
      <t>）</t>
    </r>
    <phoneticPr fontId="10" type="noConversion"/>
  </si>
  <si>
    <t>FO003</t>
  </si>
  <si>
    <t>SHJY-2014-FO003</t>
  </si>
  <si>
    <t>嘉宾轩工作间移门冰箱</t>
    <phoneticPr fontId="10" type="noConversion"/>
  </si>
  <si>
    <t>EA</t>
    <phoneticPr fontId="10" type="noConversion"/>
  </si>
  <si>
    <t>现有一台设备已使用十四年，温度无法调节，制冷差，需要更换。</t>
    <phoneticPr fontId="10" type="noConversion"/>
  </si>
  <si>
    <t>SHJY-2014-HSK001</t>
  </si>
  <si>
    <t>客房部办公室地毯更换</t>
    <phoneticPr fontId="10" type="noConversion"/>
  </si>
  <si>
    <t>替换客房部办公室破旧地毯。</t>
    <phoneticPr fontId="10" type="noConversion"/>
  </si>
  <si>
    <t>SHJY-2014-HSK002</t>
  </si>
  <si>
    <r>
      <rPr>
        <sz val="9"/>
        <rFont val="宋体"/>
        <family val="3"/>
        <charset val="134"/>
      </rPr>
      <t>客房楼层</t>
    </r>
    <r>
      <rPr>
        <sz val="9"/>
        <rFont val="Arial"/>
        <family val="2"/>
      </rPr>
      <t>-</t>
    </r>
    <r>
      <rPr>
        <sz val="9"/>
        <rFont val="宋体"/>
        <family val="3"/>
        <charset val="134"/>
      </rPr>
      <t>地毯鼓风机</t>
    </r>
    <phoneticPr fontId="10" type="noConversion"/>
  </si>
  <si>
    <t>设备更新替换，现有12台，明年需要替换4台。</t>
    <phoneticPr fontId="10" type="noConversion"/>
  </si>
  <si>
    <t>SHJY-2014-HSK003</t>
  </si>
  <si>
    <t>客房楼层-地面打磨机</t>
    <phoneticPr fontId="10" type="noConversion"/>
  </si>
  <si>
    <t>设备更新替换，现有3台，明年需要替换1台。</t>
    <phoneticPr fontId="10" type="noConversion"/>
  </si>
  <si>
    <t>SHJY-2014-HSK004</t>
  </si>
  <si>
    <r>
      <rPr>
        <sz val="9"/>
        <rFont val="宋体"/>
        <family val="3"/>
        <charset val="134"/>
      </rPr>
      <t>客房楼层</t>
    </r>
    <r>
      <rPr>
        <sz val="9"/>
        <rFont val="Arial"/>
        <family val="2"/>
      </rPr>
      <t>-</t>
    </r>
    <r>
      <rPr>
        <sz val="9"/>
        <rFont val="宋体"/>
        <family val="3"/>
        <charset val="134"/>
      </rPr>
      <t>家具清洁设备</t>
    </r>
    <phoneticPr fontId="10" type="noConversion"/>
  </si>
  <si>
    <t>设备更新替换，现有3台，明年需要替换1台。</t>
    <phoneticPr fontId="10" type="noConversion"/>
  </si>
  <si>
    <t>SHJY-2014-HSK005</t>
  </si>
  <si>
    <t>客房楼层-地毯清洗机</t>
    <phoneticPr fontId="10" type="noConversion"/>
  </si>
  <si>
    <t>设备更新替换，现有4台，明年需要替换2台。</t>
    <phoneticPr fontId="10" type="noConversion"/>
  </si>
  <si>
    <t>SHJY-2014-HSK006</t>
  </si>
  <si>
    <t>设备更新替换，明年替换客房内小冰箱10台。</t>
    <phoneticPr fontId="10" type="noConversion"/>
  </si>
  <si>
    <t>SHJY-2014-HSK007</t>
  </si>
  <si>
    <t>客房改造用台灯</t>
    <phoneticPr fontId="10" type="noConversion"/>
  </si>
  <si>
    <t>为改造客房准备</t>
    <phoneticPr fontId="10" type="noConversion"/>
  </si>
  <si>
    <t>SHJY-2014-HSK008</t>
  </si>
  <si>
    <t>客房用加热器</t>
    <phoneticPr fontId="10" type="noConversion"/>
  </si>
  <si>
    <t>为客房准备,现有10台，已全部损坏。</t>
    <phoneticPr fontId="10" type="noConversion"/>
  </si>
  <si>
    <t>SHJY-2014-HSK009</t>
  </si>
  <si>
    <t>客房用增湿器</t>
    <phoneticPr fontId="10" type="noConversion"/>
  </si>
  <si>
    <t>为客房准备，现有10台，已损坏6台。</t>
    <phoneticPr fontId="10" type="noConversion"/>
  </si>
  <si>
    <t>SHJY-2014-HSK010</t>
  </si>
  <si>
    <t>客房部手推车</t>
    <phoneticPr fontId="10" type="noConversion"/>
  </si>
  <si>
    <t>为客房准备，现有55辆，6辆报废。</t>
    <phoneticPr fontId="10" type="noConversion"/>
  </si>
  <si>
    <t>SHJY-2014-HSK011</t>
  </si>
  <si>
    <t>客房楼层-奈米光触媒空气清新机</t>
    <phoneticPr fontId="10" type="noConversion"/>
  </si>
  <si>
    <t>EA</t>
    <phoneticPr fontId="10" type="noConversion"/>
  </si>
  <si>
    <t>为了处理客房楼层的烟味，现有10台，明年为改造完成楼层新增20台。</t>
    <phoneticPr fontId="10" type="noConversion"/>
  </si>
  <si>
    <t>SHJY-2014-HSK012</t>
  </si>
  <si>
    <t>客房楼层-真空吸尘器(直立式)</t>
    <phoneticPr fontId="10" type="noConversion"/>
  </si>
  <si>
    <t>适用于新客房地毯的新型号吸尘机。</t>
    <phoneticPr fontId="10" type="noConversion"/>
  </si>
  <si>
    <t>SHJY-2014-HSK013</t>
  </si>
  <si>
    <t>客房用空气清新剂传感器</t>
    <phoneticPr fontId="10" type="noConversion"/>
  </si>
  <si>
    <t>new</t>
    <phoneticPr fontId="10" type="noConversion"/>
  </si>
  <si>
    <r>
      <rPr>
        <sz val="9"/>
        <rFont val="宋体"/>
        <family val="3"/>
        <charset val="134"/>
      </rPr>
      <t>营运需要，</t>
    </r>
    <r>
      <rPr>
        <sz val="9"/>
        <rFont val="Arial"/>
        <family val="2"/>
      </rPr>
      <t>54</t>
    </r>
    <r>
      <rPr>
        <sz val="9"/>
        <rFont val="宋体"/>
        <family val="3"/>
        <charset val="134"/>
      </rPr>
      <t>楼和</t>
    </r>
    <r>
      <rPr>
        <sz val="9"/>
        <rFont val="Arial"/>
        <family val="2"/>
      </rPr>
      <t>83</t>
    </r>
    <r>
      <rPr>
        <sz val="9"/>
        <rFont val="宋体"/>
        <family val="3"/>
        <charset val="134"/>
      </rPr>
      <t>楼休息室的新资产。</t>
    </r>
    <phoneticPr fontId="10" type="noConversion"/>
  </si>
  <si>
    <t>SHJY-2014-FB001</t>
  </si>
  <si>
    <t>咖啡厅椅子</t>
    <phoneticPr fontId="10" type="noConversion"/>
  </si>
  <si>
    <t>大部分椅子已经使用很长时间，工程部已多次维修椅子扶手但仍有松动或刮痕。希望购置一部分新椅子做更换。</t>
    <phoneticPr fontId="10" type="noConversion"/>
  </si>
  <si>
    <t>SHJY-2014-FB002</t>
  </si>
  <si>
    <r>
      <t>金茂俱乐部转盘（直径</t>
    </r>
    <r>
      <rPr>
        <sz val="9"/>
        <rFont val="Arial"/>
        <family val="2"/>
      </rPr>
      <t>1</t>
    </r>
    <r>
      <rPr>
        <sz val="9"/>
        <rFont val="宋体"/>
        <family val="3"/>
        <charset val="134"/>
      </rPr>
      <t>米）</t>
    </r>
    <phoneticPr fontId="10" type="noConversion"/>
  </si>
  <si>
    <r>
      <rPr>
        <sz val="9"/>
        <rFont val="宋体"/>
        <family val="3"/>
        <charset val="134"/>
      </rPr>
      <t>转盘使用年限已超过</t>
    </r>
    <r>
      <rPr>
        <sz val="9"/>
        <rFont val="Arial"/>
        <family val="2"/>
      </rPr>
      <t>10</t>
    </r>
    <r>
      <rPr>
        <sz val="9"/>
        <rFont val="宋体"/>
        <family val="3"/>
        <charset val="134"/>
      </rPr>
      <t>年，许多都有划痕，现有</t>
    </r>
    <r>
      <rPr>
        <sz val="9"/>
        <rFont val="Arial"/>
        <family val="2"/>
      </rPr>
      <t>8</t>
    </r>
    <r>
      <rPr>
        <sz val="9"/>
        <rFont val="宋体"/>
        <family val="3"/>
        <charset val="134"/>
      </rPr>
      <t>个，需要更换</t>
    </r>
    <r>
      <rPr>
        <sz val="9"/>
        <rFont val="Arial"/>
        <family val="2"/>
      </rPr>
      <t>5</t>
    </r>
    <r>
      <rPr>
        <sz val="9"/>
        <rFont val="宋体"/>
        <family val="3"/>
        <charset val="134"/>
      </rPr>
      <t>个。</t>
    </r>
    <phoneticPr fontId="10" type="noConversion"/>
  </si>
  <si>
    <r>
      <rPr>
        <sz val="8"/>
        <rFont val="宋体"/>
        <family val="3"/>
        <charset val="134"/>
      </rPr>
      <t>餐饮部</t>
    </r>
    <r>
      <rPr>
        <sz val="8"/>
        <rFont val="Times New Roman"/>
        <family val="1"/>
      </rPr>
      <t xml:space="preserve"> - </t>
    </r>
    <r>
      <rPr>
        <sz val="8"/>
        <rFont val="宋体"/>
        <family val="3"/>
        <charset val="134"/>
      </rPr>
      <t>咖啡厅</t>
    </r>
    <r>
      <rPr>
        <sz val="8"/>
        <rFont val="Times New Roman"/>
        <family val="1"/>
      </rPr>
      <t>,ON56</t>
    </r>
    <r>
      <rPr>
        <sz val="8"/>
        <rFont val="宋体"/>
        <family val="3"/>
        <charset val="134"/>
      </rPr>
      <t>，宴会</t>
    </r>
    <phoneticPr fontId="10" type="noConversion"/>
  </si>
  <si>
    <t>SHJY-2014-FB003</t>
  </si>
  <si>
    <t>咖啡厅,宴会厅和56楼自助餐炉子</t>
    <phoneticPr fontId="10" type="noConversion"/>
  </si>
  <si>
    <r>
      <rPr>
        <sz val="9"/>
        <rFont val="宋体"/>
        <family val="3"/>
        <charset val="134"/>
      </rPr>
      <t>宴会厅和</t>
    </r>
    <r>
      <rPr>
        <sz val="9"/>
        <rFont val="Arial"/>
        <family val="2"/>
      </rPr>
      <t>56</t>
    </r>
    <r>
      <rPr>
        <sz val="9"/>
        <rFont val="宋体"/>
        <family val="3"/>
        <charset val="134"/>
      </rPr>
      <t>楼餐厅需要，因为很多炉子的盖子已经损坏且外观陈旧。</t>
    </r>
    <phoneticPr fontId="10" type="noConversion"/>
  </si>
  <si>
    <t>餐厅 - 宴会，食府</t>
    <phoneticPr fontId="10" type="noConversion"/>
  </si>
  <si>
    <t>SHJY-2014-FB004</t>
  </si>
  <si>
    <t>食府，宴会厅自助餐汤桶</t>
    <phoneticPr fontId="10" type="noConversion"/>
  </si>
  <si>
    <t>宴会厅和食府餐厅需要，一共才四个，不够日常使用</t>
    <phoneticPr fontId="10" type="noConversion"/>
  </si>
  <si>
    <t>餐厅 - 宴会</t>
    <phoneticPr fontId="10" type="noConversion"/>
  </si>
  <si>
    <t>SHJY-2014-FB005</t>
  </si>
  <si>
    <t>宴会厅咖啡壶</t>
    <phoneticPr fontId="10" type="noConversion"/>
  </si>
  <si>
    <t>宴会厅餐厅需要，因为旧的很多架子及盖子都坏了。去年我们购买了三套还是不够营运需要</t>
    <phoneticPr fontId="10" type="noConversion"/>
  </si>
  <si>
    <t>SHJY-2014-FB006</t>
  </si>
  <si>
    <t>九重天酒吧-制冰机</t>
    <phoneticPr fontId="10" type="noConversion"/>
  </si>
  <si>
    <t>使用年限较长，工作状态不稳定。</t>
    <phoneticPr fontId="10" type="noConversion"/>
  </si>
  <si>
    <t>SHJY-2014-FB007</t>
  </si>
  <si>
    <t>九重天酒吧-果汁搅拌机</t>
    <phoneticPr fontId="10" type="noConversion"/>
  </si>
  <si>
    <t>制作新鲜的果汁给客人,营运需要，新增资产。</t>
    <phoneticPr fontId="10" type="noConversion"/>
  </si>
  <si>
    <t>SHJY-2014-FB008</t>
  </si>
  <si>
    <t>九重天酒吧-碎冰机</t>
    <phoneticPr fontId="10" type="noConversion"/>
  </si>
  <si>
    <t>目前九重天的碎冰机已无法使用，现有一台，更换一台。</t>
    <phoneticPr fontId="10" type="noConversion"/>
  </si>
  <si>
    <t>SHJY-2014-FB009</t>
  </si>
  <si>
    <t>使用年限较长，工作状态不稳定，现有一台，更换一台。</t>
    <phoneticPr fontId="10" type="noConversion"/>
  </si>
  <si>
    <r>
      <rPr>
        <sz val="8"/>
        <rFont val="宋体"/>
        <family val="3"/>
        <charset val="134"/>
      </rPr>
      <t>酒吧</t>
    </r>
    <phoneticPr fontId="10" type="noConversion"/>
  </si>
  <si>
    <t>SHJY-2014-FB010</t>
  </si>
  <si>
    <t>酒吧-搅拌机</t>
    <phoneticPr fontId="10" type="noConversion"/>
  </si>
  <si>
    <t>现有的搅拌机使用年限较长，经常发生故障，需要购置一台新机器以确保鸡尾酒及其他饮料的品质</t>
    <phoneticPr fontId="10" type="noConversion"/>
  </si>
  <si>
    <t>SHJY-2014-FB011</t>
  </si>
  <si>
    <r>
      <t>宴会厅</t>
    </r>
    <r>
      <rPr>
        <sz val="9"/>
        <rFont val="Arial"/>
        <family val="2"/>
      </rPr>
      <t>-</t>
    </r>
    <r>
      <rPr>
        <sz val="9"/>
        <rFont val="宋体"/>
        <family val="3"/>
        <charset val="134"/>
      </rPr>
      <t>投影机（</t>
    </r>
    <r>
      <rPr>
        <sz val="9"/>
        <rFont val="Arial"/>
        <family val="2"/>
      </rPr>
      <t>4500</t>
    </r>
    <r>
      <rPr>
        <sz val="9"/>
        <rFont val="宋体"/>
        <family val="3"/>
        <charset val="134"/>
      </rPr>
      <t>流明）</t>
    </r>
    <phoneticPr fontId="10" type="noConversion"/>
  </si>
  <si>
    <r>
      <rPr>
        <sz val="9"/>
        <rFont val="宋体"/>
        <family val="3"/>
        <charset val="134"/>
      </rPr>
      <t>目前有</t>
    </r>
    <r>
      <rPr>
        <sz val="9"/>
        <rFont val="Arial"/>
        <family val="2"/>
      </rPr>
      <t>6</t>
    </r>
    <r>
      <rPr>
        <sz val="9"/>
        <rFont val="宋体"/>
        <family val="3"/>
        <charset val="134"/>
      </rPr>
      <t>台，增加的</t>
    </r>
    <r>
      <rPr>
        <sz val="9"/>
        <rFont val="Arial"/>
        <family val="2"/>
      </rPr>
      <t>2</t>
    </r>
    <r>
      <rPr>
        <sz val="9"/>
        <rFont val="宋体"/>
        <family val="3"/>
        <charset val="134"/>
      </rPr>
      <t>台是给小会议室使用</t>
    </r>
    <phoneticPr fontId="10" type="noConversion"/>
  </si>
  <si>
    <t>SHJY-2014-FB012</t>
  </si>
  <si>
    <r>
      <t>宴会厅</t>
    </r>
    <r>
      <rPr>
        <sz val="9"/>
        <rFont val="Arial"/>
        <family val="2"/>
      </rPr>
      <t>-</t>
    </r>
    <r>
      <rPr>
        <sz val="9"/>
        <rFont val="宋体"/>
        <family val="3"/>
        <charset val="134"/>
      </rPr>
      <t>移动屏幕</t>
    </r>
    <r>
      <rPr>
        <sz val="9"/>
        <rFont val="Arial"/>
        <family val="2"/>
      </rPr>
      <t>120</t>
    </r>
    <r>
      <rPr>
        <sz val="9"/>
        <rFont val="宋体"/>
        <family val="3"/>
        <charset val="134"/>
      </rPr>
      <t>寸</t>
    </r>
    <phoneticPr fontId="10" type="noConversion"/>
  </si>
  <si>
    <r>
      <rPr>
        <sz val="9"/>
        <rFont val="宋体"/>
        <family val="3"/>
        <charset val="134"/>
      </rPr>
      <t>目前有</t>
    </r>
    <r>
      <rPr>
        <sz val="9"/>
        <rFont val="Arial"/>
        <family val="2"/>
      </rPr>
      <t>2</t>
    </r>
    <r>
      <rPr>
        <sz val="9"/>
        <rFont val="宋体"/>
        <family val="3"/>
        <charset val="134"/>
      </rPr>
      <t>台，增加的</t>
    </r>
    <r>
      <rPr>
        <sz val="9"/>
        <rFont val="Arial"/>
        <family val="2"/>
      </rPr>
      <t>1</t>
    </r>
    <r>
      <rPr>
        <sz val="9"/>
        <rFont val="宋体"/>
        <family val="3"/>
        <charset val="134"/>
      </rPr>
      <t>台是给小会议室使用</t>
    </r>
    <phoneticPr fontId="10" type="noConversion"/>
  </si>
  <si>
    <t>SHJY-2014-FB013</t>
  </si>
  <si>
    <t>宴会厅-无线话筒</t>
    <phoneticPr fontId="10" type="noConversion"/>
  </si>
  <si>
    <r>
      <rPr>
        <sz val="9"/>
        <rFont val="宋体"/>
        <family val="3"/>
        <charset val="134"/>
      </rPr>
      <t>目前有</t>
    </r>
    <r>
      <rPr>
        <sz val="9"/>
        <rFont val="Arial"/>
        <family val="2"/>
      </rPr>
      <t>12</t>
    </r>
    <r>
      <rPr>
        <sz val="9"/>
        <rFont val="宋体"/>
        <family val="3"/>
        <charset val="134"/>
      </rPr>
      <t>台，增加</t>
    </r>
    <r>
      <rPr>
        <sz val="9"/>
        <rFont val="Arial"/>
        <family val="2"/>
      </rPr>
      <t>2</t>
    </r>
    <r>
      <rPr>
        <sz val="9"/>
        <rFont val="宋体"/>
        <family val="3"/>
        <charset val="134"/>
      </rPr>
      <t>台以满足客户需求</t>
    </r>
    <phoneticPr fontId="10" type="noConversion"/>
  </si>
  <si>
    <t>SHJY-2014-FB014</t>
  </si>
  <si>
    <t>宴会厅-扩音器</t>
    <phoneticPr fontId="10" type="noConversion"/>
  </si>
  <si>
    <r>
      <rPr>
        <sz val="9"/>
        <rFont val="宋体"/>
        <family val="3"/>
        <charset val="134"/>
      </rPr>
      <t>目前有</t>
    </r>
    <r>
      <rPr>
        <sz val="9"/>
        <rFont val="Arial"/>
        <family val="2"/>
      </rPr>
      <t>2</t>
    </r>
    <r>
      <rPr>
        <sz val="9"/>
        <rFont val="宋体"/>
        <family val="3"/>
        <charset val="134"/>
      </rPr>
      <t>台，曾在</t>
    </r>
    <r>
      <rPr>
        <sz val="9"/>
        <rFont val="Arial"/>
        <family val="2"/>
      </rPr>
      <t>2013</t>
    </r>
    <r>
      <rPr>
        <sz val="9"/>
        <rFont val="宋体"/>
        <family val="3"/>
        <charset val="134"/>
      </rPr>
      <t>年购置了一台音响，现需要购置与其相匹配的扩音器</t>
    </r>
    <phoneticPr fontId="10" type="noConversion"/>
  </si>
  <si>
    <t>SHJY-2014-FB015</t>
  </si>
  <si>
    <t>包房绿皮椅子使用时间过长，很多椅子已有掉皮现象，现有72个，需要更换40个。</t>
    <phoneticPr fontId="10" type="noConversion"/>
  </si>
  <si>
    <t>SHJY-2014-FB016</t>
  </si>
  <si>
    <t>粤珍轩扶椅</t>
    <phoneticPr fontId="10" type="noConversion"/>
  </si>
  <si>
    <t>扶手椅子使用时间过长，扶手椅子布料以无法清洗干净，吸纳有69个，需要更换40个。</t>
    <phoneticPr fontId="10" type="noConversion"/>
  </si>
  <si>
    <t>SHJY-2014-FB017</t>
  </si>
  <si>
    <t>粤珍轩黄色椅子</t>
    <phoneticPr fontId="10" type="noConversion"/>
  </si>
  <si>
    <t>黄皮椅子使用时间过长，黄皮椅子布料以无法清洗干净，现有33个，需要更换28个。</t>
    <phoneticPr fontId="10" type="noConversion"/>
  </si>
  <si>
    <r>
      <rPr>
        <sz val="8"/>
        <rFont val="宋体"/>
        <family val="3"/>
        <charset val="134"/>
      </rPr>
      <t>花房</t>
    </r>
    <phoneticPr fontId="10" type="noConversion"/>
  </si>
  <si>
    <t>SHJY-2014-FB018</t>
  </si>
  <si>
    <r>
      <t>花房推车（长</t>
    </r>
    <r>
      <rPr>
        <sz val="9"/>
        <rFont val="Arial"/>
        <family val="2"/>
      </rPr>
      <t>100CM,</t>
    </r>
    <r>
      <rPr>
        <sz val="9"/>
        <rFont val="宋体"/>
        <family val="3"/>
        <charset val="134"/>
      </rPr>
      <t>宽</t>
    </r>
    <r>
      <rPr>
        <sz val="9"/>
        <rFont val="Arial"/>
        <family val="2"/>
      </rPr>
      <t>55CM,</t>
    </r>
    <r>
      <rPr>
        <sz val="9"/>
        <rFont val="宋体"/>
        <family val="3"/>
        <charset val="134"/>
      </rPr>
      <t>高</t>
    </r>
    <r>
      <rPr>
        <sz val="9"/>
        <rFont val="Arial"/>
        <family val="2"/>
      </rPr>
      <t>91CM</t>
    </r>
    <r>
      <rPr>
        <sz val="9"/>
        <rFont val="宋体"/>
        <family val="3"/>
        <charset val="134"/>
      </rPr>
      <t>）</t>
    </r>
    <phoneticPr fontId="10" type="noConversion"/>
  </si>
  <si>
    <r>
      <rPr>
        <sz val="9"/>
        <rFont val="宋体"/>
        <family val="3"/>
        <charset val="134"/>
      </rPr>
      <t>目前推车有</t>
    </r>
    <r>
      <rPr>
        <sz val="9"/>
        <rFont val="Arial"/>
        <family val="2"/>
      </rPr>
      <t>2</t>
    </r>
    <r>
      <rPr>
        <sz val="9"/>
        <rFont val="宋体"/>
        <family val="3"/>
        <charset val="134"/>
      </rPr>
      <t>辆，一辆是公共区域巡逻，还有一辆用于客房巡逻，想增加一辆宴会专用车</t>
    </r>
    <phoneticPr fontId="10" type="noConversion"/>
  </si>
  <si>
    <r>
      <rPr>
        <sz val="8"/>
        <rFont val="宋体"/>
        <family val="3"/>
        <charset val="134"/>
      </rPr>
      <t>餐饮部</t>
    </r>
    <r>
      <rPr>
        <sz val="8"/>
        <rFont val="Times New Roman"/>
        <family val="1"/>
      </rPr>
      <t xml:space="preserve"> - </t>
    </r>
    <r>
      <rPr>
        <sz val="8"/>
        <rFont val="宋体"/>
        <family val="3"/>
        <charset val="134"/>
      </rPr>
      <t>粤珍轩</t>
    </r>
    <phoneticPr fontId="10" type="noConversion"/>
  </si>
  <si>
    <t>SHJY-2014-FB019</t>
  </si>
  <si>
    <t>粤珍轩餐厅转盘（2个16人和1个20人）</t>
    <phoneticPr fontId="10" type="noConversion"/>
  </si>
  <si>
    <r>
      <t>转盘使用年限已超过</t>
    </r>
    <r>
      <rPr>
        <sz val="9"/>
        <rFont val="Arial"/>
        <family val="2"/>
      </rPr>
      <t>10</t>
    </r>
    <r>
      <rPr>
        <sz val="9"/>
        <rFont val="宋体"/>
        <family val="3"/>
        <charset val="134"/>
      </rPr>
      <t>年，许多都有划痕，现有</t>
    </r>
    <r>
      <rPr>
        <sz val="9"/>
        <rFont val="Arial"/>
        <family val="2"/>
      </rPr>
      <t>3</t>
    </r>
    <r>
      <rPr>
        <sz val="9"/>
        <rFont val="宋体"/>
        <family val="3"/>
        <charset val="134"/>
      </rPr>
      <t>个，更换</t>
    </r>
    <r>
      <rPr>
        <sz val="9"/>
        <rFont val="Arial"/>
        <family val="2"/>
      </rPr>
      <t>3</t>
    </r>
    <r>
      <rPr>
        <sz val="9"/>
        <rFont val="宋体"/>
        <family val="3"/>
        <charset val="134"/>
      </rPr>
      <t>个。</t>
    </r>
    <phoneticPr fontId="10" type="noConversion"/>
  </si>
  <si>
    <r>
      <rPr>
        <sz val="8"/>
        <rFont val="宋体"/>
        <family val="3"/>
        <charset val="134"/>
      </rPr>
      <t>厨房</t>
    </r>
    <r>
      <rPr>
        <sz val="8"/>
        <rFont val="Times New Roman"/>
        <family val="1"/>
      </rPr>
      <t xml:space="preserve"> - </t>
    </r>
    <r>
      <rPr>
        <sz val="8"/>
        <rFont val="宋体"/>
        <family val="3"/>
        <charset val="134"/>
      </rPr>
      <t>意炉</t>
    </r>
    <phoneticPr fontId="10" type="noConversion"/>
  </si>
  <si>
    <t>SHJY-2014-KT001</t>
  </si>
  <si>
    <t>意炉厨房切片机</t>
    <phoneticPr fontId="10" type="noConversion"/>
  </si>
  <si>
    <t>设备更新替换，原设备老旧有安全问题，现有一台，更换一台。</t>
    <phoneticPr fontId="10" type="noConversion"/>
  </si>
  <si>
    <t>SHJY-2014-KT002</t>
  </si>
  <si>
    <t>56楼的新资产，为营运需要。</t>
    <phoneticPr fontId="10" type="noConversion"/>
  </si>
  <si>
    <t>SHJY-2014-KT003</t>
  </si>
  <si>
    <t>使用新型号设备替换，家用型号的搅拌机不安全。</t>
    <phoneticPr fontId="10" type="noConversion"/>
  </si>
  <si>
    <t>SHJY-2014-KT004</t>
  </si>
  <si>
    <t>设备老旧更新替换，现有一台，更换一台。</t>
    <phoneticPr fontId="10" type="noConversion"/>
  </si>
  <si>
    <t>SHJY-2014-KT005</t>
  </si>
  <si>
    <t>原烤炉和管道老化，使用不安全，现有一台，更换一台。</t>
    <phoneticPr fontId="10" type="noConversion"/>
  </si>
  <si>
    <t>SHJY-2014-KT006</t>
  </si>
  <si>
    <t>原烤箱长期使用，需要更新替换，现有一台，更换一台。</t>
    <phoneticPr fontId="10" type="noConversion"/>
  </si>
  <si>
    <t>SHJY-2014-KT007</t>
  </si>
  <si>
    <t>经常遭到客人对牛排的投诉，为营运需求，需要一个新的烤炉。</t>
    <phoneticPr fontId="10" type="noConversion"/>
  </si>
  <si>
    <t>SHJY-2014-KT008</t>
  </si>
  <si>
    <t>旧的油炸锅使用过久，不安全，需要更新替换，现有一台，更换一台。</t>
    <phoneticPr fontId="10" type="noConversion"/>
  </si>
  <si>
    <t>SHJY-2014-KT009</t>
  </si>
  <si>
    <t>替换原有的家用型号的榨汁机，原来的经常坏，现有一台，更换一台。</t>
    <phoneticPr fontId="10" type="noConversion"/>
  </si>
  <si>
    <t>SHJY-2014-KT010</t>
  </si>
  <si>
    <t>替换现有的冰箱，经常坏维护成本很高，现有一台，更换一台。</t>
    <phoneticPr fontId="10" type="noConversion"/>
  </si>
  <si>
    <t>SHJY-2014-KT011</t>
  </si>
  <si>
    <t>替换开业使用到现在的机器，已经生锈，十分不卫生，现有一台，更换一台。</t>
    <phoneticPr fontId="10" type="noConversion"/>
  </si>
  <si>
    <t>SHJY-2014-KT012</t>
  </si>
  <si>
    <t>现有的使用时间过长，刀片不锋利了，现有一台，更换一台。</t>
    <phoneticPr fontId="10" type="noConversion"/>
  </si>
  <si>
    <t>SHJY-2014-KT013</t>
  </si>
  <si>
    <t>设备更新替换，现有一台，更换一台。</t>
    <phoneticPr fontId="10" type="noConversion"/>
  </si>
  <si>
    <t>SHJY-2014-KT014</t>
  </si>
  <si>
    <t>为满足营运需要和更高效的工作，同时减少浪费，新增宴会用资产。</t>
    <phoneticPr fontId="10" type="noConversion"/>
  </si>
  <si>
    <t>SHJY-2014-KT015</t>
  </si>
  <si>
    <r>
      <rPr>
        <sz val="9"/>
        <rFont val="宋体"/>
        <family val="3"/>
        <charset val="134"/>
      </rPr>
      <t>宴会厅</t>
    </r>
    <r>
      <rPr>
        <sz val="9"/>
        <rFont val="Arial"/>
        <family val="2"/>
      </rPr>
      <t>-</t>
    </r>
    <r>
      <rPr>
        <sz val="9"/>
        <rFont val="宋体"/>
        <family val="3"/>
        <charset val="134"/>
      </rPr>
      <t>移动现场烹饪台</t>
    </r>
    <phoneticPr fontId="10" type="noConversion"/>
  </si>
  <si>
    <t>原来现场搭台烹饪台，为满足营运需要，新增宴会用资产。</t>
    <phoneticPr fontId="10" type="noConversion"/>
  </si>
  <si>
    <t>SHJY-2014-KT016</t>
  </si>
  <si>
    <t>原设备老旧，有安全隐患，需要更新替换，现有一台，更换一台。</t>
    <phoneticPr fontId="10" type="noConversion"/>
  </si>
  <si>
    <t>SHJY-2014-KT017</t>
  </si>
  <si>
    <t>现有一个搅拌机已经损坏，需要一个替换。</t>
    <phoneticPr fontId="10" type="noConversion"/>
  </si>
  <si>
    <t>SHJY-2014-KT018</t>
  </si>
  <si>
    <t>替换原有家用型号设备，原设备一年需要修理4-5次，现有一台，更换一台。</t>
    <phoneticPr fontId="10" type="noConversion"/>
  </si>
  <si>
    <t>SHJY-2014-KT019</t>
  </si>
  <si>
    <t>原设备漏水，为安全需要，更新替换，现有一台，更换一台。</t>
    <phoneticPr fontId="10" type="noConversion"/>
  </si>
  <si>
    <t>SHJY-2014-KT020</t>
  </si>
  <si>
    <t>咖啡厅厨房冷藏工作台</t>
    <phoneticPr fontId="10" type="noConversion"/>
  </si>
  <si>
    <t>2个冷藏工作台开业使用至今，工程部已无法找到维修零件，并有卫生隐患，现有2台，更换2台。</t>
    <phoneticPr fontId="10" type="noConversion"/>
  </si>
  <si>
    <t>SHJY-2014-AG001</t>
  </si>
  <si>
    <t>财务部办公室传真机</t>
    <phoneticPr fontId="10" type="noConversion"/>
  </si>
  <si>
    <t>原设备经常卡纸，已无法修理，需要更新替换。</t>
    <phoneticPr fontId="10" type="noConversion"/>
  </si>
  <si>
    <t>SHJY-2014-AG002</t>
  </si>
  <si>
    <t>卷帘门破损，需要更新替换。</t>
    <phoneticPr fontId="10" type="noConversion"/>
  </si>
  <si>
    <t>SHJY-2014-AG003</t>
  </si>
  <si>
    <t>原设备不制冷，需要更新替换。</t>
    <phoneticPr fontId="10" type="noConversion"/>
  </si>
  <si>
    <t>SHJY-2014-AG004</t>
  </si>
  <si>
    <t>物料部平日正常运营需要。</t>
    <phoneticPr fontId="10" type="noConversion"/>
  </si>
  <si>
    <t>SHJY-2014-AG005</t>
  </si>
  <si>
    <t>设备更新替换，现有10根，需要更换5根。</t>
    <phoneticPr fontId="10" type="noConversion"/>
  </si>
  <si>
    <t>SHJY-2014-AG006</t>
  </si>
  <si>
    <t>保安部-防毒烟面具(放置避难间内）</t>
    <phoneticPr fontId="10" type="noConversion"/>
  </si>
  <si>
    <t>设备更新替换，原设备全部报废。</t>
    <phoneticPr fontId="10" type="noConversion"/>
  </si>
  <si>
    <t>SHJY-2014-AG007</t>
  </si>
  <si>
    <t>为安全需要新增摄像头，用于车道和后场。</t>
    <phoneticPr fontId="10" type="noConversion"/>
  </si>
  <si>
    <t>SHJY-2014-HR001</t>
  </si>
  <si>
    <t>原设备2台已久，需要更新替换。</t>
    <phoneticPr fontId="10" type="noConversion"/>
  </si>
  <si>
    <t>SHJY-2014-HR002</t>
  </si>
  <si>
    <t>原设备1台已久，需要更新替换。</t>
    <phoneticPr fontId="10" type="noConversion"/>
  </si>
  <si>
    <t>SHJY-2014-HR003</t>
  </si>
  <si>
    <t>SHJY-2014-SM001</t>
  </si>
  <si>
    <t>行销企划部办公室地毯</t>
    <phoneticPr fontId="10" type="noConversion"/>
  </si>
  <si>
    <r>
      <t>100</t>
    </r>
    <r>
      <rPr>
        <sz val="9"/>
        <rFont val="宋体"/>
        <family val="3"/>
        <charset val="134"/>
      </rPr>
      <t>平方米</t>
    </r>
    <phoneticPr fontId="10" type="noConversion"/>
  </si>
  <si>
    <t>行销企划部地毯破旧需更换。</t>
    <phoneticPr fontId="10" type="noConversion"/>
  </si>
  <si>
    <t>SHJY-2014-EG001</t>
  </si>
  <si>
    <r>
      <rPr>
        <sz val="9"/>
        <rFont val="宋体"/>
        <family val="3"/>
        <charset val="134"/>
      </rPr>
      <t>酒店</t>
    </r>
    <r>
      <rPr>
        <sz val="9"/>
        <rFont val="Arial"/>
        <family val="2"/>
      </rPr>
      <t>CCTV</t>
    </r>
    <r>
      <rPr>
        <sz val="9"/>
        <rFont val="宋体"/>
        <family val="3"/>
        <charset val="134"/>
      </rPr>
      <t>硬件已到使用寿命</t>
    </r>
    <r>
      <rPr>
        <sz val="9"/>
        <rFont val="宋体"/>
        <family val="3"/>
        <charset val="134"/>
      </rPr>
      <t>。</t>
    </r>
    <phoneticPr fontId="10" type="noConversion"/>
  </si>
  <si>
    <t>SHJY-2014-EG002</t>
  </si>
  <si>
    <t>SHJY-2014-EG003</t>
  </si>
  <si>
    <t>应急动力电源的关键部件。</t>
    <phoneticPr fontId="10" type="noConversion"/>
  </si>
  <si>
    <t>SHJY-2014-EG004</t>
  </si>
  <si>
    <t>设备更新替换。</t>
    <phoneticPr fontId="10" type="noConversion"/>
  </si>
  <si>
    <t>SHJY-2014-EG005</t>
  </si>
  <si>
    <t>空气调节装置破旧，需要更换。</t>
    <phoneticPr fontId="10" type="noConversion"/>
  </si>
  <si>
    <t>SHJY-2014-EG006</t>
  </si>
  <si>
    <t>更换机房空调的主要部件。</t>
    <phoneticPr fontId="10" type="noConversion"/>
  </si>
  <si>
    <t>SHJY-2014-EG007</t>
  </si>
  <si>
    <r>
      <rPr>
        <sz val="9"/>
        <rFont val="宋体"/>
        <family val="3"/>
        <charset val="134"/>
      </rPr>
      <t>用于</t>
    </r>
    <r>
      <rPr>
        <sz val="9"/>
        <rFont val="Arial"/>
        <family val="2"/>
      </rPr>
      <t>51</t>
    </r>
    <r>
      <rPr>
        <sz val="9"/>
        <rFont val="宋体"/>
        <family val="3"/>
        <charset val="134"/>
      </rPr>
      <t>楼控制系统和业主</t>
    </r>
    <r>
      <rPr>
        <sz val="9"/>
        <rFont val="Arial"/>
        <family val="2"/>
      </rPr>
      <t>EAM</t>
    </r>
    <r>
      <rPr>
        <sz val="9"/>
        <rFont val="宋体"/>
        <family val="3"/>
        <charset val="134"/>
      </rPr>
      <t>系统。</t>
    </r>
    <phoneticPr fontId="10" type="noConversion"/>
  </si>
  <si>
    <t>SHJY-2014-EG008</t>
  </si>
  <si>
    <t>水管系统，更新替换。</t>
    <phoneticPr fontId="10" type="noConversion"/>
  </si>
  <si>
    <t>SHJY-2014-EG009</t>
  </si>
  <si>
    <t>系统寿命用尽。</t>
    <phoneticPr fontId="10" type="noConversion"/>
  </si>
  <si>
    <t>SHJY-2014-EG010</t>
  </si>
  <si>
    <t>防火安全需要。</t>
    <phoneticPr fontId="10" type="noConversion"/>
  </si>
  <si>
    <t>SHJY-2014-EG011</t>
  </si>
  <si>
    <t>已到使用寿命。</t>
    <phoneticPr fontId="10" type="noConversion"/>
  </si>
  <si>
    <t>SHJY-2014-EG012</t>
  </si>
  <si>
    <r>
      <rPr>
        <sz val="9"/>
        <rFont val="宋体"/>
        <family val="3"/>
        <charset val="134"/>
      </rPr>
      <t>更换空调组件变频机</t>
    </r>
    <r>
      <rPr>
        <sz val="9"/>
        <rFont val="Arial"/>
        <family val="2"/>
      </rPr>
      <t/>
    </r>
    <phoneticPr fontId="10" type="noConversion"/>
  </si>
  <si>
    <t>SHJY-2014-EG013</t>
  </si>
  <si>
    <t>控制系统部件。</t>
    <phoneticPr fontId="10" type="noConversion"/>
  </si>
  <si>
    <t>SHJY-2014-EG014</t>
  </si>
  <si>
    <r>
      <t>MATV</t>
    </r>
    <r>
      <rPr>
        <sz val="9"/>
        <rFont val="宋体"/>
        <family val="3"/>
        <charset val="134"/>
      </rPr>
      <t>系统硬件寿命用尽。</t>
    </r>
    <phoneticPr fontId="10" type="noConversion"/>
  </si>
  <si>
    <t>SHJY-2014-EG015</t>
  </si>
  <si>
    <r>
      <rPr>
        <sz val="9"/>
        <rFont val="宋体"/>
        <family val="3"/>
        <charset val="134"/>
      </rPr>
      <t>已使用</t>
    </r>
    <r>
      <rPr>
        <sz val="9"/>
        <rFont val="Arial"/>
        <family val="2"/>
      </rPr>
      <t>5</t>
    </r>
    <r>
      <rPr>
        <sz val="9"/>
        <rFont val="宋体"/>
        <family val="3"/>
        <charset val="134"/>
      </rPr>
      <t>年，需要更换。</t>
    </r>
    <phoneticPr fontId="10" type="noConversion"/>
  </si>
  <si>
    <t>SHJY-2014-EG016</t>
  </si>
  <si>
    <t>游泳池臭养发生器</t>
  </si>
  <si>
    <t>原来的空压泵,混合主件坏,更换昂贵</t>
    <phoneticPr fontId="10" type="noConversion"/>
  </si>
  <si>
    <t>SHJY-2014-EG017</t>
  </si>
  <si>
    <t>电源安全检查需要，新增资产。</t>
    <phoneticPr fontId="10" type="noConversion"/>
  </si>
  <si>
    <t>SHJY-2014-SP003</t>
  </si>
  <si>
    <t>大理石上污渍难以去除，更换现在大理石。</t>
    <phoneticPr fontId="10" type="noConversion"/>
  </si>
  <si>
    <t>SHJY-2014-SP004</t>
  </si>
  <si>
    <t>SHJY-2014-SP005</t>
  </si>
  <si>
    <t>SHJY-2014-SP006</t>
  </si>
  <si>
    <t>SHJY-2014-SP007</t>
  </si>
  <si>
    <t>SHJY-2014-SP008</t>
  </si>
  <si>
    <t>51楼变电室高配幕墙玻璃加窗帘或贴膜</t>
    <phoneticPr fontId="10" type="noConversion"/>
  </si>
  <si>
    <r>
      <t>51</t>
    </r>
    <r>
      <rPr>
        <sz val="9"/>
        <rFont val="宋体"/>
        <family val="3"/>
        <charset val="134"/>
      </rPr>
      <t>楼变压室阳光直射，温度过高。</t>
    </r>
    <phoneticPr fontId="10" type="noConversion"/>
  </si>
  <si>
    <t>SHJY-2014-SP009</t>
  </si>
  <si>
    <r>
      <rPr>
        <sz val="9"/>
        <rFont val="宋体"/>
        <family val="3"/>
        <charset val="134"/>
      </rPr>
      <t>显示屏已使用长达</t>
    </r>
    <r>
      <rPr>
        <sz val="9"/>
        <rFont val="Arial"/>
        <family val="2"/>
      </rPr>
      <t>5</t>
    </r>
    <r>
      <rPr>
        <sz val="9"/>
        <rFont val="宋体"/>
        <family val="3"/>
        <charset val="134"/>
      </rPr>
      <t>年，需要更换。</t>
    </r>
    <phoneticPr fontId="10" type="noConversion"/>
  </si>
  <si>
    <t>SHJY-2014-SP010</t>
  </si>
  <si>
    <t>节省能源。</t>
    <phoneticPr fontId="10" type="noConversion"/>
  </si>
  <si>
    <t>SHJY-2014-SP011</t>
  </si>
  <si>
    <t>SHJY-2014-SP012</t>
  </si>
  <si>
    <t>SHJY-2014-SP013</t>
  </si>
  <si>
    <t>SHJY-2014-SP014</t>
  </si>
  <si>
    <t>空调设计缺陷，夏季温度过高。</t>
    <phoneticPr fontId="10" type="noConversion"/>
  </si>
  <si>
    <t>SHJY-2014-SP015</t>
  </si>
  <si>
    <t>夏季温度过高，需要改造空调系统。</t>
    <phoneticPr fontId="10" type="noConversion"/>
  </si>
  <si>
    <t>SHJY-2014-SP016</t>
  </si>
  <si>
    <t>收货平台地面翻新</t>
    <phoneticPr fontId="10" type="noConversion"/>
  </si>
  <si>
    <t>收货平台地面破损，需要翻新。</t>
    <phoneticPr fontId="10" type="noConversion"/>
  </si>
  <si>
    <t>SHJY-2014-SP017</t>
  </si>
  <si>
    <t>根据客房改造标准。</t>
    <phoneticPr fontId="10" type="noConversion"/>
  </si>
  <si>
    <t>SHJY-2014-SP018</t>
  </si>
  <si>
    <t>客房空调下水管道改造(共660套)</t>
    <phoneticPr fontId="10" type="noConversion"/>
  </si>
  <si>
    <t>客房漏水，住客多次抱怨。</t>
    <phoneticPr fontId="10" type="noConversion"/>
  </si>
  <si>
    <t>SHJY-2014-SP019</t>
  </si>
  <si>
    <t>客房空调积水盘改造(共660套)</t>
    <phoneticPr fontId="10" type="noConversion"/>
  </si>
  <si>
    <t>SHJY-2014-SP020</t>
  </si>
  <si>
    <t>大堂1F,2F电梯厅FCU更新改造</t>
    <phoneticPr fontId="10" type="noConversion"/>
  </si>
  <si>
    <t>通风装置老化，需要更换。</t>
    <phoneticPr fontId="10" type="noConversion"/>
  </si>
  <si>
    <t>SHJY-2014-SP021</t>
  </si>
  <si>
    <r>
      <rPr>
        <sz val="9"/>
        <rFont val="宋体"/>
        <family val="3"/>
        <charset val="134"/>
      </rPr>
      <t>使用年限超过</t>
    </r>
    <r>
      <rPr>
        <sz val="9"/>
        <rFont val="Arial"/>
        <family val="2"/>
      </rPr>
      <t>4</t>
    </r>
    <r>
      <rPr>
        <sz val="9"/>
        <rFont val="宋体"/>
        <family val="3"/>
        <charset val="134"/>
      </rPr>
      <t>年，地毯有色差，无弹性，有很多客人留下的抽烟痕迹，破洞并脱毛严重</t>
    </r>
    <r>
      <rPr>
        <sz val="9"/>
        <rFont val="Arial"/>
        <family val="2"/>
      </rPr>
      <t>,</t>
    </r>
    <r>
      <rPr>
        <sz val="9"/>
        <rFont val="宋体"/>
        <family val="3"/>
        <charset val="134"/>
      </rPr>
      <t>主要区域在九重天入口区域，工程部无法彻底去除，建议更换</t>
    </r>
    <phoneticPr fontId="10" type="noConversion"/>
  </si>
  <si>
    <t>SHJY-2014-SP022</t>
  </si>
  <si>
    <t>椅子皮褪色严重并有破损，需要更换</t>
    <phoneticPr fontId="10" type="noConversion"/>
  </si>
  <si>
    <t>SHJY-2014-SP023</t>
  </si>
  <si>
    <t>需要维修，维护保证适合的置酒温度。目前温度过高由于机器设备老化。如果无法修理，建议放到固定资产中</t>
    <phoneticPr fontId="10" type="noConversion"/>
  </si>
  <si>
    <t>SHJY-2014-SP024</t>
  </si>
  <si>
    <t>意庐餐厅椅子</t>
    <phoneticPr fontId="10" type="noConversion"/>
  </si>
  <si>
    <r>
      <rPr>
        <sz val="9"/>
        <rFont val="宋体"/>
        <family val="3"/>
        <charset val="134"/>
      </rPr>
      <t>至少</t>
    </r>
    <r>
      <rPr>
        <sz val="9"/>
        <rFont val="Arial"/>
        <family val="2"/>
      </rPr>
      <t>30%</t>
    </r>
    <r>
      <rPr>
        <sz val="9"/>
        <rFont val="宋体"/>
        <family val="3"/>
        <charset val="134"/>
      </rPr>
      <t>的椅子多多少少都有划痕并伴有脱落，需要更换。</t>
    </r>
    <phoneticPr fontId="10" type="noConversion"/>
  </si>
  <si>
    <t>SHJY-2014-SP025</t>
  </si>
  <si>
    <t>宴会酒吧储藏柜</t>
    <phoneticPr fontId="10" type="noConversion"/>
  </si>
  <si>
    <r>
      <rPr>
        <sz val="9"/>
        <rFont val="宋体"/>
        <family val="3"/>
        <charset val="134"/>
      </rPr>
      <t>门已使用超过</t>
    </r>
    <r>
      <rPr>
        <sz val="9"/>
        <rFont val="Arial"/>
        <family val="2"/>
      </rPr>
      <t>10</t>
    </r>
    <r>
      <rPr>
        <sz val="9"/>
        <rFont val="宋体"/>
        <family val="3"/>
        <charset val="134"/>
      </rPr>
      <t>年，现在门已无法关牢</t>
    </r>
    <phoneticPr fontId="10" type="noConversion"/>
  </si>
  <si>
    <t>SHJY-2014-SP026</t>
  </si>
  <si>
    <t>旧瓷砖看上去肮脏，磨损，需要更换。</t>
    <phoneticPr fontId="10" type="noConversion"/>
  </si>
  <si>
    <t>SHJY-2014-SP027</t>
  </si>
  <si>
    <t>木板已经发黑，需要更换。</t>
    <phoneticPr fontId="10" type="noConversion"/>
  </si>
  <si>
    <t>SHJY-2014-SP028</t>
  </si>
  <si>
    <t>黄色污渍不能去除，需要更换。</t>
    <phoneticPr fontId="10" type="noConversion"/>
  </si>
  <si>
    <t>SHJY-2014-SP029</t>
  </si>
  <si>
    <t>看上去破旧，需要更换。</t>
    <phoneticPr fontId="10" type="noConversion"/>
  </si>
  <si>
    <t>SHJY-2014-SP030</t>
  </si>
  <si>
    <r>
      <rPr>
        <sz val="9"/>
        <rFont val="宋体"/>
        <family val="3"/>
        <charset val="134"/>
      </rPr>
      <t>包房墙纸使用了</t>
    </r>
    <r>
      <rPr>
        <sz val="9"/>
        <rFont val="Arial"/>
        <family val="2"/>
      </rPr>
      <t>10</t>
    </r>
    <r>
      <rPr>
        <sz val="9"/>
        <rFont val="宋体"/>
        <family val="3"/>
        <charset val="134"/>
      </rPr>
      <t>年未曾换过，工程部已确认无法继续补漆，建议更换新的。</t>
    </r>
    <phoneticPr fontId="10" type="noConversion"/>
  </si>
  <si>
    <t>SHJY-2014-SP031</t>
  </si>
  <si>
    <t>员工卫生间座便器冲水系统改造</t>
    <phoneticPr fontId="10" type="noConversion"/>
  </si>
  <si>
    <t>老化问题，需要更换。</t>
    <phoneticPr fontId="10" type="noConversion"/>
  </si>
  <si>
    <t>SHJY-2014-SP032</t>
  </si>
  <si>
    <t>54楼栏杆维修</t>
    <phoneticPr fontId="10" type="noConversion"/>
  </si>
  <si>
    <t>栏杆损坏。</t>
    <phoneticPr fontId="10" type="noConversion"/>
  </si>
  <si>
    <t>SHJY-2014-SP033</t>
  </si>
  <si>
    <t>积水盘设备（53FPABX 机房内）</t>
    <phoneticPr fontId="10" type="noConversion"/>
  </si>
  <si>
    <t>机房内积水盘漏水，需要更换。</t>
    <phoneticPr fontId="10" type="noConversion"/>
  </si>
  <si>
    <t>SHJY-2014-SP034</t>
  </si>
  <si>
    <t>客房套房电动马桶（56个）</t>
    <phoneticPr fontId="10" type="noConversion"/>
  </si>
  <si>
    <t>客房内马桶漏水，需要更换。</t>
    <phoneticPr fontId="10" type="noConversion"/>
  </si>
  <si>
    <t>SHJY-2014-SP038</t>
  </si>
  <si>
    <r>
      <rPr>
        <sz val="9"/>
        <rFont val="宋体"/>
        <family val="3"/>
        <charset val="134"/>
      </rPr>
      <t>保持酒吧工作区域的整洁，符合</t>
    </r>
    <r>
      <rPr>
        <sz val="9"/>
        <rFont val="Arial"/>
        <family val="2"/>
      </rPr>
      <t>HACCP</t>
    </r>
    <r>
      <rPr>
        <sz val="9"/>
        <rFont val="宋体"/>
        <family val="3"/>
        <charset val="134"/>
      </rPr>
      <t>卫生标准。保证员工的高效的工作效率。</t>
    </r>
    <r>
      <rPr>
        <sz val="9"/>
        <rFont val="Arial"/>
        <family val="2"/>
      </rPr>
      <t xml:space="preserve"> </t>
    </r>
    <phoneticPr fontId="10" type="noConversion"/>
  </si>
  <si>
    <t>SHJY-2014-SP039</t>
  </si>
  <si>
    <t>工程部维修多次，但仍无法达到标准制冷温度</t>
    <phoneticPr fontId="10" type="noConversion"/>
  </si>
  <si>
    <t>SHJY-2014-SP040</t>
  </si>
  <si>
    <r>
      <rPr>
        <sz val="9"/>
        <rFont val="宋体"/>
        <family val="3"/>
        <charset val="134"/>
      </rPr>
      <t>需要购置天庭音响系统部件，舞台的音响效果不稳定，需要专业</t>
    </r>
    <r>
      <rPr>
        <sz val="9"/>
        <rFont val="Arial"/>
        <family val="2"/>
      </rPr>
      <t>AV</t>
    </r>
    <r>
      <rPr>
        <sz val="9"/>
        <rFont val="宋体"/>
        <family val="3"/>
        <charset val="134"/>
      </rPr>
      <t>公司提供意见哪些部件需要更换</t>
    </r>
    <phoneticPr fontId="10" type="noConversion"/>
  </si>
  <si>
    <t>SHJY-2014-SP041</t>
  </si>
  <si>
    <t>宴会厅办公室的空调是与嘉宾厅的空调连在一起的，如果嘉宾厅没有活动的话，空调是关闭的，但是遇到夏天，空调关闭导致办公室闷热，冬天办公室很冷。故希望在办公室能增加一个独立空调。</t>
    <phoneticPr fontId="10" type="noConversion"/>
  </si>
  <si>
    <t>SHJY-2014-SP042</t>
  </si>
  <si>
    <r>
      <rPr>
        <sz val="9"/>
        <rFont val="宋体"/>
        <family val="3"/>
        <charset val="134"/>
      </rPr>
      <t>开业的设施已到使用年限，与业主确认后，需要将淋浴柱花洒作入</t>
    </r>
    <r>
      <rPr>
        <sz val="9"/>
        <rFont val="Arial"/>
        <family val="2"/>
      </rPr>
      <t>2014</t>
    </r>
    <r>
      <rPr>
        <sz val="9"/>
        <rFont val="宋体"/>
        <family val="3"/>
        <charset val="134"/>
      </rPr>
      <t>年固定资产预算。</t>
    </r>
    <phoneticPr fontId="10" type="noConversion"/>
  </si>
  <si>
    <t>SHJY-2014-SP043</t>
  </si>
  <si>
    <t>客房送餐服务</t>
    <phoneticPr fontId="10" type="noConversion"/>
  </si>
  <si>
    <t>SHJY-2014-SP044</t>
  </si>
  <si>
    <t>客房送餐托盘架子</t>
    <phoneticPr fontId="10" type="noConversion"/>
  </si>
  <si>
    <t>架子里面的夹层很容易刮破托盘，需要重新做一个架子。</t>
    <phoneticPr fontId="10" type="noConversion"/>
  </si>
  <si>
    <t>SHJY-2014-SP045</t>
  </si>
  <si>
    <t xml:space="preserve">酒店商标设计更换 Exterior Signage </t>
    <phoneticPr fontId="10" type="noConversion"/>
  </si>
  <si>
    <t>按照凯越国际的要求，我们正在为Grand和Regency的新商标样式起草计划书。</t>
    <phoneticPr fontId="10" type="noConversion"/>
  </si>
  <si>
    <t>SP052</t>
  </si>
  <si>
    <t>SHJY-2014-SP052</t>
  </si>
  <si>
    <t>SHAGH2014</t>
  </si>
  <si>
    <t>客房写字台电话</t>
    <phoneticPr fontId="10" type="noConversion"/>
  </si>
  <si>
    <t>SP053</t>
  </si>
  <si>
    <t>SHJY-2014-SP053</t>
  </si>
  <si>
    <t>SP054</t>
  </si>
  <si>
    <t>SHJY-2014-SP054</t>
  </si>
  <si>
    <t>SP055</t>
  </si>
  <si>
    <t>SHJY-2014-SP055</t>
  </si>
  <si>
    <t>SP056</t>
  </si>
  <si>
    <t>SHJY-2014-SP056</t>
  </si>
  <si>
    <t>SP057</t>
  </si>
  <si>
    <t>SHJY-2014-SP057</t>
  </si>
  <si>
    <t>SP058</t>
  </si>
  <si>
    <t>SHJY-2014-SP058</t>
  </si>
  <si>
    <t>SP059</t>
  </si>
  <si>
    <t>SHJY-2014-SP059</t>
  </si>
  <si>
    <t>SP060</t>
  </si>
  <si>
    <t>SHJY-2014-SP060</t>
    <phoneticPr fontId="10" type="noConversion"/>
  </si>
  <si>
    <t>SP061</t>
  </si>
  <si>
    <t>SHJY-2014-SP061</t>
    <phoneticPr fontId="10" type="noConversion"/>
  </si>
  <si>
    <r>
      <t>CCTV</t>
    </r>
    <r>
      <rPr>
        <sz val="9"/>
        <rFont val="宋体"/>
        <family val="3"/>
        <charset val="134"/>
      </rPr>
      <t>系统更新改造</t>
    </r>
    <phoneticPr fontId="10" type="noConversion"/>
  </si>
  <si>
    <r>
      <t>CCTV</t>
    </r>
    <r>
      <rPr>
        <sz val="9"/>
        <rFont val="宋体"/>
        <family val="3"/>
        <charset val="134"/>
      </rPr>
      <t>系统更新改造</t>
    </r>
    <r>
      <rPr>
        <sz val="9"/>
        <rFont val="Arial"/>
        <family val="2"/>
      </rPr>
      <t>2014</t>
    </r>
    <phoneticPr fontId="10" type="noConversion"/>
  </si>
  <si>
    <t>三、大额软件支出</t>
  </si>
  <si>
    <t>SHJY-2014-IS003</t>
  </si>
  <si>
    <t>For Art One Mac runing over 6 Years</t>
  </si>
  <si>
    <t>SHJY-2014-IS004</t>
  </si>
  <si>
    <t>For Art</t>
  </si>
  <si>
    <t>SHJY-2014-IS007</t>
  </si>
  <si>
    <r>
      <t>HIC</t>
    </r>
    <r>
      <rPr>
        <sz val="9"/>
        <rFont val="宋体"/>
        <family val="3"/>
        <charset val="134"/>
      </rPr>
      <t>软件</t>
    </r>
    <r>
      <rPr>
        <sz val="9"/>
        <rFont val="Arial"/>
        <family val="2"/>
      </rPr>
      <t xml:space="preserve"> Lync 2010 License</t>
    </r>
    <phoneticPr fontId="10" type="noConversion"/>
  </si>
  <si>
    <t>Microsoft Lync Office License</t>
  </si>
  <si>
    <t>SHJY-2014-IS011</t>
  </si>
  <si>
    <t>Opera App2 + DataShare + DB2 5000*2</t>
  </si>
  <si>
    <t>SHJY-2014-IS013</t>
  </si>
  <si>
    <t>For HP Personal</t>
  </si>
  <si>
    <t>IS019</t>
  </si>
  <si>
    <t>SHJY-2014-IS019</t>
  </si>
  <si>
    <t>For all new PC in 2014 Budget</t>
  </si>
  <si>
    <r>
      <rPr>
        <sz val="10"/>
        <rFont val="宋体"/>
        <family val="3"/>
        <charset val="134"/>
      </rPr>
      <t>四、</t>
    </r>
    <r>
      <rPr>
        <sz val="10"/>
        <rFont val="Arial"/>
        <family val="2"/>
      </rPr>
      <t>IT</t>
    </r>
    <r>
      <rPr>
        <sz val="10"/>
        <rFont val="宋体"/>
        <family val="3"/>
        <charset val="134"/>
      </rPr>
      <t>项目</t>
    </r>
  </si>
  <si>
    <t>SHJY-2014-SP001</t>
  </si>
  <si>
    <t>FCS升级</t>
    <phoneticPr fontId="10" type="noConversion"/>
  </si>
  <si>
    <t>SHJY-2014-SP002</t>
  </si>
  <si>
    <t>System Issues ( 内部分机打电话无应答，转语音信箱，但FCS 依然计费）</t>
  </si>
  <si>
    <t>SHJY-2014-SP035</t>
  </si>
  <si>
    <t xml:space="preserve">BP 2014 Request </t>
  </si>
  <si>
    <t>SHJY-2014-SP036</t>
  </si>
  <si>
    <t>SHJY-2014-SP037</t>
  </si>
  <si>
    <t>IS001</t>
  </si>
  <si>
    <t>SHJY-2014-IS001</t>
  </si>
  <si>
    <t>For FO Count * 1 and BC *1 ; Grand Club *1</t>
  </si>
  <si>
    <t>SHJY-2014-IS002</t>
  </si>
  <si>
    <t>美工部-苹果电脑</t>
    <phoneticPr fontId="10" type="noConversion"/>
  </si>
  <si>
    <t>客房部</t>
    <phoneticPr fontId="10" type="noConversion"/>
  </si>
  <si>
    <t>SHJY-2014-IS005</t>
  </si>
  <si>
    <t xml:space="preserve">客房无线终端发射器-AP Rusck </t>
    <phoneticPr fontId="10" type="noConversion"/>
  </si>
  <si>
    <t>1800*30 Guest Room</t>
  </si>
  <si>
    <t>SHJY-2014-IS006</t>
  </si>
  <si>
    <r>
      <rPr>
        <sz val="9"/>
        <rFont val="宋体"/>
        <family val="3"/>
        <charset val="134"/>
      </rPr>
      <t>前台</t>
    </r>
    <r>
      <rPr>
        <sz val="9"/>
        <rFont val="Arial"/>
        <family val="2"/>
      </rPr>
      <t xml:space="preserve"> HP X602x </t>
    </r>
    <r>
      <rPr>
        <sz val="9"/>
        <rFont val="宋体"/>
        <family val="3"/>
        <charset val="134"/>
      </rPr>
      <t>打印机</t>
    </r>
    <phoneticPr fontId="10" type="noConversion"/>
  </si>
  <si>
    <t xml:space="preserve">16000 *4 For FO  </t>
  </si>
  <si>
    <t>餐饮部</t>
    <phoneticPr fontId="10" type="noConversion"/>
  </si>
  <si>
    <t>SHJY-2014-IS008</t>
  </si>
  <si>
    <r>
      <t>Micros</t>
    </r>
    <r>
      <rPr>
        <sz val="9"/>
        <rFont val="宋体"/>
        <family val="3"/>
        <charset val="134"/>
      </rPr>
      <t>客户机</t>
    </r>
    <phoneticPr fontId="10" type="noConversion"/>
  </si>
  <si>
    <t>WS4 end of life in 2014</t>
  </si>
  <si>
    <t>SHJY-2014-IS009</t>
  </si>
  <si>
    <r>
      <t xml:space="preserve">Opera App2 </t>
    </r>
    <r>
      <rPr>
        <sz val="9"/>
        <rFont val="宋体"/>
        <family val="3"/>
        <charset val="134"/>
      </rPr>
      <t>服务器</t>
    </r>
    <phoneticPr fontId="10" type="noConversion"/>
  </si>
  <si>
    <t>购买于2005.12.29， 使用超过5年</t>
  </si>
  <si>
    <t>SHJY-2014-IS010</t>
  </si>
  <si>
    <r>
      <t xml:space="preserve">Opera DB2 </t>
    </r>
    <r>
      <rPr>
        <sz val="9"/>
        <rFont val="宋体"/>
        <family val="3"/>
        <charset val="134"/>
      </rPr>
      <t>服务器</t>
    </r>
    <phoneticPr fontId="10" type="noConversion"/>
  </si>
  <si>
    <t>SHJY-2014-IS012</t>
  </si>
  <si>
    <t>惠普电脑</t>
    <phoneticPr fontId="10" type="noConversion"/>
  </si>
  <si>
    <t>For Whole Hotel 8500*20 (Win Professiona + SA 3Year )</t>
  </si>
  <si>
    <t>SHJY-2014-IS014</t>
  </si>
  <si>
    <r>
      <t xml:space="preserve">CISCO 2960 48 </t>
    </r>
    <r>
      <rPr>
        <sz val="9"/>
        <rFont val="宋体"/>
        <family val="3"/>
        <charset val="134"/>
      </rPr>
      <t>交换机</t>
    </r>
    <phoneticPr fontId="10" type="noConversion"/>
  </si>
  <si>
    <t>For IPTV 新增加由于某些楼层IPTV 点位会超过24个(有套房的关系)</t>
  </si>
  <si>
    <t>SHJY-2014-IS015</t>
  </si>
  <si>
    <r>
      <t xml:space="preserve">CISCO 2960 24 </t>
    </r>
    <r>
      <rPr>
        <sz val="8"/>
        <rFont val="宋体"/>
        <family val="3"/>
        <charset val="134"/>
      </rPr>
      <t>交换机</t>
    </r>
    <phoneticPr fontId="10" type="noConversion"/>
  </si>
  <si>
    <t>18000 *2 For Guest Floor AP New Item</t>
  </si>
  <si>
    <t>SHJY-2014-IS016</t>
  </si>
  <si>
    <r>
      <rPr>
        <sz val="9"/>
        <rFont val="宋体"/>
        <family val="3"/>
        <charset val="134"/>
      </rPr>
      <t>宴会区域</t>
    </r>
    <r>
      <rPr>
        <sz val="9"/>
        <rFont val="Arial"/>
        <family val="2"/>
      </rPr>
      <t>-Rusck 2970 AP</t>
    </r>
    <phoneticPr fontId="10" type="noConversion"/>
  </si>
  <si>
    <t>For Public Area and BQT 增强信号；另外现有的AP都已经过了免费的维保,也可以作为备件</t>
  </si>
  <si>
    <t>SHJY-2014-IS017</t>
  </si>
  <si>
    <t xml:space="preserve">7000+3000+1000 Win 7 License </t>
  </si>
  <si>
    <t>SHJY-2014-IS018</t>
  </si>
  <si>
    <r>
      <t xml:space="preserve">UPS </t>
    </r>
    <r>
      <rPr>
        <sz val="9"/>
        <rFont val="宋体"/>
        <family val="3"/>
        <charset val="134"/>
      </rPr>
      <t>储备电源更换</t>
    </r>
    <phoneticPr fontId="10" type="noConversion"/>
  </si>
  <si>
    <t xml:space="preserve">UPS in Server Room running as 4 years </t>
  </si>
  <si>
    <t>IS020</t>
  </si>
  <si>
    <t>SHJY-2014-IS020</t>
  </si>
  <si>
    <t>Personnel's old laptop has been disposed.  Currently does not have any laptop.</t>
  </si>
  <si>
    <t>礼宾部</t>
    <phoneticPr fontId="10" type="noConversion"/>
  </si>
  <si>
    <t>IS021</t>
  </si>
  <si>
    <t>SHJY-2014-IS021</t>
  </si>
  <si>
    <r>
      <rPr>
        <sz val="9"/>
        <rFont val="宋体"/>
        <family val="3"/>
        <charset val="134"/>
      </rPr>
      <t>礼宾部</t>
    </r>
    <r>
      <rPr>
        <sz val="9"/>
        <rFont val="Arial"/>
        <family val="2"/>
      </rPr>
      <t>-</t>
    </r>
    <r>
      <rPr>
        <sz val="9"/>
        <rFont val="宋体"/>
        <family val="3"/>
        <charset val="134"/>
      </rPr>
      <t>笔记本</t>
    </r>
    <phoneticPr fontId="10" type="noConversion"/>
  </si>
  <si>
    <t>礼宾部营运需要。</t>
    <phoneticPr fontId="10" type="noConversion"/>
  </si>
  <si>
    <t>前台-机场</t>
    <phoneticPr fontId="10" type="noConversion"/>
  </si>
  <si>
    <t>SHJY-2014-IS022</t>
  </si>
  <si>
    <r>
      <rPr>
        <sz val="9"/>
        <rFont val="宋体"/>
        <family val="3"/>
        <charset val="134"/>
      </rPr>
      <t>前台机场接机用</t>
    </r>
    <r>
      <rPr>
        <sz val="9"/>
        <rFont val="Arial"/>
        <family val="2"/>
      </rPr>
      <t>iPad</t>
    </r>
    <phoneticPr fontId="10" type="noConversion"/>
  </si>
  <si>
    <t>礼宾部营运需要,机场接机用。</t>
    <phoneticPr fontId="10" type="noConversion"/>
  </si>
  <si>
    <t xml:space="preserve"> </t>
  </si>
  <si>
    <t>填表说明：</t>
  </si>
  <si>
    <r>
      <t>1</t>
    </r>
    <r>
      <rPr>
        <b/>
        <sz val="10"/>
        <rFont val="宋体"/>
        <family val="3"/>
        <charset val="134"/>
      </rPr>
      <t>、固定资产类型</t>
    </r>
    <r>
      <rPr>
        <b/>
        <sz val="10"/>
        <rFont val="Arial"/>
        <family val="2"/>
      </rPr>
      <t>--</t>
    </r>
    <r>
      <rPr>
        <b/>
        <sz val="10"/>
        <rFont val="宋体"/>
        <family val="3"/>
        <charset val="134"/>
      </rPr>
      <t>请按照格式：单位代码</t>
    </r>
    <r>
      <rPr>
        <b/>
        <sz val="10"/>
        <rFont val="Arial"/>
        <family val="2"/>
      </rPr>
      <t>+</t>
    </r>
    <r>
      <rPr>
        <b/>
        <sz val="10"/>
        <rFont val="宋体"/>
        <family val="3"/>
        <charset val="134"/>
      </rPr>
      <t>年份</t>
    </r>
    <r>
      <rPr>
        <b/>
        <sz val="10"/>
        <rFont val="Arial"/>
        <family val="2"/>
      </rPr>
      <t>+</t>
    </r>
    <r>
      <rPr>
        <b/>
        <sz val="10"/>
        <rFont val="宋体"/>
        <family val="3"/>
        <charset val="134"/>
      </rPr>
      <t>序列号，举例：（君悦）</t>
    </r>
    <r>
      <rPr>
        <b/>
        <sz val="10"/>
        <rFont val="Arial"/>
        <family val="2"/>
      </rPr>
      <t xml:space="preserve">SHJY-2014-EG001
</t>
    </r>
    <r>
      <rPr>
        <b/>
        <sz val="10"/>
        <rFont val="宋体"/>
        <family val="3"/>
        <charset val="134"/>
      </rPr>
      <t xml:space="preserve">单位代码对应：
</t>
    </r>
    <r>
      <rPr>
        <b/>
        <sz val="10"/>
        <rFont val="Arial"/>
        <family val="2"/>
      </rPr>
      <t>SHJY</t>
    </r>
    <r>
      <rPr>
        <b/>
        <sz val="10"/>
        <rFont val="宋体"/>
        <family val="3"/>
        <charset val="134"/>
      </rPr>
      <t>：上海金茂君悦大酒店；</t>
    </r>
    <r>
      <rPr>
        <b/>
        <sz val="10"/>
        <rFont val="Arial"/>
        <family val="2"/>
      </rPr>
      <t>BJWST</t>
    </r>
    <r>
      <rPr>
        <b/>
        <sz val="10"/>
        <rFont val="宋体"/>
        <family val="3"/>
        <charset val="134"/>
      </rPr>
      <t>：金茂北京威斯汀大饭店，</t>
    </r>
    <r>
      <rPr>
        <b/>
        <sz val="10"/>
        <rFont val="Arial"/>
        <family val="2"/>
      </rPr>
      <t>SYXED</t>
    </r>
    <r>
      <rPr>
        <b/>
        <sz val="10"/>
        <rFont val="宋体"/>
        <family val="3"/>
        <charset val="134"/>
      </rPr>
      <t>：金茂三亚希尔顿大酒店，</t>
    </r>
    <r>
      <rPr>
        <b/>
        <sz val="10"/>
        <rFont val="Arial"/>
        <family val="2"/>
      </rPr>
      <t>SYLS</t>
    </r>
    <r>
      <rPr>
        <b/>
        <sz val="10"/>
        <rFont val="宋体"/>
        <family val="3"/>
        <charset val="134"/>
      </rPr>
      <t>：金茂三亚丽思卡尔顿酒店，</t>
    </r>
    <r>
      <rPr>
        <b/>
        <sz val="10"/>
        <rFont val="Arial"/>
        <family val="2"/>
      </rPr>
      <t>SZWH</t>
    </r>
    <r>
      <rPr>
        <b/>
        <sz val="10"/>
        <rFont val="宋体"/>
        <family val="3"/>
        <charset val="134"/>
      </rPr>
      <t>：金茂深圳</t>
    </r>
    <r>
      <rPr>
        <b/>
        <sz val="10"/>
        <rFont val="Arial"/>
        <family val="2"/>
      </rPr>
      <t>JW</t>
    </r>
    <r>
      <rPr>
        <b/>
        <sz val="10"/>
        <rFont val="宋体"/>
        <family val="3"/>
        <charset val="134"/>
      </rPr>
      <t>万豪酒店，</t>
    </r>
    <r>
      <rPr>
        <b/>
        <sz val="10"/>
        <rFont val="Arial"/>
        <family val="2"/>
      </rPr>
      <t>CMKY</t>
    </r>
    <r>
      <rPr>
        <b/>
        <sz val="10"/>
        <rFont val="宋体"/>
        <family val="3"/>
        <charset val="134"/>
      </rPr>
      <t>：上海崇明凯悦酒店，</t>
    </r>
    <r>
      <rPr>
        <b/>
        <sz val="10"/>
        <rFont val="Arial"/>
        <family val="2"/>
      </rPr>
      <t>BJWL</t>
    </r>
    <r>
      <rPr>
        <b/>
        <sz val="10"/>
        <rFont val="宋体"/>
        <family val="3"/>
        <charset val="134"/>
      </rPr>
      <t>：金茂北京王府井万丽酒店，</t>
    </r>
    <r>
      <rPr>
        <b/>
        <sz val="10"/>
        <rFont val="Arial"/>
        <family val="2"/>
      </rPr>
      <t>LJJY</t>
    </r>
    <r>
      <rPr>
        <b/>
        <sz val="10"/>
        <rFont val="宋体"/>
        <family val="3"/>
        <charset val="134"/>
      </rPr>
      <t>：丽江金茂君悦酒店，</t>
    </r>
    <r>
      <rPr>
        <b/>
        <sz val="10"/>
        <rFont val="Arial"/>
        <family val="2"/>
      </rPr>
      <t>NJWST</t>
    </r>
    <r>
      <rPr>
        <b/>
        <sz val="10"/>
        <rFont val="宋体"/>
        <family val="3"/>
        <charset val="134"/>
      </rPr>
      <t xml:space="preserve">：南京威斯汀酒店
</t>
    </r>
    <r>
      <rPr>
        <b/>
        <sz val="10"/>
        <rFont val="Arial"/>
        <family val="2"/>
      </rPr>
      <t>2</t>
    </r>
    <r>
      <rPr>
        <b/>
        <sz val="10"/>
        <rFont val="宋体"/>
        <family val="3"/>
        <charset val="134"/>
      </rPr>
      <t>、预算分类</t>
    </r>
    <r>
      <rPr>
        <b/>
        <sz val="10"/>
        <rFont val="Arial"/>
        <family val="2"/>
      </rPr>
      <t>--</t>
    </r>
    <r>
      <rPr>
        <b/>
        <sz val="10"/>
        <rFont val="宋体"/>
        <family val="3"/>
        <charset val="134"/>
      </rPr>
      <t>请在</t>
    </r>
    <r>
      <rPr>
        <b/>
        <sz val="10"/>
        <rFont val="Arial"/>
        <family val="2"/>
      </rPr>
      <t>“</t>
    </r>
    <r>
      <rPr>
        <b/>
        <sz val="10"/>
        <rFont val="宋体"/>
        <family val="3"/>
        <charset val="134"/>
      </rPr>
      <t>资产新增、项修、</t>
    </r>
    <r>
      <rPr>
        <b/>
        <sz val="10"/>
        <rFont val="Arial"/>
        <family val="2"/>
      </rPr>
      <t>HSE</t>
    </r>
    <r>
      <rPr>
        <b/>
        <sz val="10"/>
        <rFont val="宋体"/>
        <family val="3"/>
        <charset val="134"/>
      </rPr>
      <t>、技改</t>
    </r>
    <r>
      <rPr>
        <b/>
        <sz val="10"/>
        <rFont val="Arial"/>
        <family val="2"/>
      </rPr>
      <t>”</t>
    </r>
    <r>
      <rPr>
        <b/>
        <sz val="10"/>
        <rFont val="宋体"/>
        <family val="3"/>
        <charset val="134"/>
      </rPr>
      <t xml:space="preserve">中选择
</t>
    </r>
    <r>
      <rPr>
        <b/>
        <sz val="10"/>
        <rFont val="Arial"/>
        <family val="2"/>
      </rPr>
      <t>3</t>
    </r>
    <r>
      <rPr>
        <b/>
        <sz val="10"/>
        <rFont val="宋体"/>
        <family val="3"/>
        <charset val="134"/>
      </rPr>
      <t>、预计开始时间、预计结束时间</t>
    </r>
    <r>
      <rPr>
        <b/>
        <sz val="10"/>
        <rFont val="Arial"/>
        <family val="2"/>
      </rPr>
      <t>--</t>
    </r>
    <r>
      <rPr>
        <b/>
        <sz val="10"/>
        <rFont val="宋体"/>
        <family val="3"/>
        <charset val="134"/>
      </rPr>
      <t>请按照格式：</t>
    </r>
    <r>
      <rPr>
        <b/>
        <sz val="10"/>
        <rFont val="Arial"/>
        <family val="2"/>
      </rPr>
      <t>“YYYY-MM-DD”</t>
    </r>
    <r>
      <rPr>
        <b/>
        <sz val="10"/>
        <rFont val="宋体"/>
        <family val="3"/>
        <charset val="134"/>
      </rPr>
      <t>的形式：举例：</t>
    </r>
    <r>
      <rPr>
        <b/>
        <sz val="10"/>
        <rFont val="Arial"/>
        <family val="2"/>
      </rPr>
      <t xml:space="preserve"> 2013-4-1
</t>
    </r>
  </si>
  <si>
    <r>
      <t xml:space="preserve">    2</t>
    </r>
    <r>
      <rPr>
        <sz val="10"/>
        <rFont val="宋体"/>
        <family val="3"/>
        <charset val="134"/>
      </rPr>
      <t>、各单位在编制固定资产及重要支出预算表时，在填写报表所列内容的同时，须就重大支出项目（支出金额超过</t>
    </r>
    <r>
      <rPr>
        <sz val="10"/>
        <rFont val="Arial"/>
        <family val="2"/>
      </rPr>
      <t>5</t>
    </r>
    <r>
      <rPr>
        <sz val="10"/>
        <rFont val="宋体"/>
        <family val="3"/>
        <charset val="134"/>
      </rPr>
      <t>万元）提交相关补充材料，具体说明支出原因、用途、价格对比等</t>
    </r>
  </si>
  <si>
    <r>
      <t xml:space="preserve">    3</t>
    </r>
    <r>
      <rPr>
        <sz val="10"/>
        <rFont val="宋体"/>
        <family val="3"/>
        <charset val="134"/>
      </rPr>
      <t>、涉及</t>
    </r>
    <r>
      <rPr>
        <sz val="10"/>
        <rFont val="Arial"/>
        <family val="2"/>
      </rPr>
      <t>IT</t>
    </r>
    <r>
      <rPr>
        <sz val="10"/>
        <rFont val="宋体"/>
        <family val="3"/>
        <charset val="134"/>
      </rPr>
      <t>项目的，先按填列</t>
    </r>
    <r>
      <rPr>
        <sz val="10"/>
        <rFont val="Arial"/>
        <family val="2"/>
      </rPr>
      <t>IT</t>
    </r>
    <r>
      <rPr>
        <sz val="10"/>
        <rFont val="宋体"/>
        <family val="3"/>
        <charset val="134"/>
      </rPr>
      <t>项目，对于不能归类于</t>
    </r>
    <r>
      <rPr>
        <sz val="10"/>
        <rFont val="Arial"/>
        <family val="2"/>
      </rPr>
      <t>IT</t>
    </r>
    <r>
      <rPr>
        <sz val="10"/>
        <rFont val="宋体"/>
        <family val="3"/>
        <charset val="134"/>
      </rPr>
      <t>类项目的分别填列到辅助性固定资产和大额软件支出项下</t>
    </r>
  </si>
  <si>
    <t>企业负责人：</t>
  </si>
  <si>
    <t>财务负责人：</t>
  </si>
  <si>
    <t>是□   否□</t>
    <phoneticPr fontId="10" type="noConversion"/>
  </si>
  <si>
    <t>详见下面明细</t>
    <phoneticPr fontId="10" type="noConversion"/>
  </si>
  <si>
    <t>4.行政费用</t>
  </si>
  <si>
    <t>清洁费用</t>
  </si>
  <si>
    <t>员工促销激励</t>
  </si>
  <si>
    <t>菜单费用</t>
  </si>
  <si>
    <t>美食会其他费用</t>
  </si>
  <si>
    <t>美食会销售餐饮折扣</t>
  </si>
  <si>
    <t>酒店连锁服务费</t>
  </si>
  <si>
    <t>酒店GDS预订费</t>
  </si>
  <si>
    <t>审计费</t>
  </si>
  <si>
    <t>诉讼费</t>
  </si>
  <si>
    <t>预提坏账准备</t>
  </si>
  <si>
    <t>中国金茂（集团）有限公司金茂君悦大酒店分公司</t>
    <phoneticPr fontId="10" type="noConversion"/>
  </si>
  <si>
    <t>其他</t>
    <phoneticPr fontId="10" type="noConversion"/>
  </si>
  <si>
    <t>公司名称：</t>
  </si>
  <si>
    <t>报告期间：</t>
  </si>
  <si>
    <t>货币单位：</t>
  </si>
  <si>
    <t>资 产</t>
  </si>
  <si>
    <t>流动资产：</t>
  </si>
  <si>
    <t>流动负债：</t>
  </si>
  <si>
    <t>货币资金</t>
  </si>
  <si>
    <t>短期借款</t>
  </si>
  <si>
    <t>交易性金融资产</t>
  </si>
  <si>
    <t>交易性金融负债</t>
  </si>
  <si>
    <t>应收票据</t>
  </si>
  <si>
    <t>应付票据</t>
  </si>
  <si>
    <t>应收账款</t>
  </si>
  <si>
    <t>应付账款</t>
  </si>
  <si>
    <t>预付款项</t>
  </si>
  <si>
    <t>预收款项</t>
  </si>
  <si>
    <t>应收利息</t>
  </si>
  <si>
    <t>应付职工薪酬</t>
  </si>
  <si>
    <t>应收股利</t>
  </si>
  <si>
    <t>应交税费</t>
  </si>
  <si>
    <t>其他应收款</t>
  </si>
  <si>
    <t>应付利息</t>
  </si>
  <si>
    <t>存货</t>
  </si>
  <si>
    <t>应付股利</t>
  </si>
  <si>
    <t>一年内到期的非流动资产</t>
  </si>
  <si>
    <t>其他应付款</t>
  </si>
  <si>
    <t>其他流动资产</t>
  </si>
  <si>
    <t>一年内到期的非流动负债</t>
  </si>
  <si>
    <t>流动资产合计</t>
  </si>
  <si>
    <t>其他流动负债</t>
  </si>
  <si>
    <t>非流动资产：</t>
  </si>
  <si>
    <t>流动负债合计</t>
  </si>
  <si>
    <t>可供出售金融资产</t>
  </si>
  <si>
    <t>非流动负债：</t>
  </si>
  <si>
    <t>持有至到期投资</t>
  </si>
  <si>
    <t>长期借款</t>
  </si>
  <si>
    <t>长期应收款</t>
  </si>
  <si>
    <t>应付债券</t>
  </si>
  <si>
    <t>长期股权投资</t>
  </si>
  <si>
    <t>长期应付款</t>
  </si>
  <si>
    <t>投资性房地产</t>
  </si>
  <si>
    <t>专项应付款</t>
  </si>
  <si>
    <t>固定资产</t>
  </si>
  <si>
    <t>预计负债</t>
  </si>
  <si>
    <t>在建工程</t>
  </si>
  <si>
    <t>递延所得税负债</t>
  </si>
  <si>
    <t>工程物资</t>
  </si>
  <si>
    <t>其他非流动负债</t>
  </si>
  <si>
    <t>固定资产清理</t>
  </si>
  <si>
    <t>非流动负债合计</t>
  </si>
  <si>
    <t>生产性生物资产</t>
  </si>
  <si>
    <t>负债合计</t>
  </si>
  <si>
    <t>油气资产</t>
  </si>
  <si>
    <t>无形资产</t>
  </si>
  <si>
    <t>实收资本（或股本）</t>
  </si>
  <si>
    <t>开发支出</t>
  </si>
  <si>
    <t>资本公积</t>
  </si>
  <si>
    <t>商誉</t>
  </si>
  <si>
    <t>减：库存股</t>
  </si>
  <si>
    <t>长期待摊费用</t>
  </si>
  <si>
    <t>盈余公积</t>
  </si>
  <si>
    <t>递延所得税资产</t>
  </si>
  <si>
    <t>未分配利润</t>
  </si>
  <si>
    <t>其他非流动资产</t>
  </si>
  <si>
    <t>非流动资产合计</t>
  </si>
  <si>
    <t>资产总计</t>
  </si>
  <si>
    <t>%</t>
  </si>
  <si>
    <t>合计</t>
  </si>
  <si>
    <t>编制单位：</t>
  </si>
  <si>
    <t>check</t>
    <phoneticPr fontId="10" type="noConversion"/>
  </si>
  <si>
    <t>返回目录</t>
    <phoneticPr fontId="10" type="noConversion"/>
  </si>
  <si>
    <t>人民币万元</t>
    <phoneticPr fontId="10" type="noConversion"/>
  </si>
  <si>
    <t>*</t>
    <phoneticPr fontId="10" type="noConversion"/>
  </si>
  <si>
    <t>企业负责人：</t>
    <phoneticPr fontId="10" type="noConversion"/>
  </si>
  <si>
    <t>财务负责人：</t>
    <phoneticPr fontId="10" type="noConversion"/>
  </si>
  <si>
    <r>
      <rPr>
        <sz val="10"/>
        <color indexed="8"/>
        <rFont val="宋体"/>
        <family val="3"/>
        <charset val="134"/>
      </rPr>
      <t>减：营业成本</t>
    </r>
  </si>
  <si>
    <r>
      <rPr>
        <sz val="10"/>
        <color indexed="8"/>
        <rFont val="宋体"/>
        <family val="3"/>
        <charset val="134"/>
      </rPr>
      <t>营业税金及附加</t>
    </r>
  </si>
  <si>
    <r>
      <rPr>
        <sz val="10"/>
        <color indexed="8"/>
        <rFont val="宋体"/>
        <family val="3"/>
        <charset val="134"/>
      </rPr>
      <t>销售费用</t>
    </r>
  </si>
  <si>
    <r>
      <rPr>
        <sz val="10"/>
        <color indexed="8"/>
        <rFont val="宋体"/>
        <family val="3"/>
        <charset val="134"/>
      </rPr>
      <t>管理费用</t>
    </r>
  </si>
  <si>
    <r>
      <rPr>
        <sz val="10"/>
        <color indexed="8"/>
        <rFont val="宋体"/>
        <family val="3"/>
        <charset val="134"/>
      </rPr>
      <t>财务费用</t>
    </r>
  </si>
  <si>
    <r>
      <rPr>
        <sz val="10"/>
        <color indexed="8"/>
        <rFont val="宋体"/>
        <family val="3"/>
        <charset val="134"/>
      </rPr>
      <t>资产减值损失</t>
    </r>
  </si>
  <si>
    <r>
      <rPr>
        <sz val="10"/>
        <color indexed="8"/>
        <rFont val="宋体"/>
        <family val="3"/>
        <charset val="134"/>
      </rPr>
      <t>加：公允价值变动收益（损失以</t>
    </r>
    <r>
      <rPr>
        <sz val="10"/>
        <color indexed="8"/>
        <rFont val="Arial"/>
        <family val="2"/>
      </rPr>
      <t>“-”</t>
    </r>
    <r>
      <rPr>
        <sz val="10"/>
        <color indexed="8"/>
        <rFont val="宋体"/>
        <family val="3"/>
        <charset val="134"/>
      </rPr>
      <t>号填列）</t>
    </r>
  </si>
  <si>
    <r>
      <rPr>
        <sz val="10"/>
        <color indexed="8"/>
        <rFont val="宋体"/>
        <family val="3"/>
        <charset val="134"/>
      </rPr>
      <t>投资收益（损失以</t>
    </r>
    <r>
      <rPr>
        <sz val="10"/>
        <color indexed="8"/>
        <rFont val="Arial"/>
        <family val="2"/>
      </rPr>
      <t>“-”</t>
    </r>
    <r>
      <rPr>
        <sz val="10"/>
        <color indexed="8"/>
        <rFont val="宋体"/>
        <family val="3"/>
        <charset val="134"/>
      </rPr>
      <t>号填列）</t>
    </r>
  </si>
  <si>
    <r>
      <rPr>
        <sz val="10"/>
        <color indexed="8"/>
        <rFont val="宋体"/>
        <family val="3"/>
        <charset val="134"/>
      </rPr>
      <t>其中：对联营企业和合营企业的投资收益</t>
    </r>
  </si>
  <si>
    <r>
      <rPr>
        <sz val="10"/>
        <color indexed="8"/>
        <rFont val="宋体"/>
        <family val="3"/>
        <charset val="134"/>
      </rPr>
      <t>加：营业外收入</t>
    </r>
  </si>
  <si>
    <r>
      <rPr>
        <sz val="10"/>
        <color indexed="8"/>
        <rFont val="宋体"/>
        <family val="3"/>
        <charset val="134"/>
      </rPr>
      <t>减：营业外支出</t>
    </r>
  </si>
  <si>
    <r>
      <rPr>
        <sz val="10"/>
        <color indexed="8"/>
        <rFont val="宋体"/>
        <family val="3"/>
        <charset val="134"/>
      </rPr>
      <t>其中：非流动资产处置损失</t>
    </r>
  </si>
  <si>
    <r>
      <rPr>
        <sz val="10"/>
        <color indexed="8"/>
        <rFont val="宋体"/>
        <family val="3"/>
        <charset val="134"/>
      </rPr>
      <t>减：所得税费用</t>
    </r>
  </si>
  <si>
    <r>
      <t xml:space="preserve">         </t>
    </r>
    <r>
      <rPr>
        <sz val="10"/>
        <rFont val="Helv"/>
        <family val="2"/>
      </rPr>
      <t>归属于母公司所有者的净利润</t>
    </r>
    <phoneticPr fontId="10" type="noConversion"/>
  </si>
  <si>
    <r>
      <t xml:space="preserve">         </t>
    </r>
    <r>
      <rPr>
        <sz val="10"/>
        <rFont val="Helv"/>
        <family val="2"/>
      </rPr>
      <t>少数股东损益</t>
    </r>
    <phoneticPr fontId="10" type="noConversion"/>
  </si>
  <si>
    <t>合计</t>
    <phoneticPr fontId="10" type="noConversion"/>
  </si>
  <si>
    <r>
      <rPr>
        <b/>
        <sz val="20"/>
        <rFont val="宋体"/>
        <family val="3"/>
        <charset val="134"/>
      </rPr>
      <t>固定资产及重要支出预算表</t>
    </r>
    <phoneticPr fontId="10" type="noConversion"/>
  </si>
  <si>
    <r>
      <rPr>
        <u/>
        <sz val="9"/>
        <color indexed="12"/>
        <rFont val="宋体"/>
        <family val="3"/>
        <charset val="134"/>
      </rPr>
      <t>返回目录</t>
    </r>
    <phoneticPr fontId="10" type="noConversion"/>
  </si>
  <si>
    <r>
      <rPr>
        <b/>
        <sz val="14"/>
        <rFont val="宋体"/>
        <family val="3"/>
        <charset val="134"/>
      </rPr>
      <t>致</t>
    </r>
    <r>
      <rPr>
        <b/>
        <sz val="14"/>
        <rFont val="Arial"/>
        <family val="2"/>
      </rPr>
      <t xml:space="preserve"> :</t>
    </r>
    <phoneticPr fontId="3" type="noConversion"/>
  </si>
  <si>
    <r>
      <rPr>
        <b/>
        <sz val="14"/>
        <color indexed="8"/>
        <rFont val="宋体"/>
        <family val="3"/>
        <charset val="134"/>
      </rPr>
      <t>方兴地产</t>
    </r>
    <phoneticPr fontId="3" type="noConversion"/>
  </si>
  <si>
    <r>
      <rPr>
        <b/>
        <sz val="14"/>
        <rFont val="宋体"/>
        <family val="3"/>
        <charset val="134"/>
      </rPr>
      <t>公司名称</t>
    </r>
    <r>
      <rPr>
        <b/>
        <sz val="14"/>
        <rFont val="Arial"/>
        <family val="2"/>
      </rPr>
      <t xml:space="preserve"> :</t>
    </r>
    <phoneticPr fontId="3" type="noConversion"/>
  </si>
  <si>
    <r>
      <rPr>
        <b/>
        <sz val="14"/>
        <rFont val="宋体"/>
        <family val="3"/>
        <charset val="134"/>
      </rPr>
      <t>货币单位</t>
    </r>
    <r>
      <rPr>
        <b/>
        <sz val="14"/>
        <rFont val="Arial"/>
        <family val="2"/>
      </rPr>
      <t xml:space="preserve"> :</t>
    </r>
    <phoneticPr fontId="3" type="noConversion"/>
  </si>
  <si>
    <r>
      <rPr>
        <b/>
        <sz val="14"/>
        <rFont val="宋体"/>
        <family val="3"/>
        <charset val="134"/>
      </rPr>
      <t>制表人</t>
    </r>
    <r>
      <rPr>
        <b/>
        <sz val="14"/>
        <rFont val="Arial"/>
        <family val="2"/>
      </rPr>
      <t xml:space="preserve"> :</t>
    </r>
    <phoneticPr fontId="3" type="noConversion"/>
  </si>
  <si>
    <r>
      <rPr>
        <b/>
        <sz val="14"/>
        <rFont val="宋体"/>
        <family val="3"/>
        <charset val="134"/>
      </rPr>
      <t>财务负责人</t>
    </r>
    <r>
      <rPr>
        <b/>
        <sz val="14"/>
        <rFont val="Arial"/>
        <family val="2"/>
      </rPr>
      <t xml:space="preserve"> :</t>
    </r>
    <phoneticPr fontId="3" type="noConversion"/>
  </si>
  <si>
    <r>
      <rPr>
        <b/>
        <sz val="14"/>
        <rFont val="宋体"/>
        <family val="3"/>
        <charset val="134"/>
      </rPr>
      <t>企业负责人</t>
    </r>
    <r>
      <rPr>
        <b/>
        <sz val="14"/>
        <rFont val="Arial"/>
        <family val="2"/>
      </rPr>
      <t xml:space="preserve"> :</t>
    </r>
    <phoneticPr fontId="3" type="noConversion"/>
  </si>
  <si>
    <r>
      <rPr>
        <b/>
        <sz val="14"/>
        <rFont val="宋体"/>
        <family val="3"/>
        <charset val="134"/>
      </rPr>
      <t>报告期间</t>
    </r>
    <r>
      <rPr>
        <b/>
        <sz val="14"/>
        <rFont val="Arial"/>
        <family val="2"/>
      </rPr>
      <t xml:space="preserve"> :</t>
    </r>
    <phoneticPr fontId="3" type="noConversion"/>
  </si>
  <si>
    <r>
      <rPr>
        <b/>
        <sz val="10"/>
        <color indexed="9"/>
        <rFont val="宋体"/>
        <family val="3"/>
        <charset val="134"/>
      </rPr>
      <t>项目</t>
    </r>
    <phoneticPr fontId="10" type="noConversion"/>
  </si>
  <si>
    <r>
      <t>1-9</t>
    </r>
    <r>
      <rPr>
        <b/>
        <sz val="10"/>
        <color indexed="9"/>
        <rFont val="宋体"/>
        <family val="3"/>
        <charset val="134"/>
      </rPr>
      <t>月</t>
    </r>
    <phoneticPr fontId="10" type="noConversion"/>
  </si>
  <si>
    <r>
      <t>10</t>
    </r>
    <r>
      <rPr>
        <b/>
        <sz val="10"/>
        <color indexed="9"/>
        <rFont val="宋体"/>
        <family val="3"/>
        <charset val="134"/>
      </rPr>
      <t>月</t>
    </r>
    <phoneticPr fontId="10" type="noConversion"/>
  </si>
  <si>
    <r>
      <t>11</t>
    </r>
    <r>
      <rPr>
        <b/>
        <sz val="10"/>
        <color indexed="9"/>
        <rFont val="Times New Roman"/>
        <family val="1"/>
      </rPr>
      <t>月</t>
    </r>
    <r>
      <rPr>
        <b/>
        <sz val="10"/>
        <rFont val="宋体"/>
        <family val="3"/>
        <charset val="134"/>
      </rPr>
      <t/>
    </r>
  </si>
  <si>
    <r>
      <t>12</t>
    </r>
    <r>
      <rPr>
        <b/>
        <sz val="10"/>
        <color indexed="9"/>
        <rFont val="Times New Roman"/>
        <family val="1"/>
      </rPr>
      <t>月</t>
    </r>
    <r>
      <rPr>
        <b/>
        <sz val="10"/>
        <rFont val="宋体"/>
        <family val="3"/>
        <charset val="134"/>
      </rPr>
      <t/>
    </r>
  </si>
  <si>
    <r>
      <t>1-12</t>
    </r>
    <r>
      <rPr>
        <b/>
        <sz val="10"/>
        <color indexed="9"/>
        <rFont val="宋体"/>
        <family val="3"/>
        <charset val="134"/>
      </rPr>
      <t>月</t>
    </r>
    <phoneticPr fontId="10" type="noConversion"/>
  </si>
  <si>
    <r>
      <t>1</t>
    </r>
    <r>
      <rPr>
        <b/>
        <sz val="10"/>
        <color indexed="9"/>
        <rFont val="宋体"/>
        <family val="3"/>
        <charset val="134"/>
      </rPr>
      <t>月</t>
    </r>
    <phoneticPr fontId="10" type="noConversion"/>
  </si>
  <si>
    <r>
      <t>2</t>
    </r>
    <r>
      <rPr>
        <b/>
        <sz val="10"/>
        <color indexed="9"/>
        <rFont val="Times New Roman"/>
        <family val="1"/>
      </rPr>
      <t>月</t>
    </r>
    <r>
      <rPr>
        <b/>
        <sz val="10"/>
        <rFont val="宋体"/>
        <family val="3"/>
        <charset val="134"/>
      </rPr>
      <t/>
    </r>
  </si>
  <si>
    <r>
      <t>3</t>
    </r>
    <r>
      <rPr>
        <b/>
        <sz val="10"/>
        <color indexed="9"/>
        <rFont val="Times New Roman"/>
        <family val="1"/>
      </rPr>
      <t>月</t>
    </r>
    <r>
      <rPr>
        <b/>
        <sz val="10"/>
        <rFont val="宋体"/>
        <family val="3"/>
        <charset val="134"/>
      </rPr>
      <t/>
    </r>
  </si>
  <si>
    <r>
      <t>4</t>
    </r>
    <r>
      <rPr>
        <b/>
        <sz val="10"/>
        <color indexed="9"/>
        <rFont val="Times New Roman"/>
        <family val="1"/>
      </rPr>
      <t>月</t>
    </r>
    <r>
      <rPr>
        <b/>
        <sz val="10"/>
        <rFont val="宋体"/>
        <family val="3"/>
        <charset val="134"/>
      </rPr>
      <t/>
    </r>
  </si>
  <si>
    <r>
      <t>5</t>
    </r>
    <r>
      <rPr>
        <b/>
        <sz val="10"/>
        <color indexed="9"/>
        <rFont val="Times New Roman"/>
        <family val="1"/>
      </rPr>
      <t>月</t>
    </r>
    <r>
      <rPr>
        <b/>
        <sz val="10"/>
        <rFont val="宋体"/>
        <family val="3"/>
        <charset val="134"/>
      </rPr>
      <t/>
    </r>
  </si>
  <si>
    <r>
      <t>6</t>
    </r>
    <r>
      <rPr>
        <b/>
        <sz val="10"/>
        <color indexed="9"/>
        <rFont val="Times New Roman"/>
        <family val="1"/>
      </rPr>
      <t>月</t>
    </r>
    <r>
      <rPr>
        <b/>
        <sz val="10"/>
        <rFont val="宋体"/>
        <family val="3"/>
        <charset val="134"/>
      </rPr>
      <t/>
    </r>
  </si>
  <si>
    <r>
      <t>7</t>
    </r>
    <r>
      <rPr>
        <b/>
        <sz val="10"/>
        <color indexed="9"/>
        <rFont val="宋体"/>
        <family val="3"/>
        <charset val="134"/>
      </rPr>
      <t>月</t>
    </r>
    <phoneticPr fontId="10" type="noConversion"/>
  </si>
  <si>
    <r>
      <t>8</t>
    </r>
    <r>
      <rPr>
        <b/>
        <sz val="10"/>
        <color indexed="9"/>
        <rFont val="Times New Roman"/>
        <family val="1"/>
      </rPr>
      <t>月</t>
    </r>
    <r>
      <rPr>
        <b/>
        <sz val="10"/>
        <rFont val="宋体"/>
        <family val="3"/>
        <charset val="134"/>
      </rPr>
      <t/>
    </r>
  </si>
  <si>
    <r>
      <t>9</t>
    </r>
    <r>
      <rPr>
        <b/>
        <sz val="10"/>
        <color indexed="9"/>
        <rFont val="Times New Roman"/>
        <family val="1"/>
      </rPr>
      <t>月</t>
    </r>
    <r>
      <rPr>
        <b/>
        <sz val="10"/>
        <rFont val="宋体"/>
        <family val="3"/>
        <charset val="134"/>
      </rPr>
      <t/>
    </r>
  </si>
  <si>
    <r>
      <t>10</t>
    </r>
    <r>
      <rPr>
        <b/>
        <sz val="10"/>
        <color indexed="9"/>
        <rFont val="Times New Roman"/>
        <family val="1"/>
      </rPr>
      <t>月</t>
    </r>
    <r>
      <rPr>
        <b/>
        <sz val="10"/>
        <rFont val="宋体"/>
        <family val="3"/>
        <charset val="134"/>
      </rPr>
      <t/>
    </r>
  </si>
  <si>
    <r>
      <rPr>
        <b/>
        <sz val="10"/>
        <color indexed="9"/>
        <rFont val="宋体"/>
        <family val="3"/>
        <charset val="134"/>
      </rPr>
      <t>财务费用</t>
    </r>
    <phoneticPr fontId="83" type="noConversion"/>
  </si>
  <si>
    <r>
      <t>1-6</t>
    </r>
    <r>
      <rPr>
        <b/>
        <sz val="10"/>
        <color indexed="9"/>
        <rFont val="宋体"/>
        <family val="3"/>
        <charset val="134"/>
      </rPr>
      <t>月</t>
    </r>
    <phoneticPr fontId="10" type="noConversion"/>
  </si>
  <si>
    <r>
      <t>7-12</t>
    </r>
    <r>
      <rPr>
        <b/>
        <sz val="10"/>
        <color indexed="9"/>
        <rFont val="宋体"/>
        <family val="3"/>
        <charset val="134"/>
      </rPr>
      <t>月</t>
    </r>
    <phoneticPr fontId="10" type="noConversion"/>
  </si>
  <si>
    <r>
      <t>Rooms/</t>
    </r>
    <r>
      <rPr>
        <sz val="10"/>
        <color indexed="8"/>
        <rFont val="宋体"/>
        <family val="3"/>
        <charset val="134"/>
      </rPr>
      <t>客房</t>
    </r>
  </si>
  <si>
    <r>
      <t>F&amp;B/</t>
    </r>
    <r>
      <rPr>
        <sz val="10"/>
        <color indexed="8"/>
        <rFont val="宋体"/>
        <family val="3"/>
        <charset val="134"/>
      </rPr>
      <t>餐饮</t>
    </r>
  </si>
  <si>
    <r>
      <rPr>
        <b/>
        <sz val="10"/>
        <color indexed="8"/>
        <rFont val="宋体"/>
        <family val="3"/>
        <charset val="134"/>
      </rPr>
      <t>报表名称：</t>
    </r>
    <phoneticPr fontId="10" type="noConversion"/>
  </si>
  <si>
    <r>
      <rPr>
        <b/>
        <sz val="10"/>
        <color indexed="8"/>
        <rFont val="宋体"/>
        <family val="3"/>
        <charset val="134"/>
      </rPr>
      <t>公司名称：</t>
    </r>
  </si>
  <si>
    <r>
      <rPr>
        <b/>
        <sz val="10"/>
        <color indexed="8"/>
        <rFont val="宋体"/>
        <family val="3"/>
        <charset val="134"/>
      </rPr>
      <t>报告期间：</t>
    </r>
  </si>
  <si>
    <r>
      <rPr>
        <b/>
        <sz val="10"/>
        <color indexed="8"/>
        <rFont val="宋体"/>
        <family val="3"/>
        <charset val="134"/>
      </rPr>
      <t>货币单位：</t>
    </r>
  </si>
  <si>
    <t>毛利率</t>
    <phoneticPr fontId="83" type="noConversion"/>
  </si>
  <si>
    <t>填表说明：</t>
    <phoneticPr fontId="10" type="noConversion"/>
  </si>
  <si>
    <r>
      <rPr>
        <u/>
        <sz val="10"/>
        <color indexed="12"/>
        <rFont val="宋体"/>
        <family val="3"/>
        <charset val="134"/>
      </rPr>
      <t>返回目录</t>
    </r>
    <phoneticPr fontId="10" type="noConversion"/>
  </si>
  <si>
    <t>M2</t>
  </si>
  <si>
    <t>M3</t>
  </si>
  <si>
    <t>M4</t>
  </si>
  <si>
    <t>M5</t>
  </si>
  <si>
    <t>M6</t>
  </si>
  <si>
    <t>C3</t>
  </si>
  <si>
    <t>C4</t>
  </si>
  <si>
    <t>C5</t>
  </si>
  <si>
    <t>C6</t>
  </si>
  <si>
    <t>C7</t>
  </si>
  <si>
    <t>C8</t>
  </si>
  <si>
    <r>
      <t>5.</t>
    </r>
    <r>
      <rPr>
        <b/>
        <sz val="10"/>
        <rFont val="宋体"/>
        <family val="3"/>
        <charset val="134"/>
      </rPr>
      <t>其他</t>
    </r>
    <phoneticPr fontId="83" type="noConversion"/>
  </si>
  <si>
    <t>其他</t>
    <phoneticPr fontId="83" type="noConversion"/>
  </si>
  <si>
    <t>请注意：</t>
    <phoneticPr fontId="10" type="noConversion"/>
  </si>
  <si>
    <t>其他业务板块经营收到的现金</t>
    <phoneticPr fontId="10" type="noConversion"/>
  </si>
  <si>
    <t>其他业务板块运营支付的现金</t>
    <phoneticPr fontId="10" type="noConversion"/>
  </si>
  <si>
    <t>NA</t>
    <phoneticPr fontId="83" type="noConversion"/>
  </si>
  <si>
    <r>
      <rPr>
        <b/>
        <sz val="14"/>
        <rFont val="宋体"/>
        <family val="3"/>
        <charset val="134"/>
      </rPr>
      <t>编制日期</t>
    </r>
    <r>
      <rPr>
        <b/>
        <sz val="14"/>
        <rFont val="Arial"/>
        <family val="2"/>
      </rPr>
      <t xml:space="preserve"> :</t>
    </r>
    <phoneticPr fontId="3" type="noConversion"/>
  </si>
  <si>
    <t>内部交易表</t>
    <phoneticPr fontId="10" type="noConversion"/>
  </si>
  <si>
    <t>股权投资收益</t>
    <phoneticPr fontId="83" type="noConversion"/>
  </si>
  <si>
    <t>关联公司名称</t>
    <phoneticPr fontId="83" type="noConversion"/>
  </si>
  <si>
    <t>其他内部交易</t>
    <phoneticPr fontId="83" type="noConversion"/>
  </si>
  <si>
    <t>金茂装饰收入</t>
    <phoneticPr fontId="83" type="noConversion"/>
  </si>
  <si>
    <t>金茂装饰成本</t>
    <phoneticPr fontId="83" type="noConversion"/>
  </si>
  <si>
    <t>售房收入</t>
    <phoneticPr fontId="83" type="noConversion"/>
  </si>
  <si>
    <t>售房成本</t>
    <phoneticPr fontId="83" type="noConversion"/>
  </si>
  <si>
    <t>写字楼租金收入</t>
    <phoneticPr fontId="83" type="noConversion"/>
  </si>
  <si>
    <t>写字楼租金费用</t>
    <phoneticPr fontId="83" type="noConversion"/>
  </si>
  <si>
    <r>
      <t>1.</t>
    </r>
    <r>
      <rPr>
        <sz val="10"/>
        <rFont val="宋体"/>
        <family val="3"/>
        <charset val="134"/>
      </rPr>
      <t>本表反映与方兴地产系统内公司间的内部交易，填写时请列出关联公司名称。</t>
    </r>
    <phoneticPr fontId="83" type="noConversion"/>
  </si>
  <si>
    <t>合计</t>
    <phoneticPr fontId="83" type="noConversion"/>
  </si>
  <si>
    <t>实交税金表</t>
    <phoneticPr fontId="10" type="noConversion"/>
  </si>
  <si>
    <t>C9</t>
  </si>
  <si>
    <t>C10</t>
  </si>
  <si>
    <t>C11</t>
  </si>
  <si>
    <t>C12</t>
  </si>
  <si>
    <r>
      <rPr>
        <b/>
        <sz val="10"/>
        <color indexed="8"/>
        <rFont val="宋体"/>
        <family val="3"/>
        <charset val="134"/>
      </rPr>
      <t>报表名称：</t>
    </r>
    <phoneticPr fontId="83" type="noConversion"/>
  </si>
  <si>
    <r>
      <rPr>
        <b/>
        <sz val="10"/>
        <rFont val="宋体"/>
        <family val="3"/>
        <charset val="134"/>
      </rPr>
      <t>财务费用合计</t>
    </r>
    <phoneticPr fontId="83" type="noConversion"/>
  </si>
  <si>
    <r>
      <rPr>
        <b/>
        <sz val="10"/>
        <rFont val="宋体"/>
        <family val="3"/>
        <charset val="134"/>
      </rPr>
      <t>利息收入小计</t>
    </r>
    <phoneticPr fontId="83" type="noConversion"/>
  </si>
  <si>
    <r>
      <rPr>
        <b/>
        <sz val="10"/>
        <rFont val="宋体"/>
        <family val="3"/>
        <charset val="134"/>
      </rPr>
      <t>利息支出小计</t>
    </r>
    <phoneticPr fontId="83" type="noConversion"/>
  </si>
  <si>
    <r>
      <rPr>
        <b/>
        <sz val="10"/>
        <rFont val="宋体"/>
        <family val="3"/>
        <charset val="134"/>
      </rPr>
      <t>银行手续费小计</t>
    </r>
    <phoneticPr fontId="83" type="noConversion"/>
  </si>
  <si>
    <t>向少数股东借款收到的现金</t>
  </si>
  <si>
    <t>系统外关联公司往来流入</t>
  </si>
  <si>
    <t>系统外关联公司往来流出</t>
  </si>
  <si>
    <t>偿还少数股东借款支付的现金</t>
    <phoneticPr fontId="10" type="noConversion"/>
  </si>
  <si>
    <t>售后服务费小计</t>
  </si>
  <si>
    <t>折旧及摊销小计</t>
  </si>
  <si>
    <t>房产税</t>
  </si>
  <si>
    <t>其他小计</t>
  </si>
  <si>
    <t>债券</t>
    <phoneticPr fontId="83" type="noConversion"/>
  </si>
  <si>
    <t>汇兑损益小计</t>
    <phoneticPr fontId="83" type="noConversion"/>
  </si>
  <si>
    <t>其他小计</t>
    <phoneticPr fontId="83" type="noConversion"/>
  </si>
  <si>
    <t>(12-11)</t>
    <phoneticPr fontId="10" type="noConversion"/>
  </si>
  <si>
    <t>应计利息</t>
    <phoneticPr fontId="10" type="noConversion"/>
  </si>
  <si>
    <t>年利率</t>
    <phoneticPr fontId="10" type="noConversion"/>
  </si>
  <si>
    <t>财务费用附表</t>
    <phoneticPr fontId="10" type="noConversion"/>
  </si>
  <si>
    <t>总利息支出</t>
    <phoneticPr fontId="83" type="noConversion"/>
  </si>
  <si>
    <t>净财务费用</t>
    <phoneticPr fontId="83" type="noConversion"/>
  </si>
  <si>
    <t>委贷利息收入</t>
    <phoneticPr fontId="10" type="noConversion"/>
  </si>
  <si>
    <t>其中：自身经营产生的利息支出</t>
    <phoneticPr fontId="10" type="noConversion"/>
  </si>
  <si>
    <t>净财务费用</t>
    <phoneticPr fontId="10" type="noConversion"/>
  </si>
  <si>
    <t>C13</t>
  </si>
  <si>
    <t>C14</t>
  </si>
  <si>
    <t>银行存款</t>
    <phoneticPr fontId="83" type="noConversion"/>
  </si>
  <si>
    <t>住宅</t>
  </si>
  <si>
    <t>人数</t>
    <phoneticPr fontId="83" type="noConversion"/>
  </si>
  <si>
    <t>年平均人数</t>
    <phoneticPr fontId="83" type="noConversion"/>
  </si>
  <si>
    <t>劳动报酬总额</t>
    <phoneticPr fontId="83" type="noConversion"/>
  </si>
  <si>
    <t>社会保险费用</t>
    <phoneticPr fontId="83" type="noConversion"/>
  </si>
  <si>
    <r>
      <t>Total /</t>
    </r>
    <r>
      <rPr>
        <b/>
        <sz val="10"/>
        <color indexed="8"/>
        <rFont val="宋体"/>
        <family val="3"/>
        <charset val="134"/>
      </rPr>
      <t>合计</t>
    </r>
  </si>
  <si>
    <t>报表名称：</t>
    <phoneticPr fontId="10" type="noConversion"/>
  </si>
  <si>
    <r>
      <rPr>
        <sz val="10"/>
        <rFont val="宋体"/>
        <family val="3"/>
        <charset val="134"/>
      </rPr>
      <t>投资者关系费用</t>
    </r>
  </si>
  <si>
    <t>所有者权益：</t>
    <phoneticPr fontId="10" type="noConversion"/>
  </si>
  <si>
    <t>所有者权益合计</t>
    <phoneticPr fontId="10" type="noConversion"/>
  </si>
  <si>
    <t>外币资本折算差额</t>
    <phoneticPr fontId="10" type="noConversion"/>
  </si>
  <si>
    <t>负债和所有者权益总计</t>
    <phoneticPr fontId="10" type="noConversion"/>
  </si>
  <si>
    <t>资产负债表</t>
    <phoneticPr fontId="10" type="noConversion"/>
  </si>
  <si>
    <r>
      <rPr>
        <u/>
        <sz val="10"/>
        <color indexed="12"/>
        <rFont val="宋体"/>
        <family val="3"/>
        <charset val="134"/>
      </rPr>
      <t>返回目录</t>
    </r>
    <phoneticPr fontId="10" type="noConversion"/>
  </si>
  <si>
    <r>
      <rPr>
        <b/>
        <sz val="10"/>
        <color indexed="8"/>
        <rFont val="宋体"/>
        <family val="3"/>
        <charset val="134"/>
      </rPr>
      <t>利润表</t>
    </r>
    <phoneticPr fontId="10" type="noConversion"/>
  </si>
  <si>
    <r>
      <rPr>
        <b/>
        <sz val="10"/>
        <color indexed="8"/>
        <rFont val="宋体"/>
        <family val="3"/>
        <charset val="134"/>
      </rPr>
      <t>一、营业收入</t>
    </r>
  </si>
  <si>
    <r>
      <rPr>
        <b/>
        <sz val="10"/>
        <color indexed="8"/>
        <rFont val="宋体"/>
        <family val="3"/>
        <charset val="134"/>
      </rPr>
      <t>二、营业利润（亏损以</t>
    </r>
    <r>
      <rPr>
        <b/>
        <sz val="10"/>
        <color indexed="8"/>
        <rFont val="Arial"/>
        <family val="2"/>
      </rPr>
      <t>“-”</t>
    </r>
    <r>
      <rPr>
        <b/>
        <sz val="10"/>
        <color indexed="8"/>
        <rFont val="宋体"/>
        <family val="3"/>
        <charset val="134"/>
      </rPr>
      <t>号填列）</t>
    </r>
  </si>
  <si>
    <r>
      <rPr>
        <b/>
        <sz val="10"/>
        <color indexed="8"/>
        <rFont val="宋体"/>
        <family val="3"/>
        <charset val="134"/>
      </rPr>
      <t>三、利润总额（亏损总额以</t>
    </r>
    <r>
      <rPr>
        <b/>
        <sz val="10"/>
        <color indexed="8"/>
        <rFont val="Arial"/>
        <family val="2"/>
      </rPr>
      <t>“-”</t>
    </r>
    <r>
      <rPr>
        <b/>
        <sz val="10"/>
        <color indexed="8"/>
        <rFont val="宋体"/>
        <family val="3"/>
        <charset val="134"/>
      </rPr>
      <t>号填列）</t>
    </r>
  </si>
  <si>
    <r>
      <rPr>
        <b/>
        <sz val="10"/>
        <color indexed="8"/>
        <rFont val="宋体"/>
        <family val="3"/>
        <charset val="134"/>
      </rPr>
      <t>四、净利润（净亏损以</t>
    </r>
    <r>
      <rPr>
        <b/>
        <sz val="10"/>
        <color indexed="8"/>
        <rFont val="Arial"/>
        <family val="2"/>
      </rPr>
      <t>“-”</t>
    </r>
    <r>
      <rPr>
        <b/>
        <sz val="10"/>
        <color indexed="8"/>
        <rFont val="宋体"/>
        <family val="3"/>
        <charset val="134"/>
      </rPr>
      <t>号填列）</t>
    </r>
  </si>
  <si>
    <r>
      <rPr>
        <b/>
        <sz val="10"/>
        <color indexed="8"/>
        <rFont val="宋体"/>
        <family val="3"/>
        <charset val="134"/>
      </rPr>
      <t>现金流量表</t>
    </r>
    <phoneticPr fontId="10" type="noConversion"/>
  </si>
  <si>
    <r>
      <rPr>
        <sz val="10"/>
        <rFont val="宋体"/>
        <family val="3"/>
        <charset val="134"/>
      </rPr>
      <t>销售房屋收到的现金</t>
    </r>
    <phoneticPr fontId="10" type="noConversion"/>
  </si>
  <si>
    <r>
      <rPr>
        <sz val="10"/>
        <rFont val="宋体"/>
        <family val="3"/>
        <charset val="134"/>
      </rPr>
      <t>租赁房屋收到的现金</t>
    </r>
    <phoneticPr fontId="10" type="noConversion"/>
  </si>
  <si>
    <r>
      <rPr>
        <sz val="10"/>
        <rFont val="宋体"/>
        <family val="3"/>
        <charset val="134"/>
      </rPr>
      <t>物业管理收到的现金</t>
    </r>
    <phoneticPr fontId="10" type="noConversion"/>
  </si>
  <si>
    <r>
      <rPr>
        <sz val="10"/>
        <rFont val="宋体"/>
        <family val="3"/>
        <charset val="134"/>
      </rPr>
      <t>酒店经营收到的现金</t>
    </r>
    <phoneticPr fontId="10" type="noConversion"/>
  </si>
  <si>
    <r>
      <rPr>
        <sz val="10"/>
        <rFont val="宋体"/>
        <family val="3"/>
        <charset val="134"/>
      </rPr>
      <t>收到的税费返还</t>
    </r>
    <phoneticPr fontId="10" type="noConversion"/>
  </si>
  <si>
    <r>
      <rPr>
        <sz val="10"/>
        <rFont val="宋体"/>
        <family val="3"/>
        <charset val="134"/>
      </rPr>
      <t>系统内公司资金往来的现金流入</t>
    </r>
    <phoneticPr fontId="10" type="noConversion"/>
  </si>
  <si>
    <r>
      <rPr>
        <sz val="10"/>
        <rFont val="宋体"/>
        <family val="3"/>
        <charset val="134"/>
      </rPr>
      <t>收到的其它与经营活动有关的现金</t>
    </r>
    <phoneticPr fontId="10" type="noConversion"/>
  </si>
  <si>
    <r>
      <rPr>
        <b/>
        <sz val="10"/>
        <rFont val="宋体"/>
        <family val="3"/>
        <charset val="134"/>
      </rPr>
      <t>现金流入小计</t>
    </r>
  </si>
  <si>
    <r>
      <rPr>
        <sz val="10"/>
        <rFont val="宋体"/>
        <family val="3"/>
        <charset val="134"/>
      </rPr>
      <t>土地获得价款支出的现金</t>
    </r>
    <phoneticPr fontId="10" type="noConversion"/>
  </si>
  <si>
    <r>
      <rPr>
        <sz val="10"/>
        <rFont val="宋体"/>
        <family val="3"/>
        <charset val="134"/>
      </rPr>
      <t>前期工程费支出的现金</t>
    </r>
    <phoneticPr fontId="10" type="noConversion"/>
  </si>
  <si>
    <r>
      <rPr>
        <sz val="10"/>
        <rFont val="宋体"/>
        <family val="3"/>
        <charset val="134"/>
      </rPr>
      <t>建筑安装工程支出的现金</t>
    </r>
    <phoneticPr fontId="10" type="noConversion"/>
  </si>
  <si>
    <r>
      <rPr>
        <sz val="10"/>
        <rFont val="宋体"/>
        <family val="3"/>
        <charset val="134"/>
      </rPr>
      <t>基础设施建设费支出的现金</t>
    </r>
    <phoneticPr fontId="10" type="noConversion"/>
  </si>
  <si>
    <r>
      <rPr>
        <sz val="10"/>
        <rFont val="宋体"/>
        <family val="3"/>
        <charset val="134"/>
      </rPr>
      <t>公共配套设施费支出的现金</t>
    </r>
    <phoneticPr fontId="10" type="noConversion"/>
  </si>
  <si>
    <r>
      <rPr>
        <sz val="10"/>
        <rFont val="宋体"/>
        <family val="3"/>
        <charset val="134"/>
      </rPr>
      <t>租赁业务运营支付的现金</t>
    </r>
    <phoneticPr fontId="10" type="noConversion"/>
  </si>
  <si>
    <r>
      <t xml:space="preserve">  </t>
    </r>
    <r>
      <rPr>
        <sz val="10"/>
        <rFont val="宋体"/>
        <family val="3"/>
        <charset val="134"/>
      </rPr>
      <t>房屋及设备维护费支付的现金</t>
    </r>
    <phoneticPr fontId="10" type="noConversion"/>
  </si>
  <si>
    <r>
      <t xml:space="preserve">  </t>
    </r>
    <r>
      <rPr>
        <sz val="10"/>
        <rFont val="宋体"/>
        <family val="3"/>
        <charset val="134"/>
      </rPr>
      <t>物业管理费现金支出</t>
    </r>
    <phoneticPr fontId="10" type="noConversion"/>
  </si>
  <si>
    <r>
      <t xml:space="preserve">  </t>
    </r>
    <r>
      <rPr>
        <sz val="10"/>
        <rFont val="宋体"/>
        <family val="3"/>
        <charset val="134"/>
      </rPr>
      <t>能源费现金支出</t>
    </r>
    <phoneticPr fontId="10" type="noConversion"/>
  </si>
  <si>
    <r>
      <t xml:space="preserve">  </t>
    </r>
    <r>
      <rPr>
        <sz val="10"/>
        <rFont val="宋体"/>
        <family val="3"/>
        <charset val="134"/>
      </rPr>
      <t>租赁业务运营的其它现金支出</t>
    </r>
    <phoneticPr fontId="10" type="noConversion"/>
  </si>
  <si>
    <r>
      <rPr>
        <sz val="10"/>
        <rFont val="宋体"/>
        <family val="3"/>
        <charset val="134"/>
      </rPr>
      <t>物业管理经营支出的现金</t>
    </r>
    <phoneticPr fontId="10" type="noConversion"/>
  </si>
  <si>
    <r>
      <t xml:space="preserve">  </t>
    </r>
    <r>
      <rPr>
        <sz val="10"/>
        <rFont val="宋体"/>
        <family val="3"/>
        <charset val="134"/>
      </rPr>
      <t>物管成本的的现金</t>
    </r>
    <phoneticPr fontId="10" type="noConversion"/>
  </si>
  <si>
    <r>
      <t xml:space="preserve">  </t>
    </r>
    <r>
      <rPr>
        <sz val="10"/>
        <rFont val="宋体"/>
        <family val="3"/>
        <charset val="134"/>
      </rPr>
      <t>财产费的现金支出</t>
    </r>
    <phoneticPr fontId="10" type="noConversion"/>
  </si>
  <si>
    <r>
      <t xml:space="preserve">  </t>
    </r>
    <r>
      <rPr>
        <sz val="10"/>
        <rFont val="宋体"/>
        <family val="3"/>
        <charset val="134"/>
      </rPr>
      <t>物业管理运营的其它现金支出</t>
    </r>
    <phoneticPr fontId="10" type="noConversion"/>
  </si>
  <si>
    <r>
      <rPr>
        <sz val="10"/>
        <rFont val="宋体"/>
        <family val="3"/>
        <charset val="134"/>
      </rPr>
      <t>酒店运营支付的现金</t>
    </r>
    <phoneticPr fontId="10" type="noConversion"/>
  </si>
  <si>
    <r>
      <t xml:space="preserve">  </t>
    </r>
    <r>
      <rPr>
        <sz val="10"/>
        <rFont val="宋体"/>
        <family val="3"/>
        <charset val="134"/>
      </rPr>
      <t>餐饮成本支付的现金</t>
    </r>
    <phoneticPr fontId="10" type="noConversion"/>
  </si>
  <si>
    <r>
      <t xml:space="preserve">  </t>
    </r>
    <r>
      <rPr>
        <sz val="10"/>
        <rFont val="宋体"/>
        <family val="3"/>
        <charset val="134"/>
      </rPr>
      <t>能源费支付的现金</t>
    </r>
    <phoneticPr fontId="10" type="noConversion"/>
  </si>
  <si>
    <r>
      <t xml:space="preserve">  </t>
    </r>
    <r>
      <rPr>
        <sz val="10"/>
        <rFont val="宋体"/>
        <family val="3"/>
        <charset val="134"/>
      </rPr>
      <t>维修费支付的现金</t>
    </r>
    <phoneticPr fontId="10" type="noConversion"/>
  </si>
  <si>
    <r>
      <t xml:space="preserve">  </t>
    </r>
    <r>
      <rPr>
        <sz val="10"/>
        <rFont val="宋体"/>
        <family val="3"/>
        <charset val="134"/>
      </rPr>
      <t>酒店运营的其它现金支出</t>
    </r>
    <phoneticPr fontId="10" type="noConversion"/>
  </si>
  <si>
    <r>
      <rPr>
        <sz val="10"/>
        <rFont val="宋体"/>
        <family val="3"/>
        <charset val="134"/>
      </rPr>
      <t>支付给职工以及为职工支付的现金</t>
    </r>
    <phoneticPr fontId="10" type="noConversion"/>
  </si>
  <si>
    <r>
      <rPr>
        <sz val="10"/>
        <rFont val="宋体"/>
        <family val="3"/>
        <charset val="134"/>
      </rPr>
      <t>支付的各种税费</t>
    </r>
    <phoneticPr fontId="10" type="noConversion"/>
  </si>
  <si>
    <r>
      <t xml:space="preserve">  </t>
    </r>
    <r>
      <rPr>
        <sz val="10"/>
        <rFont val="宋体"/>
        <family val="3"/>
        <charset val="134"/>
      </rPr>
      <t>支付营业税及附加的现金</t>
    </r>
    <phoneticPr fontId="10" type="noConversion"/>
  </si>
  <si>
    <r>
      <t xml:space="preserve">  </t>
    </r>
    <r>
      <rPr>
        <sz val="10"/>
        <rFont val="宋体"/>
        <family val="3"/>
        <charset val="134"/>
      </rPr>
      <t>支付所得税税金支出的现金</t>
    </r>
    <phoneticPr fontId="10" type="noConversion"/>
  </si>
  <si>
    <r>
      <t xml:space="preserve">  </t>
    </r>
    <r>
      <rPr>
        <sz val="10"/>
        <rFont val="宋体"/>
        <family val="3"/>
        <charset val="134"/>
      </rPr>
      <t>支付土地增值税的现金</t>
    </r>
    <phoneticPr fontId="10" type="noConversion"/>
  </si>
  <si>
    <r>
      <t xml:space="preserve">  </t>
    </r>
    <r>
      <rPr>
        <sz val="10"/>
        <rFont val="宋体"/>
        <family val="3"/>
        <charset val="134"/>
      </rPr>
      <t>支付房产税的现金</t>
    </r>
    <phoneticPr fontId="10" type="noConversion"/>
  </si>
  <si>
    <r>
      <t xml:space="preserve">  </t>
    </r>
    <r>
      <rPr>
        <sz val="10"/>
        <rFont val="宋体"/>
        <family val="3"/>
        <charset val="134"/>
      </rPr>
      <t>支付其它税种的现金</t>
    </r>
    <phoneticPr fontId="10" type="noConversion"/>
  </si>
  <si>
    <r>
      <rPr>
        <sz val="10"/>
        <rFont val="宋体"/>
        <family val="3"/>
        <charset val="134"/>
      </rPr>
      <t>管理费用支付的现金</t>
    </r>
    <phoneticPr fontId="10" type="noConversion"/>
  </si>
  <si>
    <r>
      <rPr>
        <sz val="10"/>
        <rFont val="宋体"/>
        <family val="3"/>
        <charset val="134"/>
      </rPr>
      <t>销售费用支付的现金</t>
    </r>
    <phoneticPr fontId="10" type="noConversion"/>
  </si>
  <si>
    <r>
      <rPr>
        <sz val="10"/>
        <rFont val="宋体"/>
        <family val="3"/>
        <charset val="134"/>
      </rPr>
      <t>系统内公司资金往来的现金流出</t>
    </r>
    <phoneticPr fontId="10" type="noConversion"/>
  </si>
  <si>
    <r>
      <rPr>
        <sz val="10"/>
        <rFont val="宋体"/>
        <family val="3"/>
        <charset val="134"/>
      </rPr>
      <t>支付的其它与经营活动有关的现金</t>
    </r>
    <phoneticPr fontId="10" type="noConversion"/>
  </si>
  <si>
    <r>
      <rPr>
        <b/>
        <sz val="10"/>
        <rFont val="宋体"/>
        <family val="3"/>
        <charset val="134"/>
      </rPr>
      <t>现金流出小计</t>
    </r>
    <phoneticPr fontId="10" type="noConversion"/>
  </si>
  <si>
    <r>
      <rPr>
        <b/>
        <sz val="10"/>
        <rFont val="宋体"/>
        <family val="3"/>
        <charset val="134"/>
      </rPr>
      <t>经营活动产生的现金流量</t>
    </r>
    <phoneticPr fontId="10" type="noConversion"/>
  </si>
  <si>
    <r>
      <rPr>
        <sz val="10"/>
        <rFont val="宋体"/>
        <family val="3"/>
        <charset val="134"/>
      </rPr>
      <t>收回投资收到的现金</t>
    </r>
    <phoneticPr fontId="10" type="noConversion"/>
  </si>
  <si>
    <r>
      <rPr>
        <sz val="10"/>
        <rFont val="宋体"/>
        <family val="3"/>
        <charset val="134"/>
      </rPr>
      <t>取得投资收益收到的现金</t>
    </r>
    <phoneticPr fontId="10" type="noConversion"/>
  </si>
  <si>
    <r>
      <rPr>
        <sz val="10"/>
        <rFont val="宋体"/>
        <family val="3"/>
        <charset val="134"/>
      </rPr>
      <t>处置固定资产、无形资产、其它长期资产收回的投资</t>
    </r>
    <phoneticPr fontId="10" type="noConversion"/>
  </si>
  <si>
    <r>
      <rPr>
        <sz val="10"/>
        <rFont val="宋体"/>
        <family val="3"/>
        <charset val="134"/>
      </rPr>
      <t>处置子公司及其他营业单位收到的现金净额</t>
    </r>
    <phoneticPr fontId="10" type="noConversion"/>
  </si>
  <si>
    <r>
      <rPr>
        <sz val="10"/>
        <rFont val="宋体"/>
        <family val="3"/>
        <charset val="134"/>
      </rPr>
      <t>收到的其它与投资活动有关的现金</t>
    </r>
    <phoneticPr fontId="10" type="noConversion"/>
  </si>
  <si>
    <r>
      <rPr>
        <b/>
        <sz val="10"/>
        <rFont val="宋体"/>
        <family val="3"/>
        <charset val="134"/>
      </rPr>
      <t>投资现金流入小计</t>
    </r>
    <phoneticPr fontId="10" type="noConversion"/>
  </si>
  <si>
    <r>
      <rPr>
        <sz val="10"/>
        <rFont val="宋体"/>
        <family val="3"/>
        <charset val="134"/>
      </rPr>
      <t>购建固定资产、无形资产和其他长期资产支付的现金</t>
    </r>
    <phoneticPr fontId="10" type="noConversion"/>
  </si>
  <si>
    <r>
      <rPr>
        <sz val="10"/>
        <rFont val="宋体"/>
        <family val="3"/>
        <charset val="134"/>
      </rPr>
      <t>债权性投资支付的现金</t>
    </r>
    <phoneticPr fontId="10" type="noConversion"/>
  </si>
  <si>
    <r>
      <rPr>
        <sz val="10"/>
        <rFont val="宋体"/>
        <family val="3"/>
        <charset val="134"/>
      </rPr>
      <t>取得子公司支付的现金净额</t>
    </r>
    <phoneticPr fontId="10" type="noConversion"/>
  </si>
  <si>
    <r>
      <rPr>
        <sz val="10"/>
        <rFont val="宋体"/>
        <family val="3"/>
        <charset val="134"/>
      </rPr>
      <t>向合营企业投资</t>
    </r>
    <phoneticPr fontId="10" type="noConversion"/>
  </si>
  <si>
    <r>
      <rPr>
        <sz val="10"/>
        <rFont val="宋体"/>
        <family val="3"/>
        <charset val="134"/>
      </rPr>
      <t>向联营企业投资</t>
    </r>
    <phoneticPr fontId="10" type="noConversion"/>
  </si>
  <si>
    <r>
      <rPr>
        <sz val="10"/>
        <rFont val="宋体"/>
        <family val="3"/>
        <charset val="134"/>
      </rPr>
      <t>支付的其它与投资活动有关的现金</t>
    </r>
    <phoneticPr fontId="10" type="noConversion"/>
  </si>
  <si>
    <r>
      <rPr>
        <b/>
        <sz val="10"/>
        <rFont val="宋体"/>
        <family val="3"/>
        <charset val="134"/>
      </rPr>
      <t>投资现金流出小计</t>
    </r>
    <phoneticPr fontId="10" type="noConversion"/>
  </si>
  <si>
    <r>
      <rPr>
        <b/>
        <sz val="10"/>
        <rFont val="宋体"/>
        <family val="3"/>
        <charset val="134"/>
      </rPr>
      <t>投资活动产生的现金流量</t>
    </r>
    <phoneticPr fontId="10" type="noConversion"/>
  </si>
  <si>
    <r>
      <rPr>
        <sz val="10"/>
        <rFont val="宋体"/>
        <family val="3"/>
        <charset val="134"/>
      </rPr>
      <t>发行股票或债券实际收到的款项净额</t>
    </r>
    <phoneticPr fontId="10" type="noConversion"/>
  </si>
  <si>
    <r>
      <rPr>
        <sz val="10"/>
        <rFont val="宋体"/>
        <family val="3"/>
        <charset val="134"/>
      </rPr>
      <t>吸收实收资本收到现金</t>
    </r>
    <phoneticPr fontId="10" type="noConversion"/>
  </si>
  <si>
    <r>
      <rPr>
        <sz val="10"/>
        <rFont val="宋体"/>
        <family val="3"/>
        <charset val="134"/>
      </rPr>
      <t>向银行借款收到的现金</t>
    </r>
    <phoneticPr fontId="10" type="noConversion"/>
  </si>
  <si>
    <r>
      <rPr>
        <sz val="10"/>
        <rFont val="宋体"/>
        <family val="3"/>
        <charset val="134"/>
      </rPr>
      <t>向股东借款收到的现金</t>
    </r>
    <phoneticPr fontId="10" type="noConversion"/>
  </si>
  <si>
    <r>
      <rPr>
        <sz val="10"/>
        <rFont val="宋体"/>
        <family val="3"/>
        <charset val="134"/>
      </rPr>
      <t>收到的其它与筹资有关的现金流入</t>
    </r>
    <phoneticPr fontId="10" type="noConversion"/>
  </si>
  <si>
    <r>
      <rPr>
        <b/>
        <sz val="10"/>
        <rFont val="宋体"/>
        <family val="3"/>
        <charset val="134"/>
      </rPr>
      <t>筹资现金流入小计</t>
    </r>
    <phoneticPr fontId="10" type="noConversion"/>
  </si>
  <si>
    <r>
      <rPr>
        <sz val="10"/>
        <rFont val="宋体"/>
        <family val="3"/>
        <charset val="134"/>
      </rPr>
      <t>偿还银行借款支付的现金</t>
    </r>
    <phoneticPr fontId="10" type="noConversion"/>
  </si>
  <si>
    <r>
      <rPr>
        <sz val="10"/>
        <rFont val="宋体"/>
        <family val="3"/>
        <charset val="134"/>
      </rPr>
      <t>偿还股东借款支付的现金</t>
    </r>
    <phoneticPr fontId="10" type="noConversion"/>
  </si>
  <si>
    <r>
      <rPr>
        <sz val="10"/>
        <rFont val="宋体"/>
        <family val="3"/>
        <charset val="134"/>
      </rPr>
      <t>支付的现金股利和支付的利润</t>
    </r>
    <phoneticPr fontId="10" type="noConversion"/>
  </si>
  <si>
    <r>
      <rPr>
        <sz val="10"/>
        <rFont val="宋体"/>
        <family val="3"/>
        <charset val="134"/>
      </rPr>
      <t>支付借款利息和债券利息</t>
    </r>
    <phoneticPr fontId="10" type="noConversion"/>
  </si>
  <si>
    <r>
      <rPr>
        <sz val="10"/>
        <rFont val="宋体"/>
        <family val="3"/>
        <charset val="134"/>
      </rPr>
      <t>支付的其它与筹资有关的支出</t>
    </r>
    <phoneticPr fontId="10" type="noConversion"/>
  </si>
  <si>
    <r>
      <rPr>
        <b/>
        <sz val="10"/>
        <rFont val="宋体"/>
        <family val="3"/>
        <charset val="134"/>
      </rPr>
      <t>筹资现金流出小计</t>
    </r>
    <phoneticPr fontId="10" type="noConversion"/>
  </si>
  <si>
    <r>
      <rPr>
        <b/>
        <sz val="10"/>
        <rFont val="宋体"/>
        <family val="3"/>
        <charset val="134"/>
      </rPr>
      <t>筹资活动产生的现金流量</t>
    </r>
    <phoneticPr fontId="10" type="noConversion"/>
  </si>
  <si>
    <r>
      <rPr>
        <b/>
        <sz val="10"/>
        <rFont val="宋体"/>
        <family val="3"/>
        <charset val="134"/>
      </rPr>
      <t>汇率变动对现金及现金等价物的影响</t>
    </r>
    <phoneticPr fontId="10" type="noConversion"/>
  </si>
  <si>
    <r>
      <rPr>
        <b/>
        <sz val="10"/>
        <rFont val="宋体"/>
        <family val="3"/>
        <charset val="134"/>
      </rPr>
      <t>现金及现金等价物净增加额</t>
    </r>
    <phoneticPr fontId="10" type="noConversion"/>
  </si>
  <si>
    <r>
      <rPr>
        <b/>
        <sz val="10"/>
        <rFont val="宋体"/>
        <family val="3"/>
        <charset val="134"/>
      </rPr>
      <t>加：期初现金及现金等价物余额</t>
    </r>
    <r>
      <rPr>
        <b/>
        <sz val="10"/>
        <rFont val="Arial"/>
        <family val="2"/>
      </rPr>
      <t xml:space="preserve"> </t>
    </r>
    <phoneticPr fontId="10" type="noConversion"/>
  </si>
  <si>
    <r>
      <rPr>
        <b/>
        <sz val="10"/>
        <rFont val="宋体"/>
        <family val="3"/>
        <charset val="134"/>
      </rPr>
      <t>期末现金及现金等价物余额</t>
    </r>
    <phoneticPr fontId="10" type="noConversion"/>
  </si>
  <si>
    <r>
      <rPr>
        <b/>
        <sz val="10"/>
        <rFont val="宋体"/>
        <family val="3"/>
        <charset val="134"/>
      </rPr>
      <t>经营活动产生的现金流量：</t>
    </r>
    <phoneticPr fontId="10" type="noConversion"/>
  </si>
  <si>
    <r>
      <rPr>
        <sz val="10"/>
        <rFont val="宋体"/>
        <family val="3"/>
        <charset val="134"/>
      </rPr>
      <t>加：资产减值准备</t>
    </r>
    <r>
      <rPr>
        <sz val="10"/>
        <rFont val="Arial"/>
        <family val="2"/>
      </rPr>
      <t xml:space="preserve"> </t>
    </r>
    <phoneticPr fontId="10" type="noConversion"/>
  </si>
  <si>
    <r>
      <rPr>
        <sz val="10"/>
        <rFont val="宋体"/>
        <family val="3"/>
        <charset val="134"/>
      </rPr>
      <t>固定资产折旧、油气资产折耗、生产学生物资产折旧</t>
    </r>
    <phoneticPr fontId="10" type="noConversion"/>
  </si>
  <si>
    <r>
      <rPr>
        <sz val="10"/>
        <rFont val="宋体"/>
        <family val="3"/>
        <charset val="134"/>
      </rPr>
      <t>无形资产摊销</t>
    </r>
  </si>
  <si>
    <r>
      <rPr>
        <sz val="10"/>
        <rFont val="宋体"/>
        <family val="3"/>
        <charset val="134"/>
      </rPr>
      <t>长期待摊费用摊销</t>
    </r>
  </si>
  <si>
    <r>
      <rPr>
        <sz val="10"/>
        <rFont val="宋体"/>
        <family val="3"/>
        <charset val="134"/>
      </rPr>
      <t>处置固定资产、无形资产和其他长期资产的损失</t>
    </r>
  </si>
  <si>
    <r>
      <rPr>
        <sz val="10"/>
        <rFont val="宋体"/>
        <family val="3"/>
        <charset val="134"/>
      </rPr>
      <t>固定资产报废损失</t>
    </r>
  </si>
  <si>
    <r>
      <rPr>
        <sz val="10"/>
        <rFont val="宋体"/>
        <family val="3"/>
        <charset val="134"/>
      </rPr>
      <t>公允价值变动损失</t>
    </r>
    <phoneticPr fontId="10" type="noConversion"/>
  </si>
  <si>
    <r>
      <rPr>
        <sz val="10"/>
        <rFont val="宋体"/>
        <family val="3"/>
        <charset val="134"/>
      </rPr>
      <t>财务费用</t>
    </r>
  </si>
  <si>
    <r>
      <rPr>
        <sz val="10"/>
        <rFont val="宋体"/>
        <family val="3"/>
        <charset val="134"/>
      </rPr>
      <t>投资损失</t>
    </r>
  </si>
  <si>
    <r>
      <rPr>
        <sz val="10"/>
        <rFont val="宋体"/>
        <family val="3"/>
        <charset val="134"/>
      </rPr>
      <t>递延所得税资产减少</t>
    </r>
    <phoneticPr fontId="10" type="noConversion"/>
  </si>
  <si>
    <r>
      <rPr>
        <sz val="10"/>
        <rFont val="宋体"/>
        <family val="3"/>
        <charset val="134"/>
      </rPr>
      <t>递延所得税负债增加</t>
    </r>
    <phoneticPr fontId="10" type="noConversion"/>
  </si>
  <si>
    <r>
      <rPr>
        <sz val="10"/>
        <rFont val="宋体"/>
        <family val="3"/>
        <charset val="134"/>
      </rPr>
      <t>存货的减少</t>
    </r>
  </si>
  <si>
    <r>
      <rPr>
        <sz val="10"/>
        <rFont val="宋体"/>
        <family val="3"/>
        <charset val="134"/>
      </rPr>
      <t>经营性应收项目的减少</t>
    </r>
  </si>
  <si>
    <r>
      <rPr>
        <sz val="10"/>
        <rFont val="宋体"/>
        <family val="3"/>
        <charset val="134"/>
      </rPr>
      <t>经营性应付项目的增加</t>
    </r>
  </si>
  <si>
    <r>
      <rPr>
        <sz val="10"/>
        <rFont val="宋体"/>
        <family val="3"/>
        <charset val="134"/>
      </rPr>
      <t>其他</t>
    </r>
    <phoneticPr fontId="10" type="noConversion"/>
  </si>
  <si>
    <r>
      <rPr>
        <b/>
        <sz val="10"/>
        <rFont val="宋体"/>
        <family val="3"/>
        <charset val="134"/>
      </rPr>
      <t>经营活动产生的现金流量净额</t>
    </r>
    <phoneticPr fontId="10" type="noConversion"/>
  </si>
  <si>
    <r>
      <rPr>
        <b/>
        <sz val="10"/>
        <color indexed="8"/>
        <rFont val="宋体"/>
        <family val="3"/>
        <charset val="134"/>
      </rPr>
      <t>财务费用表</t>
    </r>
    <phoneticPr fontId="10" type="noConversion"/>
  </si>
  <si>
    <r>
      <t>1.</t>
    </r>
    <r>
      <rPr>
        <b/>
        <sz val="10"/>
        <rFont val="宋体"/>
        <family val="3"/>
        <charset val="134"/>
      </rPr>
      <t>利息支出</t>
    </r>
    <phoneticPr fontId="83" type="noConversion"/>
  </si>
  <si>
    <r>
      <t>2.</t>
    </r>
    <r>
      <rPr>
        <b/>
        <sz val="10"/>
        <rFont val="宋体"/>
        <family val="3"/>
        <charset val="134"/>
      </rPr>
      <t>利息收入</t>
    </r>
    <phoneticPr fontId="83" type="noConversion"/>
  </si>
  <si>
    <r>
      <t>3.</t>
    </r>
    <r>
      <rPr>
        <b/>
        <sz val="10"/>
        <rFont val="宋体"/>
        <family val="3"/>
        <charset val="134"/>
      </rPr>
      <t>银行手续费</t>
    </r>
    <phoneticPr fontId="83" type="noConversion"/>
  </si>
  <si>
    <r>
      <t>4.</t>
    </r>
    <r>
      <rPr>
        <b/>
        <sz val="10"/>
        <rFont val="宋体"/>
        <family val="3"/>
        <charset val="134"/>
      </rPr>
      <t>汇兑损益</t>
    </r>
    <phoneticPr fontId="83" type="noConversion"/>
  </si>
  <si>
    <r>
      <rPr>
        <sz val="10"/>
        <rFont val="宋体"/>
        <family val="3"/>
        <charset val="134"/>
      </rPr>
      <t>借款本金（</t>
    </r>
    <r>
      <rPr>
        <sz val="10"/>
        <rFont val="Arial"/>
        <family val="2"/>
      </rPr>
      <t>**</t>
    </r>
    <r>
      <rPr>
        <sz val="10"/>
        <rFont val="宋体"/>
        <family val="3"/>
        <charset val="134"/>
      </rPr>
      <t>银行，借款期限：</t>
    </r>
    <r>
      <rPr>
        <sz val="10"/>
        <rFont val="Arial"/>
        <family val="2"/>
      </rPr>
      <t>****</t>
    </r>
    <r>
      <rPr>
        <sz val="10"/>
        <rFont val="宋体"/>
        <family val="3"/>
        <charset val="134"/>
      </rPr>
      <t>年</t>
    </r>
    <r>
      <rPr>
        <sz val="10"/>
        <rFont val="Arial"/>
        <family val="2"/>
      </rPr>
      <t>*</t>
    </r>
    <r>
      <rPr>
        <sz val="10"/>
        <rFont val="宋体"/>
        <family val="3"/>
        <charset val="134"/>
      </rPr>
      <t>月</t>
    </r>
    <r>
      <rPr>
        <sz val="10"/>
        <rFont val="Arial"/>
        <family val="2"/>
      </rPr>
      <t>*</t>
    </r>
    <r>
      <rPr>
        <sz val="10"/>
        <rFont val="宋体"/>
        <family val="3"/>
        <charset val="134"/>
      </rPr>
      <t>日</t>
    </r>
    <r>
      <rPr>
        <sz val="10"/>
        <rFont val="Arial"/>
        <family val="2"/>
      </rPr>
      <t>-****</t>
    </r>
    <r>
      <rPr>
        <sz val="10"/>
        <rFont val="宋体"/>
        <family val="3"/>
        <charset val="134"/>
      </rPr>
      <t>年</t>
    </r>
    <r>
      <rPr>
        <sz val="10"/>
        <rFont val="Arial"/>
        <family val="2"/>
      </rPr>
      <t>*</t>
    </r>
    <r>
      <rPr>
        <sz val="10"/>
        <rFont val="宋体"/>
        <family val="3"/>
        <charset val="134"/>
      </rPr>
      <t>月</t>
    </r>
    <r>
      <rPr>
        <sz val="10"/>
        <rFont val="Arial"/>
        <family val="2"/>
      </rPr>
      <t>*</t>
    </r>
    <r>
      <rPr>
        <sz val="10"/>
        <rFont val="宋体"/>
        <family val="3"/>
        <charset val="134"/>
      </rPr>
      <t>日））</t>
    </r>
    <phoneticPr fontId="10" type="noConversion"/>
  </si>
  <si>
    <r>
      <t xml:space="preserve">          </t>
    </r>
    <r>
      <rPr>
        <sz val="10"/>
        <rFont val="宋体"/>
        <family val="3"/>
        <charset val="134"/>
      </rPr>
      <t>总部资金安排产生的利息支出</t>
    </r>
    <phoneticPr fontId="10" type="noConversion"/>
  </si>
  <si>
    <r>
      <rPr>
        <b/>
        <sz val="10"/>
        <rFont val="宋体"/>
        <family val="3"/>
        <charset val="134"/>
      </rPr>
      <t>减：</t>
    </r>
    <r>
      <rPr>
        <b/>
        <sz val="10"/>
        <rFont val="Arial"/>
        <family val="2"/>
      </rPr>
      <t xml:space="preserve"> </t>
    </r>
    <r>
      <rPr>
        <b/>
        <sz val="10"/>
        <rFont val="宋体"/>
        <family val="3"/>
        <charset val="134"/>
      </rPr>
      <t>资本化利息（进开发成本表</t>
    </r>
    <r>
      <rPr>
        <b/>
        <sz val="10"/>
        <rFont val="Arial"/>
        <family val="2"/>
      </rPr>
      <t>-</t>
    </r>
    <r>
      <rPr>
        <b/>
        <sz val="10"/>
        <rFont val="宋体"/>
        <family val="3"/>
        <charset val="134"/>
      </rPr>
      <t>资本化利息）</t>
    </r>
    <phoneticPr fontId="83" type="noConversion"/>
  </si>
  <si>
    <r>
      <rPr>
        <b/>
        <sz val="10"/>
        <rFont val="宋体"/>
        <family val="3"/>
        <charset val="134"/>
      </rPr>
      <t>费用化利息（进损益表</t>
    </r>
    <r>
      <rPr>
        <b/>
        <sz val="10"/>
        <rFont val="Arial"/>
        <family val="2"/>
      </rPr>
      <t>-</t>
    </r>
    <r>
      <rPr>
        <b/>
        <sz val="10"/>
        <rFont val="宋体"/>
        <family val="3"/>
        <charset val="134"/>
      </rPr>
      <t>财务费用）</t>
    </r>
    <phoneticPr fontId="83" type="noConversion"/>
  </si>
  <si>
    <r>
      <rPr>
        <b/>
        <sz val="10"/>
        <rFont val="宋体"/>
        <family val="3"/>
        <charset val="134"/>
      </rPr>
      <t>减：</t>
    </r>
    <r>
      <rPr>
        <b/>
        <sz val="10"/>
        <rFont val="Arial"/>
        <family val="2"/>
      </rPr>
      <t xml:space="preserve"> </t>
    </r>
    <r>
      <rPr>
        <b/>
        <sz val="10"/>
        <rFont val="宋体"/>
        <family val="3"/>
        <charset val="134"/>
      </rPr>
      <t>委贷利息收入（进损益表</t>
    </r>
    <r>
      <rPr>
        <b/>
        <sz val="10"/>
        <rFont val="Arial"/>
        <family val="2"/>
      </rPr>
      <t>-</t>
    </r>
    <r>
      <rPr>
        <b/>
        <sz val="10"/>
        <rFont val="宋体"/>
        <family val="3"/>
        <charset val="134"/>
      </rPr>
      <t>投资收益）</t>
    </r>
    <phoneticPr fontId="83" type="noConversion"/>
  </si>
  <si>
    <r>
      <rPr>
        <sz val="10"/>
        <rFont val="宋体"/>
        <family val="3"/>
        <charset val="134"/>
      </rPr>
      <t>委贷本金（</t>
    </r>
    <r>
      <rPr>
        <sz val="10"/>
        <rFont val="Arial"/>
        <family val="2"/>
      </rPr>
      <t>**</t>
    </r>
    <r>
      <rPr>
        <sz val="10"/>
        <rFont val="宋体"/>
        <family val="3"/>
        <charset val="134"/>
      </rPr>
      <t>银行，贷款期限：</t>
    </r>
    <r>
      <rPr>
        <sz val="10"/>
        <rFont val="Arial"/>
        <family val="2"/>
      </rPr>
      <t>****</t>
    </r>
    <r>
      <rPr>
        <sz val="10"/>
        <rFont val="宋体"/>
        <family val="3"/>
        <charset val="134"/>
      </rPr>
      <t>年</t>
    </r>
    <r>
      <rPr>
        <sz val="10"/>
        <rFont val="Arial"/>
        <family val="2"/>
      </rPr>
      <t>*</t>
    </r>
    <r>
      <rPr>
        <sz val="10"/>
        <rFont val="宋体"/>
        <family val="3"/>
        <charset val="134"/>
      </rPr>
      <t>月</t>
    </r>
    <r>
      <rPr>
        <sz val="10"/>
        <rFont val="Arial"/>
        <family val="2"/>
      </rPr>
      <t>*</t>
    </r>
    <r>
      <rPr>
        <sz val="10"/>
        <rFont val="宋体"/>
        <family val="3"/>
        <charset val="134"/>
      </rPr>
      <t>日</t>
    </r>
    <r>
      <rPr>
        <sz val="10"/>
        <rFont val="Arial"/>
        <family val="2"/>
      </rPr>
      <t>-****</t>
    </r>
    <r>
      <rPr>
        <sz val="10"/>
        <rFont val="宋体"/>
        <family val="3"/>
        <charset val="134"/>
      </rPr>
      <t>年</t>
    </r>
    <r>
      <rPr>
        <sz val="10"/>
        <rFont val="Arial"/>
        <family val="2"/>
      </rPr>
      <t>*</t>
    </r>
    <r>
      <rPr>
        <sz val="10"/>
        <rFont val="宋体"/>
        <family val="3"/>
        <charset val="134"/>
      </rPr>
      <t>月</t>
    </r>
    <r>
      <rPr>
        <sz val="10"/>
        <rFont val="Arial"/>
        <family val="2"/>
      </rPr>
      <t>*</t>
    </r>
    <r>
      <rPr>
        <sz val="10"/>
        <rFont val="宋体"/>
        <family val="3"/>
        <charset val="134"/>
      </rPr>
      <t>日））</t>
    </r>
    <phoneticPr fontId="10" type="noConversion"/>
  </si>
  <si>
    <r>
      <rPr>
        <b/>
        <sz val="10"/>
        <color indexed="8"/>
        <rFont val="宋体"/>
        <family val="3"/>
        <charset val="134"/>
      </rPr>
      <t>报表名称：</t>
    </r>
    <phoneticPr fontId="83" type="noConversion"/>
  </si>
  <si>
    <t>经济增加值计算表</t>
    <phoneticPr fontId="10" type="noConversion"/>
  </si>
  <si>
    <r>
      <rPr>
        <u/>
        <sz val="10"/>
        <color indexed="12"/>
        <rFont val="宋体"/>
        <family val="3"/>
        <charset val="134"/>
      </rPr>
      <t>返回目录</t>
    </r>
    <phoneticPr fontId="10" type="noConversion"/>
  </si>
  <si>
    <t>项目名称</t>
    <phoneticPr fontId="10" type="noConversion"/>
  </si>
  <si>
    <r>
      <rPr>
        <b/>
        <sz val="10"/>
        <rFont val="宋体"/>
        <family val="3"/>
        <charset val="134"/>
      </rPr>
      <t>一、净利润</t>
    </r>
    <phoneticPr fontId="141" type="noConversion"/>
  </si>
  <si>
    <r>
      <t xml:space="preserve">  </t>
    </r>
    <r>
      <rPr>
        <sz val="10"/>
        <rFont val="宋体"/>
        <family val="3"/>
        <charset val="134"/>
      </rPr>
      <t>其中：责任净利润</t>
    </r>
    <phoneticPr fontId="141" type="noConversion"/>
  </si>
  <si>
    <r>
      <rPr>
        <b/>
        <sz val="10"/>
        <rFont val="宋体"/>
        <family val="3"/>
        <charset val="134"/>
      </rPr>
      <t>二、税后净营业利润调整项</t>
    </r>
    <phoneticPr fontId="141" type="noConversion"/>
  </si>
  <si>
    <r>
      <rPr>
        <sz val="10"/>
        <rFont val="宋体"/>
        <family val="3"/>
        <charset val="134"/>
      </rPr>
      <t>（一）利息支出</t>
    </r>
    <phoneticPr fontId="141" type="noConversion"/>
  </si>
  <si>
    <r>
      <rPr>
        <sz val="10"/>
        <rFont val="宋体"/>
        <family val="3"/>
        <charset val="134"/>
      </rPr>
      <t>（二）研究开发费用调整项</t>
    </r>
    <phoneticPr fontId="141" type="noConversion"/>
  </si>
  <si>
    <r>
      <t xml:space="preserve">   1</t>
    </r>
    <r>
      <rPr>
        <sz val="10"/>
        <rFont val="宋体"/>
        <family val="3"/>
        <charset val="134"/>
      </rPr>
      <t>、管理费用项下</t>
    </r>
    <phoneticPr fontId="141" type="noConversion"/>
  </si>
  <si>
    <r>
      <t xml:space="preserve">     </t>
    </r>
    <r>
      <rPr>
        <sz val="10"/>
        <rFont val="宋体"/>
        <family val="3"/>
        <charset val="134"/>
      </rPr>
      <t>其中：国家项目研发支出</t>
    </r>
    <phoneticPr fontId="141" type="noConversion"/>
  </si>
  <si>
    <r>
      <t xml:space="preserve">   2</t>
    </r>
    <r>
      <rPr>
        <sz val="10"/>
        <rFont val="宋体"/>
        <family val="3"/>
        <charset val="134"/>
      </rPr>
      <t>、当期确认为无形资产的研发支出（含国家项目研发支出）</t>
    </r>
    <phoneticPr fontId="141" type="noConversion"/>
  </si>
  <si>
    <r>
      <t xml:space="preserve">   3</t>
    </r>
    <r>
      <rPr>
        <sz val="10"/>
        <rFont val="宋体"/>
        <family val="3"/>
        <charset val="134"/>
      </rPr>
      <t>、计入当期成本费用勘探费用</t>
    </r>
    <phoneticPr fontId="141" type="noConversion"/>
  </si>
  <si>
    <r>
      <rPr>
        <sz val="10"/>
        <rFont val="宋体"/>
        <family val="3"/>
        <charset val="134"/>
      </rPr>
      <t>（三）非经常性收益调整项</t>
    </r>
    <phoneticPr fontId="9" type="noConversion"/>
  </si>
  <si>
    <r>
      <t xml:space="preserve">     </t>
    </r>
    <r>
      <rPr>
        <sz val="10"/>
        <rFont val="宋体"/>
        <family val="3"/>
        <charset val="134"/>
      </rPr>
      <t>其中：股权转让收益</t>
    </r>
    <phoneticPr fontId="141" type="noConversion"/>
  </si>
  <si>
    <r>
      <t xml:space="preserve">         </t>
    </r>
    <r>
      <rPr>
        <sz val="10"/>
        <rFont val="宋体"/>
        <family val="3"/>
        <charset val="134"/>
      </rPr>
      <t>非流动资产转让（含土地）收益</t>
    </r>
    <phoneticPr fontId="141" type="noConversion"/>
  </si>
  <si>
    <r>
      <t xml:space="preserve">         </t>
    </r>
    <r>
      <rPr>
        <sz val="10"/>
        <rFont val="宋体"/>
        <family val="3"/>
        <charset val="134"/>
      </rPr>
      <t>与主业发展无关的资产置换收益</t>
    </r>
    <phoneticPr fontId="141" type="noConversion"/>
  </si>
  <si>
    <r>
      <t xml:space="preserve">         </t>
    </r>
    <r>
      <rPr>
        <sz val="10"/>
        <rFont val="宋体"/>
        <family val="3"/>
        <charset val="134"/>
      </rPr>
      <t>与经营活动无关的补贴收入</t>
    </r>
    <phoneticPr fontId="141" type="noConversion"/>
  </si>
  <si>
    <r>
      <rPr>
        <b/>
        <sz val="10"/>
        <rFont val="宋体"/>
        <family val="3"/>
        <charset val="134"/>
      </rPr>
      <t>三、税后净营业利润</t>
    </r>
    <phoneticPr fontId="141" type="noConversion"/>
  </si>
  <si>
    <r>
      <rPr>
        <b/>
        <sz val="10"/>
        <rFont val="宋体"/>
        <family val="3"/>
        <charset val="134"/>
      </rPr>
      <t>四、调整后资本</t>
    </r>
    <phoneticPr fontId="12" type="noConversion"/>
  </si>
  <si>
    <r>
      <rPr>
        <sz val="10"/>
        <rFont val="宋体"/>
        <family val="3"/>
        <charset val="134"/>
      </rPr>
      <t>（一）平均所有者权益</t>
    </r>
    <phoneticPr fontId="141" type="noConversion"/>
  </si>
  <si>
    <r>
      <t xml:space="preserve">  1</t>
    </r>
    <r>
      <rPr>
        <sz val="10"/>
        <rFont val="宋体"/>
        <family val="3"/>
        <charset val="134"/>
      </rPr>
      <t>、平均账面所有者权益</t>
    </r>
    <phoneticPr fontId="141" type="noConversion"/>
  </si>
  <si>
    <r>
      <t xml:space="preserve">  2</t>
    </r>
    <r>
      <rPr>
        <sz val="10"/>
        <rFont val="宋体"/>
        <family val="3"/>
        <charset val="134"/>
      </rPr>
      <t>、无偿占用方兴系统内其他公司资金</t>
    </r>
    <phoneticPr fontId="141" type="noConversion"/>
  </si>
  <si>
    <r>
      <rPr>
        <sz val="10"/>
        <rFont val="宋体"/>
        <family val="3"/>
        <charset val="134"/>
      </rPr>
      <t>（二）平均负债合计</t>
    </r>
    <phoneticPr fontId="141" type="noConversion"/>
  </si>
  <si>
    <r>
      <t xml:space="preserve">  1</t>
    </r>
    <r>
      <rPr>
        <sz val="10"/>
        <rFont val="宋体"/>
        <family val="3"/>
        <charset val="134"/>
      </rPr>
      <t>、平均账面负债</t>
    </r>
    <phoneticPr fontId="141" type="noConversion"/>
  </si>
  <si>
    <r>
      <t xml:space="preserve">  2</t>
    </r>
    <r>
      <rPr>
        <sz val="10"/>
        <rFont val="宋体"/>
        <family val="3"/>
        <charset val="134"/>
      </rPr>
      <t>、无偿给方兴系统内其他公司使用的银行借款</t>
    </r>
    <phoneticPr fontId="141" type="noConversion"/>
  </si>
  <si>
    <r>
      <rPr>
        <sz val="10"/>
        <rFont val="宋体"/>
        <family val="3"/>
        <charset val="134"/>
      </rPr>
      <t>（三）平均无息流动负债</t>
    </r>
    <phoneticPr fontId="141" type="noConversion"/>
  </si>
  <si>
    <r>
      <t xml:space="preserve">  1</t>
    </r>
    <r>
      <rPr>
        <sz val="10"/>
        <rFont val="宋体"/>
        <family val="3"/>
        <charset val="134"/>
      </rPr>
      <t>、平均账面流动负债</t>
    </r>
    <phoneticPr fontId="141" type="noConversion"/>
  </si>
  <si>
    <r>
      <t xml:space="preserve">  2</t>
    </r>
    <r>
      <rPr>
        <sz val="10"/>
        <rFont val="宋体"/>
        <family val="3"/>
        <charset val="134"/>
      </rPr>
      <t>、平均账面短期借款</t>
    </r>
    <phoneticPr fontId="141" type="noConversion"/>
  </si>
  <si>
    <r>
      <t xml:space="preserve">  3</t>
    </r>
    <r>
      <rPr>
        <sz val="10"/>
        <rFont val="宋体"/>
        <family val="3"/>
        <charset val="134"/>
      </rPr>
      <t>、平均账面一年内到期的非流动负债</t>
    </r>
    <phoneticPr fontId="141" type="noConversion"/>
  </si>
  <si>
    <r>
      <t xml:space="preserve">  4</t>
    </r>
    <r>
      <rPr>
        <sz val="10"/>
        <rFont val="宋体"/>
        <family val="3"/>
        <charset val="134"/>
      </rPr>
      <t>、因承担国家任务形成的</t>
    </r>
    <r>
      <rPr>
        <sz val="10"/>
        <rFont val="Arial"/>
        <family val="2"/>
      </rPr>
      <t>“</t>
    </r>
    <r>
      <rPr>
        <sz val="10"/>
        <rFont val="宋体"/>
        <family val="3"/>
        <charset val="134"/>
      </rPr>
      <t>专项应付款</t>
    </r>
    <r>
      <rPr>
        <sz val="10"/>
        <rFont val="Arial"/>
        <family val="2"/>
      </rPr>
      <t>”</t>
    </r>
    <phoneticPr fontId="141" type="noConversion"/>
  </si>
  <si>
    <r>
      <t xml:space="preserve">  5</t>
    </r>
    <r>
      <rPr>
        <sz val="10"/>
        <rFont val="宋体"/>
        <family val="3"/>
        <charset val="134"/>
      </rPr>
      <t>、因承担国家任务形成的</t>
    </r>
    <r>
      <rPr>
        <sz val="10"/>
        <rFont val="Arial"/>
        <family val="2"/>
      </rPr>
      <t>“</t>
    </r>
    <r>
      <rPr>
        <sz val="10"/>
        <rFont val="宋体"/>
        <family val="3"/>
        <charset val="134"/>
      </rPr>
      <t>特种储备基金</t>
    </r>
    <r>
      <rPr>
        <sz val="10"/>
        <rFont val="Arial"/>
        <family val="2"/>
      </rPr>
      <t>”</t>
    </r>
    <phoneticPr fontId="141" type="noConversion"/>
  </si>
  <si>
    <r>
      <t xml:space="preserve">  6</t>
    </r>
    <r>
      <rPr>
        <sz val="10"/>
        <rFont val="宋体"/>
        <family val="3"/>
        <charset val="134"/>
      </rPr>
      <t>、因承担国家任务形成的</t>
    </r>
    <r>
      <rPr>
        <sz val="10"/>
        <rFont val="Arial"/>
        <family val="2"/>
      </rPr>
      <t>“</t>
    </r>
    <r>
      <rPr>
        <sz val="10"/>
        <rFont val="宋体"/>
        <family val="3"/>
        <charset val="134"/>
      </rPr>
      <t>其他非流动负债</t>
    </r>
    <r>
      <rPr>
        <sz val="10"/>
        <rFont val="Arial"/>
        <family val="2"/>
      </rPr>
      <t>”</t>
    </r>
    <phoneticPr fontId="141" type="noConversion"/>
  </si>
  <si>
    <r>
      <t xml:space="preserve">  7</t>
    </r>
    <r>
      <rPr>
        <sz val="10"/>
        <rFont val="宋体"/>
        <family val="3"/>
        <charset val="134"/>
      </rPr>
      <t>、因长期收取客户保证金形成的</t>
    </r>
    <r>
      <rPr>
        <sz val="10"/>
        <rFont val="Arial"/>
        <family val="2"/>
      </rPr>
      <t>“</t>
    </r>
    <r>
      <rPr>
        <sz val="10"/>
        <rFont val="宋体"/>
        <family val="3"/>
        <charset val="134"/>
      </rPr>
      <t>长期应付款</t>
    </r>
    <r>
      <rPr>
        <sz val="10"/>
        <rFont val="Arial"/>
        <family val="2"/>
      </rPr>
      <t>”</t>
    </r>
    <phoneticPr fontId="141" type="noConversion"/>
  </si>
  <si>
    <r>
      <t xml:space="preserve">  8</t>
    </r>
    <r>
      <rPr>
        <sz val="10"/>
        <rFont val="宋体"/>
        <family val="3"/>
        <charset val="134"/>
      </rPr>
      <t>、无息流动负债中占用方兴系统内贷款资金（计息）</t>
    </r>
    <phoneticPr fontId="141" type="noConversion"/>
  </si>
  <si>
    <r>
      <rPr>
        <sz val="10"/>
        <rFont val="宋体"/>
        <family val="3"/>
        <charset val="134"/>
      </rPr>
      <t>（四）平均在建工程</t>
    </r>
    <phoneticPr fontId="141" type="noConversion"/>
  </si>
  <si>
    <r>
      <t xml:space="preserve">  1</t>
    </r>
    <r>
      <rPr>
        <sz val="10"/>
        <rFont val="宋体"/>
        <family val="3"/>
        <charset val="134"/>
      </rPr>
      <t>、平均账面在建工程（含工程物资</t>
    </r>
    <r>
      <rPr>
        <sz val="10"/>
        <rFont val="Arial"/>
        <family val="2"/>
      </rPr>
      <t>)</t>
    </r>
    <phoneticPr fontId="141" type="noConversion"/>
  </si>
  <si>
    <r>
      <t xml:space="preserve">  2</t>
    </r>
    <r>
      <rPr>
        <sz val="10"/>
        <rFont val="宋体"/>
        <family val="3"/>
        <charset val="134"/>
      </rPr>
      <t>、平均账面油气勘探支出</t>
    </r>
    <phoneticPr fontId="141" type="noConversion"/>
  </si>
  <si>
    <r>
      <t xml:space="preserve">  3</t>
    </r>
    <r>
      <rPr>
        <sz val="10"/>
        <rFont val="宋体"/>
        <family val="3"/>
        <charset val="134"/>
      </rPr>
      <t>、平均账面油气开发支出</t>
    </r>
    <phoneticPr fontId="141" type="noConversion"/>
  </si>
  <si>
    <r>
      <rPr>
        <b/>
        <sz val="10"/>
        <rFont val="宋体"/>
        <family val="3"/>
        <charset val="134"/>
      </rPr>
      <t>五、资本（资金）成本率（</t>
    </r>
    <r>
      <rPr>
        <b/>
        <sz val="10"/>
        <rFont val="Arial"/>
        <family val="2"/>
      </rPr>
      <t>WACC</t>
    </r>
    <r>
      <rPr>
        <b/>
        <sz val="10"/>
        <rFont val="宋体"/>
        <family val="3"/>
        <charset val="134"/>
      </rPr>
      <t>）</t>
    </r>
    <phoneticPr fontId="141" type="noConversion"/>
  </si>
  <si>
    <r>
      <t xml:space="preserve">  1</t>
    </r>
    <r>
      <rPr>
        <sz val="10"/>
        <rFont val="宋体"/>
        <family val="3"/>
        <charset val="134"/>
      </rPr>
      <t>、平均所有者权益</t>
    </r>
    <phoneticPr fontId="141" type="noConversion"/>
  </si>
  <si>
    <r>
      <t xml:space="preserve">  2</t>
    </r>
    <r>
      <rPr>
        <sz val="10"/>
        <rFont val="宋体"/>
        <family val="3"/>
        <charset val="134"/>
      </rPr>
      <t>、平均有息负债</t>
    </r>
    <phoneticPr fontId="141" type="noConversion"/>
  </si>
  <si>
    <r>
      <rPr>
        <b/>
        <sz val="10"/>
        <rFont val="宋体"/>
        <family val="3"/>
        <charset val="134"/>
      </rPr>
      <t>六、经济增加值（</t>
    </r>
    <r>
      <rPr>
        <b/>
        <sz val="10"/>
        <rFont val="Arial"/>
        <family val="2"/>
      </rPr>
      <t>EVA</t>
    </r>
    <r>
      <rPr>
        <b/>
        <sz val="10"/>
        <rFont val="宋体"/>
        <family val="3"/>
        <charset val="134"/>
      </rPr>
      <t>）</t>
    </r>
    <phoneticPr fontId="10" type="noConversion"/>
  </si>
  <si>
    <r>
      <rPr>
        <b/>
        <sz val="10"/>
        <color indexed="8"/>
        <rFont val="宋体"/>
        <family val="3"/>
        <charset val="134"/>
      </rPr>
      <t>部门费用表</t>
    </r>
    <phoneticPr fontId="10" type="noConversion"/>
  </si>
  <si>
    <r>
      <t>1.</t>
    </r>
    <r>
      <rPr>
        <b/>
        <sz val="10"/>
        <rFont val="宋体"/>
        <family val="3"/>
        <charset val="134"/>
      </rPr>
      <t>人工费用</t>
    </r>
    <phoneticPr fontId="83" type="noConversion"/>
  </si>
  <si>
    <r>
      <rPr>
        <b/>
        <sz val="10"/>
        <rFont val="宋体"/>
        <family val="3"/>
        <charset val="134"/>
      </rPr>
      <t>人工费用小计</t>
    </r>
    <phoneticPr fontId="83" type="noConversion"/>
  </si>
  <si>
    <r>
      <t>2.</t>
    </r>
    <r>
      <rPr>
        <b/>
        <sz val="10"/>
        <rFont val="宋体"/>
        <family val="3"/>
        <charset val="134"/>
      </rPr>
      <t>行政费用</t>
    </r>
    <phoneticPr fontId="83" type="noConversion"/>
  </si>
  <si>
    <r>
      <rPr>
        <b/>
        <sz val="10"/>
        <rFont val="宋体"/>
        <family val="3"/>
        <charset val="134"/>
      </rPr>
      <t>行政费用小计</t>
    </r>
    <phoneticPr fontId="83" type="noConversion"/>
  </si>
  <si>
    <t>电视费（酒店专用）</t>
    <phoneticPr fontId="83" type="noConversion"/>
  </si>
  <si>
    <t>乐队及其他团队费用（酒店专用）</t>
    <phoneticPr fontId="83" type="noConversion"/>
  </si>
  <si>
    <t>公众保险费（酒店专用）</t>
    <phoneticPr fontId="83" type="noConversion"/>
  </si>
  <si>
    <t>洗衣费（酒店专用）</t>
    <phoneticPr fontId="83" type="noConversion"/>
  </si>
  <si>
    <t>代理费（酒店专用）</t>
    <phoneticPr fontId="83" type="noConversion"/>
  </si>
  <si>
    <r>
      <rPr>
        <sz val="10"/>
        <rFont val="宋体"/>
        <family val="3"/>
        <charset val="134"/>
      </rPr>
      <t>其他</t>
    </r>
    <phoneticPr fontId="83" type="noConversion"/>
  </si>
  <si>
    <r>
      <rPr>
        <b/>
        <sz val="10"/>
        <rFont val="宋体"/>
        <family val="3"/>
        <charset val="134"/>
      </rPr>
      <t>合计</t>
    </r>
    <phoneticPr fontId="83" type="noConversion"/>
  </si>
  <si>
    <r>
      <rPr>
        <b/>
        <sz val="10"/>
        <rFont val="宋体"/>
        <family val="3"/>
        <charset val="134"/>
      </rPr>
      <t>平均人数</t>
    </r>
    <phoneticPr fontId="83" type="noConversion"/>
  </si>
  <si>
    <t>check</t>
    <phoneticPr fontId="10" type="noConversion"/>
  </si>
  <si>
    <r>
      <rPr>
        <b/>
        <sz val="10"/>
        <color indexed="10"/>
        <rFont val="宋体"/>
        <family val="3"/>
        <charset val="134"/>
      </rPr>
      <t>填表说明：</t>
    </r>
    <phoneticPr fontId="10" type="noConversion"/>
  </si>
  <si>
    <t>在岗职工</t>
    <phoneticPr fontId="83" type="noConversion"/>
  </si>
  <si>
    <t>其中</t>
    <phoneticPr fontId="83" type="noConversion"/>
  </si>
  <si>
    <t>下岗职工</t>
    <phoneticPr fontId="83" type="noConversion"/>
  </si>
  <si>
    <t>内退职工</t>
    <phoneticPr fontId="83" type="noConversion"/>
  </si>
  <si>
    <t>中化财预10表</t>
    <phoneticPr fontId="83" type="noConversion"/>
  </si>
  <si>
    <t>商业保险费用</t>
    <phoneticPr fontId="83" type="noConversion"/>
  </si>
  <si>
    <t>职工福利费用</t>
    <phoneticPr fontId="83" type="noConversion"/>
  </si>
  <si>
    <t>教育培训费</t>
    <phoneticPr fontId="83" type="noConversion"/>
  </si>
  <si>
    <t>劳动保护费</t>
    <phoneticPr fontId="83" type="noConversion"/>
  </si>
  <si>
    <t>职工住房费用</t>
    <phoneticPr fontId="83" type="noConversion"/>
  </si>
  <si>
    <t>工会经费</t>
    <phoneticPr fontId="83" type="noConversion"/>
  </si>
  <si>
    <t>其他人工成本</t>
    <phoneticPr fontId="83" type="noConversion"/>
  </si>
  <si>
    <r>
      <rPr>
        <b/>
        <sz val="10"/>
        <color indexed="10"/>
        <rFont val="宋体"/>
        <family val="3"/>
        <charset val="134"/>
      </rPr>
      <t>填表说明：</t>
    </r>
    <phoneticPr fontId="10" type="noConversion"/>
  </si>
  <si>
    <r>
      <t>2.</t>
    </r>
    <r>
      <rPr>
        <sz val="10"/>
        <rFont val="宋体"/>
        <family val="3"/>
        <charset val="134"/>
      </rPr>
      <t>上表中没有列示的内部交易项目，请在</t>
    </r>
    <r>
      <rPr>
        <sz val="10"/>
        <rFont val="Arial"/>
        <family val="2"/>
      </rPr>
      <t>44</t>
    </r>
    <r>
      <rPr>
        <sz val="10"/>
        <rFont val="宋体"/>
        <family val="3"/>
        <charset val="134"/>
      </rPr>
      <t>行</t>
    </r>
    <r>
      <rPr>
        <sz val="10"/>
        <rFont val="Arial"/>
        <family val="2"/>
      </rPr>
      <t>“</t>
    </r>
    <r>
      <rPr>
        <sz val="10"/>
        <rFont val="宋体"/>
        <family val="3"/>
        <charset val="134"/>
      </rPr>
      <t>其他内部交易</t>
    </r>
    <r>
      <rPr>
        <sz val="10"/>
        <rFont val="Arial"/>
        <family val="2"/>
      </rPr>
      <t>”</t>
    </r>
    <r>
      <rPr>
        <sz val="10"/>
        <rFont val="宋体"/>
        <family val="3"/>
        <charset val="134"/>
      </rPr>
      <t>列示，并注明内部交易具体内容。</t>
    </r>
    <phoneticPr fontId="83" type="noConversion"/>
  </si>
  <si>
    <r>
      <rPr>
        <sz val="10"/>
        <rFont val="宋体"/>
        <family val="3"/>
        <charset val="134"/>
      </rPr>
      <t>个人所得税</t>
    </r>
  </si>
  <si>
    <r>
      <rPr>
        <sz val="10"/>
        <rFont val="宋体"/>
        <family val="3"/>
        <charset val="134"/>
      </rPr>
      <t>营业税</t>
    </r>
  </si>
  <si>
    <r>
      <rPr>
        <sz val="10"/>
        <rFont val="宋体"/>
        <family val="3"/>
        <charset val="134"/>
      </rPr>
      <t>城市维护建设税</t>
    </r>
  </si>
  <si>
    <r>
      <rPr>
        <sz val="10"/>
        <rFont val="宋体"/>
        <family val="3"/>
        <charset val="134"/>
      </rPr>
      <t>教育费附加</t>
    </r>
  </si>
  <si>
    <r>
      <rPr>
        <sz val="10"/>
        <rFont val="宋体"/>
        <family val="3"/>
        <charset val="134"/>
      </rPr>
      <t>地方教育费附加</t>
    </r>
    <phoneticPr fontId="10" type="noConversion"/>
  </si>
  <si>
    <r>
      <rPr>
        <sz val="10"/>
        <rFont val="宋体"/>
        <family val="3"/>
        <charset val="134"/>
      </rPr>
      <t>房产税</t>
    </r>
  </si>
  <si>
    <r>
      <rPr>
        <sz val="10"/>
        <rFont val="宋体"/>
        <family val="3"/>
        <charset val="134"/>
      </rPr>
      <t>土地增值税</t>
    </r>
  </si>
  <si>
    <r>
      <rPr>
        <sz val="10"/>
        <rFont val="宋体"/>
        <family val="3"/>
        <charset val="134"/>
      </rPr>
      <t>车船税</t>
    </r>
  </si>
  <si>
    <r>
      <rPr>
        <sz val="10"/>
        <rFont val="宋体"/>
        <family val="3"/>
        <charset val="134"/>
      </rPr>
      <t>印花税</t>
    </r>
  </si>
  <si>
    <r>
      <rPr>
        <sz val="10"/>
        <rFont val="宋体"/>
        <family val="3"/>
        <charset val="134"/>
      </rPr>
      <t>契税</t>
    </r>
    <phoneticPr fontId="10" type="noConversion"/>
  </si>
  <si>
    <r>
      <t>(</t>
    </r>
    <r>
      <rPr>
        <sz val="10"/>
        <rFont val="宋体"/>
        <family val="3"/>
        <charset val="134"/>
      </rPr>
      <t>城镇</t>
    </r>
    <r>
      <rPr>
        <sz val="10"/>
        <rFont val="Arial"/>
        <family val="2"/>
      </rPr>
      <t>)</t>
    </r>
    <r>
      <rPr>
        <sz val="10"/>
        <rFont val="宋体"/>
        <family val="3"/>
        <charset val="134"/>
      </rPr>
      <t>土地使用税</t>
    </r>
    <phoneticPr fontId="10" type="noConversion"/>
  </si>
  <si>
    <r>
      <rPr>
        <sz val="10"/>
        <rFont val="宋体"/>
        <family val="3"/>
        <charset val="134"/>
      </rPr>
      <t>增值税</t>
    </r>
    <phoneticPr fontId="10" type="noConversion"/>
  </si>
  <si>
    <r>
      <rPr>
        <sz val="10"/>
        <rFont val="宋体"/>
        <family val="3"/>
        <charset val="134"/>
      </rPr>
      <t>文化事业建设费</t>
    </r>
    <phoneticPr fontId="10" type="noConversion"/>
  </si>
  <si>
    <r>
      <rPr>
        <sz val="10"/>
        <rFont val="宋体"/>
        <family val="3"/>
        <charset val="134"/>
      </rPr>
      <t>河道管理维护费</t>
    </r>
    <phoneticPr fontId="10" type="noConversion"/>
  </si>
  <si>
    <r>
      <rPr>
        <b/>
        <sz val="10"/>
        <color indexed="8"/>
        <rFont val="宋体"/>
        <family val="3"/>
        <charset val="134"/>
      </rPr>
      <t>报表名称：</t>
    </r>
    <phoneticPr fontId="10" type="noConversion"/>
  </si>
  <si>
    <r>
      <rPr>
        <b/>
        <sz val="10"/>
        <rFont val="宋体"/>
        <family val="3"/>
        <charset val="134"/>
      </rPr>
      <t>销售费用表</t>
    </r>
    <phoneticPr fontId="10" type="noConversion"/>
  </si>
  <si>
    <r>
      <rPr>
        <u/>
        <sz val="10"/>
        <color indexed="12"/>
        <rFont val="宋体"/>
        <family val="3"/>
        <charset val="134"/>
      </rPr>
      <t>返回目录</t>
    </r>
    <phoneticPr fontId="10" type="noConversion"/>
  </si>
  <si>
    <r>
      <rPr>
        <b/>
        <sz val="10"/>
        <color indexed="9"/>
        <rFont val="宋体"/>
        <family val="3"/>
        <charset val="134"/>
      </rPr>
      <t>销售费用</t>
    </r>
    <phoneticPr fontId="10" type="noConversion"/>
  </si>
  <si>
    <r>
      <t>1.</t>
    </r>
    <r>
      <rPr>
        <b/>
        <sz val="10"/>
        <rFont val="宋体"/>
        <family val="3"/>
        <charset val="134"/>
      </rPr>
      <t>人工费用</t>
    </r>
    <phoneticPr fontId="10" type="noConversion"/>
  </si>
  <si>
    <r>
      <rPr>
        <sz val="10"/>
        <rFont val="宋体"/>
        <family val="3"/>
        <charset val="134"/>
      </rPr>
      <t>工资</t>
    </r>
    <phoneticPr fontId="10" type="noConversion"/>
  </si>
  <si>
    <r>
      <rPr>
        <sz val="10"/>
        <rFont val="宋体"/>
        <family val="3"/>
        <charset val="134"/>
      </rPr>
      <t>奖金</t>
    </r>
    <phoneticPr fontId="10" type="noConversion"/>
  </si>
  <si>
    <r>
      <rPr>
        <sz val="10"/>
        <rFont val="宋体"/>
        <family val="3"/>
        <charset val="134"/>
      </rPr>
      <t>职工福利</t>
    </r>
    <phoneticPr fontId="10" type="noConversion"/>
  </si>
  <si>
    <r>
      <rPr>
        <sz val="10"/>
        <rFont val="宋体"/>
        <family val="3"/>
        <charset val="134"/>
      </rPr>
      <t>社会保险费</t>
    </r>
    <phoneticPr fontId="10" type="noConversion"/>
  </si>
  <si>
    <r>
      <rPr>
        <sz val="10"/>
        <rFont val="宋体"/>
        <family val="3"/>
        <charset val="134"/>
      </rPr>
      <t>其他保险费</t>
    </r>
    <phoneticPr fontId="10" type="noConversion"/>
  </si>
  <si>
    <r>
      <rPr>
        <sz val="10"/>
        <rFont val="宋体"/>
        <family val="3"/>
        <charset val="134"/>
      </rPr>
      <t>住房公积金</t>
    </r>
    <phoneticPr fontId="10" type="noConversion"/>
  </si>
  <si>
    <r>
      <rPr>
        <sz val="10"/>
        <rFont val="宋体"/>
        <family val="3"/>
        <charset val="134"/>
      </rPr>
      <t>补贴及津贴</t>
    </r>
    <phoneticPr fontId="10" type="noConversion"/>
  </si>
  <si>
    <r>
      <rPr>
        <sz val="10"/>
        <rFont val="宋体"/>
        <family val="3"/>
        <charset val="134"/>
      </rPr>
      <t>辞退福利</t>
    </r>
    <phoneticPr fontId="10" type="noConversion"/>
  </si>
  <si>
    <r>
      <rPr>
        <sz val="10"/>
        <rFont val="宋体"/>
        <family val="3"/>
        <charset val="134"/>
      </rPr>
      <t>劳动保护费</t>
    </r>
    <phoneticPr fontId="10" type="noConversion"/>
  </si>
  <si>
    <r>
      <rPr>
        <sz val="10"/>
        <rFont val="宋体"/>
        <family val="3"/>
        <charset val="134"/>
      </rPr>
      <t>职工股份支付</t>
    </r>
    <phoneticPr fontId="10" type="noConversion"/>
  </si>
  <si>
    <r>
      <rPr>
        <sz val="10"/>
        <rFont val="宋体"/>
        <family val="3"/>
        <charset val="134"/>
      </rPr>
      <t>培训费用</t>
    </r>
    <phoneticPr fontId="10" type="noConversion"/>
  </si>
  <si>
    <r>
      <rPr>
        <sz val="10"/>
        <rFont val="宋体"/>
        <family val="3"/>
        <charset val="134"/>
      </rPr>
      <t>工会经费</t>
    </r>
    <phoneticPr fontId="10" type="noConversion"/>
  </si>
  <si>
    <r>
      <rPr>
        <sz val="10"/>
        <rFont val="宋体"/>
        <family val="3"/>
        <charset val="134"/>
      </rPr>
      <t>职工教育经费</t>
    </r>
    <phoneticPr fontId="10" type="noConversion"/>
  </si>
  <si>
    <r>
      <t>2.</t>
    </r>
    <r>
      <rPr>
        <b/>
        <sz val="10"/>
        <rFont val="宋体"/>
        <family val="3"/>
        <charset val="134"/>
      </rPr>
      <t>行政费用</t>
    </r>
    <phoneticPr fontId="10" type="noConversion"/>
  </si>
  <si>
    <r>
      <rPr>
        <sz val="10"/>
        <rFont val="宋体"/>
        <family val="3"/>
        <charset val="134"/>
      </rPr>
      <t>办公费</t>
    </r>
    <phoneticPr fontId="10" type="noConversion"/>
  </si>
  <si>
    <r>
      <rPr>
        <sz val="10"/>
        <rFont val="宋体"/>
        <family val="3"/>
        <charset val="134"/>
      </rPr>
      <t>水电能源费</t>
    </r>
    <phoneticPr fontId="10" type="noConversion"/>
  </si>
  <si>
    <r>
      <rPr>
        <sz val="10"/>
        <rFont val="宋体"/>
        <family val="3"/>
        <charset val="134"/>
      </rPr>
      <t>会议费</t>
    </r>
    <phoneticPr fontId="10" type="noConversion"/>
  </si>
  <si>
    <r>
      <rPr>
        <sz val="10"/>
        <rFont val="宋体"/>
        <family val="3"/>
        <charset val="134"/>
      </rPr>
      <t>租赁费</t>
    </r>
    <phoneticPr fontId="10" type="noConversion"/>
  </si>
  <si>
    <r>
      <rPr>
        <sz val="10"/>
        <rFont val="宋体"/>
        <family val="3"/>
        <charset val="134"/>
      </rPr>
      <t>物业管理费</t>
    </r>
    <phoneticPr fontId="10" type="noConversion"/>
  </si>
  <si>
    <r>
      <rPr>
        <sz val="10"/>
        <rFont val="宋体"/>
        <family val="3"/>
        <charset val="134"/>
      </rPr>
      <t>报刊费用</t>
    </r>
    <phoneticPr fontId="10" type="noConversion"/>
  </si>
  <si>
    <r>
      <rPr>
        <sz val="10"/>
        <rFont val="宋体"/>
        <family val="3"/>
        <charset val="134"/>
      </rPr>
      <t>业务招待费</t>
    </r>
    <phoneticPr fontId="10" type="noConversion"/>
  </si>
  <si>
    <r>
      <rPr>
        <sz val="10"/>
        <rFont val="宋体"/>
        <family val="3"/>
        <charset val="134"/>
      </rPr>
      <t>环境费</t>
    </r>
    <phoneticPr fontId="10" type="noConversion"/>
  </si>
  <si>
    <r>
      <rPr>
        <sz val="10"/>
        <rFont val="宋体"/>
        <family val="3"/>
        <charset val="134"/>
      </rPr>
      <t>差旅费</t>
    </r>
    <phoneticPr fontId="10" type="noConversion"/>
  </si>
  <si>
    <r>
      <rPr>
        <sz val="10"/>
        <rFont val="宋体"/>
        <family val="3"/>
        <charset val="134"/>
      </rPr>
      <t>市内交通费</t>
    </r>
    <phoneticPr fontId="10" type="noConversion"/>
  </si>
  <si>
    <r>
      <rPr>
        <sz val="10"/>
        <rFont val="宋体"/>
        <family val="3"/>
        <charset val="134"/>
      </rPr>
      <t>车辆使用费</t>
    </r>
    <phoneticPr fontId="10" type="noConversion"/>
  </si>
  <si>
    <r>
      <t>IT</t>
    </r>
    <r>
      <rPr>
        <sz val="10"/>
        <rFont val="宋体"/>
        <family val="3"/>
        <charset val="134"/>
      </rPr>
      <t>费用</t>
    </r>
    <phoneticPr fontId="10" type="noConversion"/>
  </si>
  <si>
    <r>
      <rPr>
        <sz val="10"/>
        <rFont val="宋体"/>
        <family val="3"/>
        <charset val="134"/>
      </rPr>
      <t>通讯费</t>
    </r>
    <phoneticPr fontId="10" type="noConversion"/>
  </si>
  <si>
    <r>
      <rPr>
        <sz val="10"/>
        <rFont val="宋体"/>
        <family val="3"/>
        <charset val="134"/>
      </rPr>
      <t>邮递费用</t>
    </r>
    <phoneticPr fontId="10" type="noConversion"/>
  </si>
  <si>
    <r>
      <rPr>
        <sz val="10"/>
        <rFont val="宋体"/>
        <family val="3"/>
        <charset val="134"/>
      </rPr>
      <t>咨询评估费</t>
    </r>
    <phoneticPr fontId="10" type="noConversion"/>
  </si>
  <si>
    <r>
      <rPr>
        <sz val="10"/>
        <rFont val="宋体"/>
        <family val="3"/>
        <charset val="134"/>
      </rPr>
      <t>人力资源招聘费</t>
    </r>
    <phoneticPr fontId="10" type="noConversion"/>
  </si>
  <si>
    <r>
      <t>3.</t>
    </r>
    <r>
      <rPr>
        <b/>
        <sz val="10"/>
        <rFont val="宋体"/>
        <family val="3"/>
        <charset val="134"/>
      </rPr>
      <t>营销推广费</t>
    </r>
    <phoneticPr fontId="10" type="noConversion"/>
  </si>
  <si>
    <t>其他</t>
    <phoneticPr fontId="10" type="noConversion"/>
  </si>
  <si>
    <r>
      <t>5.</t>
    </r>
    <r>
      <rPr>
        <b/>
        <sz val="10"/>
        <color indexed="8"/>
        <rFont val="宋体"/>
        <family val="3"/>
        <charset val="134"/>
      </rPr>
      <t>折旧及摊销小计</t>
    </r>
    <phoneticPr fontId="10" type="noConversion"/>
  </si>
  <si>
    <r>
      <t>6.</t>
    </r>
    <r>
      <rPr>
        <b/>
        <sz val="10"/>
        <rFont val="宋体"/>
        <family val="3"/>
        <charset val="134"/>
      </rPr>
      <t>税金</t>
    </r>
    <phoneticPr fontId="10" type="noConversion"/>
  </si>
  <si>
    <r>
      <rPr>
        <b/>
        <sz val="10"/>
        <rFont val="宋体"/>
        <family val="3"/>
        <charset val="134"/>
      </rPr>
      <t>销售费用合计</t>
    </r>
    <phoneticPr fontId="10" type="noConversion"/>
  </si>
  <si>
    <t>填表说明：</t>
    <phoneticPr fontId="10" type="noConversion"/>
  </si>
  <si>
    <t>其他费用主要项目明细：</t>
    <phoneticPr fontId="10" type="noConversion"/>
  </si>
  <si>
    <t>check</t>
    <phoneticPr fontId="10" type="noConversion"/>
  </si>
  <si>
    <r>
      <rPr>
        <b/>
        <sz val="10"/>
        <color indexed="9"/>
        <rFont val="宋体"/>
        <family val="3"/>
        <charset val="134"/>
      </rPr>
      <t>管理费用</t>
    </r>
    <phoneticPr fontId="10" type="noConversion"/>
  </si>
  <si>
    <r>
      <rPr>
        <sz val="10"/>
        <rFont val="宋体"/>
        <family val="3"/>
        <charset val="134"/>
      </rPr>
      <t>残疾人就业保障金</t>
    </r>
    <phoneticPr fontId="10" type="noConversion"/>
  </si>
  <si>
    <r>
      <rPr>
        <sz val="10"/>
        <rFont val="宋体"/>
        <family val="3"/>
        <charset val="134"/>
      </rPr>
      <t>诉讼费</t>
    </r>
    <phoneticPr fontId="10" type="noConversion"/>
  </si>
  <si>
    <r>
      <rPr>
        <sz val="10"/>
        <rFont val="宋体"/>
        <family val="3"/>
        <charset val="134"/>
      </rPr>
      <t>审计费</t>
    </r>
    <phoneticPr fontId="10" type="noConversion"/>
  </si>
  <si>
    <r>
      <rPr>
        <sz val="10"/>
        <rFont val="宋体"/>
        <family val="3"/>
        <charset val="134"/>
      </rPr>
      <t>上市公司费</t>
    </r>
    <phoneticPr fontId="10" type="noConversion"/>
  </si>
  <si>
    <r>
      <t>3.</t>
    </r>
    <r>
      <rPr>
        <b/>
        <sz val="10"/>
        <rFont val="宋体"/>
        <family val="3"/>
        <charset val="134"/>
      </rPr>
      <t>财产费</t>
    </r>
    <phoneticPr fontId="10" type="noConversion"/>
  </si>
  <si>
    <r>
      <t>4.</t>
    </r>
    <r>
      <rPr>
        <b/>
        <sz val="10"/>
        <rFont val="宋体"/>
        <family val="3"/>
        <charset val="134"/>
      </rPr>
      <t>折旧及摊销</t>
    </r>
    <phoneticPr fontId="10" type="noConversion"/>
  </si>
  <si>
    <r>
      <t>5.</t>
    </r>
    <r>
      <rPr>
        <b/>
        <sz val="10"/>
        <rFont val="宋体"/>
        <family val="3"/>
        <charset val="134"/>
      </rPr>
      <t>税金</t>
    </r>
    <phoneticPr fontId="10" type="noConversion"/>
  </si>
  <si>
    <r>
      <rPr>
        <b/>
        <sz val="10"/>
        <rFont val="宋体"/>
        <family val="3"/>
        <charset val="134"/>
      </rPr>
      <t>管理费用合计</t>
    </r>
    <phoneticPr fontId="10" type="noConversion"/>
  </si>
  <si>
    <r>
      <t>6.</t>
    </r>
    <r>
      <rPr>
        <b/>
        <sz val="10"/>
        <rFont val="宋体"/>
        <family val="3"/>
        <charset val="134"/>
      </rPr>
      <t>公共宣传费用</t>
    </r>
    <phoneticPr fontId="10" type="noConversion"/>
  </si>
  <si>
    <r>
      <t>4.</t>
    </r>
    <r>
      <rPr>
        <b/>
        <sz val="10"/>
        <color indexed="8"/>
        <rFont val="宋体"/>
        <family val="3"/>
        <charset val="134"/>
      </rPr>
      <t>售后服务费小计</t>
    </r>
    <phoneticPr fontId="10" type="noConversion"/>
  </si>
  <si>
    <t>净利润</t>
    <phoneticPr fontId="10" type="noConversion"/>
  </si>
  <si>
    <t>其它</t>
    <phoneticPr fontId="83" type="noConversion"/>
  </si>
  <si>
    <t>合  计（7＝2+3）</t>
    <phoneticPr fontId="83" type="noConversion"/>
  </si>
  <si>
    <t>离退休返聘</t>
    <phoneticPr fontId="83" type="noConversion"/>
  </si>
  <si>
    <t>劳务及其它临时用工</t>
    <phoneticPr fontId="83" type="noConversion"/>
  </si>
  <si>
    <r>
      <rPr>
        <sz val="20"/>
        <rFont val="黑体"/>
        <family val="3"/>
        <charset val="134"/>
      </rPr>
      <t>人工成本预算表</t>
    </r>
    <phoneticPr fontId="83" type="noConversion"/>
  </si>
  <si>
    <r>
      <rPr>
        <u/>
        <sz val="9"/>
        <color indexed="12"/>
        <rFont val="宋体"/>
        <family val="3"/>
        <charset val="134"/>
      </rPr>
      <t>返回目录</t>
    </r>
    <phoneticPr fontId="83" type="noConversion"/>
  </si>
  <si>
    <r>
      <rPr>
        <sz val="10"/>
        <rFont val="宋体"/>
        <family val="3"/>
        <charset val="134"/>
      </rPr>
      <t>单位：（国内企业）人民币万元（保留两位小数）</t>
    </r>
    <phoneticPr fontId="83" type="noConversion"/>
  </si>
  <si>
    <r>
      <rPr>
        <sz val="10"/>
        <color indexed="9"/>
        <rFont val="宋体"/>
        <family val="3"/>
        <charset val="134"/>
      </rPr>
      <t>单位：</t>
    </r>
    <r>
      <rPr>
        <sz val="10"/>
        <rFont val="宋体"/>
        <family val="3"/>
        <charset val="134"/>
      </rPr>
      <t>（海外企业）万</t>
    </r>
    <r>
      <rPr>
        <sz val="10"/>
        <color indexed="9"/>
        <rFont val="宋体"/>
        <family val="3"/>
        <charset val="134"/>
      </rPr>
      <t>－</t>
    </r>
    <r>
      <rPr>
        <sz val="10"/>
        <rFont val="宋体"/>
        <family val="3"/>
        <charset val="134"/>
      </rPr>
      <t>美</t>
    </r>
    <r>
      <rPr>
        <sz val="10"/>
        <color indexed="9"/>
        <rFont val="宋体"/>
        <family val="3"/>
        <charset val="134"/>
      </rPr>
      <t>－</t>
    </r>
    <r>
      <rPr>
        <sz val="10"/>
        <rFont val="宋体"/>
        <family val="3"/>
        <charset val="134"/>
      </rPr>
      <t>元（保留两位小数）</t>
    </r>
    <phoneticPr fontId="83" type="noConversion"/>
  </si>
  <si>
    <r>
      <rPr>
        <sz val="10"/>
        <rFont val="宋体"/>
        <family val="3"/>
        <charset val="134"/>
      </rPr>
      <t>人工成本总额</t>
    </r>
    <phoneticPr fontId="83" type="noConversion"/>
  </si>
  <si>
    <r>
      <rPr>
        <sz val="10"/>
        <rFont val="宋体"/>
        <family val="3"/>
        <charset val="134"/>
      </rPr>
      <t>平均人工成本</t>
    </r>
    <phoneticPr fontId="83" type="noConversion"/>
  </si>
  <si>
    <t>项目</t>
    <phoneticPr fontId="83" type="noConversion"/>
  </si>
  <si>
    <t>序号</t>
    <phoneticPr fontId="83" type="noConversion"/>
  </si>
  <si>
    <t>从业人数(1＝2+8+9)</t>
    <phoneticPr fontId="83" type="noConversion"/>
  </si>
  <si>
    <t>非在岗职工
（3＝4+5+6）</t>
    <phoneticPr fontId="83" type="noConversion"/>
  </si>
  <si>
    <r>
      <t>1.</t>
    </r>
    <r>
      <rPr>
        <sz val="10"/>
        <rFont val="宋体"/>
        <family val="3"/>
        <charset val="134"/>
      </rPr>
      <t>灰色区域不需填写。</t>
    </r>
    <phoneticPr fontId="10" type="noConversion"/>
  </si>
  <si>
    <t>填表说明：</t>
    <phoneticPr fontId="10" type="noConversion"/>
  </si>
  <si>
    <t>成本费用率</t>
    <phoneticPr fontId="83" type="noConversion"/>
  </si>
  <si>
    <t>净利率</t>
    <phoneticPr fontId="83" type="noConversion"/>
  </si>
  <si>
    <t>汇率变动</t>
    <phoneticPr fontId="10" type="noConversion"/>
  </si>
  <si>
    <t>人力费小计</t>
  </si>
  <si>
    <t>工资</t>
  </si>
  <si>
    <t>奖金</t>
  </si>
  <si>
    <t>职工福利费　</t>
  </si>
  <si>
    <t>社会保险费</t>
  </si>
  <si>
    <t>其他保险费</t>
  </si>
  <si>
    <t>住房公积金</t>
  </si>
  <si>
    <t>补贴及津贴</t>
  </si>
  <si>
    <t>辞退福利</t>
  </si>
  <si>
    <t>劳动保护费</t>
  </si>
  <si>
    <t>培训费用</t>
  </si>
  <si>
    <t>工会经费</t>
  </si>
  <si>
    <t>职工教育经费</t>
  </si>
  <si>
    <t>行政费小计</t>
  </si>
  <si>
    <t>办公费</t>
  </si>
  <si>
    <t>会议费</t>
  </si>
  <si>
    <t>租赁费</t>
  </si>
  <si>
    <t>物业管理费</t>
  </si>
  <si>
    <t>报刊费用</t>
  </si>
  <si>
    <t>业务招待费</t>
  </si>
  <si>
    <t>环境费</t>
  </si>
  <si>
    <t>差旅费</t>
  </si>
  <si>
    <t>市内交通费</t>
  </si>
  <si>
    <t>车辆使用费</t>
  </si>
  <si>
    <t>IT费用</t>
  </si>
  <si>
    <t>通讯费</t>
  </si>
  <si>
    <t>邮递费用</t>
  </si>
  <si>
    <t>咨询费</t>
  </si>
  <si>
    <t>人力资源招聘费</t>
  </si>
  <si>
    <t>其他</t>
  </si>
  <si>
    <t>固定资产折旧</t>
  </si>
  <si>
    <t>土地使用权摊销</t>
  </si>
  <si>
    <t>无形资产摊销</t>
  </si>
  <si>
    <t>税金小计</t>
  </si>
  <si>
    <t>个人劳务费</t>
    <phoneticPr fontId="10" type="noConversion"/>
  </si>
  <si>
    <t>劳务外包费</t>
    <phoneticPr fontId="10" type="noConversion"/>
  </si>
  <si>
    <t>职工股权激励</t>
  </si>
  <si>
    <t>其他</t>
    <phoneticPr fontId="10" type="noConversion"/>
  </si>
  <si>
    <t>银行贷款</t>
    <phoneticPr fontId="83" type="noConversion"/>
  </si>
  <si>
    <t>委托贷款</t>
    <phoneticPr fontId="83" type="noConversion"/>
  </si>
  <si>
    <t>非银行金融机构贷款</t>
    <phoneticPr fontId="83" type="noConversion"/>
  </si>
  <si>
    <t>内部资金拆借</t>
    <phoneticPr fontId="83" type="noConversion"/>
  </si>
  <si>
    <t>非银行金融机构存款</t>
    <phoneticPr fontId="83" type="noConversion"/>
  </si>
  <si>
    <t>房产交易服务费（地产专用）</t>
    <phoneticPr fontId="10" type="noConversion"/>
  </si>
  <si>
    <t>电视费（酒店专用）</t>
  </si>
  <si>
    <t>乐队及其他团队费用（酒店专用）</t>
  </si>
  <si>
    <t>代理费（酒店专用）</t>
  </si>
  <si>
    <t>企业所得税</t>
    <phoneticPr fontId="10" type="noConversion"/>
  </si>
  <si>
    <t>房产销售成本小计</t>
  </si>
  <si>
    <t>商业</t>
  </si>
  <si>
    <t>车位</t>
  </si>
  <si>
    <t>一级开发</t>
  </si>
  <si>
    <t>材料费小计</t>
  </si>
  <si>
    <t>客房材料</t>
  </si>
  <si>
    <t>餐饮材料</t>
  </si>
  <si>
    <t>固定资产更新基金小计</t>
  </si>
  <si>
    <t>能源费小计</t>
  </si>
  <si>
    <t>设备维修费小计</t>
  </si>
  <si>
    <t>折旧与摊销小计</t>
  </si>
  <si>
    <t>管理费小计</t>
  </si>
  <si>
    <t>基础管理费</t>
  </si>
  <si>
    <t>奖励管理费</t>
  </si>
  <si>
    <t>营业成本表</t>
    <phoneticPr fontId="10" type="noConversion"/>
  </si>
  <si>
    <t>营业成本</t>
    <phoneticPr fontId="10" type="noConversion"/>
  </si>
  <si>
    <t>公众保险费（酒店专用）</t>
    <phoneticPr fontId="10" type="noConversion"/>
  </si>
  <si>
    <t>洗衣费（酒店专用）</t>
    <phoneticPr fontId="10" type="noConversion"/>
  </si>
  <si>
    <t>1.房产销售成本</t>
  </si>
  <si>
    <t>2.材料费（酒店专用）</t>
  </si>
  <si>
    <t>5.固定资产更新基金（酒店专用）</t>
  </si>
  <si>
    <t>7.能源费</t>
  </si>
  <si>
    <t>8.设备维修费</t>
  </si>
  <si>
    <t>10.物管成本（物管专用）</t>
  </si>
  <si>
    <t>11.餐饮成本（物管专用）</t>
  </si>
  <si>
    <t>12.管理费（酒店专用）</t>
  </si>
  <si>
    <t>13.保险费</t>
  </si>
  <si>
    <t>15.装饰</t>
  </si>
  <si>
    <t>16.观光</t>
  </si>
  <si>
    <t>17.高尔夫运营成本</t>
  </si>
  <si>
    <t>18.广告</t>
  </si>
  <si>
    <t>19.贸易</t>
  </si>
  <si>
    <t>20.汽车服务</t>
  </si>
  <si>
    <t>21.其他</t>
  </si>
  <si>
    <r>
      <t>9.</t>
    </r>
    <r>
      <rPr>
        <b/>
        <sz val="10"/>
        <color indexed="8"/>
        <rFont val="宋体"/>
        <family val="3"/>
        <charset val="134"/>
      </rPr>
      <t>折旧与摊销</t>
    </r>
    <phoneticPr fontId="10" type="noConversion"/>
  </si>
  <si>
    <r>
      <t>3.</t>
    </r>
    <r>
      <rPr>
        <b/>
        <sz val="10"/>
        <color indexed="8"/>
        <rFont val="宋体"/>
        <family val="3"/>
        <charset val="134"/>
      </rPr>
      <t>人力费用</t>
    </r>
    <phoneticPr fontId="10" type="noConversion"/>
  </si>
  <si>
    <r>
      <t>4.</t>
    </r>
    <r>
      <rPr>
        <b/>
        <sz val="10"/>
        <color indexed="8"/>
        <rFont val="宋体"/>
        <family val="3"/>
        <charset val="134"/>
      </rPr>
      <t>行政费用</t>
    </r>
    <phoneticPr fontId="10" type="noConversion"/>
  </si>
  <si>
    <r>
      <t>6.</t>
    </r>
    <r>
      <rPr>
        <b/>
        <sz val="10"/>
        <color indexed="8"/>
        <rFont val="宋体"/>
        <family val="3"/>
        <charset val="134"/>
      </rPr>
      <t>税金（出租专用）</t>
    </r>
    <phoneticPr fontId="10" type="noConversion"/>
  </si>
  <si>
    <t>营业成本合计</t>
    <phoneticPr fontId="10" type="noConversion"/>
  </si>
  <si>
    <t>营业税金及附加表</t>
    <phoneticPr fontId="10" type="noConversion"/>
  </si>
  <si>
    <t>营业税</t>
  </si>
  <si>
    <t>城建税</t>
  </si>
  <si>
    <t>教育费附加</t>
  </si>
  <si>
    <t>地方教育费附加</t>
  </si>
  <si>
    <t>土地增值税</t>
  </si>
  <si>
    <t>防洪费和河道管理费</t>
  </si>
  <si>
    <t>文化事业建设费</t>
  </si>
  <si>
    <t>营业税及及附加</t>
    <phoneticPr fontId="10" type="noConversion"/>
  </si>
  <si>
    <t>营业税及及附加合计</t>
    <phoneticPr fontId="10" type="noConversion"/>
  </si>
  <si>
    <t>通讯费</t>
    <phoneticPr fontId="10" type="noConversion"/>
  </si>
  <si>
    <t>土地使用权摊销</t>
    <phoneticPr fontId="83" type="noConversion"/>
  </si>
  <si>
    <t>房产税</t>
    <phoneticPr fontId="83" type="noConversion"/>
  </si>
  <si>
    <t>check</t>
    <phoneticPr fontId="83" type="noConversion"/>
  </si>
  <si>
    <r>
      <t>Department Revenue/</t>
    </r>
    <r>
      <rPr>
        <b/>
        <sz val="10"/>
        <color indexed="8"/>
        <rFont val="宋体"/>
        <family val="3"/>
        <charset val="134"/>
      </rPr>
      <t>部门收入：</t>
    </r>
    <phoneticPr fontId="94" type="noConversion"/>
  </si>
  <si>
    <r>
      <t>Total  Dept. Profit/</t>
    </r>
    <r>
      <rPr>
        <b/>
        <sz val="10"/>
        <color indexed="8"/>
        <rFont val="宋体"/>
        <family val="3"/>
        <charset val="134"/>
      </rPr>
      <t>部门利润合计</t>
    </r>
    <phoneticPr fontId="94" type="noConversion"/>
  </si>
  <si>
    <r>
      <t>Total  Unallocated/</t>
    </r>
    <r>
      <rPr>
        <b/>
        <sz val="10"/>
        <color indexed="8"/>
        <rFont val="宋体"/>
        <family val="3"/>
        <charset val="134"/>
      </rPr>
      <t>不可分摊费用合计</t>
    </r>
    <phoneticPr fontId="94" type="noConversion"/>
  </si>
  <si>
    <r>
      <t>Business Tax/</t>
    </r>
    <r>
      <rPr>
        <b/>
        <sz val="10"/>
        <color indexed="8"/>
        <rFont val="宋体"/>
        <family val="3"/>
        <charset val="134"/>
      </rPr>
      <t>营业税金及附加</t>
    </r>
    <r>
      <rPr>
        <b/>
        <sz val="10"/>
        <color indexed="8"/>
        <rFont val="Arial"/>
        <family val="2"/>
      </rPr>
      <t>:</t>
    </r>
    <phoneticPr fontId="94" type="noConversion"/>
  </si>
  <si>
    <r>
      <t xml:space="preserve">  </t>
    </r>
    <r>
      <rPr>
        <sz val="10"/>
        <rFont val="宋体"/>
        <family val="3"/>
        <charset val="134"/>
      </rPr>
      <t>酒店服务成本支付的现金</t>
    </r>
    <phoneticPr fontId="10" type="noConversion"/>
  </si>
  <si>
    <t>check</t>
    <phoneticPr fontId="10" type="noConversion"/>
  </si>
  <si>
    <t>以下为分部报表，请完整填写：</t>
    <phoneticPr fontId="10" type="noConversion"/>
  </si>
  <si>
    <t>非银行金融机构贷款</t>
    <phoneticPr fontId="83" type="noConversion"/>
  </si>
  <si>
    <t>营业税及及附加合计</t>
    <phoneticPr fontId="10" type="noConversion"/>
  </si>
  <si>
    <t>check</t>
    <phoneticPr fontId="83" type="noConversion"/>
  </si>
  <si>
    <r>
      <t>14.</t>
    </r>
    <r>
      <rPr>
        <b/>
        <sz val="10"/>
        <color indexed="8"/>
        <rFont val="宋体"/>
        <family val="3"/>
        <charset val="134"/>
      </rPr>
      <t>商场自营成本（丽思商场、金茂观光专用）</t>
    </r>
    <phoneticPr fontId="10" type="noConversion"/>
  </si>
  <si>
    <t>check</t>
    <phoneticPr fontId="83" type="noConversion"/>
  </si>
  <si>
    <t>可控费用</t>
    <phoneticPr fontId="83" type="noConversion"/>
  </si>
  <si>
    <t>M8</t>
  </si>
  <si>
    <t>M9</t>
  </si>
  <si>
    <t>C15</t>
  </si>
  <si>
    <r>
      <t>2.</t>
    </r>
    <r>
      <rPr>
        <b/>
        <sz val="10"/>
        <color indexed="8"/>
        <rFont val="宋体"/>
        <family val="3"/>
        <charset val="134"/>
      </rPr>
      <t>材料费（酒店专用）</t>
    </r>
    <phoneticPr fontId="10" type="noConversion"/>
  </si>
  <si>
    <t xml:space="preserve">    预算报表核对</t>
    <phoneticPr fontId="83" type="noConversion"/>
  </si>
  <si>
    <t>表内/表间</t>
    <phoneticPr fontId="83" type="noConversion"/>
  </si>
  <si>
    <t>表格名称</t>
    <phoneticPr fontId="83" type="noConversion"/>
  </si>
  <si>
    <t>核对内容</t>
    <phoneticPr fontId="83" type="noConversion"/>
  </si>
  <si>
    <t>表内</t>
    <phoneticPr fontId="83" type="noConversion"/>
  </si>
  <si>
    <t>M1-资产负债表</t>
    <phoneticPr fontId="83" type="noConversion"/>
  </si>
  <si>
    <t>资产负债表平衡核对</t>
    <phoneticPr fontId="83" type="noConversion"/>
  </si>
  <si>
    <t>N/A</t>
    <phoneticPr fontId="83" type="noConversion"/>
  </si>
  <si>
    <t>M3-现金流量表</t>
    <phoneticPr fontId="83" type="noConversion"/>
  </si>
  <si>
    <t>现金流量表直接法和间接法核对</t>
    <phoneticPr fontId="83" type="noConversion"/>
  </si>
  <si>
    <t>S1-部门费用表与S2-人工成本表</t>
    <phoneticPr fontId="83" type="noConversion"/>
  </si>
  <si>
    <t>check</t>
    <phoneticPr fontId="10" type="noConversion"/>
  </si>
  <si>
    <t>其他营业成本项核对</t>
    <phoneticPr fontId="83" type="noConversion"/>
  </si>
  <si>
    <t>其他销售费用项核对</t>
  </si>
  <si>
    <t>其他管理费用项核对</t>
  </si>
  <si>
    <t>财务费用附表核对</t>
    <phoneticPr fontId="83" type="noConversion"/>
  </si>
  <si>
    <t>人工费用核对</t>
  </si>
  <si>
    <t>人数核对</t>
  </si>
  <si>
    <t>劳动报酬核对</t>
  </si>
  <si>
    <t>社保费用核对</t>
  </si>
  <si>
    <t>商业保险核对</t>
  </si>
  <si>
    <t>职工福利核对</t>
  </si>
  <si>
    <t>教育培训费核对</t>
  </si>
  <si>
    <t>劳动保护费核对</t>
  </si>
  <si>
    <t>职工住房费用核对</t>
  </si>
  <si>
    <t>工会经费核对</t>
  </si>
  <si>
    <t>其它人工成本核对</t>
  </si>
  <si>
    <t>期末现金余额核对</t>
    <phoneticPr fontId="83" type="noConversion"/>
  </si>
  <si>
    <t>营业收入核对</t>
    <phoneticPr fontId="83" type="noConversion"/>
  </si>
  <si>
    <t>M4-营业成本表</t>
    <phoneticPr fontId="83" type="noConversion"/>
  </si>
  <si>
    <t>M6-销售费用表</t>
    <phoneticPr fontId="83" type="noConversion"/>
  </si>
  <si>
    <t>M7-管理费用表</t>
    <phoneticPr fontId="83" type="noConversion"/>
  </si>
  <si>
    <t>M8-财务费用表</t>
    <phoneticPr fontId="83" type="noConversion"/>
  </si>
  <si>
    <t>M2-利润表与C11-酒店专用表</t>
  </si>
  <si>
    <t>表间</t>
    <phoneticPr fontId="83" type="noConversion"/>
  </si>
  <si>
    <t>M1-资产负债表与M4-现金流量表</t>
    <phoneticPr fontId="83" type="noConversion"/>
  </si>
  <si>
    <t>利润总额核对</t>
    <phoneticPr fontId="83" type="noConversion"/>
  </si>
  <si>
    <r>
      <t>1.</t>
    </r>
    <r>
      <rPr>
        <sz val="10"/>
        <rFont val="宋体"/>
        <family val="3"/>
        <charset val="134"/>
      </rPr>
      <t>上表中的</t>
    </r>
    <r>
      <rPr>
        <sz val="10"/>
        <rFont val="Arial"/>
        <family val="2"/>
      </rPr>
      <t>“</t>
    </r>
    <r>
      <rPr>
        <sz val="10"/>
        <rFont val="宋体"/>
        <family val="3"/>
        <charset val="134"/>
      </rPr>
      <t>其他</t>
    </r>
    <r>
      <rPr>
        <sz val="10"/>
        <rFont val="Arial"/>
        <family val="2"/>
      </rPr>
      <t>”</t>
    </r>
    <r>
      <rPr>
        <sz val="10"/>
        <rFont val="宋体"/>
        <family val="3"/>
        <charset val="134"/>
      </rPr>
      <t>项，请在下表中列明具体费用项，如行数不足，请按费用性质合并，切勿插行。</t>
    </r>
    <phoneticPr fontId="10" type="noConversion"/>
  </si>
  <si>
    <t>1.上表中的“其他”项，请在下表中列明具体费用项，如行数不足，请按费用性质合并，切勿插行。</t>
  </si>
  <si>
    <t xml:space="preserve"> </t>
    <phoneticPr fontId="10" type="noConversion"/>
  </si>
  <si>
    <t>3、安全生产设备设施购置维护费（含特种设备、仪器仪表）</t>
    <phoneticPr fontId="10" type="noConversion"/>
  </si>
  <si>
    <t>5、安全生产风险抵押金</t>
    <phoneticPr fontId="10" type="noConversion"/>
  </si>
  <si>
    <t>编制单位：</t>
    <phoneticPr fontId="10" type="noConversion"/>
  </si>
  <si>
    <t>单位：（国内企业）人民币万元（保留两位小数）</t>
    <phoneticPr fontId="10" type="noConversion"/>
  </si>
  <si>
    <t>中化财预04表附表2</t>
    <phoneticPr fontId="10" type="noConversion"/>
  </si>
  <si>
    <r>
      <t>单位：</t>
    </r>
    <r>
      <rPr>
        <sz val="10"/>
        <rFont val="宋体"/>
        <family val="3"/>
        <charset val="134"/>
      </rPr>
      <t>（海外企业）万</t>
    </r>
    <r>
      <rPr>
        <sz val="10"/>
        <color indexed="9"/>
        <rFont val="宋体"/>
        <family val="3"/>
        <charset val="134"/>
      </rPr>
      <t>－</t>
    </r>
    <r>
      <rPr>
        <sz val="10"/>
        <rFont val="宋体"/>
        <family val="3"/>
        <charset val="134"/>
      </rPr>
      <t>美</t>
    </r>
    <r>
      <rPr>
        <sz val="10"/>
        <color indexed="9"/>
        <rFont val="宋体"/>
        <family val="3"/>
        <charset val="134"/>
      </rPr>
      <t>－</t>
    </r>
    <r>
      <rPr>
        <sz val="10"/>
        <rFont val="宋体"/>
        <family val="3"/>
        <charset val="134"/>
      </rPr>
      <t>元（保留两位小数）</t>
    </r>
    <phoneticPr fontId="10" type="noConversion"/>
  </si>
  <si>
    <t>预算项目</t>
    <phoneticPr fontId="10" type="noConversion"/>
  </si>
  <si>
    <t>一、安全生产</t>
    <phoneticPr fontId="10" type="noConversion"/>
  </si>
  <si>
    <t>1、安全生产检查审计费（内部检查、外部审计）</t>
    <phoneticPr fontId="10" type="noConversion"/>
  </si>
  <si>
    <t>2、安全生产咨询服务费（含安全评价）</t>
    <phoneticPr fontId="10" type="noConversion"/>
  </si>
  <si>
    <t>4、事故（隐患）调查整改费</t>
    <phoneticPr fontId="10" type="noConversion"/>
  </si>
  <si>
    <t>6、其它</t>
    <phoneticPr fontId="10" type="noConversion"/>
  </si>
  <si>
    <t>二、职业健康</t>
    <phoneticPr fontId="10" type="noConversion"/>
  </si>
  <si>
    <t>1、职业卫生检测、评价费</t>
    <phoneticPr fontId="10" type="noConversion"/>
  </si>
  <si>
    <t>2、职业卫生检测设备、设施维购置维护费</t>
    <phoneticPr fontId="10" type="noConversion"/>
  </si>
  <si>
    <t>3、职业健康体检费、职业病防治费</t>
    <phoneticPr fontId="10" type="noConversion"/>
  </si>
  <si>
    <t>4、职业健康管理咨询服务费</t>
    <phoneticPr fontId="10" type="noConversion"/>
  </si>
  <si>
    <t>5、职业健康隐患整改费</t>
    <phoneticPr fontId="10" type="noConversion"/>
  </si>
  <si>
    <t>1、环保及节能减排设备设施购置维护费（含仪器仪表）</t>
    <phoneticPr fontId="10" type="noConversion"/>
  </si>
  <si>
    <t>2、环保及节能评价费</t>
    <phoneticPr fontId="10" type="noConversion"/>
  </si>
  <si>
    <t>3、环保及节能咨询服务费</t>
    <phoneticPr fontId="10" type="noConversion"/>
  </si>
  <si>
    <t>4、排污费</t>
    <phoneticPr fontId="10" type="noConversion"/>
  </si>
  <si>
    <t>5、“三废”处理费</t>
    <phoneticPr fontId="10" type="noConversion"/>
  </si>
  <si>
    <t>6、环保监测费</t>
    <phoneticPr fontId="10" type="noConversion"/>
  </si>
  <si>
    <t>7、节能减排项目建设费</t>
    <phoneticPr fontId="10" type="noConversion"/>
  </si>
  <si>
    <t>8、其它</t>
    <phoneticPr fontId="10" type="noConversion"/>
  </si>
  <si>
    <t>四、综合管理</t>
    <phoneticPr fontId="10" type="noConversion"/>
  </si>
  <si>
    <t>1、HSE体系建设及审核费</t>
    <phoneticPr fontId="10" type="noConversion"/>
  </si>
  <si>
    <t>2、HSE及节能减排宣传教育培训费</t>
    <phoneticPr fontId="10" type="noConversion"/>
  </si>
  <si>
    <t>3、HSE及节能减排书报音像资料、警示标识费</t>
    <phoneticPr fontId="10" type="noConversion"/>
  </si>
  <si>
    <t>4、应急管理费</t>
    <phoneticPr fontId="10" type="noConversion"/>
  </si>
  <si>
    <t>5、环保及节能新技术设备研发推广费</t>
    <phoneticPr fontId="10" type="noConversion"/>
  </si>
  <si>
    <t>6、劳动保护用品费</t>
    <phoneticPr fontId="10" type="noConversion"/>
  </si>
  <si>
    <t>7、HSE及节能减排奖励费</t>
    <phoneticPr fontId="10" type="noConversion"/>
  </si>
  <si>
    <t>8、HSE及节能减排信息系统建设维护费</t>
    <phoneticPr fontId="10" type="noConversion"/>
  </si>
  <si>
    <t>9、HSE及节能减排研讨及经验交流活动费</t>
    <phoneticPr fontId="10" type="noConversion"/>
  </si>
  <si>
    <t>10、行业会费</t>
    <phoneticPr fontId="10" type="noConversion"/>
  </si>
  <si>
    <t>11、其它</t>
    <phoneticPr fontId="10" type="noConversion"/>
  </si>
  <si>
    <t>合    计</t>
    <phoneticPr fontId="10" type="noConversion"/>
  </si>
  <si>
    <t>企业负责人：            　　　                     财务负责人：　　              　　　　　　　　　制表：</t>
    <phoneticPr fontId="10" type="noConversion"/>
  </si>
  <si>
    <r>
      <t>说明：</t>
    </r>
    <r>
      <rPr>
        <sz val="10"/>
        <rFont val="宋体"/>
        <family val="3"/>
        <charset val="134"/>
      </rPr>
      <t>1、综合管理预算项目包括HSE及节能减排各项费用；2、应急管理费包括应急中心建设、预案编制与评审、应急设备设施购置与维护、应急教育宣传、应急培训与演练等费用；3、本预算表未列项目可在“其它”一栏填报。</t>
    </r>
    <phoneticPr fontId="10" type="noConversion"/>
  </si>
  <si>
    <t>填报单位</t>
    <phoneticPr fontId="10" type="noConversion"/>
  </si>
  <si>
    <t>项目发起方</t>
    <phoneticPr fontId="10" type="noConversion"/>
  </si>
  <si>
    <t>项目责任人</t>
    <phoneticPr fontId="10" type="noConversion"/>
  </si>
  <si>
    <t>是否新建系统</t>
    <phoneticPr fontId="10" type="noConversion"/>
  </si>
  <si>
    <t>替代旧系统名称</t>
    <phoneticPr fontId="10" type="noConversion"/>
  </si>
  <si>
    <t>项目开始日期</t>
    <phoneticPr fontId="10" type="noConversion"/>
  </si>
  <si>
    <t>项目结束日期</t>
    <phoneticPr fontId="10" type="noConversion"/>
  </si>
  <si>
    <t>业务需求</t>
    <phoneticPr fontId="10" type="noConversion"/>
  </si>
  <si>
    <t>项目目标</t>
    <phoneticPr fontId="10" type="noConversion"/>
  </si>
  <si>
    <t>项目范围</t>
    <phoneticPr fontId="10" type="noConversion"/>
  </si>
  <si>
    <t>方案简述</t>
    <phoneticPr fontId="10" type="noConversion"/>
  </si>
  <si>
    <t>项目总预算</t>
    <phoneticPr fontId="10" type="noConversion"/>
  </si>
  <si>
    <t>硬件</t>
    <phoneticPr fontId="10" type="noConversion"/>
  </si>
  <si>
    <t>软件</t>
    <phoneticPr fontId="10" type="noConversion"/>
  </si>
  <si>
    <r>
      <rPr>
        <sz val="10"/>
        <rFont val="宋体"/>
        <family val="3"/>
        <charset val="134"/>
      </rPr>
      <t>购置数量</t>
    </r>
  </si>
  <si>
    <r>
      <rPr>
        <sz val="10"/>
        <rFont val="宋体"/>
        <family val="3"/>
        <charset val="134"/>
      </rPr>
      <t>购置总金额</t>
    </r>
  </si>
  <si>
    <r>
      <rPr>
        <sz val="10"/>
        <color indexed="8"/>
        <rFont val="宋体"/>
        <family val="3"/>
        <charset val="134"/>
      </rPr>
      <t>固定资产编码</t>
    </r>
  </si>
  <si>
    <r>
      <rPr>
        <sz val="10"/>
        <color indexed="8"/>
        <rFont val="宋体"/>
        <family val="3"/>
        <charset val="134"/>
      </rPr>
      <t>固定资产类型</t>
    </r>
  </si>
  <si>
    <r>
      <rPr>
        <sz val="10"/>
        <color indexed="8"/>
        <rFont val="宋体"/>
        <family val="3"/>
        <charset val="134"/>
      </rPr>
      <t>固定资产名称</t>
    </r>
  </si>
  <si>
    <r>
      <rPr>
        <sz val="10"/>
        <rFont val="宋体"/>
        <family val="3"/>
        <charset val="134"/>
      </rPr>
      <t>编制单位：</t>
    </r>
    <phoneticPr fontId="10" type="noConversion"/>
  </si>
  <si>
    <r>
      <rPr>
        <sz val="10"/>
        <rFont val="宋体"/>
        <family val="3"/>
        <charset val="134"/>
      </rPr>
      <t>单位：（国内企业）人民币万元（保留两位小数）</t>
    </r>
    <phoneticPr fontId="10" type="noConversion"/>
  </si>
  <si>
    <r>
      <rPr>
        <sz val="10"/>
        <rFont val="宋体"/>
        <family val="3"/>
        <charset val="134"/>
      </rPr>
      <t>中化财预</t>
    </r>
    <r>
      <rPr>
        <sz val="10"/>
        <rFont val="Arial"/>
        <family val="2"/>
      </rPr>
      <t>08</t>
    </r>
    <r>
      <rPr>
        <sz val="10"/>
        <rFont val="宋体"/>
        <family val="3"/>
        <charset val="134"/>
      </rPr>
      <t>表</t>
    </r>
    <phoneticPr fontId="10" type="noConversion"/>
  </si>
  <si>
    <r>
      <rPr>
        <sz val="10"/>
        <color indexed="9"/>
        <rFont val="宋体"/>
        <family val="3"/>
        <charset val="134"/>
      </rPr>
      <t>单位：</t>
    </r>
    <r>
      <rPr>
        <sz val="10"/>
        <rFont val="宋体"/>
        <family val="3"/>
        <charset val="134"/>
      </rPr>
      <t>（海外企业）万</t>
    </r>
    <r>
      <rPr>
        <sz val="10"/>
        <color indexed="9"/>
        <rFont val="宋体"/>
        <family val="3"/>
        <charset val="134"/>
      </rPr>
      <t>－</t>
    </r>
    <r>
      <rPr>
        <sz val="10"/>
        <rFont val="宋体"/>
        <family val="3"/>
        <charset val="134"/>
      </rPr>
      <t>美</t>
    </r>
    <r>
      <rPr>
        <sz val="10"/>
        <color indexed="9"/>
        <rFont val="宋体"/>
        <family val="3"/>
        <charset val="134"/>
      </rPr>
      <t>－</t>
    </r>
    <r>
      <rPr>
        <sz val="10"/>
        <rFont val="宋体"/>
        <family val="3"/>
        <charset val="134"/>
      </rPr>
      <t>元（保留两位小数）</t>
    </r>
    <phoneticPr fontId="10" type="noConversion"/>
  </si>
  <si>
    <r>
      <rPr>
        <sz val="10"/>
        <rFont val="宋体"/>
        <family val="3"/>
        <charset val="134"/>
      </rPr>
      <t>单位</t>
    </r>
    <r>
      <rPr>
        <sz val="10"/>
        <rFont val="Arial"/>
        <family val="2"/>
      </rPr>
      <t xml:space="preserve">/
</t>
    </r>
    <r>
      <rPr>
        <sz val="10"/>
        <rFont val="宋体"/>
        <family val="3"/>
        <charset val="134"/>
      </rPr>
      <t>部门名称</t>
    </r>
    <phoneticPr fontId="83" type="noConversion"/>
  </si>
  <si>
    <r>
      <rPr>
        <sz val="10"/>
        <rFont val="宋体"/>
        <family val="3"/>
        <charset val="134"/>
      </rPr>
      <t>计量单位</t>
    </r>
    <phoneticPr fontId="83" type="noConversion"/>
  </si>
  <si>
    <r>
      <rPr>
        <sz val="10"/>
        <rFont val="宋体"/>
        <family val="3"/>
        <charset val="134"/>
      </rPr>
      <t>现有实物状况</t>
    </r>
    <phoneticPr fontId="83" type="noConversion"/>
  </si>
  <si>
    <r>
      <rPr>
        <sz val="10"/>
        <rFont val="宋体"/>
        <family val="3"/>
        <charset val="134"/>
      </rPr>
      <t>人均</t>
    </r>
    <phoneticPr fontId="83" type="noConversion"/>
  </si>
  <si>
    <r>
      <rPr>
        <sz val="10"/>
        <rFont val="宋体"/>
        <family val="3"/>
        <charset val="134"/>
      </rPr>
      <t>备注</t>
    </r>
    <phoneticPr fontId="83" type="noConversion"/>
  </si>
  <si>
    <r>
      <rPr>
        <sz val="10"/>
        <rFont val="宋体"/>
        <family val="3"/>
        <charset val="134"/>
      </rPr>
      <t>预计可使用数量</t>
    </r>
    <phoneticPr fontId="83" type="noConversion"/>
  </si>
  <si>
    <r>
      <rPr>
        <sz val="10"/>
        <rFont val="宋体"/>
        <family val="3"/>
        <charset val="134"/>
      </rPr>
      <t>待报废数量</t>
    </r>
    <phoneticPr fontId="83" type="noConversion"/>
  </si>
  <si>
    <r>
      <rPr>
        <sz val="10"/>
        <rFont val="宋体"/>
        <family val="3"/>
        <charset val="134"/>
      </rPr>
      <t>平均数量</t>
    </r>
    <phoneticPr fontId="83" type="noConversion"/>
  </si>
  <si>
    <r>
      <rPr>
        <sz val="10"/>
        <rFont val="宋体"/>
        <family val="3"/>
        <charset val="134"/>
      </rPr>
      <t>预算单价</t>
    </r>
    <phoneticPr fontId="83" type="noConversion"/>
  </si>
  <si>
    <t>服务或咨询</t>
    <phoneticPr fontId="10" type="noConversion"/>
  </si>
  <si>
    <t>投入产出分析</t>
    <phoneticPr fontId="10" type="noConversion"/>
  </si>
  <si>
    <t xml:space="preserve">填报人： </t>
    <phoneticPr fontId="10" type="noConversion"/>
  </si>
  <si>
    <t>联系电话：</t>
    <phoneticPr fontId="10" type="noConversion"/>
  </si>
  <si>
    <r>
      <t>中化财预</t>
    </r>
    <r>
      <rPr>
        <sz val="10"/>
        <rFont val="Arial"/>
        <family val="2"/>
      </rPr>
      <t>09</t>
    </r>
    <r>
      <rPr>
        <sz val="10"/>
        <rFont val="宋体"/>
        <family val="3"/>
        <charset val="134"/>
      </rPr>
      <t>表附表</t>
    </r>
    <phoneticPr fontId="10" type="noConversion"/>
  </si>
  <si>
    <t>项目</t>
    <phoneticPr fontId="10" type="noConversion"/>
  </si>
  <si>
    <t>序号</t>
    <phoneticPr fontId="10" type="noConversion"/>
  </si>
  <si>
    <t xml:space="preserve">职
工
</t>
    <phoneticPr fontId="83" type="noConversion"/>
  </si>
  <si>
    <t>交通补贴或车改补贴</t>
    <phoneticPr fontId="10" type="noConversion"/>
  </si>
  <si>
    <t>住房补贴</t>
    <phoneticPr fontId="10" type="noConversion"/>
  </si>
  <si>
    <t>节日补助</t>
    <phoneticPr fontId="10" type="noConversion"/>
  </si>
  <si>
    <t>— —</t>
    <phoneticPr fontId="10" type="noConversion"/>
  </si>
  <si>
    <t>附表2：</t>
    <phoneticPr fontId="10" type="noConversion"/>
  </si>
  <si>
    <t>备注</t>
    <phoneticPr fontId="10" type="noConversion"/>
  </si>
  <si>
    <t>人事费用率</t>
    <phoneticPr fontId="10" type="noConversion"/>
  </si>
  <si>
    <t>人工成本含量</t>
    <phoneticPr fontId="10" type="noConversion"/>
  </si>
  <si>
    <t>预计薪酬总额</t>
    <phoneticPr fontId="10" type="noConversion"/>
  </si>
  <si>
    <t>C/(C+P)</t>
    <phoneticPr fontId="10" type="noConversion"/>
  </si>
  <si>
    <t>人工成本利润率</t>
    <phoneticPr fontId="10" type="noConversion"/>
  </si>
  <si>
    <t>工资总额占人工成本的比重</t>
    <phoneticPr fontId="10" type="noConversion"/>
  </si>
  <si>
    <t>人力资源经理：</t>
    <phoneticPr fontId="10" type="noConversion"/>
  </si>
  <si>
    <t>附表1：</t>
    <phoneticPr fontId="10" type="noConversion"/>
  </si>
  <si>
    <t>制表：</t>
    <phoneticPr fontId="10" type="noConversion"/>
  </si>
  <si>
    <t>说明：</t>
    <phoneticPr fontId="10" type="noConversion"/>
  </si>
  <si>
    <t>安全环保及节能减排费用预算表</t>
    <phoneticPr fontId="10" type="noConversion"/>
  </si>
  <si>
    <t>说明：</t>
    <phoneticPr fontId="10" type="noConversion"/>
  </si>
  <si>
    <t>1.“S3-固定资产及重要支出预算表”有大额软件支出的经营单位，应按项填写本表，列明每项软件支出的情况，不能合并填写。</t>
    <phoneticPr fontId="10" type="noConversion"/>
  </si>
  <si>
    <r>
      <rPr>
        <b/>
        <sz val="10"/>
        <color indexed="9"/>
        <rFont val="宋体"/>
        <family val="3"/>
        <charset val="134"/>
      </rPr>
      <t>费用明细</t>
    </r>
    <phoneticPr fontId="10" type="noConversion"/>
  </si>
  <si>
    <t>其中：  科技类投入</t>
  </si>
  <si>
    <t>IT类固定资产分项目预算表</t>
    <phoneticPr fontId="83" type="noConversion"/>
  </si>
  <si>
    <t>其中：</t>
    <phoneticPr fontId="10" type="noConversion"/>
  </si>
  <si>
    <r>
      <t>Food/</t>
    </r>
    <r>
      <rPr>
        <sz val="10"/>
        <color indexed="8"/>
        <rFont val="宋体"/>
        <family val="3"/>
        <charset val="134"/>
      </rPr>
      <t>食品</t>
    </r>
    <phoneticPr fontId="10" type="noConversion"/>
  </si>
  <si>
    <r>
      <t>Beverage/</t>
    </r>
    <r>
      <rPr>
        <sz val="10"/>
        <color indexed="8"/>
        <rFont val="宋体"/>
        <family val="3"/>
        <charset val="134"/>
      </rPr>
      <t>酒水</t>
    </r>
    <phoneticPr fontId="10" type="noConversion"/>
  </si>
  <si>
    <r>
      <t>Other Food&amp;Beverage/</t>
    </r>
    <r>
      <rPr>
        <sz val="10"/>
        <color indexed="8"/>
        <rFont val="宋体"/>
        <family val="3"/>
        <charset val="134"/>
      </rPr>
      <t>其他餐饮收入</t>
    </r>
    <phoneticPr fontId="10" type="noConversion"/>
  </si>
  <si>
    <r>
      <rPr>
        <b/>
        <sz val="10"/>
        <rFont val="宋体"/>
        <family val="3"/>
        <charset val="134"/>
      </rPr>
      <t>人工费用小计</t>
    </r>
    <phoneticPr fontId="83" type="noConversion"/>
  </si>
  <si>
    <r>
      <rPr>
        <sz val="10"/>
        <rFont val="宋体"/>
        <family val="3"/>
        <charset val="134"/>
      </rPr>
      <t>工资</t>
    </r>
    <phoneticPr fontId="83" type="noConversion"/>
  </si>
  <si>
    <r>
      <rPr>
        <sz val="10"/>
        <rFont val="宋体"/>
        <family val="3"/>
        <charset val="134"/>
      </rPr>
      <t>奖金</t>
    </r>
    <phoneticPr fontId="83" type="noConversion"/>
  </si>
  <si>
    <r>
      <rPr>
        <sz val="10"/>
        <rFont val="宋体"/>
        <family val="3"/>
        <charset val="134"/>
      </rPr>
      <t>职工福利</t>
    </r>
    <phoneticPr fontId="83" type="noConversion"/>
  </si>
  <si>
    <r>
      <rPr>
        <sz val="10"/>
        <rFont val="宋体"/>
        <family val="3"/>
        <charset val="134"/>
      </rPr>
      <t>社会保险费</t>
    </r>
    <phoneticPr fontId="83" type="noConversion"/>
  </si>
  <si>
    <r>
      <rPr>
        <sz val="10"/>
        <rFont val="宋体"/>
        <family val="3"/>
        <charset val="134"/>
      </rPr>
      <t>其他保险费</t>
    </r>
    <phoneticPr fontId="83" type="noConversion"/>
  </si>
  <si>
    <r>
      <rPr>
        <sz val="10"/>
        <rFont val="宋体"/>
        <family val="3"/>
        <charset val="134"/>
      </rPr>
      <t>住房公积金</t>
    </r>
    <phoneticPr fontId="83" type="noConversion"/>
  </si>
  <si>
    <r>
      <rPr>
        <sz val="10"/>
        <rFont val="宋体"/>
        <family val="3"/>
        <charset val="134"/>
      </rPr>
      <t>补贴及津贴</t>
    </r>
    <phoneticPr fontId="83" type="noConversion"/>
  </si>
  <si>
    <r>
      <rPr>
        <sz val="10"/>
        <rFont val="宋体"/>
        <family val="3"/>
        <charset val="134"/>
      </rPr>
      <t>辞退福利</t>
    </r>
    <phoneticPr fontId="83" type="noConversion"/>
  </si>
  <si>
    <r>
      <rPr>
        <sz val="10"/>
        <rFont val="宋体"/>
        <family val="3"/>
        <charset val="134"/>
      </rPr>
      <t>劳动保护费</t>
    </r>
    <phoneticPr fontId="83" type="noConversion"/>
  </si>
  <si>
    <r>
      <rPr>
        <sz val="10"/>
        <rFont val="宋体"/>
        <family val="3"/>
        <charset val="134"/>
      </rPr>
      <t>职工股份支付</t>
    </r>
    <phoneticPr fontId="83" type="noConversion"/>
  </si>
  <si>
    <r>
      <rPr>
        <sz val="10"/>
        <rFont val="宋体"/>
        <family val="3"/>
        <charset val="134"/>
      </rPr>
      <t>培训费用</t>
    </r>
    <phoneticPr fontId="83" type="noConversion"/>
  </si>
  <si>
    <r>
      <rPr>
        <sz val="10"/>
        <rFont val="宋体"/>
        <family val="3"/>
        <charset val="134"/>
      </rPr>
      <t>工会经费</t>
    </r>
    <phoneticPr fontId="83" type="noConversion"/>
  </si>
  <si>
    <r>
      <rPr>
        <sz val="10"/>
        <rFont val="宋体"/>
        <family val="3"/>
        <charset val="134"/>
      </rPr>
      <t>职工教育经费</t>
    </r>
    <phoneticPr fontId="83" type="noConversion"/>
  </si>
  <si>
    <t>个人劳务费</t>
    <phoneticPr fontId="83" type="noConversion"/>
  </si>
  <si>
    <r>
      <rPr>
        <sz val="10"/>
        <rFont val="宋体"/>
        <family val="3"/>
        <charset val="134"/>
      </rPr>
      <t>残疾人就业保障金</t>
    </r>
    <phoneticPr fontId="83" type="noConversion"/>
  </si>
  <si>
    <t>其他</t>
    <phoneticPr fontId="83" type="noConversion"/>
  </si>
  <si>
    <r>
      <rPr>
        <b/>
        <sz val="10"/>
        <rFont val="宋体"/>
        <family val="3"/>
        <charset val="134"/>
      </rPr>
      <t>行政费用小计</t>
    </r>
    <phoneticPr fontId="83" type="noConversion"/>
  </si>
  <si>
    <r>
      <rPr>
        <sz val="10"/>
        <rFont val="宋体"/>
        <family val="3"/>
        <charset val="134"/>
      </rPr>
      <t>办公费</t>
    </r>
    <phoneticPr fontId="83" type="noConversion"/>
  </si>
  <si>
    <r>
      <rPr>
        <sz val="10"/>
        <rFont val="宋体"/>
        <family val="3"/>
        <charset val="134"/>
      </rPr>
      <t>水电能源费</t>
    </r>
    <phoneticPr fontId="83" type="noConversion"/>
  </si>
  <si>
    <r>
      <rPr>
        <sz val="10"/>
        <rFont val="宋体"/>
        <family val="3"/>
        <charset val="134"/>
      </rPr>
      <t>会议费</t>
    </r>
    <phoneticPr fontId="83" type="noConversion"/>
  </si>
  <si>
    <r>
      <rPr>
        <sz val="10"/>
        <rFont val="宋体"/>
        <family val="3"/>
        <charset val="134"/>
      </rPr>
      <t>租赁费</t>
    </r>
    <phoneticPr fontId="83" type="noConversion"/>
  </si>
  <si>
    <r>
      <rPr>
        <sz val="10"/>
        <rFont val="宋体"/>
        <family val="3"/>
        <charset val="134"/>
      </rPr>
      <t>物业管理费</t>
    </r>
    <phoneticPr fontId="83" type="noConversion"/>
  </si>
  <si>
    <r>
      <rPr>
        <sz val="10"/>
        <rFont val="宋体"/>
        <family val="3"/>
        <charset val="134"/>
      </rPr>
      <t>报刊费用</t>
    </r>
    <phoneticPr fontId="83" type="noConversion"/>
  </si>
  <si>
    <r>
      <rPr>
        <sz val="10"/>
        <rFont val="宋体"/>
        <family val="3"/>
        <charset val="134"/>
      </rPr>
      <t>业务招待费</t>
    </r>
    <phoneticPr fontId="83" type="noConversion"/>
  </si>
  <si>
    <r>
      <rPr>
        <sz val="10"/>
        <rFont val="宋体"/>
        <family val="3"/>
        <charset val="134"/>
      </rPr>
      <t>环境费</t>
    </r>
    <phoneticPr fontId="83" type="noConversion"/>
  </si>
  <si>
    <r>
      <rPr>
        <sz val="10"/>
        <rFont val="宋体"/>
        <family val="3"/>
        <charset val="134"/>
      </rPr>
      <t>差旅费</t>
    </r>
    <phoneticPr fontId="83" type="noConversion"/>
  </si>
  <si>
    <r>
      <rPr>
        <sz val="10"/>
        <rFont val="宋体"/>
        <family val="3"/>
        <charset val="134"/>
      </rPr>
      <t>市内交通费</t>
    </r>
    <phoneticPr fontId="83" type="noConversion"/>
  </si>
  <si>
    <r>
      <rPr>
        <sz val="10"/>
        <rFont val="宋体"/>
        <family val="3"/>
        <charset val="134"/>
      </rPr>
      <t>车辆使用费</t>
    </r>
    <phoneticPr fontId="83" type="noConversion"/>
  </si>
  <si>
    <r>
      <t>IT</t>
    </r>
    <r>
      <rPr>
        <sz val="10"/>
        <rFont val="宋体"/>
        <family val="3"/>
        <charset val="134"/>
      </rPr>
      <t>费用</t>
    </r>
    <phoneticPr fontId="83" type="noConversion"/>
  </si>
  <si>
    <r>
      <rPr>
        <sz val="10"/>
        <rFont val="宋体"/>
        <family val="3"/>
        <charset val="134"/>
      </rPr>
      <t>通讯费</t>
    </r>
    <phoneticPr fontId="83" type="noConversion"/>
  </si>
  <si>
    <r>
      <rPr>
        <sz val="10"/>
        <rFont val="宋体"/>
        <family val="3"/>
        <charset val="134"/>
      </rPr>
      <t>邮递费用</t>
    </r>
    <phoneticPr fontId="83" type="noConversion"/>
  </si>
  <si>
    <r>
      <rPr>
        <sz val="10"/>
        <rFont val="宋体"/>
        <family val="3"/>
        <charset val="134"/>
      </rPr>
      <t>咨询评估费</t>
    </r>
    <phoneticPr fontId="83" type="noConversion"/>
  </si>
  <si>
    <r>
      <rPr>
        <sz val="10"/>
        <rFont val="宋体"/>
        <family val="3"/>
        <charset val="134"/>
      </rPr>
      <t>诉讼费</t>
    </r>
    <phoneticPr fontId="83" type="noConversion"/>
  </si>
  <si>
    <r>
      <rPr>
        <sz val="10"/>
        <rFont val="宋体"/>
        <family val="3"/>
        <charset val="134"/>
      </rPr>
      <t>审计费</t>
    </r>
    <phoneticPr fontId="83" type="noConversion"/>
  </si>
  <si>
    <r>
      <rPr>
        <sz val="10"/>
        <rFont val="宋体"/>
        <family val="3"/>
        <charset val="134"/>
      </rPr>
      <t>人力资源招聘费</t>
    </r>
    <phoneticPr fontId="83" type="noConversion"/>
  </si>
  <si>
    <t>劳务外包费</t>
    <phoneticPr fontId="83" type="noConversion"/>
  </si>
  <si>
    <r>
      <rPr>
        <sz val="10"/>
        <rFont val="宋体"/>
        <family val="3"/>
        <charset val="134"/>
      </rPr>
      <t>上市公司费</t>
    </r>
    <phoneticPr fontId="83" type="noConversion"/>
  </si>
  <si>
    <r>
      <rPr>
        <sz val="10"/>
        <rFont val="宋体"/>
        <family val="3"/>
        <charset val="134"/>
      </rPr>
      <t>其他</t>
    </r>
    <phoneticPr fontId="83" type="noConversion"/>
  </si>
  <si>
    <r>
      <rPr>
        <b/>
        <sz val="10"/>
        <rFont val="宋体"/>
        <family val="3"/>
        <charset val="134"/>
      </rPr>
      <t>财产费小计</t>
    </r>
    <phoneticPr fontId="83" type="noConversion"/>
  </si>
  <si>
    <r>
      <rPr>
        <sz val="10"/>
        <rFont val="宋体"/>
        <family val="3"/>
        <charset val="134"/>
      </rPr>
      <t>财产保险费</t>
    </r>
    <phoneticPr fontId="83" type="noConversion"/>
  </si>
  <si>
    <r>
      <rPr>
        <sz val="10"/>
        <rFont val="宋体"/>
        <family val="3"/>
        <charset val="134"/>
      </rPr>
      <t>修理及维修费</t>
    </r>
    <phoneticPr fontId="83" type="noConversion"/>
  </si>
  <si>
    <t>折旧及摊销小计</t>
    <phoneticPr fontId="83" type="noConversion"/>
  </si>
  <si>
    <t>固定资产折旧</t>
    <phoneticPr fontId="83" type="noConversion"/>
  </si>
  <si>
    <t>土地使用权摊销</t>
    <phoneticPr fontId="83" type="noConversion"/>
  </si>
  <si>
    <t>无形资产摊销</t>
    <phoneticPr fontId="83" type="noConversion"/>
  </si>
  <si>
    <r>
      <rPr>
        <b/>
        <sz val="10"/>
        <rFont val="宋体"/>
        <family val="3"/>
        <charset val="134"/>
      </rPr>
      <t>税金小计</t>
    </r>
    <phoneticPr fontId="83" type="noConversion"/>
  </si>
  <si>
    <r>
      <rPr>
        <sz val="10"/>
        <rFont val="宋体"/>
        <family val="3"/>
        <charset val="134"/>
      </rPr>
      <t>车船使用税</t>
    </r>
    <phoneticPr fontId="83" type="noConversion"/>
  </si>
  <si>
    <r>
      <rPr>
        <sz val="10"/>
        <rFont val="宋体"/>
        <family val="3"/>
        <charset val="134"/>
      </rPr>
      <t>土地使用税</t>
    </r>
    <r>
      <rPr>
        <sz val="10"/>
        <rFont val="Arial"/>
        <family val="2"/>
      </rPr>
      <t>(</t>
    </r>
    <r>
      <rPr>
        <sz val="10"/>
        <rFont val="宋体"/>
        <family val="3"/>
        <charset val="134"/>
      </rPr>
      <t>自用</t>
    </r>
    <r>
      <rPr>
        <sz val="10"/>
        <rFont val="Arial"/>
        <family val="2"/>
      </rPr>
      <t>)</t>
    </r>
    <phoneticPr fontId="83" type="noConversion"/>
  </si>
  <si>
    <r>
      <rPr>
        <sz val="10"/>
        <rFont val="宋体"/>
        <family val="3"/>
        <charset val="134"/>
      </rPr>
      <t>印花税</t>
    </r>
    <phoneticPr fontId="83" type="noConversion"/>
  </si>
  <si>
    <t>公共宣传费用小计</t>
    <phoneticPr fontId="83" type="noConversion"/>
  </si>
  <si>
    <t>品牌推广费用</t>
    <phoneticPr fontId="83" type="noConversion"/>
  </si>
  <si>
    <t>其他（如劳务费等）</t>
    <phoneticPr fontId="83" type="noConversion"/>
  </si>
  <si>
    <t>房产交易服务费（地产专用）</t>
    <phoneticPr fontId="83" type="noConversion"/>
  </si>
  <si>
    <r>
      <rPr>
        <b/>
        <sz val="10"/>
        <rFont val="宋体"/>
        <family val="3"/>
        <charset val="134"/>
      </rPr>
      <t>营销推广费小计</t>
    </r>
    <phoneticPr fontId="83" type="noConversion"/>
  </si>
  <si>
    <r>
      <rPr>
        <sz val="10"/>
        <rFont val="宋体"/>
        <family val="3"/>
        <charset val="134"/>
      </rPr>
      <t>媒介广告费</t>
    </r>
    <phoneticPr fontId="83" type="noConversion"/>
  </si>
  <si>
    <r>
      <rPr>
        <sz val="10"/>
        <rFont val="宋体"/>
        <family val="3"/>
        <charset val="134"/>
      </rPr>
      <t>推广活动费</t>
    </r>
    <phoneticPr fontId="83" type="noConversion"/>
  </si>
  <si>
    <t>销售代理费及佣金</t>
    <phoneticPr fontId="83" type="noConversion"/>
  </si>
  <si>
    <r>
      <rPr>
        <sz val="10"/>
        <rFont val="宋体"/>
        <family val="3"/>
        <charset val="134"/>
      </rPr>
      <t>策划及咨询费</t>
    </r>
    <phoneticPr fontId="83" type="noConversion"/>
  </si>
  <si>
    <r>
      <rPr>
        <sz val="10"/>
        <rFont val="宋体"/>
        <family val="3"/>
        <charset val="134"/>
      </rPr>
      <t>宣传资料及礼品费</t>
    </r>
    <phoneticPr fontId="83" type="noConversion"/>
  </si>
  <si>
    <t>酒店管理公司渠道费</t>
    <phoneticPr fontId="83" type="noConversion"/>
  </si>
  <si>
    <t>竣工房维护费</t>
    <phoneticPr fontId="83" type="noConversion"/>
  </si>
  <si>
    <t>空房管理费</t>
    <phoneticPr fontId="83" type="noConversion"/>
  </si>
  <si>
    <r>
      <rPr>
        <b/>
        <sz val="10"/>
        <color indexed="8"/>
        <rFont val="宋体"/>
        <family val="3"/>
        <charset val="134"/>
      </rPr>
      <t>税金小计</t>
    </r>
    <phoneticPr fontId="83" type="noConversion"/>
  </si>
  <si>
    <t>房产税</t>
    <phoneticPr fontId="83" type="noConversion"/>
  </si>
  <si>
    <t>土地使用税</t>
    <phoneticPr fontId="83" type="noConversion"/>
  </si>
  <si>
    <t>酒店专用表</t>
    <phoneticPr fontId="10" type="noConversion"/>
  </si>
  <si>
    <r>
      <rPr>
        <u/>
        <sz val="10"/>
        <color indexed="12"/>
        <rFont val="宋体"/>
        <family val="3"/>
        <charset val="134"/>
      </rPr>
      <t>返回目录</t>
    </r>
    <phoneticPr fontId="10" type="noConversion"/>
  </si>
  <si>
    <r>
      <rPr>
        <b/>
        <sz val="10"/>
        <color indexed="9"/>
        <rFont val="宋体"/>
        <family val="3"/>
        <charset val="134"/>
      </rPr>
      <t>项目</t>
    </r>
    <phoneticPr fontId="10" type="noConversion"/>
  </si>
  <si>
    <t>2012年</t>
  </si>
  <si>
    <r>
      <t>Other /</t>
    </r>
    <r>
      <rPr>
        <sz val="10"/>
        <rFont val="宋体"/>
        <family val="3"/>
        <charset val="134"/>
      </rPr>
      <t>其它</t>
    </r>
    <phoneticPr fontId="10" type="noConversion"/>
  </si>
  <si>
    <r>
      <t>Cost/</t>
    </r>
    <r>
      <rPr>
        <b/>
        <sz val="10"/>
        <color indexed="8"/>
        <rFont val="宋体"/>
        <family val="3"/>
        <charset val="134"/>
      </rPr>
      <t>成本：</t>
    </r>
    <phoneticPr fontId="10" type="noConversion"/>
  </si>
  <si>
    <r>
      <t>Other Food&amp;Beverage/</t>
    </r>
    <r>
      <rPr>
        <sz val="10"/>
        <color indexed="8"/>
        <rFont val="宋体"/>
        <family val="3"/>
        <charset val="134"/>
      </rPr>
      <t>其他餐饮成本</t>
    </r>
    <phoneticPr fontId="10" type="noConversion"/>
  </si>
  <si>
    <r>
      <t>Total Cost/</t>
    </r>
    <r>
      <rPr>
        <b/>
        <sz val="10"/>
        <color indexed="8"/>
        <rFont val="宋体"/>
        <family val="3"/>
        <charset val="134"/>
      </rPr>
      <t>成本</t>
    </r>
    <r>
      <rPr>
        <b/>
        <sz val="10"/>
        <color indexed="8"/>
        <rFont val="宋体"/>
        <family val="3"/>
        <charset val="134"/>
      </rPr>
      <t>合计</t>
    </r>
    <phoneticPr fontId="94" type="noConversion"/>
  </si>
  <si>
    <r>
      <t>Labor Cost/</t>
    </r>
    <r>
      <rPr>
        <b/>
        <sz val="10"/>
        <color indexed="8"/>
        <rFont val="宋体"/>
        <family val="3"/>
        <charset val="134"/>
      </rPr>
      <t>人工成本：</t>
    </r>
    <phoneticPr fontId="10" type="noConversion"/>
  </si>
  <si>
    <r>
      <t>Other/</t>
    </r>
    <r>
      <rPr>
        <sz val="10"/>
        <rFont val="宋体"/>
        <family val="3"/>
        <charset val="134"/>
      </rPr>
      <t>其它</t>
    </r>
    <phoneticPr fontId="10" type="noConversion"/>
  </si>
  <si>
    <r>
      <t>Total  Labor Cost/</t>
    </r>
    <r>
      <rPr>
        <b/>
        <sz val="10"/>
        <color indexed="8"/>
        <rFont val="宋体"/>
        <family val="3"/>
        <charset val="134"/>
      </rPr>
      <t>人工成本合计：</t>
    </r>
    <phoneticPr fontId="94" type="noConversion"/>
  </si>
  <si>
    <r>
      <t>Department Expenses/</t>
    </r>
    <r>
      <rPr>
        <b/>
        <sz val="10"/>
        <rFont val="宋体"/>
        <family val="3"/>
        <charset val="134"/>
      </rPr>
      <t>部门费用：</t>
    </r>
    <phoneticPr fontId="10" type="noConversion"/>
  </si>
  <si>
    <r>
      <t>Total Department Expenses/</t>
    </r>
    <r>
      <rPr>
        <b/>
        <sz val="10"/>
        <color indexed="8"/>
        <rFont val="宋体"/>
        <family val="3"/>
        <charset val="134"/>
      </rPr>
      <t>部门费用合计</t>
    </r>
    <phoneticPr fontId="94" type="noConversion"/>
  </si>
  <si>
    <r>
      <t>Department Profit/</t>
    </r>
    <r>
      <rPr>
        <b/>
        <sz val="10"/>
        <rFont val="宋体"/>
        <family val="3"/>
        <charset val="134"/>
      </rPr>
      <t>部门经营利润：</t>
    </r>
    <phoneticPr fontId="10" type="noConversion"/>
  </si>
  <si>
    <r>
      <t>Unallocated Labor Cost/</t>
    </r>
    <r>
      <rPr>
        <b/>
        <sz val="10"/>
        <color indexed="8"/>
        <rFont val="宋体"/>
        <family val="3"/>
        <charset val="134"/>
      </rPr>
      <t>不可分摊人工成本</t>
    </r>
    <r>
      <rPr>
        <b/>
        <sz val="10"/>
        <color indexed="8"/>
        <rFont val="Arial"/>
        <family val="2"/>
      </rPr>
      <t>:</t>
    </r>
    <phoneticPr fontId="10" type="noConversion"/>
  </si>
  <si>
    <r>
      <t>A&amp;G/</t>
    </r>
    <r>
      <rPr>
        <sz val="10"/>
        <rFont val="宋体"/>
        <family val="3"/>
        <charset val="134"/>
      </rPr>
      <t>行政及一般开支</t>
    </r>
    <phoneticPr fontId="10" type="noConversion"/>
  </si>
  <si>
    <r>
      <t>Sales&amp;Marketing/</t>
    </r>
    <r>
      <rPr>
        <sz val="10"/>
        <rFont val="宋体"/>
        <family val="3"/>
        <charset val="134"/>
      </rPr>
      <t>市场推广及营销</t>
    </r>
    <phoneticPr fontId="10" type="noConversion"/>
  </si>
  <si>
    <r>
      <t>Property Operation &amp;Maintenance/</t>
    </r>
    <r>
      <rPr>
        <sz val="10"/>
        <rFont val="宋体"/>
        <family val="3"/>
        <charset val="134"/>
      </rPr>
      <t>物业营运及保养</t>
    </r>
    <phoneticPr fontId="10" type="noConversion"/>
  </si>
  <si>
    <r>
      <t>Other Dep./</t>
    </r>
    <r>
      <rPr>
        <sz val="10"/>
        <rFont val="宋体"/>
        <family val="3"/>
        <charset val="134"/>
      </rPr>
      <t>其他部门</t>
    </r>
    <phoneticPr fontId="10" type="noConversion"/>
  </si>
  <si>
    <r>
      <t>Unallocated/</t>
    </r>
    <r>
      <rPr>
        <b/>
        <sz val="10"/>
        <color indexed="8"/>
        <rFont val="宋体"/>
        <family val="3"/>
        <charset val="134"/>
      </rPr>
      <t>不可分摊费用</t>
    </r>
    <r>
      <rPr>
        <b/>
        <sz val="10"/>
        <color indexed="8"/>
        <rFont val="Arial"/>
        <family val="2"/>
      </rPr>
      <t>:</t>
    </r>
    <phoneticPr fontId="10" type="noConversion"/>
  </si>
  <si>
    <r>
      <t>Energy Cost/</t>
    </r>
    <r>
      <rPr>
        <sz val="10"/>
        <rFont val="宋体"/>
        <family val="3"/>
        <charset val="134"/>
      </rPr>
      <t>能源</t>
    </r>
  </si>
  <si>
    <r>
      <t>Other Unallocated Expenses/</t>
    </r>
    <r>
      <rPr>
        <sz val="10"/>
        <rFont val="宋体"/>
        <family val="3"/>
        <charset val="134"/>
      </rPr>
      <t>其他不可分摊费用</t>
    </r>
    <phoneticPr fontId="10" type="noConversion"/>
  </si>
  <si>
    <r>
      <t>Gross Operating Profit/</t>
    </r>
    <r>
      <rPr>
        <b/>
        <sz val="10"/>
        <rFont val="宋体"/>
        <family val="3"/>
        <charset val="134"/>
      </rPr>
      <t>经营毛利</t>
    </r>
    <phoneticPr fontId="10" type="noConversion"/>
  </si>
  <si>
    <r>
      <t>GOP %/</t>
    </r>
    <r>
      <rPr>
        <b/>
        <sz val="10"/>
        <color indexed="8"/>
        <rFont val="宋体"/>
        <family val="3"/>
        <charset val="134"/>
      </rPr>
      <t>经营毛利率</t>
    </r>
    <phoneticPr fontId="10" type="noConversion"/>
  </si>
  <si>
    <r>
      <t>Total /</t>
    </r>
    <r>
      <rPr>
        <b/>
        <sz val="10"/>
        <color indexed="8"/>
        <rFont val="宋体"/>
        <family val="3"/>
        <charset val="134"/>
      </rPr>
      <t>合计</t>
    </r>
    <phoneticPr fontId="10" type="noConversion"/>
  </si>
  <si>
    <r>
      <t>Mgmt Fee Base/</t>
    </r>
    <r>
      <rPr>
        <sz val="10"/>
        <rFont val="宋体"/>
        <family val="3"/>
        <charset val="134"/>
      </rPr>
      <t>基础管理费</t>
    </r>
    <phoneticPr fontId="10" type="noConversion"/>
  </si>
  <si>
    <r>
      <t>Mgmt Fee Incentive/</t>
    </r>
    <r>
      <rPr>
        <sz val="10"/>
        <rFont val="宋体"/>
        <family val="3"/>
        <charset val="134"/>
      </rPr>
      <t>奖励管理费</t>
    </r>
    <phoneticPr fontId="10" type="noConversion"/>
  </si>
  <si>
    <r>
      <t>Insurance/</t>
    </r>
    <r>
      <rPr>
        <sz val="10"/>
        <rFont val="宋体"/>
        <family val="3"/>
        <charset val="134"/>
      </rPr>
      <t>保险</t>
    </r>
  </si>
  <si>
    <r>
      <t>FF&amp;E Provision/</t>
    </r>
    <r>
      <rPr>
        <sz val="10"/>
        <rFont val="宋体"/>
        <family val="3"/>
        <charset val="134"/>
      </rPr>
      <t>更新改造储备金</t>
    </r>
    <phoneticPr fontId="10" type="noConversion"/>
  </si>
  <si>
    <r>
      <t>other/</t>
    </r>
    <r>
      <rPr>
        <sz val="10"/>
        <rFont val="宋体"/>
        <family val="3"/>
        <charset val="134"/>
      </rPr>
      <t>其他</t>
    </r>
    <phoneticPr fontId="10" type="noConversion"/>
  </si>
  <si>
    <r>
      <t>Owner's Return/</t>
    </r>
    <r>
      <rPr>
        <b/>
        <sz val="10"/>
        <rFont val="宋体"/>
        <family val="3"/>
        <charset val="134"/>
      </rPr>
      <t>业主利润</t>
    </r>
    <phoneticPr fontId="10" type="noConversion"/>
  </si>
  <si>
    <r>
      <t>Owner's Return %/</t>
    </r>
    <r>
      <rPr>
        <b/>
        <sz val="10"/>
        <rFont val="宋体"/>
        <family val="3"/>
        <charset val="134"/>
      </rPr>
      <t>业主利润率</t>
    </r>
    <phoneticPr fontId="10" type="noConversion"/>
  </si>
  <si>
    <r>
      <t>Depreciation &amp; Amortisation/</t>
    </r>
    <r>
      <rPr>
        <sz val="10"/>
        <rFont val="宋体"/>
        <family val="3"/>
        <charset val="134"/>
      </rPr>
      <t>折旧及摊销</t>
    </r>
    <phoneticPr fontId="10" type="noConversion"/>
  </si>
  <si>
    <r>
      <t>Property tax/</t>
    </r>
    <r>
      <rPr>
        <sz val="10"/>
        <rFont val="宋体"/>
        <family val="3"/>
        <charset val="134"/>
      </rPr>
      <t>房产税</t>
    </r>
    <phoneticPr fontId="10" type="noConversion"/>
  </si>
  <si>
    <r>
      <t>Owener's income/</t>
    </r>
    <r>
      <rPr>
        <sz val="10"/>
        <rFont val="宋体"/>
        <family val="3"/>
        <charset val="134"/>
      </rPr>
      <t>本部收入</t>
    </r>
    <phoneticPr fontId="10" type="noConversion"/>
  </si>
  <si>
    <r>
      <t>Owener's Expenses/</t>
    </r>
    <r>
      <rPr>
        <sz val="10"/>
        <rFont val="宋体"/>
        <family val="3"/>
        <charset val="134"/>
      </rPr>
      <t>业主方费用</t>
    </r>
    <phoneticPr fontId="10" type="noConversion"/>
  </si>
  <si>
    <r>
      <t>Financial Cost/</t>
    </r>
    <r>
      <rPr>
        <sz val="10"/>
        <rFont val="宋体"/>
        <family val="3"/>
        <charset val="134"/>
      </rPr>
      <t>财务费用</t>
    </r>
    <phoneticPr fontId="10" type="noConversion"/>
  </si>
  <si>
    <r>
      <rPr>
        <sz val="10"/>
        <rFont val="宋体"/>
        <family val="3"/>
        <charset val="134"/>
      </rPr>
      <t>其中：</t>
    </r>
    <phoneticPr fontId="10" type="noConversion"/>
  </si>
  <si>
    <r>
      <rPr>
        <sz val="10"/>
        <rFont val="宋体"/>
        <family val="3"/>
        <charset val="134"/>
      </rPr>
      <t>酒店自身经营发生财务费用</t>
    </r>
    <phoneticPr fontId="10" type="noConversion"/>
  </si>
  <si>
    <r>
      <rPr>
        <sz val="10"/>
        <rFont val="宋体"/>
        <family val="3"/>
        <charset val="134"/>
      </rPr>
      <t>集团资金调拨发生财务费用</t>
    </r>
    <phoneticPr fontId="10" type="noConversion"/>
  </si>
  <si>
    <r>
      <t>酒店</t>
    </r>
    <r>
      <rPr>
        <sz val="10"/>
        <rFont val="Arial"/>
        <family val="2"/>
      </rPr>
      <t>FF&amp;E</t>
    </r>
    <r>
      <rPr>
        <sz val="10"/>
        <rFont val="宋体"/>
        <family val="3"/>
        <charset val="134"/>
      </rPr>
      <t>计提冲回</t>
    </r>
  </si>
  <si>
    <r>
      <t>酒店</t>
    </r>
    <r>
      <rPr>
        <sz val="10"/>
        <rFont val="Arial"/>
        <family val="2"/>
      </rPr>
      <t>FF&amp;E</t>
    </r>
    <r>
      <rPr>
        <sz val="10"/>
        <rFont val="宋体"/>
        <family val="3"/>
        <charset val="134"/>
      </rPr>
      <t>实际使用</t>
    </r>
  </si>
  <si>
    <r>
      <t>Other/</t>
    </r>
    <r>
      <rPr>
        <sz val="10"/>
        <rFont val="宋体"/>
        <family val="3"/>
        <charset val="134"/>
      </rPr>
      <t>其他</t>
    </r>
    <phoneticPr fontId="10" type="noConversion"/>
  </si>
  <si>
    <r>
      <t>Gross Profit/</t>
    </r>
    <r>
      <rPr>
        <b/>
        <sz val="10"/>
        <rFont val="宋体"/>
        <family val="3"/>
        <charset val="134"/>
      </rPr>
      <t>利润总额</t>
    </r>
    <phoneticPr fontId="10" type="noConversion"/>
  </si>
  <si>
    <r>
      <t xml:space="preserve">Gross Profit % </t>
    </r>
    <r>
      <rPr>
        <b/>
        <sz val="10"/>
        <rFont val="宋体"/>
        <family val="3"/>
        <charset val="134"/>
      </rPr>
      <t>（利润总额</t>
    </r>
    <r>
      <rPr>
        <b/>
        <sz val="10"/>
        <rFont val="Arial"/>
        <family val="2"/>
      </rPr>
      <t>/</t>
    </r>
    <r>
      <rPr>
        <b/>
        <sz val="10"/>
        <rFont val="宋体"/>
        <family val="3"/>
        <charset val="134"/>
      </rPr>
      <t>总收入）</t>
    </r>
    <phoneticPr fontId="10" type="noConversion"/>
  </si>
  <si>
    <r>
      <t>EBITDA/</t>
    </r>
    <r>
      <rPr>
        <b/>
        <sz val="10"/>
        <rFont val="宋体"/>
        <family val="3"/>
        <charset val="134"/>
      </rPr>
      <t>未计利息、税项、折旧及摊销前的利润</t>
    </r>
    <phoneticPr fontId="10" type="noConversion"/>
  </si>
  <si>
    <t>EBITDA Margin</t>
    <phoneticPr fontId="10" type="noConversion"/>
  </si>
  <si>
    <r>
      <t xml:space="preserve">Hotel Rooms / </t>
    </r>
    <r>
      <rPr>
        <b/>
        <sz val="10"/>
        <rFont val="宋体"/>
        <family val="3"/>
        <charset val="134"/>
      </rPr>
      <t>酒店房间数</t>
    </r>
    <phoneticPr fontId="10" type="noConversion"/>
  </si>
  <si>
    <r>
      <t xml:space="preserve">Available Rooms / </t>
    </r>
    <r>
      <rPr>
        <b/>
        <sz val="10"/>
        <rFont val="宋体"/>
        <family val="3"/>
        <charset val="134"/>
      </rPr>
      <t>可出租房间数</t>
    </r>
    <phoneticPr fontId="10" type="noConversion"/>
  </si>
  <si>
    <r>
      <t xml:space="preserve">Occupled Rooms / </t>
    </r>
    <r>
      <rPr>
        <b/>
        <sz val="10"/>
        <rFont val="宋体"/>
        <family val="3"/>
        <charset val="134"/>
      </rPr>
      <t>实际出租房间数</t>
    </r>
    <phoneticPr fontId="10" type="noConversion"/>
  </si>
  <si>
    <r>
      <t xml:space="preserve">Occupancy / </t>
    </r>
    <r>
      <rPr>
        <b/>
        <sz val="10"/>
        <rFont val="宋体"/>
        <family val="3"/>
        <charset val="134"/>
      </rPr>
      <t>出租率</t>
    </r>
    <phoneticPr fontId="10" type="noConversion"/>
  </si>
  <si>
    <r>
      <t xml:space="preserve">RevPAR / </t>
    </r>
    <r>
      <rPr>
        <b/>
        <sz val="10"/>
        <rFont val="宋体"/>
        <family val="3"/>
        <charset val="134"/>
      </rPr>
      <t>平均可出租房收入</t>
    </r>
    <phoneticPr fontId="10" type="noConversion"/>
  </si>
  <si>
    <r>
      <t xml:space="preserve">Total Hotel Payroll / </t>
    </r>
    <r>
      <rPr>
        <b/>
        <sz val="10"/>
        <color indexed="8"/>
        <rFont val="宋体"/>
        <family val="3"/>
        <charset val="134"/>
      </rPr>
      <t>总人工成本</t>
    </r>
    <phoneticPr fontId="10" type="noConversion"/>
  </si>
  <si>
    <r>
      <t xml:space="preserve">Total Hotel Payroll % </t>
    </r>
    <r>
      <rPr>
        <b/>
        <sz val="10"/>
        <rFont val="宋体"/>
        <family val="3"/>
        <charset val="134"/>
      </rPr>
      <t>（总人工成本</t>
    </r>
    <r>
      <rPr>
        <b/>
        <sz val="10"/>
        <rFont val="Arial"/>
        <family val="2"/>
      </rPr>
      <t>/</t>
    </r>
    <r>
      <rPr>
        <b/>
        <sz val="10"/>
        <rFont val="宋体"/>
        <family val="3"/>
        <charset val="134"/>
      </rPr>
      <t>总收入）</t>
    </r>
    <phoneticPr fontId="10" type="noConversion"/>
  </si>
  <si>
    <r>
      <t xml:space="preserve">Headcount / </t>
    </r>
    <r>
      <rPr>
        <b/>
        <sz val="10"/>
        <color indexed="8"/>
        <rFont val="宋体"/>
        <family val="3"/>
        <charset val="134"/>
      </rPr>
      <t>员工人数</t>
    </r>
    <phoneticPr fontId="10" type="noConversion"/>
  </si>
  <si>
    <r>
      <t>Revenue per Headcount /</t>
    </r>
    <r>
      <rPr>
        <b/>
        <sz val="10"/>
        <rFont val="宋体"/>
        <family val="3"/>
        <charset val="134"/>
      </rPr>
      <t>（</t>
    </r>
    <r>
      <rPr>
        <b/>
        <sz val="10"/>
        <rFont val="宋体"/>
        <family val="3"/>
        <charset val="134"/>
      </rPr>
      <t>总收入</t>
    </r>
    <r>
      <rPr>
        <b/>
        <sz val="10"/>
        <color indexed="8"/>
        <rFont val="Arial"/>
        <family val="2"/>
      </rPr>
      <t>/</t>
    </r>
    <r>
      <rPr>
        <b/>
        <sz val="10"/>
        <color indexed="8"/>
        <rFont val="宋体"/>
        <family val="3"/>
        <charset val="134"/>
      </rPr>
      <t>员工人数）</t>
    </r>
    <phoneticPr fontId="10" type="noConversion"/>
  </si>
  <si>
    <r>
      <t>Total Unallocated %</t>
    </r>
    <r>
      <rPr>
        <b/>
        <sz val="10"/>
        <rFont val="宋体"/>
        <family val="3"/>
        <charset val="134"/>
      </rPr>
      <t>（不可分摊费用</t>
    </r>
    <r>
      <rPr>
        <b/>
        <sz val="10"/>
        <rFont val="Arial"/>
        <family val="2"/>
      </rPr>
      <t>/</t>
    </r>
    <r>
      <rPr>
        <b/>
        <sz val="10"/>
        <rFont val="宋体"/>
        <family val="3"/>
        <charset val="134"/>
      </rPr>
      <t>总收入）</t>
    </r>
    <phoneticPr fontId="10" type="noConversion"/>
  </si>
  <si>
    <r>
      <t xml:space="preserve">Rooms Payroll per Occ Room / </t>
    </r>
    <r>
      <rPr>
        <b/>
        <sz val="10"/>
        <rFont val="宋体"/>
        <family val="3"/>
        <charset val="134"/>
      </rPr>
      <t>平均客房人工费用</t>
    </r>
    <phoneticPr fontId="10" type="noConversion"/>
  </si>
  <si>
    <r>
      <t xml:space="preserve">Rooms Other Exp per Occ Room / </t>
    </r>
    <r>
      <rPr>
        <b/>
        <sz val="10"/>
        <rFont val="宋体"/>
        <family val="3"/>
        <charset val="134"/>
      </rPr>
      <t>平均客房费用</t>
    </r>
    <phoneticPr fontId="10" type="noConversion"/>
  </si>
  <si>
    <r>
      <t xml:space="preserve">Rooms Profit % </t>
    </r>
    <r>
      <rPr>
        <b/>
        <sz val="10"/>
        <rFont val="宋体"/>
        <family val="3"/>
        <charset val="134"/>
      </rPr>
      <t>客房利润率</t>
    </r>
    <phoneticPr fontId="10" type="noConversion"/>
  </si>
  <si>
    <r>
      <t xml:space="preserve">Total Covers Served / </t>
    </r>
    <r>
      <rPr>
        <b/>
        <sz val="10"/>
        <rFont val="宋体"/>
        <family val="3"/>
        <charset val="134"/>
      </rPr>
      <t>餐厅消费人数</t>
    </r>
    <phoneticPr fontId="10" type="noConversion"/>
  </si>
  <si>
    <r>
      <t xml:space="preserve">Averaged Food Check / </t>
    </r>
    <r>
      <rPr>
        <b/>
        <sz val="10"/>
        <rFont val="宋体"/>
        <family val="3"/>
        <charset val="134"/>
      </rPr>
      <t>餐厅人均消费</t>
    </r>
    <phoneticPr fontId="10" type="noConversion"/>
  </si>
  <si>
    <r>
      <t xml:space="preserve">Food Cost % </t>
    </r>
    <r>
      <rPr>
        <b/>
        <sz val="10"/>
        <rFont val="宋体"/>
        <family val="3"/>
        <charset val="134"/>
      </rPr>
      <t>食品成本率</t>
    </r>
    <phoneticPr fontId="10" type="noConversion"/>
  </si>
  <si>
    <r>
      <t xml:space="preserve">Beverage Cost % </t>
    </r>
    <r>
      <rPr>
        <b/>
        <sz val="10"/>
        <rFont val="宋体"/>
        <family val="3"/>
        <charset val="134"/>
      </rPr>
      <t>酒水成本率</t>
    </r>
    <phoneticPr fontId="10" type="noConversion"/>
  </si>
  <si>
    <r>
      <t xml:space="preserve">F&amp;B Payroll % </t>
    </r>
    <r>
      <rPr>
        <b/>
        <sz val="10"/>
        <rFont val="宋体"/>
        <family val="3"/>
        <charset val="134"/>
      </rPr>
      <t>餐饮工资比率</t>
    </r>
    <phoneticPr fontId="10" type="noConversion"/>
  </si>
  <si>
    <r>
      <t xml:space="preserve">F&amp;B Other Exp. % </t>
    </r>
    <r>
      <rPr>
        <b/>
        <sz val="10"/>
        <rFont val="宋体"/>
        <family val="3"/>
        <charset val="134"/>
      </rPr>
      <t>餐饮其他费用率</t>
    </r>
    <phoneticPr fontId="10" type="noConversion"/>
  </si>
  <si>
    <r>
      <t xml:space="preserve">F&amp;B Profit % </t>
    </r>
    <r>
      <rPr>
        <b/>
        <sz val="10"/>
        <rFont val="宋体"/>
        <family val="3"/>
        <charset val="134"/>
      </rPr>
      <t>餐饮利润率</t>
    </r>
    <phoneticPr fontId="10" type="noConversion"/>
  </si>
  <si>
    <r>
      <t xml:space="preserve">OOD Payroll % </t>
    </r>
    <r>
      <rPr>
        <b/>
        <sz val="10"/>
        <rFont val="宋体"/>
        <family val="3"/>
        <charset val="134"/>
      </rPr>
      <t>其他营运部门工资率</t>
    </r>
    <phoneticPr fontId="10" type="noConversion"/>
  </si>
  <si>
    <r>
      <t xml:space="preserve">OOD Profit % </t>
    </r>
    <r>
      <rPr>
        <b/>
        <sz val="10"/>
        <rFont val="宋体"/>
        <family val="3"/>
        <charset val="134"/>
      </rPr>
      <t>其他营运部门利润率</t>
    </r>
    <phoneticPr fontId="10" type="noConversion"/>
  </si>
  <si>
    <r>
      <t xml:space="preserve">A&amp;G per AvailableRoom / </t>
    </r>
    <r>
      <rPr>
        <b/>
        <sz val="10"/>
        <rFont val="宋体"/>
        <family val="3"/>
        <charset val="134"/>
      </rPr>
      <t>平均可出租房行政管理费</t>
    </r>
    <phoneticPr fontId="10" type="noConversion"/>
  </si>
  <si>
    <r>
      <t xml:space="preserve">Sales&amp;Marketing per AvailableRoom / </t>
    </r>
    <r>
      <rPr>
        <b/>
        <sz val="10"/>
        <rFont val="宋体"/>
        <family val="3"/>
        <charset val="134"/>
      </rPr>
      <t>平均可出租房市场销售费用</t>
    </r>
    <phoneticPr fontId="10" type="noConversion"/>
  </si>
  <si>
    <r>
      <t xml:space="preserve">Energe Cost per AvailableRoom / </t>
    </r>
    <r>
      <rPr>
        <b/>
        <sz val="10"/>
        <rFont val="宋体"/>
        <family val="3"/>
        <charset val="134"/>
      </rPr>
      <t>平均可出租房能源消耗费用</t>
    </r>
    <phoneticPr fontId="10" type="noConversion"/>
  </si>
  <si>
    <r>
      <t xml:space="preserve">POM per AvailableRoom / </t>
    </r>
    <r>
      <rPr>
        <b/>
        <sz val="10"/>
        <rFont val="宋体"/>
        <family val="3"/>
        <charset val="134"/>
      </rPr>
      <t>平均可出租房维修费用</t>
    </r>
    <phoneticPr fontId="10" type="noConversion"/>
  </si>
  <si>
    <r>
      <t xml:space="preserve">Management Fee Ratio-Basic / </t>
    </r>
    <r>
      <rPr>
        <b/>
        <sz val="10"/>
        <rFont val="宋体"/>
        <family val="3"/>
        <charset val="134"/>
      </rPr>
      <t>基础管理费比例</t>
    </r>
    <phoneticPr fontId="10" type="noConversion"/>
  </si>
  <si>
    <r>
      <t xml:space="preserve">Management Fee Ratio-Incentive / </t>
    </r>
    <r>
      <rPr>
        <b/>
        <sz val="10"/>
        <rFont val="宋体"/>
        <family val="3"/>
        <charset val="134"/>
      </rPr>
      <t>奖励管理费比例</t>
    </r>
    <phoneticPr fontId="10" type="noConversion"/>
  </si>
  <si>
    <t>负债和所有者权益</t>
    <phoneticPr fontId="10" type="noConversion"/>
  </si>
  <si>
    <r>
      <t>1-9</t>
    </r>
    <r>
      <rPr>
        <b/>
        <sz val="10"/>
        <color indexed="9"/>
        <rFont val="宋体"/>
        <family val="3"/>
        <charset val="134"/>
      </rPr>
      <t>月</t>
    </r>
    <phoneticPr fontId="10" type="noConversion"/>
  </si>
  <si>
    <r>
      <t>10</t>
    </r>
    <r>
      <rPr>
        <b/>
        <sz val="10"/>
        <color indexed="9"/>
        <rFont val="宋体"/>
        <family val="3"/>
        <charset val="134"/>
      </rPr>
      <t>月</t>
    </r>
    <phoneticPr fontId="10" type="noConversion"/>
  </si>
  <si>
    <r>
      <t>1-12</t>
    </r>
    <r>
      <rPr>
        <b/>
        <sz val="10"/>
        <color indexed="9"/>
        <rFont val="宋体"/>
        <family val="3"/>
        <charset val="134"/>
      </rPr>
      <t>月</t>
    </r>
    <phoneticPr fontId="10" type="noConversion"/>
  </si>
  <si>
    <r>
      <t>1</t>
    </r>
    <r>
      <rPr>
        <b/>
        <sz val="10"/>
        <color indexed="9"/>
        <rFont val="宋体"/>
        <family val="3"/>
        <charset val="134"/>
      </rPr>
      <t>月</t>
    </r>
    <phoneticPr fontId="10" type="noConversion"/>
  </si>
  <si>
    <r>
      <t>1-6</t>
    </r>
    <r>
      <rPr>
        <b/>
        <sz val="10"/>
        <color indexed="9"/>
        <rFont val="宋体"/>
        <family val="3"/>
        <charset val="134"/>
      </rPr>
      <t>月</t>
    </r>
    <phoneticPr fontId="10" type="noConversion"/>
  </si>
  <si>
    <r>
      <t>7</t>
    </r>
    <r>
      <rPr>
        <b/>
        <sz val="10"/>
        <color indexed="9"/>
        <rFont val="宋体"/>
        <family val="3"/>
        <charset val="134"/>
      </rPr>
      <t>月</t>
    </r>
    <phoneticPr fontId="10" type="noConversion"/>
  </si>
  <si>
    <r>
      <t>7-12</t>
    </r>
    <r>
      <rPr>
        <b/>
        <sz val="10"/>
        <color indexed="9"/>
        <rFont val="宋体"/>
        <family val="3"/>
        <charset val="134"/>
      </rPr>
      <t>月</t>
    </r>
    <phoneticPr fontId="10" type="noConversion"/>
  </si>
  <si>
    <t>资产负债表时点数</t>
    <phoneticPr fontId="10" type="noConversion"/>
  </si>
  <si>
    <t>成本部门</t>
    <phoneticPr fontId="10" type="noConversion"/>
  </si>
  <si>
    <t>销售部门</t>
    <phoneticPr fontId="10" type="noConversion"/>
  </si>
  <si>
    <t>管理部门</t>
    <phoneticPr fontId="10" type="noConversion"/>
  </si>
  <si>
    <t>资本化成本部门</t>
    <phoneticPr fontId="10" type="noConversion"/>
  </si>
  <si>
    <t>合计</t>
    <phoneticPr fontId="10" type="noConversion"/>
  </si>
  <si>
    <t>享受该项待遇的人数</t>
    <phoneticPr fontId="10" type="noConversion"/>
  </si>
  <si>
    <t>人均水平（元/人）</t>
    <phoneticPr fontId="10" type="noConversion"/>
  </si>
  <si>
    <t>最高水平（元/人）</t>
    <phoneticPr fontId="10" type="noConversion"/>
  </si>
  <si>
    <t>+/-</t>
    <phoneticPr fontId="10" type="noConversion"/>
  </si>
  <si>
    <t>较预计增减%</t>
    <phoneticPr fontId="10" type="noConversion"/>
  </si>
  <si>
    <t>较预算增减%</t>
    <phoneticPr fontId="10" type="noConversion"/>
  </si>
  <si>
    <r>
      <rPr>
        <b/>
        <sz val="10"/>
        <color indexed="10"/>
        <rFont val="宋体"/>
        <family val="3"/>
        <charset val="134"/>
      </rPr>
      <t>填表说明：</t>
    </r>
    <phoneticPr fontId="10" type="noConversion"/>
  </si>
  <si>
    <r>
      <t>1.</t>
    </r>
    <r>
      <rPr>
        <sz val="10"/>
        <rFont val="宋体"/>
        <family val="3"/>
        <charset val="134"/>
      </rPr>
      <t>本表反映实际缴纳的税金。</t>
    </r>
    <phoneticPr fontId="10" type="noConversion"/>
  </si>
  <si>
    <t xml:space="preserve"> =人工成本总额/营业收入</t>
    <phoneticPr fontId="10" type="noConversion"/>
  </si>
  <si>
    <r>
      <t xml:space="preserve"> =</t>
    </r>
    <r>
      <rPr>
        <sz val="10"/>
        <rFont val="宋体"/>
        <family val="3"/>
        <charset val="134"/>
      </rPr>
      <t>人工成本总额</t>
    </r>
    <r>
      <rPr>
        <sz val="10"/>
        <rFont val="Arial"/>
        <family val="2"/>
      </rPr>
      <t>/</t>
    </r>
    <r>
      <rPr>
        <sz val="10"/>
        <rFont val="宋体"/>
        <family val="3"/>
        <charset val="134"/>
      </rPr>
      <t>总成本</t>
    </r>
    <phoneticPr fontId="10" type="noConversion"/>
  </si>
  <si>
    <r>
      <t xml:space="preserve"> =</t>
    </r>
    <r>
      <rPr>
        <sz val="10"/>
        <rFont val="宋体"/>
        <family val="3"/>
        <charset val="134"/>
      </rPr>
      <t>人工成本总额</t>
    </r>
    <r>
      <rPr>
        <sz val="10"/>
        <rFont val="Arial"/>
        <family val="2"/>
      </rPr>
      <t/>
    </r>
    <phoneticPr fontId="10" type="noConversion"/>
  </si>
  <si>
    <r>
      <t xml:space="preserve"> =</t>
    </r>
    <r>
      <rPr>
        <sz val="10"/>
        <rFont val="宋体"/>
        <family val="3"/>
        <charset val="134"/>
      </rPr>
      <t>劳动报酬总额</t>
    </r>
    <r>
      <rPr>
        <sz val="10"/>
        <rFont val="Arial"/>
        <family val="2"/>
      </rPr>
      <t>/</t>
    </r>
    <r>
      <rPr>
        <sz val="10"/>
        <rFont val="宋体"/>
        <family val="3"/>
        <charset val="134"/>
      </rPr>
      <t>（劳动报酬总额</t>
    </r>
    <r>
      <rPr>
        <sz val="10"/>
        <rFont val="Arial"/>
        <family val="2"/>
      </rPr>
      <t>+</t>
    </r>
    <r>
      <rPr>
        <sz val="10"/>
        <rFont val="宋体"/>
        <family val="3"/>
        <charset val="134"/>
      </rPr>
      <t>利润总额）</t>
    </r>
    <phoneticPr fontId="10" type="noConversion"/>
  </si>
  <si>
    <r>
      <t xml:space="preserve"> =</t>
    </r>
    <r>
      <rPr>
        <sz val="10"/>
        <rFont val="宋体"/>
        <family val="3"/>
        <charset val="134"/>
      </rPr>
      <t>利润总额</t>
    </r>
    <r>
      <rPr>
        <sz val="10"/>
        <rFont val="Arial"/>
        <family val="2"/>
      </rPr>
      <t>/</t>
    </r>
    <r>
      <rPr>
        <sz val="10"/>
        <rFont val="宋体"/>
        <family val="3"/>
        <charset val="134"/>
      </rPr>
      <t>人工成本总额</t>
    </r>
    <phoneticPr fontId="10" type="noConversion"/>
  </si>
  <si>
    <r>
      <t xml:space="preserve"> =</t>
    </r>
    <r>
      <rPr>
        <sz val="10"/>
        <rFont val="宋体"/>
        <family val="3"/>
        <charset val="134"/>
      </rPr>
      <t>工资总额</t>
    </r>
    <r>
      <rPr>
        <sz val="10"/>
        <rFont val="Arial"/>
        <family val="2"/>
      </rPr>
      <t>/</t>
    </r>
    <r>
      <rPr>
        <sz val="10"/>
        <rFont val="宋体"/>
        <family val="3"/>
        <charset val="134"/>
      </rPr>
      <t>人工成本总额</t>
    </r>
    <phoneticPr fontId="10" type="noConversion"/>
  </si>
  <si>
    <t>累计</t>
    <phoneticPr fontId="10" type="noConversion"/>
  </si>
  <si>
    <t>三、环保节能</t>
    <phoneticPr fontId="10" type="noConversion"/>
  </si>
  <si>
    <t>2022年</t>
  </si>
  <si>
    <t>2021年</t>
  </si>
  <si>
    <t>2020年</t>
  </si>
  <si>
    <t>2019年</t>
  </si>
  <si>
    <t>2018年</t>
  </si>
  <si>
    <t>1.各开发项目填写2017-2022年经营性现金流，经营性流出不能提供明细的，填写一个大数即可；</t>
  </si>
  <si>
    <t>2017年</t>
  </si>
  <si>
    <t>2016年</t>
  </si>
  <si>
    <t>2015年</t>
  </si>
  <si>
    <t>2014年</t>
  </si>
  <si>
    <t>2014年度经营预算报表</t>
  </si>
  <si>
    <t>2014年预算</t>
  </si>
  <si>
    <t>2014年年末余额</t>
  </si>
  <si>
    <t>2014年年初余额</t>
  </si>
  <si>
    <t>2014预算</t>
  </si>
  <si>
    <t>2014年享受的税收优惠：</t>
  </si>
  <si>
    <t>2.如果2014年享受税收优惠，应列明税收优惠情况，如税种、优惠税率、优惠期间、税收优惠文号等。</t>
  </si>
  <si>
    <t>2013年</t>
  </si>
  <si>
    <t>2013年9月期末余额</t>
  </si>
  <si>
    <t>2013年预测</t>
  </si>
  <si>
    <t>2013年1-9月</t>
  </si>
  <si>
    <t>2013年10-12月</t>
  </si>
  <si>
    <t>1.本表是公司所有部门人工费用和行政费用的总表，本表2013年和2014年人工费用合计数、平均人数应与S2-人工成本表一致。</t>
  </si>
  <si>
    <t>2013预计</t>
  </si>
  <si>
    <t>2013年1－9月累计</t>
  </si>
  <si>
    <t>2013年预计</t>
  </si>
  <si>
    <t>2013年预算</t>
  </si>
  <si>
    <t>(16-15)</t>
  </si>
  <si>
    <t>(16-15)%</t>
  </si>
  <si>
    <t>(15-14)</t>
  </si>
  <si>
    <t>(15-14)%</t>
  </si>
  <si>
    <t>(14-13)</t>
  </si>
  <si>
    <t>(14-13)%</t>
  </si>
  <si>
    <t>2.各开发项目应填写至2012年累计的现金流</t>
  </si>
  <si>
    <t>至2012年</t>
  </si>
  <si>
    <r>
      <t>1-6</t>
    </r>
    <r>
      <rPr>
        <b/>
        <sz val="10"/>
        <color indexed="9"/>
        <rFont val="宋体"/>
        <family val="3"/>
        <charset val="134"/>
      </rPr>
      <t>月</t>
    </r>
    <phoneticPr fontId="10" type="noConversion"/>
  </si>
  <si>
    <t>开办费小计</t>
    <phoneticPr fontId="186" type="noConversion"/>
  </si>
  <si>
    <t>开业采购费小计</t>
  </si>
  <si>
    <r>
      <rPr>
        <b/>
        <sz val="10"/>
        <color indexed="8"/>
        <rFont val="宋体"/>
        <family val="3"/>
        <charset val="134"/>
      </rPr>
      <t>写字楼板块</t>
    </r>
    <r>
      <rPr>
        <b/>
        <sz val="10"/>
        <color indexed="8"/>
        <rFont val="Arial"/>
        <family val="2"/>
      </rPr>
      <t/>
    </r>
    <phoneticPr fontId="83" type="noConversion"/>
  </si>
  <si>
    <t>商业板块</t>
    <phoneticPr fontId="83" type="noConversion"/>
  </si>
  <si>
    <r>
      <rPr>
        <b/>
        <sz val="10"/>
        <color indexed="8"/>
        <rFont val="宋体"/>
        <family val="3"/>
        <charset val="134"/>
      </rPr>
      <t>开发板块</t>
    </r>
    <r>
      <rPr>
        <b/>
        <sz val="10"/>
        <color indexed="8"/>
        <rFont val="Arial"/>
        <family val="2"/>
      </rPr>
      <t/>
    </r>
    <phoneticPr fontId="83" type="noConversion"/>
  </si>
  <si>
    <t>酒店板块</t>
    <phoneticPr fontId="83" type="noConversion"/>
  </si>
  <si>
    <t>开发板块</t>
    <phoneticPr fontId="83" type="noConversion"/>
  </si>
  <si>
    <t>写字楼板块</t>
    <phoneticPr fontId="83" type="noConversion"/>
  </si>
  <si>
    <t>酒店开业采购费</t>
    <phoneticPr fontId="83" type="noConversion"/>
  </si>
  <si>
    <t>酒店开办费</t>
    <phoneticPr fontId="10" type="noConversion"/>
  </si>
  <si>
    <t>酒店开办费合计</t>
    <phoneticPr fontId="10" type="noConversion"/>
  </si>
  <si>
    <t>酒店开办费</t>
    <phoneticPr fontId="10" type="noConversion"/>
  </si>
  <si>
    <r>
      <t>7.</t>
    </r>
    <r>
      <rPr>
        <b/>
        <sz val="10"/>
        <rFont val="宋体"/>
        <family val="3"/>
        <charset val="134"/>
      </rPr>
      <t>开业采购费</t>
    </r>
    <phoneticPr fontId="10" type="noConversion"/>
  </si>
  <si>
    <r>
      <t>7.</t>
    </r>
    <r>
      <rPr>
        <b/>
        <sz val="10"/>
        <color indexed="8"/>
        <rFont val="宋体"/>
        <family val="3"/>
        <charset val="134"/>
      </rPr>
      <t>开办费</t>
    </r>
    <phoneticPr fontId="10" type="noConversion"/>
  </si>
  <si>
    <t>M7-1-酒店开办费</t>
  </si>
  <si>
    <t>酒店开办费用项核对</t>
    <phoneticPr fontId="83" type="noConversion"/>
  </si>
  <si>
    <t>check</t>
  </si>
  <si>
    <r>
      <rPr>
        <b/>
        <sz val="10"/>
        <color indexed="8"/>
        <rFont val="宋体"/>
        <family val="3"/>
        <charset val="134"/>
      </rPr>
      <t>其他板块</t>
    </r>
    <r>
      <rPr>
        <b/>
        <sz val="10"/>
        <color indexed="8"/>
        <rFont val="Arial"/>
        <family val="2"/>
      </rPr>
      <t>-</t>
    </r>
    <r>
      <rPr>
        <b/>
        <sz val="10"/>
        <color indexed="8"/>
        <rFont val="宋体"/>
        <family val="3"/>
        <charset val="134"/>
      </rPr>
      <t>金茂观光、金茂装饰、物业公司</t>
    </r>
    <phoneticPr fontId="83" type="noConversion"/>
  </si>
  <si>
    <t>其他材料</t>
    <phoneticPr fontId="10" type="noConversion"/>
  </si>
  <si>
    <t>7、开业采购费</t>
    <phoneticPr fontId="10" type="noConversion"/>
  </si>
  <si>
    <r>
      <rPr>
        <b/>
        <sz val="10"/>
        <color indexed="8"/>
        <rFont val="宋体"/>
        <family val="3"/>
        <charset val="134"/>
      </rPr>
      <t>其他板块</t>
    </r>
    <r>
      <rPr>
        <b/>
        <sz val="10"/>
        <color indexed="8"/>
        <rFont val="Arial"/>
        <family val="2"/>
      </rPr>
      <t>-</t>
    </r>
    <r>
      <rPr>
        <b/>
        <sz val="10"/>
        <color indexed="8"/>
        <rFont val="宋体"/>
        <family val="3"/>
        <charset val="134"/>
      </rPr>
      <t>金茂观光、金茂装饰、物业公司</t>
    </r>
    <phoneticPr fontId="83" type="noConversion"/>
  </si>
  <si>
    <t>总部-方兴香港、方兴总部、金茂总部、南京本部</t>
  </si>
  <si>
    <t>总部-方兴香港、方兴总部、金茂总部、南京本部</t>
    <phoneticPr fontId="83" type="noConversion"/>
  </si>
  <si>
    <t>总部-方兴香港、方兴总部、金茂总部、南京本部</t>
    <phoneticPr fontId="83" type="noConversion"/>
  </si>
  <si>
    <t>M2-3</t>
  </si>
  <si>
    <t>C16</t>
  </si>
  <si>
    <t>C17</t>
  </si>
  <si>
    <t>C18</t>
  </si>
  <si>
    <t>C19</t>
  </si>
  <si>
    <t>C20</t>
  </si>
  <si>
    <t>C21</t>
  </si>
  <si>
    <t>C22</t>
    <phoneticPr fontId="10" type="noConversion"/>
  </si>
  <si>
    <r>
      <rPr>
        <u/>
        <sz val="10"/>
        <color indexed="12"/>
        <rFont val="宋体"/>
        <family val="3"/>
        <charset val="134"/>
      </rPr>
      <t>销售费用</t>
    </r>
  </si>
  <si>
    <r>
      <rPr>
        <u/>
        <sz val="10"/>
        <color indexed="12"/>
        <rFont val="宋体"/>
        <family val="3"/>
        <charset val="134"/>
      </rPr>
      <t>财务费用</t>
    </r>
  </si>
  <si>
    <r>
      <rPr>
        <u/>
        <sz val="10"/>
        <color indexed="12"/>
        <rFont val="宋体"/>
        <family val="3"/>
        <charset val="134"/>
      </rPr>
      <t>人工成本表</t>
    </r>
  </si>
  <si>
    <r>
      <rPr>
        <u/>
        <sz val="9"/>
        <color indexed="12"/>
        <rFont val="宋体"/>
        <family val="3"/>
        <charset val="134"/>
      </rPr>
      <t>写字楼专用表</t>
    </r>
    <phoneticPr fontId="10" type="noConversion"/>
  </si>
  <si>
    <r>
      <rPr>
        <sz val="10"/>
        <rFont val="宋体"/>
        <family val="3"/>
        <charset val="134"/>
      </rPr>
      <t>凯晨置业、中化物业、上海瀛利、上海航运写字楼</t>
    </r>
    <phoneticPr fontId="10" type="noConversion"/>
  </si>
  <si>
    <r>
      <rPr>
        <u/>
        <sz val="9"/>
        <color indexed="12"/>
        <rFont val="宋体"/>
        <family val="3"/>
        <charset val="134"/>
      </rPr>
      <t>酒店专用表</t>
    </r>
    <phoneticPr fontId="10" type="noConversion"/>
  </si>
  <si>
    <r>
      <rPr>
        <sz val="10"/>
        <rFont val="宋体"/>
        <family val="3"/>
        <charset val="134"/>
      </rPr>
      <t>上海君悦、希尔顿酒店、丽思酒店、北京威斯汀、万豪酒店、北京万丽、南京威斯汀、凯悦酒店、丽江君悦、长沙国际广场酒店</t>
    </r>
    <phoneticPr fontId="10" type="noConversion"/>
  </si>
  <si>
    <r>
      <rPr>
        <u/>
        <sz val="9"/>
        <color indexed="12"/>
        <rFont val="宋体"/>
        <family val="3"/>
        <charset val="134"/>
      </rPr>
      <t>商业专用表</t>
    </r>
    <phoneticPr fontId="10" type="noConversion"/>
  </si>
  <si>
    <r>
      <rPr>
        <sz val="10"/>
        <rFont val="宋体"/>
        <family val="3"/>
        <charset val="134"/>
      </rPr>
      <t>上海航运商业、丽江商业、长沙国际广场商业、长沙金悦商业、青岛商业</t>
    </r>
    <phoneticPr fontId="10" type="noConversion"/>
  </si>
  <si>
    <r>
      <rPr>
        <u/>
        <sz val="9"/>
        <color indexed="12"/>
        <rFont val="宋体"/>
        <family val="3"/>
        <charset val="134"/>
      </rPr>
      <t>时尚生活中心专用表</t>
    </r>
  </si>
  <si>
    <r>
      <t>Jlife</t>
    </r>
    <r>
      <rPr>
        <sz val="10"/>
        <rFont val="宋体"/>
        <family val="3"/>
        <charset val="134"/>
      </rPr>
      <t>金茂店</t>
    </r>
    <phoneticPr fontId="10" type="noConversion"/>
  </si>
  <si>
    <r>
      <rPr>
        <u/>
        <sz val="9"/>
        <color indexed="12"/>
        <rFont val="宋体"/>
        <family val="3"/>
        <charset val="134"/>
      </rPr>
      <t>丽思商场专用表</t>
    </r>
  </si>
  <si>
    <r>
      <t>Jlife</t>
    </r>
    <r>
      <rPr>
        <sz val="10"/>
        <rFont val="宋体"/>
        <family val="3"/>
        <charset val="134"/>
      </rPr>
      <t>三亚店</t>
    </r>
    <phoneticPr fontId="10" type="noConversion"/>
  </si>
  <si>
    <r>
      <rPr>
        <u/>
        <sz val="9"/>
        <color indexed="12"/>
        <rFont val="宋体"/>
        <family val="3"/>
        <charset val="134"/>
      </rPr>
      <t>金茂写字楼专用表</t>
    </r>
  </si>
  <si>
    <r>
      <rPr>
        <sz val="10"/>
        <rFont val="宋体"/>
        <family val="3"/>
        <charset val="134"/>
      </rPr>
      <t>金茂本部</t>
    </r>
    <phoneticPr fontId="10" type="noConversion"/>
  </si>
  <si>
    <r>
      <rPr>
        <u/>
        <sz val="9"/>
        <color indexed="12"/>
        <rFont val="宋体"/>
        <family val="3"/>
        <charset val="134"/>
      </rPr>
      <t>金茂观光专用表</t>
    </r>
    <phoneticPr fontId="10" type="noConversion"/>
  </si>
  <si>
    <r>
      <rPr>
        <u/>
        <sz val="9"/>
        <color indexed="12"/>
        <rFont val="宋体"/>
        <family val="3"/>
        <charset val="134"/>
      </rPr>
      <t>金茂母公司公共成本费用分摊</t>
    </r>
    <phoneticPr fontId="10" type="noConversion"/>
  </si>
  <si>
    <r>
      <rPr>
        <u/>
        <sz val="9"/>
        <color indexed="12"/>
        <rFont val="宋体"/>
        <family val="3"/>
        <charset val="134"/>
      </rPr>
      <t>南京写字楼专用表</t>
    </r>
  </si>
  <si>
    <r>
      <rPr>
        <sz val="10"/>
        <rFont val="宋体"/>
        <family val="3"/>
        <charset val="134"/>
      </rPr>
      <t>南京国际</t>
    </r>
    <phoneticPr fontId="10" type="noConversion"/>
  </si>
  <si>
    <r>
      <rPr>
        <u/>
        <sz val="9"/>
        <color indexed="12"/>
        <rFont val="宋体"/>
        <family val="3"/>
        <charset val="134"/>
      </rPr>
      <t>南京购物中心专用表</t>
    </r>
  </si>
  <si>
    <r>
      <rPr>
        <sz val="10"/>
        <rFont val="宋体"/>
        <family val="3"/>
        <charset val="134"/>
      </rPr>
      <t>南京购物中心</t>
    </r>
    <phoneticPr fontId="10" type="noConversion"/>
  </si>
  <si>
    <r>
      <rPr>
        <u/>
        <sz val="9"/>
        <color indexed="12"/>
        <rFont val="宋体"/>
        <family val="3"/>
        <charset val="134"/>
      </rPr>
      <t>南京项目评估增值摊销</t>
    </r>
  </si>
  <si>
    <r>
      <rPr>
        <sz val="10"/>
        <rFont val="宋体"/>
        <family val="3"/>
        <charset val="134"/>
      </rPr>
      <t>南京国际</t>
    </r>
    <phoneticPr fontId="10" type="noConversion"/>
  </si>
  <si>
    <r>
      <rPr>
        <u/>
        <sz val="9"/>
        <color indexed="12"/>
        <rFont val="宋体"/>
        <family val="3"/>
        <charset val="134"/>
      </rPr>
      <t>南京国际公共成本费用分摊</t>
    </r>
    <phoneticPr fontId="10" type="noConversion"/>
  </si>
  <si>
    <r>
      <rPr>
        <u/>
        <sz val="9"/>
        <color indexed="12"/>
        <rFont val="宋体"/>
        <family val="3"/>
        <charset val="134"/>
      </rPr>
      <t>其他业务专用表</t>
    </r>
  </si>
  <si>
    <r>
      <rPr>
        <sz val="10"/>
        <rFont val="宋体"/>
        <family val="3"/>
        <charset val="134"/>
      </rPr>
      <t>北京物业、珠海物业、上海物业、宁高物业、南京商城建设、上海装饰、上海置业体育公园、方兴香港、上海方兴、汽车公司</t>
    </r>
    <phoneticPr fontId="10" type="noConversion"/>
  </si>
  <si>
    <t>项目</t>
    <phoneticPr fontId="10" type="noConversion"/>
  </si>
  <si>
    <t>报表编码</t>
    <phoneticPr fontId="10" type="noConversion"/>
  </si>
  <si>
    <t>报表名称</t>
    <phoneticPr fontId="10" type="noConversion"/>
  </si>
  <si>
    <t>适用范围</t>
    <phoneticPr fontId="10" type="noConversion"/>
  </si>
  <si>
    <r>
      <rPr>
        <sz val="10"/>
        <rFont val="宋体"/>
        <family val="3"/>
        <charset val="134"/>
      </rPr>
      <t>主表</t>
    </r>
    <phoneticPr fontId="10" type="noConversion"/>
  </si>
  <si>
    <t>M1</t>
    <phoneticPr fontId="10" type="noConversion"/>
  </si>
  <si>
    <r>
      <rPr>
        <u/>
        <sz val="10"/>
        <color indexed="12"/>
        <rFont val="宋体"/>
        <family val="3"/>
        <charset val="134"/>
      </rPr>
      <t>资产负债表</t>
    </r>
    <phoneticPr fontId="10" type="noConversion"/>
  </si>
  <si>
    <r>
      <rPr>
        <sz val="10"/>
        <rFont val="宋体"/>
        <family val="3"/>
        <charset val="134"/>
      </rPr>
      <t>所有公司</t>
    </r>
    <phoneticPr fontId="10" type="noConversion"/>
  </si>
  <si>
    <r>
      <rPr>
        <u/>
        <sz val="10"/>
        <color indexed="12"/>
        <rFont val="宋体"/>
        <family val="3"/>
        <charset val="134"/>
      </rPr>
      <t>利润表</t>
    </r>
    <phoneticPr fontId="10" type="noConversion"/>
  </si>
  <si>
    <t>M2-1</t>
    <phoneticPr fontId="10" type="noConversion"/>
  </si>
  <si>
    <r>
      <rPr>
        <u/>
        <sz val="9"/>
        <color indexed="12"/>
        <rFont val="宋体"/>
        <family val="3"/>
        <charset val="134"/>
      </rPr>
      <t>金茂总部费用分拆（各项目）</t>
    </r>
    <phoneticPr fontId="10" type="noConversion"/>
  </si>
  <si>
    <r>
      <rPr>
        <sz val="10"/>
        <rFont val="宋体"/>
        <family val="3"/>
        <charset val="134"/>
      </rPr>
      <t>金茂本部</t>
    </r>
    <phoneticPr fontId="10" type="noConversion"/>
  </si>
  <si>
    <t>M2-2</t>
    <phoneticPr fontId="10" type="noConversion"/>
  </si>
  <si>
    <r>
      <rPr>
        <u/>
        <sz val="9"/>
        <color indexed="12"/>
        <rFont val="宋体"/>
        <family val="3"/>
        <charset val="134"/>
      </rPr>
      <t>金茂总部费用分拆（板块）</t>
    </r>
    <phoneticPr fontId="10" type="noConversion"/>
  </si>
  <si>
    <r>
      <rPr>
        <u/>
        <sz val="9"/>
        <color indexed="12"/>
        <rFont val="宋体"/>
        <family val="3"/>
        <charset val="134"/>
      </rPr>
      <t>南京本部费用分拆</t>
    </r>
    <phoneticPr fontId="10" type="noConversion"/>
  </si>
  <si>
    <r>
      <rPr>
        <sz val="10"/>
        <rFont val="宋体"/>
        <family val="3"/>
        <charset val="134"/>
      </rPr>
      <t>南京国际</t>
    </r>
    <phoneticPr fontId="10" type="noConversion"/>
  </si>
  <si>
    <r>
      <rPr>
        <u/>
        <sz val="10"/>
        <color indexed="12"/>
        <rFont val="宋体"/>
        <family val="3"/>
        <charset val="134"/>
      </rPr>
      <t>现金流量表</t>
    </r>
    <phoneticPr fontId="10" type="noConversion"/>
  </si>
  <si>
    <r>
      <rPr>
        <u/>
        <sz val="10"/>
        <color indexed="12"/>
        <rFont val="宋体"/>
        <family val="3"/>
        <charset val="134"/>
      </rPr>
      <t>营业成本</t>
    </r>
    <phoneticPr fontId="10" type="noConversion"/>
  </si>
  <si>
    <r>
      <rPr>
        <u/>
        <sz val="10"/>
        <color indexed="12"/>
        <rFont val="宋体"/>
        <family val="3"/>
        <charset val="134"/>
      </rPr>
      <t>营业税金及附加</t>
    </r>
    <phoneticPr fontId="10" type="noConversion"/>
  </si>
  <si>
    <t>M7</t>
    <phoneticPr fontId="10" type="noConversion"/>
  </si>
  <si>
    <r>
      <rPr>
        <u/>
        <sz val="10"/>
        <color indexed="12"/>
        <rFont val="宋体"/>
        <family val="3"/>
        <charset val="134"/>
      </rPr>
      <t>管理费用</t>
    </r>
    <phoneticPr fontId="10" type="noConversion"/>
  </si>
  <si>
    <t>M7-1</t>
    <phoneticPr fontId="10" type="noConversion"/>
  </si>
  <si>
    <r>
      <rPr>
        <u/>
        <sz val="10"/>
        <color indexed="12"/>
        <rFont val="宋体"/>
        <family val="3"/>
        <charset val="134"/>
      </rPr>
      <t>酒店开办费</t>
    </r>
    <phoneticPr fontId="10" type="noConversion"/>
  </si>
  <si>
    <r>
      <rPr>
        <sz val="10"/>
        <rFont val="宋体"/>
        <family val="3"/>
        <charset val="134"/>
      </rPr>
      <t>北京万丽、凯悦酒店、丽江君悦、长沙国际广场酒店</t>
    </r>
    <phoneticPr fontId="10" type="noConversion"/>
  </si>
  <si>
    <t>M7-2</t>
    <phoneticPr fontId="10" type="noConversion"/>
  </si>
  <si>
    <r>
      <rPr>
        <u/>
        <sz val="10"/>
        <color indexed="12"/>
        <rFont val="宋体"/>
        <family val="3"/>
        <charset val="134"/>
      </rPr>
      <t>商业中心开办费</t>
    </r>
    <phoneticPr fontId="10" type="noConversion"/>
  </si>
  <si>
    <r>
      <rPr>
        <sz val="10"/>
        <rFont val="宋体"/>
        <family val="3"/>
        <charset val="134"/>
      </rPr>
      <t>上海航运商业、丽江商业、长沙国际广场商业、长沙金悦商业、青岛商业</t>
    </r>
    <phoneticPr fontId="10" type="noConversion"/>
  </si>
  <si>
    <r>
      <rPr>
        <u/>
        <sz val="10"/>
        <color indexed="12"/>
        <rFont val="宋体"/>
        <family val="3"/>
        <charset val="134"/>
      </rPr>
      <t>经济增加值</t>
    </r>
    <phoneticPr fontId="10" type="noConversion"/>
  </si>
  <si>
    <r>
      <rPr>
        <sz val="10"/>
        <rFont val="宋体"/>
        <family val="3"/>
        <charset val="134"/>
      </rPr>
      <t>附表</t>
    </r>
    <phoneticPr fontId="10" type="noConversion"/>
  </si>
  <si>
    <t>S1</t>
    <phoneticPr fontId="10" type="noConversion"/>
  </si>
  <si>
    <r>
      <rPr>
        <u/>
        <sz val="10"/>
        <color indexed="12"/>
        <rFont val="宋体"/>
        <family val="3"/>
        <charset val="134"/>
      </rPr>
      <t>部门费用表</t>
    </r>
    <phoneticPr fontId="10" type="noConversion"/>
  </si>
  <si>
    <t>S2</t>
    <phoneticPr fontId="10" type="noConversion"/>
  </si>
  <si>
    <t>S3</t>
    <phoneticPr fontId="10" type="noConversion"/>
  </si>
  <si>
    <r>
      <rPr>
        <u/>
        <sz val="10"/>
        <color indexed="12"/>
        <rFont val="宋体"/>
        <family val="3"/>
        <charset val="134"/>
      </rPr>
      <t>固定资产及重要支出预算表</t>
    </r>
    <phoneticPr fontId="10" type="noConversion"/>
  </si>
  <si>
    <r>
      <t>S3</t>
    </r>
    <r>
      <rPr>
        <sz val="10"/>
        <rFont val="宋体"/>
        <family val="3"/>
        <charset val="134"/>
      </rPr>
      <t>附表</t>
    </r>
    <phoneticPr fontId="10" type="noConversion"/>
  </si>
  <si>
    <r>
      <t>IT</t>
    </r>
    <r>
      <rPr>
        <u/>
        <sz val="9"/>
        <color indexed="12"/>
        <rFont val="宋体"/>
        <family val="3"/>
        <charset val="134"/>
      </rPr>
      <t>项目预算表</t>
    </r>
    <phoneticPr fontId="10" type="noConversion"/>
  </si>
  <si>
    <t>S4</t>
    <phoneticPr fontId="10" type="noConversion"/>
  </si>
  <si>
    <r>
      <rPr>
        <u/>
        <sz val="10"/>
        <color indexed="12"/>
        <rFont val="宋体"/>
        <family val="3"/>
        <charset val="134"/>
      </rPr>
      <t>安全环保及节能减排费用预算表</t>
    </r>
    <phoneticPr fontId="10" type="noConversion"/>
  </si>
  <si>
    <t>S5</t>
    <phoneticPr fontId="10" type="noConversion"/>
  </si>
  <si>
    <r>
      <rPr>
        <u/>
        <sz val="10"/>
        <color indexed="12"/>
        <rFont val="宋体"/>
        <family val="3"/>
        <charset val="134"/>
      </rPr>
      <t>内部交易表</t>
    </r>
    <phoneticPr fontId="10" type="noConversion"/>
  </si>
  <si>
    <t>S6</t>
    <phoneticPr fontId="10" type="noConversion"/>
  </si>
  <si>
    <r>
      <rPr>
        <u/>
        <sz val="10"/>
        <color indexed="12"/>
        <rFont val="宋体"/>
        <family val="3"/>
        <charset val="134"/>
      </rPr>
      <t>实交税金表</t>
    </r>
    <phoneticPr fontId="10" type="noConversion"/>
  </si>
  <si>
    <r>
      <rPr>
        <sz val="10"/>
        <rFont val="宋体"/>
        <family val="3"/>
        <charset val="134"/>
      </rPr>
      <t>专项表</t>
    </r>
    <phoneticPr fontId="10" type="noConversion"/>
  </si>
  <si>
    <t>C1</t>
    <phoneticPr fontId="10" type="noConversion"/>
  </si>
  <si>
    <r>
      <rPr>
        <u/>
        <sz val="9"/>
        <color indexed="12"/>
        <rFont val="宋体"/>
        <family val="3"/>
        <charset val="134"/>
      </rPr>
      <t>开发专用表</t>
    </r>
    <r>
      <rPr>
        <u/>
        <sz val="9"/>
        <color indexed="12"/>
        <rFont val="Arial"/>
        <family val="2"/>
      </rPr>
      <t>-</t>
    </r>
    <r>
      <rPr>
        <u/>
        <sz val="9"/>
        <color indexed="12"/>
        <rFont val="宋体"/>
        <family val="3"/>
        <charset val="134"/>
      </rPr>
      <t>签约做收总表</t>
    </r>
  </si>
  <si>
    <r>
      <rPr>
        <sz val="10"/>
        <rFont val="宋体"/>
        <family val="3"/>
        <charset val="134"/>
      </rPr>
      <t>方兴北京、方兴融创、方兴亦城、上海航运、上海银汇、上海星外滩、上海置业、方兴苏州、长沙盛荣、长沙研发、长沙国际广场、长沙金悦、青岛蓝海、重庆兴拓、丽江置业、丽江酒店、南京国际、南京项目二期、三亚崖州湾（二级开发）</t>
    </r>
    <phoneticPr fontId="10" type="noConversion"/>
  </si>
  <si>
    <t>C2</t>
    <phoneticPr fontId="10" type="noConversion"/>
  </si>
  <si>
    <r>
      <rPr>
        <u/>
        <sz val="9"/>
        <color indexed="12"/>
        <rFont val="宋体"/>
        <family val="3"/>
        <charset val="134"/>
      </rPr>
      <t>开发专用表</t>
    </r>
    <r>
      <rPr>
        <u/>
        <sz val="9"/>
        <color indexed="12"/>
        <rFont val="Arial"/>
        <family val="2"/>
      </rPr>
      <t>-</t>
    </r>
    <r>
      <rPr>
        <u/>
        <sz val="9"/>
        <color indexed="12"/>
        <rFont val="宋体"/>
        <family val="3"/>
        <charset val="134"/>
      </rPr>
      <t>签约明细表</t>
    </r>
  </si>
  <si>
    <r>
      <rPr>
        <u/>
        <sz val="9"/>
        <color indexed="12"/>
        <rFont val="宋体"/>
        <family val="3"/>
        <charset val="134"/>
      </rPr>
      <t>开发专用表</t>
    </r>
    <r>
      <rPr>
        <u/>
        <sz val="9"/>
        <color indexed="12"/>
        <rFont val="Arial"/>
        <family val="2"/>
      </rPr>
      <t>-</t>
    </r>
    <r>
      <rPr>
        <u/>
        <sz val="9"/>
        <color indexed="12"/>
        <rFont val="宋体"/>
        <family val="3"/>
        <charset val="134"/>
      </rPr>
      <t>做收明细表</t>
    </r>
  </si>
  <si>
    <r>
      <rPr>
        <u/>
        <sz val="9"/>
        <color indexed="12"/>
        <rFont val="宋体"/>
        <family val="3"/>
        <charset val="134"/>
      </rPr>
      <t>开发专用表</t>
    </r>
    <r>
      <rPr>
        <u/>
        <sz val="9"/>
        <color indexed="12"/>
        <rFont val="Arial"/>
        <family val="2"/>
      </rPr>
      <t>-</t>
    </r>
    <r>
      <rPr>
        <u/>
        <sz val="9"/>
        <color indexed="12"/>
        <rFont val="宋体"/>
        <family val="3"/>
        <charset val="134"/>
      </rPr>
      <t>面积指标表</t>
    </r>
    <phoneticPr fontId="10" type="noConversion"/>
  </si>
  <si>
    <r>
      <rPr>
        <u/>
        <sz val="9"/>
        <color indexed="12"/>
        <rFont val="宋体"/>
        <family val="3"/>
        <charset val="134"/>
      </rPr>
      <t>开发专用表</t>
    </r>
    <r>
      <rPr>
        <u/>
        <sz val="9"/>
        <color indexed="12"/>
        <rFont val="Arial"/>
        <family val="2"/>
      </rPr>
      <t>-</t>
    </r>
    <r>
      <rPr>
        <u/>
        <sz val="9"/>
        <color indexed="12"/>
        <rFont val="宋体"/>
        <family val="3"/>
        <charset val="134"/>
      </rPr>
      <t>开发成本</t>
    </r>
  </si>
  <si>
    <r>
      <rPr>
        <u/>
        <sz val="9"/>
        <color indexed="12"/>
        <rFont val="宋体"/>
        <family val="3"/>
        <charset val="134"/>
      </rPr>
      <t>开发专用表</t>
    </r>
    <r>
      <rPr>
        <u/>
        <sz val="9"/>
        <color indexed="12"/>
        <rFont val="Arial"/>
        <family val="2"/>
      </rPr>
      <t>-</t>
    </r>
    <r>
      <rPr>
        <u/>
        <sz val="9"/>
        <color indexed="12"/>
        <rFont val="宋体"/>
        <family val="3"/>
        <charset val="134"/>
      </rPr>
      <t>开发间接费</t>
    </r>
  </si>
  <si>
    <r>
      <rPr>
        <u/>
        <sz val="9"/>
        <color indexed="12"/>
        <rFont val="宋体"/>
        <family val="3"/>
        <charset val="134"/>
      </rPr>
      <t>开发专用表</t>
    </r>
    <r>
      <rPr>
        <u/>
        <sz val="9"/>
        <color indexed="12"/>
        <rFont val="Arial"/>
        <family val="2"/>
      </rPr>
      <t>-</t>
    </r>
    <r>
      <rPr>
        <u/>
        <sz val="9"/>
        <color indexed="12"/>
        <rFont val="宋体"/>
        <family val="3"/>
        <charset val="134"/>
      </rPr>
      <t>土地增值税</t>
    </r>
  </si>
  <si>
    <r>
      <rPr>
        <u/>
        <sz val="9"/>
        <color indexed="12"/>
        <rFont val="宋体"/>
        <family val="3"/>
        <charset val="134"/>
      </rPr>
      <t>开发专用表</t>
    </r>
    <r>
      <rPr>
        <u/>
        <sz val="9"/>
        <color indexed="12"/>
        <rFont val="Arial"/>
        <family val="2"/>
      </rPr>
      <t>-</t>
    </r>
    <r>
      <rPr>
        <u/>
        <sz val="9"/>
        <color indexed="12"/>
        <rFont val="宋体"/>
        <family val="3"/>
        <charset val="134"/>
      </rPr>
      <t>一级土地开发</t>
    </r>
  </si>
  <si>
    <r>
      <rPr>
        <sz val="10"/>
        <rFont val="宋体"/>
        <family val="3"/>
        <charset val="134"/>
      </rPr>
      <t>长沙投资、三亚崖州湾（一级开发）</t>
    </r>
    <phoneticPr fontId="10" type="noConversion"/>
  </si>
  <si>
    <t>C8-1</t>
    <phoneticPr fontId="10" type="noConversion"/>
  </si>
  <si>
    <r>
      <rPr>
        <u/>
        <sz val="9"/>
        <color indexed="12"/>
        <rFont val="宋体"/>
        <family val="3"/>
        <charset val="134"/>
      </rPr>
      <t>开发专用表</t>
    </r>
    <r>
      <rPr>
        <u/>
        <sz val="9"/>
        <color indexed="12"/>
        <rFont val="Arial"/>
        <family val="2"/>
      </rPr>
      <t>-</t>
    </r>
    <r>
      <rPr>
        <u/>
        <sz val="9"/>
        <color indexed="12"/>
        <rFont val="宋体"/>
        <family val="3"/>
        <charset val="134"/>
      </rPr>
      <t>推地台账</t>
    </r>
    <phoneticPr fontId="10" type="noConversion"/>
  </si>
  <si>
    <r>
      <rPr>
        <u/>
        <sz val="9"/>
        <color indexed="12"/>
        <rFont val="宋体"/>
        <family val="3"/>
        <charset val="134"/>
      </rPr>
      <t>开发专用表</t>
    </r>
    <r>
      <rPr>
        <u/>
        <sz val="9"/>
        <color indexed="12"/>
        <rFont val="Arial"/>
        <family val="2"/>
      </rPr>
      <t>-</t>
    </r>
    <r>
      <rPr>
        <u/>
        <sz val="9"/>
        <color indexed="12"/>
        <rFont val="宋体"/>
        <family val="3"/>
        <charset val="134"/>
      </rPr>
      <t>项目总体情况</t>
    </r>
  </si>
  <si>
    <r>
      <rPr>
        <sz val="10"/>
        <rFont val="宋体"/>
        <family val="3"/>
        <charset val="134"/>
      </rPr>
      <t>方兴北京、方兴融创、方兴亦城、上海航运、上海银汇、上海星外滩、上海置业、方兴苏州、长沙盛荣、长沙研发、长沙国际广场、长沙金悦、青岛蓝海、重庆兴拓、丽江置业、丽江酒店、南京国际、南京项目二期、长沙投资、长沙</t>
    </r>
    <r>
      <rPr>
        <sz val="10"/>
        <rFont val="Arial"/>
        <family val="2"/>
      </rPr>
      <t>A</t>
    </r>
    <r>
      <rPr>
        <sz val="10"/>
        <rFont val="宋体"/>
        <family val="3"/>
        <charset val="134"/>
      </rPr>
      <t>地块、三亚崖州湾</t>
    </r>
    <phoneticPr fontId="10" type="noConversion"/>
  </si>
  <si>
    <t>代征工会经费、残保金等行政收费</t>
    <phoneticPr fontId="10" type="noConversion"/>
  </si>
  <si>
    <t>增加内部计息部分</t>
    <phoneticPr fontId="10" type="noConversion"/>
  </si>
  <si>
    <t>经营活动净现金流（剔除系统内公司资金往来）</t>
    <phoneticPr fontId="10" type="noConversion"/>
  </si>
  <si>
    <t>监管不可动用的资金</t>
    <phoneticPr fontId="10" type="noConversion"/>
  </si>
  <si>
    <t>其他调整项</t>
    <phoneticPr fontId="10" type="noConversion"/>
  </si>
  <si>
    <t>可回流股东现金</t>
    <phoneticPr fontId="10" type="noConversion"/>
  </si>
  <si>
    <t>占用总部资金余额</t>
    <phoneticPr fontId="10" type="noConversion"/>
  </si>
  <si>
    <t>内部利息数</t>
    <phoneticPr fontId="10" type="noConversion"/>
  </si>
  <si>
    <r>
      <rPr>
        <b/>
        <sz val="10"/>
        <color indexed="8"/>
        <rFont val="宋体"/>
        <family val="3"/>
        <charset val="134"/>
      </rPr>
      <t>报表名称：</t>
    </r>
    <phoneticPr fontId="10" type="noConversion"/>
  </si>
  <si>
    <r>
      <rPr>
        <b/>
        <sz val="10"/>
        <color indexed="8"/>
        <rFont val="宋体"/>
        <family val="3"/>
        <charset val="134"/>
      </rPr>
      <t>管理费用表</t>
    </r>
    <phoneticPr fontId="10" type="noConversion"/>
  </si>
  <si>
    <r>
      <rPr>
        <u/>
        <sz val="10"/>
        <color indexed="12"/>
        <rFont val="宋体"/>
        <family val="3"/>
        <charset val="134"/>
      </rPr>
      <t>返回目录</t>
    </r>
    <phoneticPr fontId="10" type="noConversion"/>
  </si>
  <si>
    <r>
      <rPr>
        <b/>
        <sz val="10"/>
        <color indexed="9"/>
        <rFont val="宋体"/>
        <family val="3"/>
        <charset val="134"/>
      </rPr>
      <t>管理费用</t>
    </r>
    <phoneticPr fontId="10" type="noConversion"/>
  </si>
  <si>
    <r>
      <t>1-9</t>
    </r>
    <r>
      <rPr>
        <b/>
        <sz val="10"/>
        <color indexed="9"/>
        <rFont val="宋体"/>
        <family val="3"/>
        <charset val="134"/>
      </rPr>
      <t>月</t>
    </r>
    <phoneticPr fontId="10" type="noConversion"/>
  </si>
  <si>
    <r>
      <t>10</t>
    </r>
    <r>
      <rPr>
        <b/>
        <sz val="10"/>
        <color indexed="9"/>
        <rFont val="宋体"/>
        <family val="3"/>
        <charset val="134"/>
      </rPr>
      <t>月</t>
    </r>
    <phoneticPr fontId="10" type="noConversion"/>
  </si>
  <si>
    <r>
      <t>1-12</t>
    </r>
    <r>
      <rPr>
        <b/>
        <sz val="10"/>
        <color indexed="9"/>
        <rFont val="宋体"/>
        <family val="3"/>
        <charset val="134"/>
      </rPr>
      <t>月</t>
    </r>
    <phoneticPr fontId="10" type="noConversion"/>
  </si>
  <si>
    <r>
      <t>1</t>
    </r>
    <r>
      <rPr>
        <b/>
        <sz val="10"/>
        <color indexed="9"/>
        <rFont val="宋体"/>
        <family val="3"/>
        <charset val="134"/>
      </rPr>
      <t>月</t>
    </r>
    <phoneticPr fontId="10" type="noConversion"/>
  </si>
  <si>
    <r>
      <t>1-6</t>
    </r>
    <r>
      <rPr>
        <b/>
        <sz val="10"/>
        <color indexed="9"/>
        <rFont val="宋体"/>
        <family val="3"/>
        <charset val="134"/>
      </rPr>
      <t>月</t>
    </r>
    <phoneticPr fontId="10" type="noConversion"/>
  </si>
  <si>
    <r>
      <t>7</t>
    </r>
    <r>
      <rPr>
        <b/>
        <sz val="10"/>
        <color indexed="9"/>
        <rFont val="宋体"/>
        <family val="3"/>
        <charset val="134"/>
      </rPr>
      <t>月</t>
    </r>
    <phoneticPr fontId="10" type="noConversion"/>
  </si>
  <si>
    <r>
      <t>7-12</t>
    </r>
    <r>
      <rPr>
        <b/>
        <sz val="10"/>
        <color indexed="9"/>
        <rFont val="宋体"/>
        <family val="3"/>
        <charset val="134"/>
      </rPr>
      <t>月</t>
    </r>
    <phoneticPr fontId="10" type="noConversion"/>
  </si>
  <si>
    <r>
      <t>1.</t>
    </r>
    <r>
      <rPr>
        <b/>
        <sz val="10"/>
        <rFont val="宋体"/>
        <family val="3"/>
        <charset val="134"/>
      </rPr>
      <t>人工费用</t>
    </r>
    <phoneticPr fontId="10" type="noConversion"/>
  </si>
  <si>
    <r>
      <rPr>
        <b/>
        <sz val="10"/>
        <rFont val="宋体"/>
        <family val="3"/>
        <charset val="134"/>
      </rPr>
      <t>人工费用小计</t>
    </r>
    <phoneticPr fontId="10" type="noConversion"/>
  </si>
  <si>
    <r>
      <rPr>
        <sz val="10"/>
        <rFont val="宋体"/>
        <family val="3"/>
        <charset val="134"/>
      </rPr>
      <t>工资</t>
    </r>
    <phoneticPr fontId="10" type="noConversion"/>
  </si>
  <si>
    <r>
      <rPr>
        <sz val="10"/>
        <rFont val="宋体"/>
        <family val="3"/>
        <charset val="134"/>
      </rPr>
      <t>奖金</t>
    </r>
    <phoneticPr fontId="10" type="noConversion"/>
  </si>
  <si>
    <r>
      <rPr>
        <sz val="10"/>
        <rFont val="宋体"/>
        <family val="3"/>
        <charset val="134"/>
      </rPr>
      <t>职工福利</t>
    </r>
    <phoneticPr fontId="10" type="noConversion"/>
  </si>
  <si>
    <r>
      <rPr>
        <sz val="10"/>
        <rFont val="宋体"/>
        <family val="3"/>
        <charset val="134"/>
      </rPr>
      <t>社会保险费</t>
    </r>
    <phoneticPr fontId="10" type="noConversion"/>
  </si>
  <si>
    <r>
      <rPr>
        <sz val="10"/>
        <rFont val="宋体"/>
        <family val="3"/>
        <charset val="134"/>
      </rPr>
      <t>其他保险费</t>
    </r>
    <phoneticPr fontId="10" type="noConversion"/>
  </si>
  <si>
    <r>
      <rPr>
        <sz val="10"/>
        <rFont val="宋体"/>
        <family val="3"/>
        <charset val="134"/>
      </rPr>
      <t>住房公积金</t>
    </r>
    <phoneticPr fontId="10" type="noConversion"/>
  </si>
  <si>
    <r>
      <rPr>
        <sz val="10"/>
        <rFont val="宋体"/>
        <family val="3"/>
        <charset val="134"/>
      </rPr>
      <t>补贴及津贴</t>
    </r>
    <phoneticPr fontId="10" type="noConversion"/>
  </si>
  <si>
    <r>
      <rPr>
        <sz val="10"/>
        <rFont val="宋体"/>
        <family val="3"/>
        <charset val="134"/>
      </rPr>
      <t>辞退福利</t>
    </r>
    <phoneticPr fontId="10" type="noConversion"/>
  </si>
  <si>
    <r>
      <rPr>
        <sz val="10"/>
        <rFont val="宋体"/>
        <family val="3"/>
        <charset val="134"/>
      </rPr>
      <t>劳动保护费</t>
    </r>
    <phoneticPr fontId="10" type="noConversion"/>
  </si>
  <si>
    <r>
      <rPr>
        <sz val="10"/>
        <rFont val="宋体"/>
        <family val="3"/>
        <charset val="134"/>
      </rPr>
      <t>职工股份支付</t>
    </r>
    <phoneticPr fontId="10" type="noConversion"/>
  </si>
  <si>
    <r>
      <rPr>
        <sz val="10"/>
        <rFont val="宋体"/>
        <family val="3"/>
        <charset val="134"/>
      </rPr>
      <t>培训费用</t>
    </r>
    <phoneticPr fontId="10" type="noConversion"/>
  </si>
  <si>
    <r>
      <rPr>
        <sz val="10"/>
        <rFont val="宋体"/>
        <family val="3"/>
        <charset val="134"/>
      </rPr>
      <t>工会经费</t>
    </r>
    <phoneticPr fontId="10" type="noConversion"/>
  </si>
  <si>
    <r>
      <rPr>
        <sz val="10"/>
        <rFont val="宋体"/>
        <family val="3"/>
        <charset val="134"/>
      </rPr>
      <t>职工教育经费</t>
    </r>
    <phoneticPr fontId="10" type="noConversion"/>
  </si>
  <si>
    <t>个人劳务费</t>
    <phoneticPr fontId="10" type="noConversion"/>
  </si>
  <si>
    <r>
      <rPr>
        <sz val="10"/>
        <rFont val="宋体"/>
        <family val="3"/>
        <charset val="134"/>
      </rPr>
      <t>残疾人就业保障金</t>
    </r>
    <phoneticPr fontId="10" type="noConversion"/>
  </si>
  <si>
    <t>其他</t>
    <phoneticPr fontId="10" type="noConversion"/>
  </si>
  <si>
    <r>
      <t>2.</t>
    </r>
    <r>
      <rPr>
        <b/>
        <sz val="10"/>
        <rFont val="宋体"/>
        <family val="3"/>
        <charset val="134"/>
      </rPr>
      <t>行政费用</t>
    </r>
    <phoneticPr fontId="10" type="noConversion"/>
  </si>
  <si>
    <r>
      <rPr>
        <b/>
        <sz val="10"/>
        <rFont val="宋体"/>
        <family val="3"/>
        <charset val="134"/>
      </rPr>
      <t>行政费用小计</t>
    </r>
    <phoneticPr fontId="10" type="noConversion"/>
  </si>
  <si>
    <t>可控费用</t>
    <phoneticPr fontId="10" type="noConversion"/>
  </si>
  <si>
    <r>
      <rPr>
        <sz val="10"/>
        <rFont val="宋体"/>
        <family val="3"/>
        <charset val="134"/>
      </rPr>
      <t>办公费</t>
    </r>
    <phoneticPr fontId="10" type="noConversion"/>
  </si>
  <si>
    <r>
      <rPr>
        <sz val="10"/>
        <rFont val="宋体"/>
        <family val="3"/>
        <charset val="134"/>
      </rPr>
      <t>水电能源费</t>
    </r>
    <phoneticPr fontId="10" type="noConversion"/>
  </si>
  <si>
    <r>
      <rPr>
        <sz val="10"/>
        <rFont val="宋体"/>
        <family val="3"/>
        <charset val="134"/>
      </rPr>
      <t>会议费</t>
    </r>
    <phoneticPr fontId="10" type="noConversion"/>
  </si>
  <si>
    <r>
      <rPr>
        <sz val="10"/>
        <rFont val="宋体"/>
        <family val="3"/>
        <charset val="134"/>
      </rPr>
      <t>租赁费</t>
    </r>
    <phoneticPr fontId="10" type="noConversion"/>
  </si>
  <si>
    <r>
      <rPr>
        <sz val="10"/>
        <rFont val="宋体"/>
        <family val="3"/>
        <charset val="134"/>
      </rPr>
      <t>物业管理费</t>
    </r>
    <phoneticPr fontId="10" type="noConversion"/>
  </si>
  <si>
    <r>
      <rPr>
        <sz val="10"/>
        <rFont val="宋体"/>
        <family val="3"/>
        <charset val="134"/>
      </rPr>
      <t>报刊费用</t>
    </r>
    <phoneticPr fontId="10" type="noConversion"/>
  </si>
  <si>
    <r>
      <rPr>
        <sz val="10"/>
        <rFont val="宋体"/>
        <family val="3"/>
        <charset val="134"/>
      </rPr>
      <t>业务招待费</t>
    </r>
    <phoneticPr fontId="10" type="noConversion"/>
  </si>
  <si>
    <r>
      <rPr>
        <sz val="10"/>
        <rFont val="宋体"/>
        <family val="3"/>
        <charset val="134"/>
      </rPr>
      <t>环境费</t>
    </r>
    <phoneticPr fontId="10" type="noConversion"/>
  </si>
  <si>
    <r>
      <rPr>
        <sz val="10"/>
        <rFont val="宋体"/>
        <family val="3"/>
        <charset val="134"/>
      </rPr>
      <t>差旅费</t>
    </r>
    <phoneticPr fontId="10" type="noConversion"/>
  </si>
  <si>
    <r>
      <rPr>
        <sz val="10"/>
        <rFont val="宋体"/>
        <family val="3"/>
        <charset val="134"/>
      </rPr>
      <t>市内交通费</t>
    </r>
    <phoneticPr fontId="10" type="noConversion"/>
  </si>
  <si>
    <r>
      <rPr>
        <sz val="10"/>
        <rFont val="宋体"/>
        <family val="3"/>
        <charset val="134"/>
      </rPr>
      <t>车辆使用费</t>
    </r>
    <phoneticPr fontId="10" type="noConversion"/>
  </si>
  <si>
    <r>
      <t>IT</t>
    </r>
    <r>
      <rPr>
        <sz val="10"/>
        <rFont val="宋体"/>
        <family val="3"/>
        <charset val="134"/>
      </rPr>
      <t>费用</t>
    </r>
    <phoneticPr fontId="10" type="noConversion"/>
  </si>
  <si>
    <r>
      <rPr>
        <sz val="10"/>
        <rFont val="宋体"/>
        <family val="3"/>
        <charset val="134"/>
      </rPr>
      <t>通讯费</t>
    </r>
    <phoneticPr fontId="10" type="noConversion"/>
  </si>
  <si>
    <r>
      <rPr>
        <sz val="10"/>
        <rFont val="宋体"/>
        <family val="3"/>
        <charset val="134"/>
      </rPr>
      <t>邮递费用</t>
    </r>
    <phoneticPr fontId="10" type="noConversion"/>
  </si>
  <si>
    <r>
      <rPr>
        <sz val="10"/>
        <rFont val="宋体"/>
        <family val="3"/>
        <charset val="134"/>
      </rPr>
      <t>咨询评估费</t>
    </r>
    <phoneticPr fontId="10" type="noConversion"/>
  </si>
  <si>
    <r>
      <rPr>
        <sz val="10"/>
        <rFont val="宋体"/>
        <family val="3"/>
        <charset val="134"/>
      </rPr>
      <t>诉讼费</t>
    </r>
    <phoneticPr fontId="10" type="noConversion"/>
  </si>
  <si>
    <r>
      <rPr>
        <sz val="10"/>
        <rFont val="宋体"/>
        <family val="3"/>
        <charset val="134"/>
      </rPr>
      <t>审计费</t>
    </r>
    <phoneticPr fontId="10" type="noConversion"/>
  </si>
  <si>
    <r>
      <rPr>
        <sz val="10"/>
        <rFont val="宋体"/>
        <family val="3"/>
        <charset val="134"/>
      </rPr>
      <t>人力资源招聘费</t>
    </r>
    <phoneticPr fontId="10" type="noConversion"/>
  </si>
  <si>
    <t>劳务外包费</t>
    <phoneticPr fontId="10" type="noConversion"/>
  </si>
  <si>
    <r>
      <rPr>
        <sz val="10"/>
        <rFont val="宋体"/>
        <family val="3"/>
        <charset val="134"/>
      </rPr>
      <t>上市公司费</t>
    </r>
    <phoneticPr fontId="10" type="noConversion"/>
  </si>
  <si>
    <r>
      <rPr>
        <sz val="10"/>
        <rFont val="宋体"/>
        <family val="3"/>
        <charset val="134"/>
      </rPr>
      <t>其他</t>
    </r>
    <phoneticPr fontId="10" type="noConversion"/>
  </si>
  <si>
    <r>
      <t>3.</t>
    </r>
    <r>
      <rPr>
        <b/>
        <sz val="10"/>
        <rFont val="宋体"/>
        <family val="3"/>
        <charset val="134"/>
      </rPr>
      <t>财产费</t>
    </r>
    <phoneticPr fontId="10" type="noConversion"/>
  </si>
  <si>
    <r>
      <rPr>
        <b/>
        <sz val="10"/>
        <rFont val="宋体"/>
        <family val="3"/>
        <charset val="134"/>
      </rPr>
      <t>财产费小计</t>
    </r>
    <phoneticPr fontId="10" type="noConversion"/>
  </si>
  <si>
    <r>
      <rPr>
        <sz val="10"/>
        <rFont val="宋体"/>
        <family val="3"/>
        <charset val="134"/>
      </rPr>
      <t>财产保险费</t>
    </r>
    <phoneticPr fontId="10" type="noConversion"/>
  </si>
  <si>
    <r>
      <rPr>
        <sz val="10"/>
        <rFont val="宋体"/>
        <family val="3"/>
        <charset val="134"/>
      </rPr>
      <t>修理及维修费</t>
    </r>
    <phoneticPr fontId="10" type="noConversion"/>
  </si>
  <si>
    <r>
      <t>4.</t>
    </r>
    <r>
      <rPr>
        <b/>
        <sz val="10"/>
        <rFont val="宋体"/>
        <family val="3"/>
        <charset val="134"/>
      </rPr>
      <t>折旧及摊销</t>
    </r>
    <phoneticPr fontId="10" type="noConversion"/>
  </si>
  <si>
    <t>折旧及摊销小计</t>
    <phoneticPr fontId="10" type="noConversion"/>
  </si>
  <si>
    <t>固定资产折旧</t>
    <phoneticPr fontId="10" type="noConversion"/>
  </si>
  <si>
    <t>土地使用权摊销</t>
    <phoneticPr fontId="10" type="noConversion"/>
  </si>
  <si>
    <t>无形资产摊销</t>
    <phoneticPr fontId="10" type="noConversion"/>
  </si>
  <si>
    <r>
      <t>5.</t>
    </r>
    <r>
      <rPr>
        <b/>
        <sz val="10"/>
        <rFont val="宋体"/>
        <family val="3"/>
        <charset val="134"/>
      </rPr>
      <t>税金</t>
    </r>
    <phoneticPr fontId="10" type="noConversion"/>
  </si>
  <si>
    <r>
      <rPr>
        <b/>
        <sz val="10"/>
        <rFont val="宋体"/>
        <family val="3"/>
        <charset val="134"/>
      </rPr>
      <t>税金小计</t>
    </r>
    <phoneticPr fontId="10" type="noConversion"/>
  </si>
  <si>
    <r>
      <rPr>
        <sz val="10"/>
        <rFont val="宋体"/>
        <family val="3"/>
        <charset val="134"/>
      </rPr>
      <t>车船使用税</t>
    </r>
    <phoneticPr fontId="10" type="noConversion"/>
  </si>
  <si>
    <r>
      <rPr>
        <sz val="10"/>
        <rFont val="宋体"/>
        <family val="3"/>
        <charset val="134"/>
      </rPr>
      <t>土地使用税</t>
    </r>
    <r>
      <rPr>
        <sz val="10"/>
        <rFont val="Arial"/>
        <family val="2"/>
      </rPr>
      <t>(</t>
    </r>
    <r>
      <rPr>
        <sz val="10"/>
        <rFont val="宋体"/>
        <family val="3"/>
        <charset val="134"/>
      </rPr>
      <t>自用</t>
    </r>
    <r>
      <rPr>
        <sz val="10"/>
        <rFont val="Arial"/>
        <family val="2"/>
      </rPr>
      <t>)</t>
    </r>
    <phoneticPr fontId="10" type="noConversion"/>
  </si>
  <si>
    <r>
      <rPr>
        <sz val="10"/>
        <rFont val="宋体"/>
        <family val="3"/>
        <charset val="134"/>
      </rPr>
      <t>印花税</t>
    </r>
    <phoneticPr fontId="10" type="noConversion"/>
  </si>
  <si>
    <r>
      <t>6.</t>
    </r>
    <r>
      <rPr>
        <b/>
        <sz val="10"/>
        <rFont val="宋体"/>
        <family val="3"/>
        <charset val="134"/>
      </rPr>
      <t>公共宣传费用</t>
    </r>
    <phoneticPr fontId="10" type="noConversion"/>
  </si>
  <si>
    <t>公共宣传费用小计</t>
    <phoneticPr fontId="10" type="noConversion"/>
  </si>
  <si>
    <t>品牌推广费用</t>
    <phoneticPr fontId="10" type="noConversion"/>
  </si>
  <si>
    <r>
      <t>7.</t>
    </r>
    <r>
      <rPr>
        <b/>
        <sz val="10"/>
        <color indexed="8"/>
        <rFont val="宋体"/>
        <family val="3"/>
        <charset val="134"/>
      </rPr>
      <t>开办费</t>
    </r>
    <phoneticPr fontId="10" type="noConversion"/>
  </si>
  <si>
    <t>开办费小计</t>
    <phoneticPr fontId="186" type="noConversion"/>
  </si>
  <si>
    <t>酒店开办费</t>
    <phoneticPr fontId="10" type="noConversion"/>
  </si>
  <si>
    <t>商业中心开办费</t>
    <phoneticPr fontId="10" type="noConversion"/>
  </si>
  <si>
    <r>
      <rPr>
        <b/>
        <sz val="10"/>
        <rFont val="宋体"/>
        <family val="3"/>
        <charset val="134"/>
      </rPr>
      <t>管理费用合计</t>
    </r>
    <phoneticPr fontId="10" type="noConversion"/>
  </si>
  <si>
    <t>其中：</t>
    <phoneticPr fontId="10" type="noConversion"/>
  </si>
  <si>
    <t>可控管理费用合计</t>
    <phoneticPr fontId="10" type="noConversion"/>
  </si>
  <si>
    <t>check</t>
    <phoneticPr fontId="10" type="noConversion"/>
  </si>
  <si>
    <t>填表说明：</t>
    <phoneticPr fontId="10" type="noConversion"/>
  </si>
  <si>
    <t>其他费用主要项目明细：</t>
    <phoneticPr fontId="10" type="noConversion"/>
  </si>
  <si>
    <t>开发板块</t>
    <phoneticPr fontId="10" type="noConversion"/>
  </si>
  <si>
    <r>
      <rPr>
        <b/>
        <sz val="10"/>
        <rFont val="宋体"/>
        <family val="3"/>
        <charset val="134"/>
      </rPr>
      <t>人工费用小计</t>
    </r>
    <phoneticPr fontId="10" type="noConversion"/>
  </si>
  <si>
    <r>
      <rPr>
        <sz val="10"/>
        <rFont val="宋体"/>
        <family val="3"/>
        <charset val="134"/>
      </rPr>
      <t>工资</t>
    </r>
    <phoneticPr fontId="10" type="noConversion"/>
  </si>
  <si>
    <r>
      <rPr>
        <sz val="10"/>
        <rFont val="宋体"/>
        <family val="3"/>
        <charset val="134"/>
      </rPr>
      <t>职工福利</t>
    </r>
    <phoneticPr fontId="10" type="noConversion"/>
  </si>
  <si>
    <r>
      <rPr>
        <sz val="10"/>
        <rFont val="宋体"/>
        <family val="3"/>
        <charset val="134"/>
      </rPr>
      <t>社会保险费</t>
    </r>
    <phoneticPr fontId="10" type="noConversion"/>
  </si>
  <si>
    <r>
      <rPr>
        <sz val="10"/>
        <rFont val="宋体"/>
        <family val="3"/>
        <charset val="134"/>
      </rPr>
      <t>其他保险费</t>
    </r>
    <phoneticPr fontId="10" type="noConversion"/>
  </si>
  <si>
    <r>
      <rPr>
        <sz val="10"/>
        <rFont val="宋体"/>
        <family val="3"/>
        <charset val="134"/>
      </rPr>
      <t>补贴及津贴</t>
    </r>
    <phoneticPr fontId="10" type="noConversion"/>
  </si>
  <si>
    <r>
      <rPr>
        <sz val="10"/>
        <rFont val="宋体"/>
        <family val="3"/>
        <charset val="134"/>
      </rPr>
      <t>培训费用</t>
    </r>
    <phoneticPr fontId="10" type="noConversion"/>
  </si>
  <si>
    <r>
      <rPr>
        <sz val="10"/>
        <rFont val="宋体"/>
        <family val="3"/>
        <charset val="134"/>
      </rPr>
      <t>工会经费</t>
    </r>
    <phoneticPr fontId="10" type="noConversion"/>
  </si>
  <si>
    <t>个人劳务费</t>
    <phoneticPr fontId="10" type="noConversion"/>
  </si>
  <si>
    <t>其他</t>
    <phoneticPr fontId="10" type="noConversion"/>
  </si>
  <si>
    <r>
      <t>2.</t>
    </r>
    <r>
      <rPr>
        <b/>
        <sz val="10"/>
        <rFont val="宋体"/>
        <family val="3"/>
        <charset val="134"/>
      </rPr>
      <t>行政费用</t>
    </r>
    <phoneticPr fontId="10" type="noConversion"/>
  </si>
  <si>
    <r>
      <rPr>
        <b/>
        <sz val="10"/>
        <rFont val="宋体"/>
        <family val="3"/>
        <charset val="134"/>
      </rPr>
      <t>行政费用小计</t>
    </r>
    <phoneticPr fontId="10" type="noConversion"/>
  </si>
  <si>
    <t>可控费用</t>
    <phoneticPr fontId="10" type="noConversion"/>
  </si>
  <si>
    <r>
      <rPr>
        <sz val="10"/>
        <rFont val="宋体"/>
        <family val="3"/>
        <charset val="134"/>
      </rPr>
      <t>办公费</t>
    </r>
    <phoneticPr fontId="10" type="noConversion"/>
  </si>
  <si>
    <r>
      <rPr>
        <sz val="10"/>
        <rFont val="宋体"/>
        <family val="3"/>
        <charset val="134"/>
      </rPr>
      <t>水电能源费</t>
    </r>
    <phoneticPr fontId="10" type="noConversion"/>
  </si>
  <si>
    <r>
      <rPr>
        <sz val="10"/>
        <rFont val="宋体"/>
        <family val="3"/>
        <charset val="134"/>
      </rPr>
      <t>会议费</t>
    </r>
    <phoneticPr fontId="10" type="noConversion"/>
  </si>
  <si>
    <r>
      <rPr>
        <sz val="10"/>
        <rFont val="宋体"/>
        <family val="3"/>
        <charset val="134"/>
      </rPr>
      <t>物业管理费</t>
    </r>
    <phoneticPr fontId="10" type="noConversion"/>
  </si>
  <si>
    <r>
      <rPr>
        <sz val="10"/>
        <rFont val="宋体"/>
        <family val="3"/>
        <charset val="134"/>
      </rPr>
      <t>差旅费</t>
    </r>
    <phoneticPr fontId="10" type="noConversion"/>
  </si>
  <si>
    <r>
      <t>IT</t>
    </r>
    <r>
      <rPr>
        <sz val="10"/>
        <rFont val="宋体"/>
        <family val="3"/>
        <charset val="134"/>
      </rPr>
      <t>费用</t>
    </r>
    <phoneticPr fontId="10" type="noConversion"/>
  </si>
  <si>
    <r>
      <rPr>
        <sz val="10"/>
        <rFont val="宋体"/>
        <family val="3"/>
        <charset val="134"/>
      </rPr>
      <t>审计费</t>
    </r>
    <phoneticPr fontId="10" type="noConversion"/>
  </si>
  <si>
    <r>
      <t>3.</t>
    </r>
    <r>
      <rPr>
        <b/>
        <sz val="10"/>
        <rFont val="宋体"/>
        <family val="3"/>
        <charset val="134"/>
      </rPr>
      <t>财产费</t>
    </r>
    <phoneticPr fontId="10" type="noConversion"/>
  </si>
  <si>
    <r>
      <rPr>
        <b/>
        <sz val="10"/>
        <rFont val="宋体"/>
        <family val="3"/>
        <charset val="134"/>
      </rPr>
      <t>财产费小计</t>
    </r>
    <phoneticPr fontId="10" type="noConversion"/>
  </si>
  <si>
    <r>
      <rPr>
        <sz val="10"/>
        <rFont val="宋体"/>
        <family val="3"/>
        <charset val="134"/>
      </rPr>
      <t>财产保险费</t>
    </r>
    <phoneticPr fontId="10" type="noConversion"/>
  </si>
  <si>
    <r>
      <rPr>
        <sz val="10"/>
        <rFont val="宋体"/>
        <family val="3"/>
        <charset val="134"/>
      </rPr>
      <t>修理及维修费</t>
    </r>
    <phoneticPr fontId="10" type="noConversion"/>
  </si>
  <si>
    <t>折旧及摊销小计</t>
    <phoneticPr fontId="10" type="noConversion"/>
  </si>
  <si>
    <t>固定资产折旧</t>
    <phoneticPr fontId="10" type="noConversion"/>
  </si>
  <si>
    <t>土地使用权摊销</t>
    <phoneticPr fontId="10" type="noConversion"/>
  </si>
  <si>
    <t>无形资产摊销</t>
    <phoneticPr fontId="10" type="noConversion"/>
  </si>
  <si>
    <r>
      <rPr>
        <b/>
        <sz val="10"/>
        <rFont val="宋体"/>
        <family val="3"/>
        <charset val="134"/>
      </rPr>
      <t>税金小计</t>
    </r>
    <phoneticPr fontId="10" type="noConversion"/>
  </si>
  <si>
    <r>
      <rPr>
        <sz val="10"/>
        <rFont val="宋体"/>
        <family val="3"/>
        <charset val="134"/>
      </rPr>
      <t>车船使用税</t>
    </r>
    <phoneticPr fontId="10" type="noConversion"/>
  </si>
  <si>
    <r>
      <rPr>
        <sz val="10"/>
        <rFont val="宋体"/>
        <family val="3"/>
        <charset val="134"/>
      </rPr>
      <t>土地使用税</t>
    </r>
    <r>
      <rPr>
        <sz val="10"/>
        <rFont val="Arial"/>
        <family val="2"/>
      </rPr>
      <t>(</t>
    </r>
    <r>
      <rPr>
        <sz val="10"/>
        <rFont val="宋体"/>
        <family val="3"/>
        <charset val="134"/>
      </rPr>
      <t>自用</t>
    </r>
    <r>
      <rPr>
        <sz val="10"/>
        <rFont val="Arial"/>
        <family val="2"/>
      </rPr>
      <t>)</t>
    </r>
    <phoneticPr fontId="10" type="noConversion"/>
  </si>
  <si>
    <r>
      <rPr>
        <sz val="10"/>
        <rFont val="宋体"/>
        <family val="3"/>
        <charset val="134"/>
      </rPr>
      <t>印花税</t>
    </r>
    <phoneticPr fontId="10" type="noConversion"/>
  </si>
  <si>
    <t>公共宣传费用小计</t>
    <phoneticPr fontId="10" type="noConversion"/>
  </si>
  <si>
    <t>品牌推广费用</t>
    <phoneticPr fontId="10" type="noConversion"/>
  </si>
  <si>
    <t>商业中心开办费</t>
    <phoneticPr fontId="10" type="noConversion"/>
  </si>
  <si>
    <t>可控管理费用合计</t>
    <phoneticPr fontId="10" type="noConversion"/>
  </si>
  <si>
    <t>写字楼板块</t>
    <phoneticPr fontId="10" type="noConversion"/>
  </si>
  <si>
    <t>商业板块</t>
    <phoneticPr fontId="10" type="noConversion"/>
  </si>
  <si>
    <t>酒店板块</t>
    <phoneticPr fontId="10" type="noConversion"/>
  </si>
  <si>
    <r>
      <rPr>
        <b/>
        <sz val="10"/>
        <color indexed="8"/>
        <rFont val="宋体"/>
        <family val="3"/>
        <charset val="134"/>
      </rPr>
      <t>其他板块</t>
    </r>
    <r>
      <rPr>
        <b/>
        <sz val="10"/>
        <color indexed="8"/>
        <rFont val="Arial"/>
        <family val="2"/>
      </rPr>
      <t>-</t>
    </r>
    <r>
      <rPr>
        <b/>
        <sz val="10"/>
        <color indexed="8"/>
        <rFont val="宋体"/>
        <family val="3"/>
        <charset val="134"/>
      </rPr>
      <t>金茂观光、金茂装饰、物业公司</t>
    </r>
    <phoneticPr fontId="10" type="noConversion"/>
  </si>
  <si>
    <t>ContractServices</t>
  </si>
  <si>
    <t>合同服务费</t>
    <phoneticPr fontId="95" type="noConversion"/>
  </si>
  <si>
    <t>CCCommissions</t>
  </si>
  <si>
    <t>信用卡佣金</t>
    <phoneticPr fontId="95" type="noConversion"/>
  </si>
  <si>
    <t>Donations</t>
  </si>
  <si>
    <t>慈善捐赠</t>
    <phoneticPr fontId="95" type="noConversion"/>
  </si>
  <si>
    <t>LaundryDryCln</t>
  </si>
  <si>
    <t>员工布草洗涤费</t>
    <phoneticPr fontId="95" type="noConversion"/>
  </si>
  <si>
    <t>LossDamage</t>
    <phoneticPr fontId="95" type="noConversion"/>
  </si>
  <si>
    <t>客人物品遗失损坏酒店承担费用</t>
    <phoneticPr fontId="95" type="noConversion"/>
  </si>
  <si>
    <t>AgProvDbtflAcctS</t>
  </si>
  <si>
    <t>预提坏账准备</t>
    <phoneticPr fontId="95" type="noConversion"/>
  </si>
  <si>
    <t>EXPLaundryUniforms</t>
  </si>
  <si>
    <t>制服洗涤费</t>
    <phoneticPr fontId="95" type="noConversion"/>
  </si>
  <si>
    <t>Uniforms</t>
  </si>
  <si>
    <t>制服费用</t>
    <phoneticPr fontId="95" type="noConversion"/>
  </si>
  <si>
    <r>
      <t>CashOvrSht</t>
    </r>
    <r>
      <rPr>
        <sz val="12"/>
        <rFont val="新細明體"/>
        <family val="1"/>
        <charset val="136"/>
      </rPr>
      <t>/MiscOtehr Exp</t>
    </r>
    <phoneticPr fontId="95" type="noConversion"/>
  </si>
  <si>
    <t>其他杂费及现金溢缺款</t>
    <phoneticPr fontId="95" type="noConversion"/>
  </si>
  <si>
    <t>CleaningSupplies</t>
  </si>
  <si>
    <t>清洁用品费用</t>
    <phoneticPr fontId="95" type="noConversion"/>
  </si>
  <si>
    <t>ChainGrpSvc</t>
  </si>
  <si>
    <t>连锁行销服务费</t>
  </si>
  <si>
    <t>GoldPassport</t>
  </si>
  <si>
    <t>凯悦金护照佣金</t>
  </si>
  <si>
    <t>MiscOtherExp</t>
  </si>
  <si>
    <t>销售部其他杂费</t>
  </si>
  <si>
    <t>制服洗涤费</t>
  </si>
  <si>
    <t>制服费用</t>
  </si>
  <si>
    <t>ExpDuesSubscription</t>
  </si>
  <si>
    <t>会员费及订阅费</t>
  </si>
  <si>
    <r>
      <t>1</t>
    </r>
    <r>
      <rPr>
        <sz val="10"/>
        <rFont val="宋体"/>
        <family val="3"/>
        <charset val="134"/>
      </rPr>
      <t>、经营性固定资产</t>
    </r>
  </si>
  <si>
    <t>*</t>
  </si>
  <si>
    <t>健身房</t>
  </si>
  <si>
    <t>FT001</t>
  </si>
  <si>
    <t>健身房走廊地毯</t>
    <phoneticPr fontId="10" type="noConversion"/>
  </si>
  <si>
    <t>set</t>
  </si>
  <si>
    <t>*</t>
    <phoneticPr fontId="10" type="noConversion"/>
  </si>
  <si>
    <t>FT002</t>
  </si>
  <si>
    <t>健身房按摩床</t>
    <phoneticPr fontId="10" type="noConversion"/>
  </si>
  <si>
    <t>each</t>
  </si>
  <si>
    <t>FT003</t>
  </si>
  <si>
    <t>健身房服务区域冰箱</t>
    <phoneticPr fontId="10" type="noConversion"/>
  </si>
  <si>
    <t>FT004</t>
  </si>
  <si>
    <t>健身房游泳池真空吸尘器</t>
    <phoneticPr fontId="10" type="noConversion"/>
  </si>
  <si>
    <t>FT005</t>
  </si>
  <si>
    <t>健身房办公室地毯</t>
    <phoneticPr fontId="10" type="noConversion"/>
  </si>
  <si>
    <t>room</t>
  </si>
  <si>
    <t>洗衣房</t>
  </si>
  <si>
    <t>LD001</t>
  </si>
  <si>
    <t>洗衣房工业熨斗</t>
    <phoneticPr fontId="10" type="noConversion"/>
  </si>
  <si>
    <t>EA</t>
  </si>
  <si>
    <t>LD002</t>
  </si>
  <si>
    <t>Ea</t>
  </si>
  <si>
    <t>LD003</t>
  </si>
  <si>
    <t>LD004</t>
  </si>
  <si>
    <t>FO001</t>
  </si>
  <si>
    <t>sqm</t>
  </si>
  <si>
    <t>FO002</t>
  </si>
  <si>
    <t>客房部</t>
  </si>
  <si>
    <t>HSK001</t>
  </si>
  <si>
    <t>HSK002</t>
  </si>
  <si>
    <t>HSK003</t>
  </si>
  <si>
    <t>HSK004</t>
  </si>
  <si>
    <t>HSK005</t>
  </si>
  <si>
    <t>HSK006</t>
  </si>
  <si>
    <t>HSK007</t>
  </si>
  <si>
    <t>HSK008</t>
  </si>
  <si>
    <t>HSK009</t>
  </si>
  <si>
    <t>HSK010</t>
  </si>
  <si>
    <t>HSK011</t>
  </si>
  <si>
    <t>客房小冰箱</t>
  </si>
  <si>
    <t>HSK012</t>
  </si>
  <si>
    <t>HSK013</t>
  </si>
  <si>
    <t>ea</t>
  </si>
  <si>
    <t>FB001</t>
  </si>
  <si>
    <t>餐饮部 - 咖啡厅</t>
  </si>
  <si>
    <t>FB002</t>
  </si>
  <si>
    <t>餐饮部 - 金茂俱乐部</t>
  </si>
  <si>
    <t>FB003</t>
  </si>
  <si>
    <t>FB004</t>
  </si>
  <si>
    <t>FB005</t>
  </si>
  <si>
    <t>FB006</t>
  </si>
  <si>
    <t>餐饮部 - 九重天</t>
  </si>
  <si>
    <t>FB007</t>
  </si>
  <si>
    <t>*</t>
    <phoneticPr fontId="10" type="noConversion"/>
  </si>
  <si>
    <t xml:space="preserve">餐饮部 - 九重天 </t>
  </si>
  <si>
    <t>FB008</t>
  </si>
  <si>
    <t>FB009</t>
  </si>
  <si>
    <r>
      <rPr>
        <sz val="8"/>
        <rFont val="宋体"/>
        <family val="3"/>
        <charset val="134"/>
      </rPr>
      <t>餐厅</t>
    </r>
    <r>
      <rPr>
        <sz val="8"/>
        <rFont val="Times New Roman"/>
        <family val="1"/>
      </rPr>
      <t xml:space="preserve"> - </t>
    </r>
    <r>
      <rPr>
        <sz val="8"/>
        <rFont val="宋体"/>
        <family val="3"/>
        <charset val="134"/>
      </rPr>
      <t>钢琴吧</t>
    </r>
    <phoneticPr fontId="10" type="noConversion"/>
  </si>
  <si>
    <t>FB010</t>
  </si>
  <si>
    <t>钢琴吧-制冰机</t>
    <phoneticPr fontId="10" type="noConversion"/>
  </si>
  <si>
    <t>FB011</t>
  </si>
  <si>
    <t>FB012</t>
  </si>
  <si>
    <t>FB013</t>
  </si>
  <si>
    <r>
      <rPr>
        <sz val="8"/>
        <rFont val="宋体"/>
        <family val="3"/>
        <charset val="134"/>
      </rPr>
      <t>宴会服务</t>
    </r>
    <phoneticPr fontId="10" type="noConversion"/>
  </si>
  <si>
    <t>FB014</t>
  </si>
  <si>
    <t>piece</t>
  </si>
  <si>
    <t>FB015</t>
  </si>
  <si>
    <t>FB016</t>
  </si>
  <si>
    <t>FB017</t>
  </si>
  <si>
    <t>餐饮部 - 粤珍轩</t>
  </si>
  <si>
    <t>FB018</t>
  </si>
  <si>
    <t>粤珍轩椅子</t>
    <phoneticPr fontId="10" type="noConversion"/>
  </si>
  <si>
    <t>FB019</t>
  </si>
  <si>
    <t>KT001</t>
  </si>
  <si>
    <r>
      <rPr>
        <sz val="8"/>
        <rFont val="宋体"/>
        <family val="3"/>
        <charset val="134"/>
      </rPr>
      <t>厨房</t>
    </r>
    <r>
      <rPr>
        <sz val="8"/>
        <rFont val="Times New Roman"/>
        <family val="1"/>
      </rPr>
      <t xml:space="preserve"> - On56</t>
    </r>
    <phoneticPr fontId="10" type="noConversion"/>
  </si>
  <si>
    <t>KT002</t>
  </si>
  <si>
    <t>56楼厨房-蔬菜切片机</t>
    <phoneticPr fontId="10" type="noConversion"/>
  </si>
  <si>
    <t>KT003</t>
  </si>
  <si>
    <t>56楼厨房搅拌机</t>
    <phoneticPr fontId="10" type="noConversion"/>
  </si>
  <si>
    <r>
      <rPr>
        <sz val="8"/>
        <rFont val="宋体"/>
        <family val="3"/>
        <charset val="134"/>
      </rPr>
      <t>厨房</t>
    </r>
    <r>
      <rPr>
        <sz val="8"/>
        <rFont val="Times New Roman"/>
        <family val="1"/>
      </rPr>
      <t xml:space="preserve"> - </t>
    </r>
    <r>
      <rPr>
        <sz val="8"/>
        <rFont val="宋体"/>
        <family val="3"/>
        <charset val="134"/>
      </rPr>
      <t>日珍</t>
    </r>
    <phoneticPr fontId="10" type="noConversion"/>
  </si>
  <si>
    <t>KT004</t>
  </si>
  <si>
    <t>日珍厨房蒸饭锅</t>
    <phoneticPr fontId="10" type="noConversion"/>
  </si>
  <si>
    <t>KT005</t>
  </si>
  <si>
    <t>日珍厨房烤箱</t>
    <phoneticPr fontId="10" type="noConversion"/>
  </si>
  <si>
    <r>
      <rPr>
        <sz val="8"/>
        <rFont val="宋体"/>
        <family val="3"/>
        <charset val="134"/>
      </rPr>
      <t>厨房</t>
    </r>
    <r>
      <rPr>
        <sz val="8"/>
        <rFont val="Times New Roman"/>
        <family val="1"/>
      </rPr>
      <t xml:space="preserve"> - </t>
    </r>
    <r>
      <rPr>
        <sz val="8"/>
        <rFont val="宋体"/>
        <family val="3"/>
        <charset val="134"/>
      </rPr>
      <t>烧烤</t>
    </r>
    <phoneticPr fontId="10" type="noConversion"/>
  </si>
  <si>
    <t>KT006</t>
  </si>
  <si>
    <t>烧烤厨房小烤炉</t>
    <phoneticPr fontId="10" type="noConversion"/>
  </si>
  <si>
    <t>KT007</t>
  </si>
  <si>
    <r>
      <rPr>
        <sz val="9"/>
        <rFont val="宋体"/>
        <family val="3"/>
        <charset val="134"/>
      </rPr>
      <t>烧烤厨房</t>
    </r>
    <r>
      <rPr>
        <sz val="9"/>
        <rFont val="Arial"/>
        <family val="2"/>
      </rPr>
      <t>-</t>
    </r>
    <r>
      <rPr>
        <sz val="9"/>
        <rFont val="宋体"/>
        <family val="3"/>
        <charset val="134"/>
      </rPr>
      <t>烤炉</t>
    </r>
    <phoneticPr fontId="10" type="noConversion"/>
  </si>
  <si>
    <t>KT008</t>
  </si>
  <si>
    <t>KT009</t>
  </si>
  <si>
    <r>
      <rPr>
        <sz val="8"/>
        <rFont val="宋体"/>
        <family val="3"/>
        <charset val="134"/>
      </rPr>
      <t>厨房</t>
    </r>
    <r>
      <rPr>
        <sz val="8"/>
        <rFont val="Times New Roman"/>
        <family val="1"/>
      </rPr>
      <t xml:space="preserve"> - </t>
    </r>
    <r>
      <rPr>
        <sz val="8"/>
        <rFont val="宋体"/>
        <family val="3"/>
        <charset val="134"/>
      </rPr>
      <t>九重天</t>
    </r>
    <phoneticPr fontId="10" type="noConversion"/>
  </si>
  <si>
    <t>KT010</t>
  </si>
  <si>
    <r>
      <rPr>
        <sz val="9"/>
        <rFont val="宋体"/>
        <family val="3"/>
        <charset val="134"/>
      </rPr>
      <t>九重天厨房</t>
    </r>
    <r>
      <rPr>
        <sz val="9"/>
        <rFont val="Arial"/>
        <family val="2"/>
      </rPr>
      <t>-</t>
    </r>
    <r>
      <rPr>
        <sz val="9"/>
        <rFont val="宋体"/>
        <family val="3"/>
        <charset val="134"/>
      </rPr>
      <t>油炸机</t>
    </r>
    <phoneticPr fontId="10" type="noConversion"/>
  </si>
  <si>
    <t>KT011</t>
  </si>
  <si>
    <t>KT012</t>
  </si>
  <si>
    <t>九重天厨房榨汁机</t>
    <phoneticPr fontId="10" type="noConversion"/>
  </si>
  <si>
    <r>
      <rPr>
        <sz val="8"/>
        <rFont val="宋体"/>
        <family val="3"/>
        <charset val="134"/>
      </rPr>
      <t>厨房</t>
    </r>
    <r>
      <rPr>
        <sz val="8"/>
        <rFont val="Times New Roman"/>
        <family val="1"/>
      </rPr>
      <t xml:space="preserve"> - </t>
    </r>
    <r>
      <rPr>
        <sz val="8"/>
        <rFont val="宋体"/>
        <family val="3"/>
        <charset val="134"/>
      </rPr>
      <t>金茂俱乐部</t>
    </r>
    <phoneticPr fontId="10" type="noConversion"/>
  </si>
  <si>
    <t>KT013</t>
  </si>
  <si>
    <t>金茂俱乐部厨房冰箱</t>
    <phoneticPr fontId="10" type="noConversion"/>
  </si>
  <si>
    <t>KT014</t>
  </si>
  <si>
    <r>
      <rPr>
        <sz val="9"/>
        <rFont val="宋体"/>
        <family val="3"/>
        <charset val="134"/>
      </rPr>
      <t>金茂俱乐部厨房</t>
    </r>
    <r>
      <rPr>
        <sz val="9"/>
        <rFont val="Arial"/>
        <family val="2"/>
      </rPr>
      <t>-</t>
    </r>
    <r>
      <rPr>
        <sz val="9"/>
        <rFont val="宋体"/>
        <family val="3"/>
        <charset val="134"/>
      </rPr>
      <t>轧面机</t>
    </r>
    <phoneticPr fontId="10" type="noConversion"/>
  </si>
  <si>
    <t>KT015</t>
  </si>
  <si>
    <r>
      <rPr>
        <sz val="9"/>
        <rFont val="宋体"/>
        <family val="3"/>
        <charset val="134"/>
      </rPr>
      <t>金茂俱乐部厨房</t>
    </r>
    <r>
      <rPr>
        <sz val="9"/>
        <rFont val="Arial"/>
        <family val="2"/>
      </rPr>
      <t>-</t>
    </r>
    <r>
      <rPr>
        <sz val="9"/>
        <rFont val="宋体"/>
        <family val="3"/>
        <charset val="134"/>
      </rPr>
      <t>搅拌机</t>
    </r>
    <phoneticPr fontId="10" type="noConversion"/>
  </si>
  <si>
    <r>
      <rPr>
        <sz val="8"/>
        <rFont val="宋体"/>
        <family val="3"/>
        <charset val="134"/>
      </rPr>
      <t>厨房</t>
    </r>
    <r>
      <rPr>
        <sz val="8"/>
        <rFont val="Times New Roman"/>
        <family val="1"/>
      </rPr>
      <t xml:space="preserve"> - </t>
    </r>
    <r>
      <rPr>
        <sz val="8"/>
        <rFont val="宋体"/>
        <family val="3"/>
        <charset val="134"/>
      </rPr>
      <t>面包房</t>
    </r>
    <phoneticPr fontId="10" type="noConversion"/>
  </si>
  <si>
    <t>KT016</t>
  </si>
  <si>
    <r>
      <rPr>
        <sz val="9"/>
        <rFont val="宋体"/>
        <family val="3"/>
        <charset val="134"/>
      </rPr>
      <t>面包房</t>
    </r>
    <r>
      <rPr>
        <sz val="9"/>
        <rFont val="Arial"/>
        <family val="2"/>
      </rPr>
      <t>-</t>
    </r>
    <r>
      <rPr>
        <sz val="9"/>
        <rFont val="宋体"/>
        <family val="3"/>
        <charset val="134"/>
      </rPr>
      <t>巧克力软糖机</t>
    </r>
    <phoneticPr fontId="10" type="noConversion"/>
  </si>
  <si>
    <t>KT017</t>
  </si>
  <si>
    <t>面包房厨房混合机</t>
    <phoneticPr fontId="10" type="noConversion"/>
  </si>
  <si>
    <r>
      <rPr>
        <sz val="8"/>
        <rFont val="宋体"/>
        <family val="3"/>
        <charset val="134"/>
      </rPr>
      <t>厨房</t>
    </r>
    <r>
      <rPr>
        <sz val="8"/>
        <rFont val="Times New Roman"/>
        <family val="1"/>
      </rPr>
      <t xml:space="preserve"> - </t>
    </r>
    <r>
      <rPr>
        <sz val="8"/>
        <rFont val="宋体"/>
        <family val="3"/>
        <charset val="134"/>
      </rPr>
      <t>宴会</t>
    </r>
    <phoneticPr fontId="10" type="noConversion"/>
  </si>
  <si>
    <t>KT018</t>
  </si>
  <si>
    <t>KT019</t>
  </si>
  <si>
    <r>
      <rPr>
        <sz val="9"/>
        <rFont val="宋体"/>
        <family val="3"/>
        <charset val="134"/>
      </rPr>
      <t>宴会厨房</t>
    </r>
    <r>
      <rPr>
        <sz val="9"/>
        <rFont val="Arial"/>
        <family val="2"/>
      </rPr>
      <t>-</t>
    </r>
    <r>
      <rPr>
        <sz val="9"/>
        <rFont val="宋体"/>
        <family val="3"/>
        <charset val="134"/>
      </rPr>
      <t>搅拌机</t>
    </r>
    <phoneticPr fontId="10" type="noConversion"/>
  </si>
  <si>
    <t xml:space="preserve">厨房 - 咖啡厅 </t>
  </si>
  <si>
    <t>KT020</t>
  </si>
  <si>
    <r>
      <rPr>
        <sz val="9"/>
        <rFont val="宋体"/>
        <family val="3"/>
        <charset val="134"/>
      </rPr>
      <t>咖啡厅厨房</t>
    </r>
    <r>
      <rPr>
        <sz val="9"/>
        <rFont val="Arial"/>
        <family val="2"/>
      </rPr>
      <t>-</t>
    </r>
    <r>
      <rPr>
        <sz val="9"/>
        <rFont val="宋体"/>
        <family val="3"/>
        <charset val="134"/>
      </rPr>
      <t>搅拌机</t>
    </r>
    <phoneticPr fontId="10" type="noConversion"/>
  </si>
  <si>
    <t>咖啡厅厨房榨汁机</t>
    <phoneticPr fontId="10" type="noConversion"/>
  </si>
  <si>
    <t>咖啡厅厨房蒸饭锅</t>
    <phoneticPr fontId="10" type="noConversion"/>
  </si>
  <si>
    <r>
      <t>2</t>
    </r>
    <r>
      <rPr>
        <sz val="10"/>
        <rFont val="宋体"/>
        <family val="3"/>
        <charset val="134"/>
      </rPr>
      <t>、辅助性固定资产</t>
    </r>
  </si>
  <si>
    <t>财务部</t>
  </si>
  <si>
    <t>AG001</t>
  </si>
  <si>
    <t>ea</t>
    <phoneticPr fontId="10" type="noConversion"/>
  </si>
  <si>
    <r>
      <rPr>
        <sz val="9"/>
        <rFont val="宋体"/>
        <family val="3"/>
        <charset val="134"/>
      </rPr>
      <t>物料部</t>
    </r>
    <r>
      <rPr>
        <sz val="9"/>
        <rFont val="Arial"/>
        <family val="2"/>
      </rPr>
      <t xml:space="preserve"> - </t>
    </r>
    <r>
      <rPr>
        <sz val="9"/>
        <rFont val="宋体"/>
        <family val="3"/>
        <charset val="134"/>
      </rPr>
      <t>干货仓库</t>
    </r>
    <phoneticPr fontId="10" type="noConversion"/>
  </si>
  <si>
    <t>AG002</t>
  </si>
  <si>
    <t>干货仓库卷帘门</t>
    <phoneticPr fontId="10" type="noConversion"/>
  </si>
  <si>
    <t>印刷房</t>
    <phoneticPr fontId="10" type="noConversion"/>
  </si>
  <si>
    <t>AG003</t>
  </si>
  <si>
    <r>
      <t>印刷房挂壁式空调</t>
    </r>
    <r>
      <rPr>
        <sz val="9"/>
        <rFont val="Arial"/>
        <family val="2"/>
      </rPr>
      <t>1.5</t>
    </r>
    <r>
      <rPr>
        <sz val="9"/>
        <rFont val="宋体"/>
        <family val="3"/>
        <charset val="134"/>
      </rPr>
      <t>匹</t>
    </r>
    <phoneticPr fontId="10" type="noConversion"/>
  </si>
  <si>
    <t>物料部</t>
    <phoneticPr fontId="10" type="noConversion"/>
  </si>
  <si>
    <t>AG004</t>
  </si>
  <si>
    <t>物料部办公室数码照相机</t>
    <phoneticPr fontId="10" type="noConversion"/>
  </si>
  <si>
    <t>保安部</t>
  </si>
  <si>
    <t>AG005</t>
  </si>
  <si>
    <r>
      <t>保安部</t>
    </r>
    <r>
      <rPr>
        <sz val="9"/>
        <rFont val="Arial"/>
        <family val="2"/>
      </rPr>
      <t>-</t>
    </r>
    <r>
      <rPr>
        <sz val="9"/>
        <rFont val="宋体"/>
        <family val="3"/>
        <charset val="134"/>
      </rPr>
      <t>巡更棒</t>
    </r>
    <r>
      <rPr>
        <sz val="9"/>
        <rFont val="Arial"/>
        <family val="2"/>
      </rPr>
      <t>PS-048</t>
    </r>
    <phoneticPr fontId="10" type="noConversion"/>
  </si>
  <si>
    <t>stick</t>
  </si>
  <si>
    <t>AG006</t>
  </si>
  <si>
    <t>AG007</t>
  </si>
  <si>
    <t>红外线高清摄像头（带云台）</t>
    <phoneticPr fontId="10" type="noConversion"/>
  </si>
  <si>
    <t>员工更衣室</t>
    <phoneticPr fontId="10" type="noConversion"/>
  </si>
  <si>
    <t>HR001</t>
  </si>
  <si>
    <t>员工更衣室-擦鞋机</t>
    <phoneticPr fontId="10" type="noConversion"/>
  </si>
  <si>
    <t>员工餐厅</t>
    <phoneticPr fontId="10" type="noConversion"/>
  </si>
  <si>
    <t>HR002</t>
  </si>
  <si>
    <r>
      <rPr>
        <sz val="9"/>
        <rFont val="宋体"/>
        <family val="3"/>
        <charset val="134"/>
      </rPr>
      <t>员工餐厅</t>
    </r>
    <r>
      <rPr>
        <sz val="9"/>
        <rFont val="Arial"/>
        <family val="2"/>
      </rPr>
      <t>-</t>
    </r>
    <r>
      <rPr>
        <sz val="9"/>
        <rFont val="宋体"/>
        <family val="3"/>
        <charset val="134"/>
      </rPr>
      <t>瓦斯炊饭锅</t>
    </r>
    <phoneticPr fontId="10" type="noConversion"/>
  </si>
  <si>
    <t>HR003</t>
  </si>
  <si>
    <t>员工餐厅-茶水机</t>
    <phoneticPr fontId="10" type="noConversion"/>
  </si>
  <si>
    <t>销售部</t>
    <phoneticPr fontId="10" type="noConversion"/>
  </si>
  <si>
    <t>SM001</t>
  </si>
  <si>
    <t>工程部</t>
  </si>
  <si>
    <t>EG001</t>
  </si>
  <si>
    <r>
      <t>CCTV</t>
    </r>
    <r>
      <rPr>
        <sz val="9"/>
        <rFont val="宋体"/>
        <family val="3"/>
        <charset val="134"/>
      </rPr>
      <t>光纤模块和硬盘</t>
    </r>
    <phoneticPr fontId="10" type="noConversion"/>
  </si>
  <si>
    <t>EG002</t>
  </si>
  <si>
    <r>
      <t>CCTV</t>
    </r>
    <r>
      <rPr>
        <sz val="9"/>
        <rFont val="宋体"/>
        <family val="3"/>
        <charset val="134"/>
      </rPr>
      <t>电视显示器</t>
    </r>
    <phoneticPr fontId="10" type="noConversion"/>
  </si>
  <si>
    <t>EG003</t>
  </si>
  <si>
    <t>双电源应急切换柜</t>
  </si>
  <si>
    <t>EG004</t>
  </si>
  <si>
    <t>不间断电源</t>
    <phoneticPr fontId="10" type="noConversion"/>
  </si>
  <si>
    <t>EG005</t>
  </si>
  <si>
    <r>
      <rPr>
        <sz val="9"/>
        <rFont val="宋体"/>
        <family val="3"/>
        <charset val="134"/>
      </rPr>
      <t>工程部</t>
    </r>
    <r>
      <rPr>
        <sz val="9"/>
        <rFont val="Arial"/>
        <family val="2"/>
      </rPr>
      <t>-</t>
    </r>
    <r>
      <rPr>
        <sz val="9"/>
        <rFont val="宋体"/>
        <family val="3"/>
        <charset val="134"/>
      </rPr>
      <t>空调组件发动机</t>
    </r>
    <phoneticPr fontId="10" type="noConversion"/>
  </si>
  <si>
    <t>EG006</t>
  </si>
  <si>
    <t>空调压缩机</t>
  </si>
  <si>
    <t>EG007</t>
  </si>
  <si>
    <t>工程部系统控制电脑</t>
    <phoneticPr fontId="10" type="noConversion"/>
  </si>
  <si>
    <t>EG008</t>
  </si>
  <si>
    <r>
      <rPr>
        <sz val="9"/>
        <rFont val="宋体"/>
        <family val="3"/>
        <charset val="134"/>
      </rPr>
      <t>工程部</t>
    </r>
    <r>
      <rPr>
        <sz val="9"/>
        <rFont val="Arial"/>
        <family val="2"/>
      </rPr>
      <t>-</t>
    </r>
    <r>
      <rPr>
        <sz val="9"/>
        <rFont val="宋体"/>
        <family val="3"/>
        <charset val="134"/>
      </rPr>
      <t>施压阀</t>
    </r>
    <phoneticPr fontId="10" type="noConversion"/>
  </si>
  <si>
    <t>EG009</t>
  </si>
  <si>
    <t>BA系统控制模块</t>
  </si>
  <si>
    <t>EG010</t>
  </si>
  <si>
    <t>火警系统控制模块</t>
  </si>
  <si>
    <t>EG011</t>
  </si>
  <si>
    <t>在高压室的CPU模块</t>
  </si>
  <si>
    <t>EG012</t>
  </si>
  <si>
    <t>空调组件变频机</t>
    <phoneticPr fontId="10" type="noConversion"/>
  </si>
  <si>
    <t>EG013</t>
  </si>
  <si>
    <t>PABX系统</t>
  </si>
  <si>
    <t>EG014</t>
  </si>
  <si>
    <t>卫星电视解码器</t>
  </si>
  <si>
    <t>EG015</t>
  </si>
  <si>
    <t>HWG热水系统</t>
  </si>
  <si>
    <t>EG016</t>
  </si>
  <si>
    <t>EG017</t>
  </si>
  <si>
    <t>FLUKE红外热像仪</t>
  </si>
  <si>
    <r>
      <t>3</t>
    </r>
    <r>
      <rPr>
        <sz val="10"/>
        <rFont val="宋体"/>
        <family val="3"/>
        <charset val="134"/>
      </rPr>
      <t>、消费性固定资产</t>
    </r>
  </si>
  <si>
    <t>二、大额维修改造项目</t>
  </si>
  <si>
    <t>电脑部</t>
    <phoneticPr fontId="10" type="noConversion"/>
  </si>
  <si>
    <t>SP001</t>
  </si>
  <si>
    <t>7000 Server +3000 Win 7 License +1000 Install Change</t>
  </si>
  <si>
    <t>SP002</t>
  </si>
  <si>
    <r>
      <t>FCS</t>
    </r>
    <r>
      <rPr>
        <sz val="9"/>
        <rFont val="宋体"/>
        <family val="3"/>
        <charset val="134"/>
      </rPr>
      <t>与</t>
    </r>
    <r>
      <rPr>
        <sz val="9"/>
        <rFont val="Arial"/>
        <family val="2"/>
      </rPr>
      <t>Harris</t>
    </r>
    <r>
      <rPr>
        <sz val="9"/>
        <rFont val="宋体"/>
        <family val="3"/>
        <charset val="134"/>
      </rPr>
      <t>系统接口升级</t>
    </r>
    <phoneticPr fontId="10" type="noConversion"/>
  </si>
  <si>
    <t>SP003</t>
  </si>
  <si>
    <t>健身房男女蒸汽室更新改造（大理石更换和蒸汽管道方向改动）</t>
  </si>
  <si>
    <t>SP004</t>
  </si>
  <si>
    <r>
      <rPr>
        <sz val="9"/>
        <rFont val="宋体"/>
        <family val="3"/>
        <charset val="134"/>
      </rPr>
      <t>健身房</t>
    </r>
    <r>
      <rPr>
        <sz val="9"/>
        <rFont val="Arial"/>
        <family val="2"/>
      </rPr>
      <t>SPA</t>
    </r>
    <r>
      <rPr>
        <sz val="9"/>
        <rFont val="宋体"/>
        <family val="3"/>
        <charset val="134"/>
      </rPr>
      <t>区域大理石更换</t>
    </r>
    <phoneticPr fontId="10" type="noConversion"/>
  </si>
  <si>
    <t>SP005</t>
  </si>
  <si>
    <t>SP006</t>
  </si>
  <si>
    <t>60-66楼客房薄帘改造</t>
    <phoneticPr fontId="10" type="noConversion"/>
  </si>
  <si>
    <t>SP007</t>
  </si>
  <si>
    <t>60-66楼客房写字台皮板改造</t>
    <phoneticPr fontId="10" type="noConversion"/>
  </si>
  <si>
    <t>SP008</t>
  </si>
  <si>
    <t>客房工作椅保护包皮</t>
    <phoneticPr fontId="10" type="noConversion"/>
  </si>
  <si>
    <t>SP009</t>
  </si>
  <si>
    <t>SP010</t>
  </si>
  <si>
    <r>
      <t>更换</t>
    </r>
    <r>
      <rPr>
        <sz val="9"/>
        <rFont val="Arial"/>
        <family val="2"/>
      </rPr>
      <t>CCTV</t>
    </r>
    <r>
      <rPr>
        <sz val="9"/>
        <rFont val="宋体"/>
        <family val="3"/>
        <charset val="134"/>
      </rPr>
      <t>老化变色显示屏</t>
    </r>
  </si>
  <si>
    <t>SP011</t>
  </si>
  <si>
    <r>
      <rPr>
        <sz val="9"/>
        <rFont val="宋体"/>
        <family val="3"/>
        <charset val="134"/>
      </rPr>
      <t>宴会</t>
    </r>
    <r>
      <rPr>
        <sz val="9"/>
        <rFont val="Arial"/>
        <family val="2"/>
      </rPr>
      <t>CB GB LED</t>
    </r>
    <r>
      <rPr>
        <sz val="9"/>
        <rFont val="宋体"/>
        <family val="3"/>
        <charset val="134"/>
      </rPr>
      <t>灯更换计划</t>
    </r>
    <phoneticPr fontId="10" type="noConversion"/>
  </si>
  <si>
    <t>SP012</t>
  </si>
  <si>
    <r>
      <rPr>
        <sz val="9"/>
        <rFont val="宋体"/>
        <family val="3"/>
        <charset val="134"/>
      </rPr>
      <t>电梯</t>
    </r>
    <r>
      <rPr>
        <sz val="9"/>
        <rFont val="Arial"/>
        <family val="2"/>
      </rPr>
      <t>LED</t>
    </r>
    <r>
      <rPr>
        <sz val="9"/>
        <rFont val="宋体"/>
        <family val="3"/>
        <charset val="134"/>
      </rPr>
      <t>灯更换计划</t>
    </r>
    <phoneticPr fontId="10" type="noConversion"/>
  </si>
  <si>
    <t>SP013</t>
  </si>
  <si>
    <r>
      <rPr>
        <sz val="9"/>
        <rFont val="宋体"/>
        <family val="3"/>
        <charset val="134"/>
      </rPr>
      <t>客房楼层</t>
    </r>
    <r>
      <rPr>
        <sz val="9"/>
        <rFont val="Arial"/>
        <family val="2"/>
      </rPr>
      <t>LED</t>
    </r>
    <r>
      <rPr>
        <sz val="9"/>
        <rFont val="宋体"/>
        <family val="3"/>
        <charset val="134"/>
      </rPr>
      <t>灯更换计划</t>
    </r>
    <phoneticPr fontId="10" type="noConversion"/>
  </si>
  <si>
    <t>SP014</t>
  </si>
  <si>
    <r>
      <rPr>
        <sz val="9"/>
        <rFont val="宋体"/>
        <family val="3"/>
        <charset val="134"/>
      </rPr>
      <t>客房房间</t>
    </r>
    <r>
      <rPr>
        <sz val="9"/>
        <rFont val="Arial"/>
        <family val="2"/>
      </rPr>
      <t>LED</t>
    </r>
    <r>
      <rPr>
        <sz val="9"/>
        <rFont val="宋体"/>
        <family val="3"/>
        <charset val="134"/>
      </rPr>
      <t>灯更换计划</t>
    </r>
    <phoneticPr fontId="10" type="noConversion"/>
  </si>
  <si>
    <t>SP015</t>
  </si>
  <si>
    <r>
      <t>87</t>
    </r>
    <r>
      <rPr>
        <sz val="9"/>
        <rFont val="宋体"/>
        <family val="3"/>
        <charset val="134"/>
      </rPr>
      <t>夹层酒吧空调改造</t>
    </r>
  </si>
  <si>
    <t>SP016</t>
  </si>
  <si>
    <t>2楼裙房多功能厅空调改造</t>
    <phoneticPr fontId="10" type="noConversion"/>
  </si>
  <si>
    <t>SP017</t>
  </si>
  <si>
    <t>SP018</t>
  </si>
  <si>
    <t>改造78-85楼客房的空调管道清洁及检测</t>
    <phoneticPr fontId="10" type="noConversion"/>
  </si>
  <si>
    <t>SP019</t>
  </si>
  <si>
    <t>SP020</t>
  </si>
  <si>
    <t>SP021</t>
  </si>
  <si>
    <t>SP022</t>
  </si>
  <si>
    <t>SP023</t>
  </si>
  <si>
    <t>SP024</t>
  </si>
  <si>
    <t>九重天餐厅地毯</t>
    <phoneticPr fontId="10" type="noConversion"/>
  </si>
  <si>
    <t>sq.m</t>
  </si>
  <si>
    <t>SP025</t>
  </si>
  <si>
    <t>九重天餐厅椅子</t>
    <phoneticPr fontId="10" type="noConversion"/>
  </si>
  <si>
    <t>SP026</t>
  </si>
  <si>
    <r>
      <rPr>
        <sz val="9"/>
        <rFont val="宋体"/>
        <family val="3"/>
        <charset val="134"/>
      </rPr>
      <t>餐饮部</t>
    </r>
    <r>
      <rPr>
        <sz val="9"/>
        <rFont val="Arial"/>
        <family val="2"/>
      </rPr>
      <t xml:space="preserve"> - On56</t>
    </r>
    <phoneticPr fontId="10" type="noConversion"/>
  </si>
  <si>
    <t>SP027</t>
  </si>
  <si>
    <t>56楼酒吧白色置酒冰箱（矮）</t>
    <phoneticPr fontId="10" type="noConversion"/>
  </si>
  <si>
    <t>SP028</t>
  </si>
  <si>
    <t>宴会服务</t>
    <phoneticPr fontId="10" type="noConversion"/>
  </si>
  <si>
    <t>SP029</t>
  </si>
  <si>
    <r>
      <rPr>
        <sz val="9"/>
        <rFont val="宋体"/>
        <family val="3"/>
        <charset val="134"/>
      </rPr>
      <t>人力资源部</t>
    </r>
    <r>
      <rPr>
        <sz val="9"/>
        <rFont val="Arial"/>
        <family val="2"/>
      </rPr>
      <t xml:space="preserve"> - </t>
    </r>
    <r>
      <rPr>
        <sz val="9"/>
        <rFont val="宋体"/>
        <family val="3"/>
        <charset val="134"/>
      </rPr>
      <t>员工更衣室</t>
    </r>
    <phoneticPr fontId="10" type="noConversion"/>
  </si>
  <si>
    <t>SP030</t>
  </si>
  <si>
    <t>员工更衣室洗浴室瓷砖更换</t>
    <phoneticPr fontId="10" type="noConversion"/>
  </si>
  <si>
    <t>SP031</t>
  </si>
  <si>
    <t>健身房男女蒸汽浴室更新改造（更换木板）</t>
    <phoneticPr fontId="10" type="noConversion"/>
  </si>
  <si>
    <t>SP032</t>
  </si>
  <si>
    <t>健身房游泳池立柱大理石更换</t>
    <phoneticPr fontId="10" type="noConversion"/>
  </si>
  <si>
    <t>SP033</t>
  </si>
  <si>
    <t>健身房游泳池天花板去除铁锈</t>
    <phoneticPr fontId="10" type="noConversion"/>
  </si>
  <si>
    <t>SP034</t>
  </si>
  <si>
    <t>金茂俱乐部餐厅墙纸更换</t>
    <phoneticPr fontId="10" type="noConversion"/>
  </si>
  <si>
    <t>SP035</t>
  </si>
  <si>
    <t>case</t>
  </si>
  <si>
    <t>SP036</t>
  </si>
  <si>
    <t>SP037</t>
  </si>
  <si>
    <t>SP038</t>
  </si>
  <si>
    <t>SP039</t>
  </si>
  <si>
    <r>
      <t>Opera</t>
    </r>
    <r>
      <rPr>
        <sz val="9"/>
        <rFont val="宋体"/>
        <family val="3"/>
        <charset val="134"/>
      </rPr>
      <t>系统升级</t>
    </r>
    <phoneticPr fontId="10" type="noConversion"/>
  </si>
  <si>
    <t>SP040</t>
  </si>
  <si>
    <t>SP041</t>
  </si>
  <si>
    <t>SP042</t>
  </si>
  <si>
    <r>
      <t>Micros v4</t>
    </r>
    <r>
      <rPr>
        <sz val="9"/>
        <rFont val="宋体"/>
        <family val="3"/>
        <charset val="134"/>
      </rPr>
      <t>系统升级</t>
    </r>
    <phoneticPr fontId="10" type="noConversion"/>
  </si>
  <si>
    <t>SP043</t>
  </si>
  <si>
    <r>
      <t>iScala v3</t>
    </r>
    <r>
      <rPr>
        <sz val="9"/>
        <rFont val="宋体"/>
        <family val="3"/>
        <charset val="134"/>
      </rPr>
      <t>系统升级</t>
    </r>
    <phoneticPr fontId="10" type="noConversion"/>
  </si>
  <si>
    <t>SP044</t>
  </si>
  <si>
    <t>SP045</t>
  </si>
  <si>
    <t>咖啡厅酒吧储藏室的桌子</t>
    <phoneticPr fontId="10" type="noConversion"/>
  </si>
  <si>
    <t>咖啡厅餐厅冰箱</t>
    <phoneticPr fontId="10" type="noConversion"/>
  </si>
  <si>
    <r>
      <rPr>
        <sz val="9"/>
        <rFont val="宋体"/>
        <family val="3"/>
        <charset val="134"/>
      </rPr>
      <t>餐饮部</t>
    </r>
    <r>
      <rPr>
        <sz val="9"/>
        <rFont val="Arial"/>
        <family val="2"/>
      </rPr>
      <t xml:space="preserve"> - </t>
    </r>
    <r>
      <rPr>
        <sz val="9"/>
        <rFont val="宋体"/>
        <family val="3"/>
        <charset val="134"/>
      </rPr>
      <t>天庭</t>
    </r>
    <phoneticPr fontId="10" type="noConversion"/>
  </si>
  <si>
    <t>天庭音箱系统</t>
    <phoneticPr fontId="10" type="noConversion"/>
  </si>
  <si>
    <r>
      <rPr>
        <sz val="9"/>
        <rFont val="宋体"/>
        <family val="3"/>
        <charset val="134"/>
      </rPr>
      <t>宴会空调</t>
    </r>
    <r>
      <rPr>
        <sz val="9"/>
        <rFont val="Arial"/>
        <family val="2"/>
      </rPr>
      <t>2</t>
    </r>
    <r>
      <rPr>
        <sz val="9"/>
        <rFont val="宋体"/>
        <family val="3"/>
        <charset val="134"/>
      </rPr>
      <t>匹</t>
    </r>
    <phoneticPr fontId="10" type="noConversion"/>
  </si>
  <si>
    <t>工程部</t>
    <phoneticPr fontId="10" type="noConversion"/>
  </si>
  <si>
    <t>淋浴柱花洒</t>
    <phoneticPr fontId="10" type="noConversion"/>
  </si>
  <si>
    <t>煤气检测探头更换</t>
    <phoneticPr fontId="10" type="noConversion"/>
  </si>
  <si>
    <t>每年煤气公司安全检测时会更换灵敏度超出标准的煤气探头。</t>
  </si>
  <si>
    <t>Renovation Special Project and Master Plan for 2014</t>
    <phoneticPr fontId="10" type="noConversion"/>
  </si>
  <si>
    <t>酒店区域更新改造项目</t>
  </si>
  <si>
    <t>Renovation Project&amp; Master Plan for 2012 Carried Forward</t>
    <phoneticPr fontId="10" type="noConversion"/>
  </si>
  <si>
    <t>上年结转项目， 按总经理要求升级套房设施(Carry over from 2013, SP024)</t>
  </si>
  <si>
    <t>-标准房更新改造</t>
  </si>
  <si>
    <t>-豪华房更新改造</t>
  </si>
  <si>
    <t>总统套房（8305） 浴室电视机</t>
  </si>
  <si>
    <t>总统套房（8305） 厨房冰箱</t>
  </si>
  <si>
    <t>总统套房（8305） 卧室地毯</t>
  </si>
  <si>
    <t>总统套房（8305） 餐厅地毯</t>
  </si>
  <si>
    <t>总统套房（8305） 起居室地毯</t>
  </si>
  <si>
    <t>总统套房 （8404）厨房冰箱</t>
  </si>
  <si>
    <t>总统套房 （8404）起居室地毯</t>
  </si>
  <si>
    <t>主席套房 （8203）浴室电视机</t>
  </si>
  <si>
    <t>主席套房 （8203） 餐厅地毯</t>
  </si>
  <si>
    <t>主席套房 （8203） 厨房冰箱</t>
  </si>
  <si>
    <t>主席套房 （8203） 起居室地毯</t>
  </si>
  <si>
    <t>客房卫生间顶灯YAMADA灯具更换（不锈钢镜面）：1300只</t>
  </si>
  <si>
    <t>客房改造需要。</t>
    <phoneticPr fontId="10" type="noConversion"/>
  </si>
  <si>
    <t>客房卫生间顶灯YAMADA灯具更换（白色烤漆）：4700只</t>
  </si>
  <si>
    <t>客房更新改造设计费</t>
  </si>
  <si>
    <t>-豪华套房及外交套房样板房设计手稿</t>
  </si>
  <si>
    <t>Set</t>
  </si>
  <si>
    <t>通过融资回流股东的资金</t>
  </si>
  <si>
    <t>午餐费补贴(全天用餐每人2餐起）</t>
    <phoneticPr fontId="10" type="noConversion"/>
  </si>
  <si>
    <r>
      <t xml:space="preserve">Average Room Rate / </t>
    </r>
    <r>
      <rPr>
        <b/>
        <sz val="10"/>
        <rFont val="宋体"/>
        <family val="3"/>
        <charset val="134"/>
      </rPr>
      <t>平均房价（元）</t>
    </r>
    <phoneticPr fontId="10" type="noConversion"/>
  </si>
  <si>
    <t>相关费用金额(元）</t>
    <phoneticPr fontId="10" type="noConversion"/>
  </si>
  <si>
    <r>
      <t>Headcount per Room</t>
    </r>
    <r>
      <rPr>
        <b/>
        <sz val="10"/>
        <rFont val="宋体"/>
        <family val="3"/>
        <charset val="134"/>
      </rPr>
      <t>（</t>
    </r>
    <r>
      <rPr>
        <b/>
        <sz val="10"/>
        <color indexed="8"/>
        <rFont val="宋体"/>
        <family val="3"/>
        <charset val="134"/>
      </rPr>
      <t>员工人数</t>
    </r>
    <r>
      <rPr>
        <b/>
        <sz val="10"/>
        <color indexed="8"/>
        <rFont val="Arial"/>
        <family val="2"/>
      </rPr>
      <t>/</t>
    </r>
    <r>
      <rPr>
        <b/>
        <sz val="10"/>
        <color indexed="8"/>
        <rFont val="宋体"/>
        <family val="3"/>
        <charset val="134"/>
      </rPr>
      <t>酒店房间数）</t>
    </r>
    <phoneticPr fontId="10" type="noConversion"/>
  </si>
  <si>
    <r>
      <t xml:space="preserve">Total Revenue per Room / </t>
    </r>
    <r>
      <rPr>
        <b/>
        <sz val="10"/>
        <rFont val="宋体"/>
        <family val="3"/>
        <charset val="134"/>
      </rPr>
      <t>每间客房平摊总收入</t>
    </r>
    <phoneticPr fontId="10" type="noConversion"/>
  </si>
  <si>
    <r>
      <t xml:space="preserve">Total Unallocated per Room / </t>
    </r>
    <r>
      <rPr>
        <b/>
        <sz val="10"/>
        <rFont val="宋体"/>
        <family val="3"/>
        <charset val="134"/>
      </rPr>
      <t>每间客房平摊不可分摊费用</t>
    </r>
    <r>
      <rPr>
        <b/>
        <sz val="10"/>
        <rFont val="Arial"/>
        <family val="2"/>
      </rPr>
      <t/>
    </r>
    <phoneticPr fontId="10" type="noConversion"/>
  </si>
  <si>
    <r>
      <t xml:space="preserve">Total Payroll per Room / </t>
    </r>
    <r>
      <rPr>
        <b/>
        <sz val="10"/>
        <rFont val="宋体"/>
        <family val="3"/>
        <charset val="134"/>
      </rPr>
      <t>每间客房平摊人工成本</t>
    </r>
    <phoneticPr fontId="10" type="noConversion"/>
  </si>
  <si>
    <t>报表名称：</t>
    <phoneticPr fontId="10" type="noConversion"/>
  </si>
  <si>
    <r>
      <t>Total Unallocated Labor Cost/</t>
    </r>
    <r>
      <rPr>
        <b/>
        <sz val="10"/>
        <color indexed="8"/>
        <rFont val="宋体"/>
        <family val="3"/>
        <charset val="134"/>
      </rPr>
      <t>不可分摊人工成本合计</t>
    </r>
    <phoneticPr fontId="94" type="noConversion"/>
  </si>
  <si>
    <t>KPI</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</si>
</sst>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75">
    <numFmt numFmtId="41" formatCode="_ * #,##0_ ;_ * \-#,##0_ ;_ * &quot;-&quot;_ ;_ @_ "/>
    <numFmt numFmtId="43" formatCode="_ * #,##0.00_ ;_ * \-#,##0.00_ ;_ * &quot;-&quot;??_ ;_ @_ "/>
    <numFmt numFmtId="24" formatCode="\$#,##0_);[Red]\(\$#,##0\)"/>
    <numFmt numFmtId="25" formatCode="\$#,##0.00_);\(\$#,##0.00\)"/>
    <numFmt numFmtId="176" formatCode="_ &quot;￥&quot;* #,##0.00_ ;_ &quot;￥&quot;* \-#,##0.00_ ;_ &quot;￥&quot;* &quot;-&quot;??_ ;_ @_ "/>
    <numFmt numFmtId="177" formatCode="_-* #,##0_-;\-* #,##0_-;_-* &quot;-&quot;_-;_-@_-"/>
    <numFmt numFmtId="178" formatCode="_-* #,##0.00_-;\-* #,##0.00_-;_-* &quot;-&quot;??_-;_-@_-"/>
    <numFmt numFmtId="179" formatCode="_(* #,##0_);_(* \(#,##0\);_(* &quot;-&quot;_);_(@_)"/>
    <numFmt numFmtId="180" formatCode="_(* #,##0.00_);_(* \(#,##0.00\);_(* &quot;-&quot;??_);_(@_)"/>
    <numFmt numFmtId="181" formatCode="_-&quot;$&quot;* #,##0_-;\-&quot;$&quot;* #,##0_-;_-&quot;$&quot;* &quot;-&quot;_-;_-@_-"/>
    <numFmt numFmtId="182" formatCode="_(* #,##0_);_(* \(#,##0\);_(* &quot;-&quot;??_);_(@_)"/>
    <numFmt numFmtId="183" formatCode="_ * #,##0_ ;_ * \-#,##0_ ;_ * &quot;-&quot;??_ ;_ @_ "/>
    <numFmt numFmtId="184" formatCode="#,##0.00_);[Red]\(#,##0.00\)"/>
    <numFmt numFmtId="185" formatCode="0.000"/>
    <numFmt numFmtId="186" formatCode="yyyy&quot;年&quot;m&quot;月&quot;;@"/>
    <numFmt numFmtId="187" formatCode="_(&quot;$&quot;* #,##0_);_(&quot;$&quot;* \(#,##0\);_(&quot;$&quot;* &quot;-&quot;_);_(@_)"/>
    <numFmt numFmtId="188" formatCode="_(&quot;$&quot;* #,##0.00_);_(&quot;$&quot;* \(#,##0.00\);_(&quot;$&quot;* &quot;-&quot;??_);_(@_)"/>
    <numFmt numFmtId="189" formatCode="_(* #,##0.000_);_(* \(#,##0.000\);_(* &quot;-&quot;??_);_(@_)"/>
    <numFmt numFmtId="190" formatCode="_(* #,##0.0000_);_(* \(#,##0.0000\);_(* &quot;-&quot;??_);_(@_)"/>
    <numFmt numFmtId="191" formatCode="_(* #,##0.00000_);_(* \(#,##0.00000\);_(* &quot;-&quot;??_);_(@_)"/>
    <numFmt numFmtId="192" formatCode="#,##0.0_);\(#,##0.0\)"/>
    <numFmt numFmtId="193" formatCode="#,##0.000_);\(#,##0.000\)"/>
    <numFmt numFmtId="194" formatCode="_([$€-2]* #,##0.00_);_([$€-2]* \(#,##0.00\);_([$€-2]* &quot;-&quot;??_)"/>
    <numFmt numFmtId="195" formatCode="0.0_)"/>
    <numFmt numFmtId="196" formatCode="\$#,##0.00;\(\$#,##0.00\)"/>
    <numFmt numFmtId="197" formatCode="\$#,##0;\(\$#,##0\)"/>
    <numFmt numFmtId="198" formatCode="#,##0;\(#,##0\)"/>
    <numFmt numFmtId="199" formatCode="0.00_)"/>
    <numFmt numFmtId="200" formatCode="&quot;$&quot;#,##0.00_);[Red]&quot;\&quot;&quot;\&quot;&quot;\&quot;&quot;\&quot;&quot;\&quot;&quot;\&quot;&quot;\&quot;&quot;\&quot;&quot;\&quot;&quot;\&quot;&quot;\&quot;&quot;\&quot;&quot;\&quot;&quot;\&quot;&quot;\&quot;&quot;\&quot;&quot;\&quot;&quot;\&quot;&quot;\&quot;&quot;\&quot;&quot;\&quot;&quot;\&quot;&quot;\&quot;\(&quot;$&quot;#,##0.00&quot;\&quot;&quot;\&quot;&quot;\&quot;&quot;\&quot;&quot;\&quot;&quot;\&quot;&quot;\&quot;&quot;\&quot;&quot;\&quot;&quot;\&quot;&quot;\&quot;&quot;\&quot;&quot;\&quot;&quot;\&quot;&quot;\&quot;&quot;\&quot;&quot;\&quot;&quot;\&quot;&quot;\&quot;&quot;\&quot;&quot;\&quot;&quot;\&quot;&quot;\&quot;\)"/>
    <numFmt numFmtId="201" formatCode="#,##0;\-#,##0;&quot;-&quot;"/>
    <numFmt numFmtId="202" formatCode="yy\.mm\.dd"/>
    <numFmt numFmtId="203" formatCode="#,##0.00_ "/>
    <numFmt numFmtId="204" formatCode="mmmmm\-yy"/>
    <numFmt numFmtId="205" formatCode="0_ "/>
    <numFmt numFmtId="206" formatCode="0.0%"/>
    <numFmt numFmtId="207" formatCode="#,###"/>
    <numFmt numFmtId="208" formatCode="0%;\(0%\)"/>
    <numFmt numFmtId="209" formatCode="&quot;$&quot;#,##0_);\(&quot;$&quot;#,##0\)"/>
    <numFmt numFmtId="210" formatCode="\(#,##0\)\ "/>
    <numFmt numFmtId="211" formatCode="&quot;$&quot;#,##0.00"/>
    <numFmt numFmtId="212" formatCode="[Red]0.0%;[Red]\(0.0%\)"/>
    <numFmt numFmtId="213" formatCode="[Blue]#,##0_);[Blue]\(#,##0\)"/>
    <numFmt numFmtId="214" formatCode="#,##0_);[Blue]\(#,##0\)"/>
    <numFmt numFmtId="215" formatCode="#,##0;[Red]\(#,##0\)"/>
    <numFmt numFmtId="216" formatCode="&quot;$&quot;#,##0.00_);\(&quot;$&quot;#,##0.00\)"/>
    <numFmt numFmtId="217" formatCode="mmmm\ d\,\ yyyy"/>
    <numFmt numFmtId="218" formatCode="#,##0\ &quot;$&quot;_);[Red]\(#,##0\ &quot;$&quot;\)"/>
    <numFmt numFmtId="219" formatCode="#,##0.00\ &quot;$&quot;_);[Red]\(#,##0.00\ &quot;$&quot;\)"/>
    <numFmt numFmtId="220" formatCode="&quot;$&quot;#,##0;[Red]\-&quot;$&quot;#,##0"/>
    <numFmt numFmtId="221" formatCode="&quot;$&quot;#,##0.00;[Red]\-&quot;$&quot;#,##0.00"/>
    <numFmt numFmtId="222" formatCode="mm/dd/yy"/>
    <numFmt numFmtId="223" formatCode="0_)"/>
    <numFmt numFmtId="224" formatCode="#,##0_);\(#,##0_)"/>
    <numFmt numFmtId="225" formatCode="&quot;RM&quot;#,##0_);[Red]\(&quot;RM&quot;#,##0\)"/>
    <numFmt numFmtId="226" formatCode="&quot;$&quot;#,##0.000_);\(&quot;$&quot;#,##0.000\)"/>
    <numFmt numFmtId="227" formatCode="0.00_);[Red]\(0.00\)"/>
    <numFmt numFmtId="228" formatCode="yyyy/m/d;@"/>
    <numFmt numFmtId="229" formatCode="_-#,##0_-;\(#,##0\);_-\ \ &quot;-&quot;_-;_-@_-"/>
    <numFmt numFmtId="230" formatCode="_-#,##0.00_-;\(#,##0.00\);_-\ \ &quot;-&quot;_-;_-@_-"/>
    <numFmt numFmtId="231" formatCode="mmm/dd/yyyy;_-\ &quot;N/A&quot;_-;_-\ &quot;-&quot;_-"/>
    <numFmt numFmtId="232" formatCode="mmm/yyyy;_-\ &quot;N/A&quot;_-;_-\ &quot;-&quot;_-"/>
    <numFmt numFmtId="233" formatCode="_-#,##0%_-;\(#,##0%\);_-\ &quot;-&quot;_-"/>
    <numFmt numFmtId="234" formatCode="_-#,###,_-;\(#,###,\);_-\ \ &quot;-&quot;_-;_-@_-"/>
    <numFmt numFmtId="235" formatCode="_-#,###.00,_-;\(#,###.00,\);_-\ \ &quot;-&quot;_-;_-@_-"/>
    <numFmt numFmtId="236" formatCode="&quot;\&quot;#,##0;[Red]&quot;\&quot;&quot;\&quot;&quot;\&quot;&quot;\&quot;&quot;\&quot;&quot;\&quot;&quot;\&quot;\-#,##0"/>
    <numFmt numFmtId="237" formatCode="&quot;\&quot;#,##0;&quot;\&quot;\-#,##0"/>
    <numFmt numFmtId="238" formatCode="#,##0.00&quot;￥&quot;;\-#,##0.00&quot;￥&quot;"/>
    <numFmt numFmtId="239" formatCode="_-* #,##0.00&quot;￥&quot;_-;\-* #,##0.00&quot;￥&quot;_-;_-* &quot;-&quot;??&quot;￥&quot;_-;_-@_-"/>
    <numFmt numFmtId="240" formatCode="0.000%"/>
    <numFmt numFmtId="241" formatCode="_-* #,##0&quot;￥&quot;_-;\-* #,##0&quot;￥&quot;_-;_-* &quot;-&quot;&quot;￥&quot;_-;_-@_-"/>
    <numFmt numFmtId="242" formatCode="&quot;$&quot;#,##0;\-&quot;$&quot;#,##0"/>
    <numFmt numFmtId="243" formatCode="_(* #,##0.0,_);_(* \(#,##0.0,\);_(* &quot;-&quot;_);_(@_)"/>
    <numFmt numFmtId="244" formatCode="0.000_);[Red]\(0.000\)"/>
    <numFmt numFmtId="245" formatCode="#,##0.000_);[Red]\(#,##0.000\)"/>
    <numFmt numFmtId="246" formatCode="#,##0.00_ ;[Red]\-#,##0.00\ "/>
  </numFmts>
  <fonts count="196">
    <font>
      <sz val="12"/>
      <name val="新細明體"/>
      <family val="1"/>
      <charset val="136"/>
    </font>
    <font>
      <sz val="11"/>
      <color indexed="8"/>
      <name val="宋体"/>
      <family val="3"/>
      <charset val="134"/>
    </font>
    <font>
      <sz val="12"/>
      <name val="新細明體"/>
      <family val="1"/>
      <charset val="136"/>
    </font>
    <font>
      <sz val="9"/>
      <name val="新細明體"/>
      <family val="1"/>
      <charset val="136"/>
    </font>
    <font>
      <sz val="12"/>
      <name val="Times New Roman"/>
      <family val="1"/>
    </font>
    <font>
      <b/>
      <sz val="12"/>
      <name val="Times New Roman"/>
      <family val="1"/>
    </font>
    <font>
      <sz val="10"/>
      <name val="Times New Roman"/>
      <family val="1"/>
    </font>
    <font>
      <sz val="12"/>
      <name val="宋体"/>
      <family val="3"/>
      <charset val="134"/>
    </font>
    <font>
      <u/>
      <sz val="9"/>
      <color indexed="12"/>
      <name val="新細明體"/>
      <family val="1"/>
      <charset val="136"/>
    </font>
    <font>
      <b/>
      <sz val="12"/>
      <name val="宋体"/>
      <family val="3"/>
      <charset val="134"/>
    </font>
    <font>
      <sz val="9"/>
      <name val="宋体"/>
      <family val="3"/>
      <charset val="134"/>
    </font>
    <font>
      <b/>
      <sz val="10"/>
      <name val="宋体"/>
      <family val="3"/>
      <charset val="134"/>
    </font>
    <font>
      <sz val="10"/>
      <name val="宋体"/>
      <family val="3"/>
      <charset val="134"/>
    </font>
    <font>
      <b/>
      <sz val="10"/>
      <name val="Arial"/>
      <family val="2"/>
    </font>
    <font>
      <sz val="10"/>
      <name val="Arial"/>
      <family val="2"/>
    </font>
    <font>
      <sz val="10"/>
      <name val="Helv"/>
      <family val="2"/>
    </font>
    <font>
      <sz val="9"/>
      <color indexed="8"/>
      <name val="Arial"/>
      <family val="2"/>
    </font>
    <font>
      <sz val="11"/>
      <color indexed="8"/>
      <name val="宋体"/>
      <family val="3"/>
      <charset val="134"/>
    </font>
    <font>
      <u/>
      <sz val="12"/>
      <color indexed="12"/>
      <name val="ËÎÌå"/>
      <family val="1"/>
    </font>
    <font>
      <sz val="11"/>
      <color indexed="9"/>
      <name val="宋体"/>
      <family val="3"/>
      <charset val="134"/>
    </font>
    <font>
      <b/>
      <sz val="16"/>
      <name val="Arial"/>
      <family val="2"/>
    </font>
    <font>
      <sz val="12"/>
      <color indexed="12"/>
      <name val="Arial MT"/>
      <family val="2"/>
    </font>
    <font>
      <sz val="12"/>
      <name val="ÐÂ¼Ã÷ów"/>
      <family val="1"/>
    </font>
    <font>
      <sz val="10"/>
      <color indexed="8"/>
      <name val="Arial"/>
      <family val="2"/>
    </font>
    <font>
      <b/>
      <sz val="10"/>
      <name val="MS Sans Serif"/>
      <family val="2"/>
    </font>
    <font>
      <sz val="10"/>
      <name val="MS Sans Serif"/>
      <family val="2"/>
    </font>
    <font>
      <sz val="12"/>
      <name val="Tms Rmn"/>
      <family val="1"/>
    </font>
    <font>
      <sz val="9"/>
      <name val="Times New Roman"/>
      <family val="1"/>
    </font>
    <font>
      <b/>
      <sz val="12"/>
      <name val="Arial"/>
      <family val="2"/>
    </font>
    <font>
      <sz val="10"/>
      <color indexed="18"/>
      <name val="Arial MT"/>
      <family val="2"/>
    </font>
    <font>
      <sz val="7"/>
      <name val="Small Fonts"/>
      <family val="2"/>
    </font>
    <font>
      <b/>
      <i/>
      <sz val="16"/>
      <name val="Helv"/>
      <family val="2"/>
    </font>
    <font>
      <sz val="11"/>
      <color indexed="8"/>
      <name val="Times New Roman"/>
      <family val="1"/>
    </font>
    <font>
      <sz val="12"/>
      <color indexed="10"/>
      <name val="Arial MT"/>
      <family val="2"/>
    </font>
    <font>
      <sz val="8"/>
      <color indexed="16"/>
      <name val="Century Schoolbook"/>
      <family val="2"/>
    </font>
    <font>
      <i/>
      <sz val="12"/>
      <name val="Times New Roman"/>
      <family val="1"/>
    </font>
    <font>
      <b/>
      <i/>
      <sz val="10"/>
      <name val="Times New Roman"/>
      <family val="1"/>
    </font>
    <font>
      <u val="singleAccounting"/>
      <sz val="10"/>
      <name val="Times New Roman"/>
      <family val="1"/>
    </font>
    <font>
      <sz val="12"/>
      <name val="TIMES"/>
      <family val="1"/>
    </font>
    <font>
      <sz val="11"/>
      <name val="明朝"/>
      <family val="1"/>
    </font>
    <font>
      <b/>
      <sz val="16"/>
      <name val="楷体"/>
      <family val="3"/>
      <charset val="134"/>
    </font>
    <font>
      <b/>
      <sz val="15"/>
      <color indexed="56"/>
      <name val="宋体"/>
      <family val="3"/>
      <charset val="134"/>
    </font>
    <font>
      <b/>
      <sz val="13"/>
      <color indexed="56"/>
      <name val="宋体"/>
      <family val="3"/>
      <charset val="134"/>
    </font>
    <font>
      <b/>
      <sz val="11"/>
      <color indexed="56"/>
      <name val="宋体"/>
      <family val="3"/>
      <charset val="134"/>
    </font>
    <font>
      <b/>
      <sz val="14"/>
      <name val="楷体"/>
      <family val="3"/>
      <charset val="134"/>
    </font>
    <font>
      <sz val="8"/>
      <name val="Century Schoolbook"/>
      <family val="2"/>
    </font>
    <font>
      <sz val="10"/>
      <name val="楷体"/>
      <family val="3"/>
      <charset val="134"/>
    </font>
    <font>
      <sz val="11"/>
      <color indexed="20"/>
      <name val="宋体"/>
      <family val="3"/>
      <charset val="134"/>
    </font>
    <font>
      <u/>
      <sz val="12"/>
      <color indexed="12"/>
      <name val="Times New Roman"/>
      <family val="1"/>
    </font>
    <font>
      <sz val="11"/>
      <color indexed="17"/>
      <name val="宋体"/>
      <family val="3"/>
      <charset val="134"/>
    </font>
    <font>
      <sz val="10"/>
      <name val="Geneva"/>
      <family val="2"/>
    </font>
    <font>
      <b/>
      <sz val="11"/>
      <color indexed="8"/>
      <name val="宋体"/>
      <family val="3"/>
      <charset val="134"/>
    </font>
    <font>
      <b/>
      <sz val="11"/>
      <color indexed="52"/>
      <name val="宋体"/>
      <family val="3"/>
      <charset val="134"/>
    </font>
    <font>
      <b/>
      <sz val="11"/>
      <color indexed="9"/>
      <name val="宋体"/>
      <family val="3"/>
      <charset val="134"/>
    </font>
    <font>
      <i/>
      <sz val="11"/>
      <color indexed="23"/>
      <name val="宋体"/>
      <family val="3"/>
      <charset val="134"/>
    </font>
    <font>
      <sz val="11"/>
      <color indexed="10"/>
      <name val="宋体"/>
      <family val="3"/>
      <charset val="134"/>
    </font>
    <font>
      <sz val="11"/>
      <color indexed="52"/>
      <name val="宋体"/>
      <family val="3"/>
      <charset val="134"/>
    </font>
    <font>
      <sz val="11"/>
      <name val="ＭＳ Ｐゴシック"/>
      <family val="2"/>
    </font>
    <font>
      <sz val="12"/>
      <name val="바탕체"/>
      <family val="3"/>
    </font>
    <font>
      <sz val="11"/>
      <name val="蹈框"/>
      <family val="2"/>
    </font>
    <font>
      <sz val="11"/>
      <color indexed="60"/>
      <name val="宋体"/>
      <family val="3"/>
      <charset val="134"/>
    </font>
    <font>
      <b/>
      <sz val="11"/>
      <color indexed="63"/>
      <name val="宋体"/>
      <family val="3"/>
      <charset val="134"/>
    </font>
    <font>
      <sz val="11"/>
      <color indexed="62"/>
      <name val="宋体"/>
      <family val="3"/>
      <charset val="134"/>
    </font>
    <font>
      <sz val="10"/>
      <color indexed="8"/>
      <name val="宋体"/>
      <family val="3"/>
      <charset val="134"/>
    </font>
    <font>
      <sz val="10"/>
      <color indexed="10"/>
      <name val="宋体"/>
      <family val="3"/>
      <charset val="134"/>
    </font>
    <font>
      <sz val="10"/>
      <color indexed="10"/>
      <name val="Arial"/>
      <family val="2"/>
    </font>
    <font>
      <sz val="10"/>
      <color indexed="9"/>
      <name val="宋体"/>
      <family val="3"/>
      <charset val="134"/>
    </font>
    <font>
      <sz val="11"/>
      <name val="Arial"/>
      <family val="2"/>
    </font>
    <font>
      <sz val="12"/>
      <name val="Arial"/>
      <family val="2"/>
    </font>
    <font>
      <b/>
      <sz val="10"/>
      <color indexed="8"/>
      <name val="Arial"/>
      <family val="2"/>
    </font>
    <font>
      <b/>
      <sz val="10"/>
      <color indexed="39"/>
      <name val="Arial"/>
      <family val="2"/>
    </font>
    <font>
      <b/>
      <sz val="12"/>
      <color indexed="8"/>
      <name val="Arial"/>
      <family val="2"/>
    </font>
    <font>
      <sz val="10"/>
      <color indexed="39"/>
      <name val="Arial"/>
      <family val="2"/>
    </font>
    <font>
      <sz val="19"/>
      <color indexed="48"/>
      <name val="Arial"/>
      <family val="2"/>
    </font>
    <font>
      <b/>
      <sz val="20"/>
      <name val="宋体"/>
      <family val="3"/>
      <charset val="134"/>
    </font>
    <font>
      <b/>
      <sz val="20"/>
      <name val="Arial"/>
      <family val="2"/>
    </font>
    <font>
      <sz val="12"/>
      <name val="新細明體"/>
      <family val="1"/>
      <charset val="136"/>
    </font>
    <font>
      <sz val="20"/>
      <name val="黑体"/>
      <family val="3"/>
      <charset val="134"/>
    </font>
    <font>
      <b/>
      <sz val="18"/>
      <name val="Arial"/>
      <family val="2"/>
    </font>
    <font>
      <b/>
      <sz val="8"/>
      <name val="Arial"/>
      <family val="2"/>
    </font>
    <font>
      <b/>
      <sz val="10"/>
      <color indexed="10"/>
      <name val="宋体"/>
      <family val="3"/>
      <charset val="134"/>
    </font>
    <font>
      <u/>
      <sz val="12"/>
      <color indexed="12"/>
      <name val="宋体"/>
      <family val="3"/>
      <charset val="134"/>
    </font>
    <font>
      <sz val="12"/>
      <name val="宋体"/>
      <family val="3"/>
      <charset val="134"/>
    </font>
    <font>
      <sz val="9"/>
      <name val="宋体"/>
      <family val="3"/>
      <charset val="134"/>
    </font>
    <font>
      <sz val="9"/>
      <color indexed="81"/>
      <name val="宋体"/>
      <family val="3"/>
      <charset val="134"/>
    </font>
    <font>
      <b/>
      <sz val="14"/>
      <name val="Arial"/>
      <family val="2"/>
    </font>
    <font>
      <sz val="10"/>
      <color indexed="9"/>
      <name val="Arial"/>
      <family val="2"/>
    </font>
    <font>
      <u/>
      <sz val="9"/>
      <color indexed="12"/>
      <name val="宋体"/>
      <family val="3"/>
      <charset val="134"/>
    </font>
    <font>
      <sz val="9"/>
      <color indexed="81"/>
      <name val="Tahoma"/>
      <family val="2"/>
    </font>
    <font>
      <b/>
      <sz val="9"/>
      <color indexed="81"/>
      <name val="Tahoma"/>
      <family val="2"/>
    </font>
    <font>
      <u/>
      <sz val="10"/>
      <color indexed="12"/>
      <name val="Arial"/>
      <family val="2"/>
    </font>
    <font>
      <u/>
      <sz val="9"/>
      <color indexed="12"/>
      <name val="Arial"/>
      <family val="2"/>
    </font>
    <font>
      <b/>
      <sz val="10"/>
      <color indexed="10"/>
      <name val="Arial"/>
      <family val="2"/>
    </font>
    <font>
      <strike/>
      <sz val="10"/>
      <name val="Arial"/>
      <family val="2"/>
    </font>
    <font>
      <sz val="8"/>
      <name val="宋体"/>
      <family val="3"/>
      <charset val="134"/>
    </font>
    <font>
      <sz val="8"/>
      <name val="Arial"/>
      <family val="2"/>
    </font>
    <font>
      <b/>
      <sz val="14"/>
      <name val="宋体"/>
      <family val="3"/>
      <charset val="134"/>
    </font>
    <font>
      <b/>
      <sz val="14"/>
      <color indexed="8"/>
      <name val="宋体"/>
      <family val="3"/>
      <charset val="134"/>
    </font>
    <font>
      <b/>
      <sz val="10"/>
      <color indexed="9"/>
      <name val="宋体"/>
      <family val="3"/>
      <charset val="134"/>
    </font>
    <font>
      <b/>
      <sz val="10"/>
      <color indexed="9"/>
      <name val="Arial"/>
      <family val="2"/>
    </font>
    <font>
      <b/>
      <sz val="10"/>
      <color indexed="9"/>
      <name val="Times New Roman"/>
      <family val="1"/>
    </font>
    <font>
      <sz val="12"/>
      <name val="宋体"/>
      <family val="3"/>
      <charset val="134"/>
    </font>
    <font>
      <b/>
      <sz val="10"/>
      <color indexed="8"/>
      <name val="宋体"/>
      <family val="3"/>
      <charset val="134"/>
    </font>
    <font>
      <sz val="11"/>
      <color indexed="8"/>
      <name val="宋体"/>
      <family val="3"/>
      <charset val="134"/>
    </font>
    <font>
      <sz val="12"/>
      <name val="楷体"/>
      <family val="3"/>
      <charset val="134"/>
    </font>
    <font>
      <sz val="10"/>
      <name val="宋体"/>
      <family val="3"/>
      <charset val="134"/>
    </font>
    <font>
      <u/>
      <sz val="10"/>
      <color indexed="12"/>
      <name val="宋体"/>
      <family val="3"/>
      <charset val="134"/>
    </font>
    <font>
      <sz val="16"/>
      <name val="Arial"/>
      <family val="2"/>
    </font>
    <font>
      <b/>
      <sz val="9"/>
      <color indexed="81"/>
      <name val="宋体"/>
      <family val="3"/>
      <charset val="134"/>
    </font>
    <font>
      <sz val="11"/>
      <name val="宋体"/>
      <family val="3"/>
      <charset val="134"/>
    </font>
    <font>
      <sz val="11"/>
      <name val="絡遺"/>
      <charset val="134"/>
    </font>
    <font>
      <sz val="10"/>
      <color indexed="8"/>
      <name val="MS Sans Serif"/>
      <family val="2"/>
    </font>
    <font>
      <u/>
      <sz val="12"/>
      <color indexed="12"/>
      <name val="·s²Ó©úÅé"/>
      <family val="1"/>
      <charset val="136"/>
    </font>
    <font>
      <sz val="13"/>
      <name val="Tms Rmn"/>
      <family val="1"/>
    </font>
    <font>
      <u/>
      <sz val="12"/>
      <color indexed="36"/>
      <name val="·s²Ó©úÅé"/>
      <family val="1"/>
      <charset val="136"/>
    </font>
    <font>
      <sz val="8"/>
      <name val="Times New Roman"/>
      <family val="1"/>
    </font>
    <font>
      <sz val="7"/>
      <name val="Helv"/>
      <family val="2"/>
    </font>
    <font>
      <b/>
      <sz val="13"/>
      <name val="Tms Rmn"/>
      <family val="1"/>
    </font>
    <font>
      <sz val="10"/>
      <color indexed="0"/>
      <name val="MS Sans Serif"/>
      <family val="2"/>
    </font>
    <font>
      <sz val="10"/>
      <name val="MS Serif"/>
      <family val="1"/>
    </font>
    <font>
      <sz val="10"/>
      <color indexed="16"/>
      <name val="MS Serif"/>
      <family val="1"/>
    </font>
    <font>
      <b/>
      <sz val="8"/>
      <name val="MS Sans Serif"/>
      <family val="2"/>
    </font>
    <font>
      <u/>
      <sz val="8"/>
      <color indexed="12"/>
      <name val="Arial"/>
      <family val="2"/>
    </font>
    <font>
      <u/>
      <sz val="8"/>
      <color indexed="36"/>
      <name val="Arial"/>
      <family val="2"/>
    </font>
    <font>
      <sz val="10"/>
      <name val="Courier"/>
      <family val="3"/>
    </font>
    <font>
      <u/>
      <sz val="8.25"/>
      <color indexed="36"/>
      <name val="Arial"/>
      <family val="2"/>
    </font>
    <font>
      <sz val="12"/>
      <color indexed="9"/>
      <name val="Arial"/>
      <family val="2"/>
    </font>
    <font>
      <sz val="7"/>
      <color indexed="10"/>
      <name val="Helv"/>
      <family val="2"/>
    </font>
    <font>
      <sz val="8"/>
      <name val="Wingdings"/>
      <charset val="2"/>
    </font>
    <font>
      <sz val="8"/>
      <name val="Helv"/>
      <family val="2"/>
    </font>
    <font>
      <sz val="8"/>
      <name val="MS Sans Serif"/>
      <family val="2"/>
    </font>
    <font>
      <b/>
      <sz val="12"/>
      <color indexed="8"/>
      <name val="Times New Roman"/>
      <family val="1"/>
    </font>
    <font>
      <b/>
      <sz val="8"/>
      <color indexed="8"/>
      <name val="Helv"/>
      <family val="2"/>
    </font>
    <font>
      <b/>
      <sz val="14"/>
      <name val="Tms Rmn"/>
      <family val="1"/>
    </font>
    <font>
      <u/>
      <sz val="12"/>
      <color indexed="12"/>
      <name val="冼极"/>
      <family val="3"/>
      <charset val="255"/>
    </font>
    <font>
      <sz val="12"/>
      <name val="夥鰻羹"/>
      <charset val="134"/>
    </font>
    <font>
      <sz val="12"/>
      <color indexed="8"/>
      <name val="宋体"/>
      <family val="3"/>
      <charset val="134"/>
    </font>
    <font>
      <sz val="12"/>
      <name val="Helv"/>
      <family val="2"/>
    </font>
    <font>
      <sz val="10"/>
      <name val="俵俽 僑僔僢僋"/>
      <charset val="134"/>
    </font>
    <font>
      <u/>
      <sz val="12"/>
      <color indexed="36"/>
      <name val="冼极"/>
      <family val="3"/>
      <charset val="255"/>
    </font>
    <font>
      <sz val="12"/>
      <name val="冼极"/>
      <family val="3"/>
      <charset val="255"/>
    </font>
    <font>
      <b/>
      <sz val="12"/>
      <name val="楷体"/>
      <family val="3"/>
      <charset val="134"/>
    </font>
    <font>
      <b/>
      <sz val="11"/>
      <name val="宋体"/>
      <family val="3"/>
      <charset val="134"/>
    </font>
    <font>
      <b/>
      <sz val="11"/>
      <name val="Arial"/>
      <family val="2"/>
    </font>
    <font>
      <sz val="20"/>
      <name val="Arial"/>
      <family val="2"/>
    </font>
    <font>
      <sz val="12"/>
      <name val="新細明體"/>
      <family val="1"/>
      <charset val="136"/>
    </font>
    <font>
      <u/>
      <sz val="10"/>
      <color indexed="10"/>
      <name val="Arial"/>
      <family val="2"/>
    </font>
    <font>
      <b/>
      <sz val="10"/>
      <color indexed="8"/>
      <name val="新細明體"/>
      <family val="1"/>
      <charset val="136"/>
    </font>
    <font>
      <i/>
      <sz val="10"/>
      <name val="Arial"/>
      <family val="2"/>
    </font>
    <font>
      <sz val="11"/>
      <name val="ＭＳ Ｐゴシック"/>
      <family val="2"/>
    </font>
    <font>
      <u/>
      <sz val="12"/>
      <color indexed="36"/>
      <name val="Times New Roman"/>
      <family val="1"/>
    </font>
    <font>
      <u/>
      <sz val="12"/>
      <color indexed="12"/>
      <name val="??"/>
      <family val="2"/>
    </font>
    <font>
      <sz val="12"/>
      <name val="??"/>
      <family val="2"/>
    </font>
    <font>
      <u val="singleAccounting"/>
      <vertAlign val="subscript"/>
      <sz val="10"/>
      <name val="Times New Roman"/>
      <family val="1"/>
    </font>
    <font>
      <i/>
      <sz val="9"/>
      <name val="Times New Roman"/>
      <family val="1"/>
    </font>
    <font>
      <sz val="11"/>
      <name val="Times New Roman"/>
      <family val="1"/>
    </font>
    <font>
      <sz val="10"/>
      <name val="ＭＳ Ｐゴシック"/>
      <family val="2"/>
    </font>
    <font>
      <sz val="18"/>
      <name val="Times New Roman"/>
      <family val="1"/>
    </font>
    <font>
      <b/>
      <sz val="13"/>
      <name val="Times New Roman"/>
      <family val="1"/>
    </font>
    <font>
      <b/>
      <i/>
      <sz val="12"/>
      <name val="Times New Roman"/>
      <family val="1"/>
    </font>
    <font>
      <sz val="10"/>
      <name val="Tms Rmn"/>
      <family val="1"/>
    </font>
    <font>
      <b/>
      <i/>
      <sz val="8"/>
      <name val="Arial"/>
      <family val="2"/>
    </font>
    <font>
      <b/>
      <sz val="14"/>
      <color indexed="9"/>
      <name val="Times New Roman"/>
      <family val="1"/>
    </font>
    <font>
      <b/>
      <sz val="12"/>
      <name val="MS Sans Serif"/>
      <family val="2"/>
    </font>
    <font>
      <sz val="12"/>
      <name val="MS Sans Serif"/>
      <family val="2"/>
    </font>
    <font>
      <b/>
      <sz val="9"/>
      <name val="Arial"/>
      <family val="2"/>
    </font>
    <font>
      <sz val="9"/>
      <name val="Palatino"/>
      <family val="1"/>
    </font>
    <font>
      <sz val="11"/>
      <color indexed="12"/>
      <name val="Times New Roman"/>
      <family val="1"/>
    </font>
    <font>
      <u/>
      <sz val="8"/>
      <color indexed="12"/>
      <name val="Tms Rmn"/>
      <family val="1"/>
    </font>
    <font>
      <u/>
      <sz val="10"/>
      <color indexed="20"/>
      <name val="Arial"/>
      <family val="2"/>
    </font>
    <font>
      <sz val="11"/>
      <name val="宋体繁体"/>
      <charset val="134"/>
    </font>
    <font>
      <u/>
      <sz val="10"/>
      <color indexed="14"/>
      <name val="MS Sans Serif"/>
      <family val="2"/>
    </font>
    <font>
      <sz val="14"/>
      <color indexed="8"/>
      <name val="宋体"/>
      <family val="3"/>
      <charset val="134"/>
    </font>
    <font>
      <sz val="10"/>
      <name val="新細明體"/>
      <family val="1"/>
      <charset val="136"/>
    </font>
    <font>
      <sz val="11"/>
      <color indexed="8"/>
      <name val="宋体"/>
      <family val="3"/>
      <charset val="134"/>
    </font>
    <font>
      <sz val="10"/>
      <color indexed="10"/>
      <name val="Arial"/>
      <family val="2"/>
    </font>
    <font>
      <b/>
      <sz val="10"/>
      <color indexed="10"/>
      <name val="Arial"/>
      <family val="2"/>
    </font>
    <font>
      <b/>
      <sz val="10"/>
      <color indexed="9"/>
      <name val="Arial"/>
      <family val="2"/>
    </font>
    <font>
      <sz val="10"/>
      <color indexed="8"/>
      <name val="Arial"/>
      <family val="2"/>
    </font>
    <font>
      <b/>
      <sz val="14"/>
      <color indexed="8"/>
      <name val="Arial"/>
      <family val="2"/>
    </font>
    <font>
      <b/>
      <sz val="14"/>
      <color indexed="8"/>
      <name val="宋体"/>
      <family val="3"/>
      <charset val="134"/>
    </font>
    <font>
      <b/>
      <sz val="10"/>
      <name val="宋体"/>
      <family val="3"/>
      <charset val="134"/>
    </font>
    <font>
      <b/>
      <sz val="10"/>
      <color indexed="9"/>
      <name val="宋体"/>
      <family val="3"/>
      <charset val="134"/>
    </font>
    <font>
      <b/>
      <sz val="10"/>
      <color indexed="8"/>
      <name val="宋体"/>
      <family val="3"/>
      <charset val="134"/>
    </font>
    <font>
      <sz val="10"/>
      <color indexed="8"/>
      <name val="宋体"/>
      <family val="3"/>
      <charset val="134"/>
    </font>
    <font>
      <sz val="10"/>
      <name val="宋体"/>
      <family val="3"/>
      <charset val="134"/>
    </font>
    <font>
      <sz val="9"/>
      <name val="宋体"/>
      <family val="3"/>
      <charset val="134"/>
    </font>
    <font>
      <sz val="9"/>
      <name val="Arial"/>
      <family val="2"/>
    </font>
    <font>
      <b/>
      <sz val="12"/>
      <color indexed="10"/>
      <name val="Times New Roman"/>
      <family val="1"/>
    </font>
    <font>
      <b/>
      <sz val="9"/>
      <color indexed="10"/>
      <name val="Arial"/>
      <family val="2"/>
    </font>
    <font>
      <sz val="9"/>
      <name val="宋体"/>
      <family val="3"/>
      <charset val="134"/>
    </font>
    <font>
      <sz val="12"/>
      <color theme="1"/>
      <name val="宋体"/>
      <family val="3"/>
      <charset val="134"/>
    </font>
    <font>
      <sz val="11"/>
      <color theme="1"/>
      <name val="宋体"/>
      <family val="3"/>
      <charset val="134"/>
      <scheme val="minor"/>
    </font>
    <font>
      <u/>
      <sz val="11"/>
      <color theme="10"/>
      <name val="宋体"/>
      <family val="3"/>
      <charset val="134"/>
    </font>
    <font>
      <b/>
      <sz val="10"/>
      <color rgb="FFFF0000"/>
      <name val="宋体"/>
      <family val="3"/>
      <charset val="134"/>
    </font>
    <font>
      <b/>
      <sz val="10"/>
      <color theme="0"/>
      <name val="Arial"/>
      <family val="2"/>
    </font>
  </fonts>
  <fills count="5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13"/>
      </patternFill>
    </fill>
    <fill>
      <patternFill patternType="solid">
        <fgColor indexed="22"/>
      </patternFill>
    </fill>
    <fill>
      <patternFill patternType="solid">
        <fgColor indexed="55"/>
      </patternFill>
    </fill>
    <fill>
      <patternFill patternType="solid">
        <fgColor indexed="13"/>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31"/>
        <bgColor indexed="64"/>
      </patternFill>
    </fill>
    <fill>
      <patternFill patternType="solid">
        <fgColor indexed="12"/>
      </patternFill>
    </fill>
    <fill>
      <patternFill patternType="solid">
        <fgColor indexed="43"/>
      </patternFill>
    </fill>
    <fill>
      <patternFill patternType="solid">
        <fgColor indexed="26"/>
      </patternFill>
    </fill>
    <fill>
      <patternFill patternType="solid">
        <fgColor indexed="9"/>
        <bgColor indexed="64"/>
      </patternFill>
    </fill>
    <fill>
      <patternFill patternType="mediumGray">
        <fgColor indexed="22"/>
      </patternFill>
    </fill>
    <fill>
      <patternFill patternType="darkVertica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35"/>
        <bgColor indexed="64"/>
      </patternFill>
    </fill>
    <fill>
      <patternFill patternType="solid">
        <fgColor indexed="9"/>
        <bgColor indexed="9"/>
      </patternFill>
    </fill>
    <fill>
      <patternFill patternType="mediumGray"/>
    </fill>
    <fill>
      <patternFill patternType="solid">
        <fgColor indexed="49"/>
        <bgColor indexed="64"/>
      </patternFill>
    </fill>
    <fill>
      <patternFill patternType="solid">
        <fgColor indexed="27"/>
        <bgColor indexed="64"/>
      </patternFill>
    </fill>
    <fill>
      <patternFill patternType="solid">
        <fgColor indexed="46"/>
        <bgColor indexed="64"/>
      </patternFill>
    </fill>
    <fill>
      <patternFill patternType="solid">
        <fgColor indexed="29"/>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
      <patternFill patternType="solid">
        <fgColor theme="9" tint="0.39997558519241921"/>
        <bgColor indexed="64"/>
      </patternFill>
    </fill>
  </fills>
  <borders count="82">
    <border>
      <left/>
      <right/>
      <top/>
      <bottom/>
      <diagonal/>
    </border>
    <border diagonalUp="1" diagonalDown="1">
      <left/>
      <right/>
      <top/>
      <bottom/>
      <diagonal/>
    </border>
    <border>
      <left/>
      <right/>
      <top style="hair">
        <color indexed="8"/>
      </top>
      <bottom style="hair">
        <color indexed="8"/>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medium">
        <color indexed="64"/>
      </top>
      <bottom/>
      <diagonal/>
    </border>
    <border>
      <left style="medium">
        <color indexed="64"/>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hair">
        <color indexed="64"/>
      </left>
      <right style="hair">
        <color indexed="64"/>
      </right>
      <top style="thin">
        <color indexed="64"/>
      </top>
      <bottom/>
      <diagonal/>
    </border>
    <border>
      <left style="thin">
        <color indexed="64"/>
      </left>
      <right style="thin">
        <color indexed="64"/>
      </right>
      <top/>
      <bottom style="thin">
        <color indexed="64"/>
      </bottom>
      <diagonal/>
    </border>
    <border>
      <left style="hair">
        <color indexed="64"/>
      </left>
      <right style="hair">
        <color indexed="64"/>
      </right>
      <top style="double">
        <color indexed="64"/>
      </top>
      <bottom/>
      <diagonal/>
    </border>
    <border>
      <left style="thin">
        <color indexed="8"/>
      </left>
      <right/>
      <top style="thin">
        <color indexed="8"/>
      </top>
      <bottom/>
      <diagonal/>
    </border>
    <border>
      <left style="thin">
        <color indexed="64"/>
      </left>
      <right style="thin">
        <color indexed="64"/>
      </right>
      <top style="medium">
        <color indexed="64"/>
      </top>
      <bottom style="thin">
        <color indexed="64"/>
      </bottom>
      <diagonal/>
    </border>
    <border>
      <left/>
      <right/>
      <top style="thin">
        <color indexed="62"/>
      </top>
      <bottom style="double">
        <color indexed="62"/>
      </bottom>
      <diagonal/>
    </border>
    <border>
      <left/>
      <right/>
      <top style="double">
        <color indexed="8"/>
      </top>
      <bottom/>
      <diagonal/>
    </border>
    <border>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diagonal/>
    </border>
    <border>
      <left style="thin">
        <color indexed="64"/>
      </left>
      <right/>
      <top/>
      <bottom style="thin">
        <color indexed="64"/>
      </bottom>
      <diagonal/>
    </border>
    <border>
      <left style="thin">
        <color indexed="8"/>
      </left>
      <right style="thin">
        <color indexed="8"/>
      </right>
      <top style="thin">
        <color indexed="8"/>
      </top>
      <bottom style="thin">
        <color indexed="8"/>
      </bottom>
      <diagonal/>
    </border>
    <border>
      <left style="medium">
        <color indexed="64"/>
      </left>
      <right/>
      <top/>
      <bottom style="medium">
        <color indexed="64"/>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797">
    <xf numFmtId="37" fontId="0" fillId="0" borderId="0"/>
    <xf numFmtId="194" fontId="4" fillId="0" borderId="0"/>
    <xf numFmtId="194" fontId="14" fillId="0" borderId="0"/>
    <xf numFmtId="194" fontId="4" fillId="0" borderId="0"/>
    <xf numFmtId="194" fontId="7" fillId="0" borderId="0"/>
    <xf numFmtId="194" fontId="4" fillId="0" borderId="0"/>
    <xf numFmtId="37" fontId="76" fillId="0" borderId="0"/>
    <xf numFmtId="194" fontId="149" fillId="0" borderId="0" applyFont="0" applyFill="0" applyBorder="0" applyAlignment="0" applyProtection="0"/>
    <xf numFmtId="194" fontId="149" fillId="0" borderId="0" applyFont="0" applyFill="0" applyBorder="0" applyAlignment="0" applyProtection="0"/>
    <xf numFmtId="194" fontId="150" fillId="0" borderId="0" applyNumberFormat="0" applyFill="0" applyBorder="0" applyAlignment="0" applyProtection="0">
      <alignment vertical="top"/>
      <protection locked="0"/>
    </xf>
    <xf numFmtId="194" fontId="24" fillId="0" borderId="0" applyNumberFormat="0" applyFill="0" applyBorder="0" applyAlignment="0" applyProtection="0"/>
    <xf numFmtId="194" fontId="151" fillId="0" borderId="0" applyNumberFormat="0" applyFill="0" applyBorder="0" applyAlignment="0" applyProtection="0">
      <alignment vertical="top"/>
      <protection locked="0"/>
    </xf>
    <xf numFmtId="41" fontId="6" fillId="0" borderId="0" applyFont="0" applyFill="0" applyBorder="0" applyAlignment="0" applyProtection="0"/>
    <xf numFmtId="43" fontId="6" fillId="0" borderId="0" applyFont="0" applyFill="0" applyBorder="0" applyAlignment="0" applyProtection="0"/>
    <xf numFmtId="179" fontId="152" fillId="0" borderId="0" applyFont="0" applyFill="0" applyBorder="0" applyAlignment="0" applyProtection="0"/>
    <xf numFmtId="180" fontId="152" fillId="0" borderId="0" applyFont="0" applyFill="0" applyBorder="0" applyAlignment="0" applyProtection="0"/>
    <xf numFmtId="194" fontId="14" fillId="0" borderId="0">
      <protection locked="0"/>
    </xf>
    <xf numFmtId="194" fontId="104" fillId="0" borderId="0">
      <protection locked="0"/>
    </xf>
    <xf numFmtId="194" fontId="110" fillId="0" borderId="0"/>
    <xf numFmtId="194" fontId="82" fillId="0" borderId="0">
      <protection locked="0"/>
    </xf>
    <xf numFmtId="194" fontId="14" fillId="0" borderId="0"/>
    <xf numFmtId="194" fontId="15" fillId="0" borderId="0"/>
    <xf numFmtId="194" fontId="4" fillId="0" borderId="0"/>
    <xf numFmtId="194" fontId="15" fillId="0" borderId="0"/>
    <xf numFmtId="194" fontId="14" fillId="0" borderId="0"/>
    <xf numFmtId="194" fontId="4" fillId="0" borderId="0"/>
    <xf numFmtId="194" fontId="15" fillId="0" borderId="0"/>
    <xf numFmtId="194" fontId="50" fillId="0" borderId="0"/>
    <xf numFmtId="194" fontId="15" fillId="0" borderId="0"/>
    <xf numFmtId="194" fontId="50" fillId="0" borderId="0"/>
    <xf numFmtId="194" fontId="4" fillId="0" borderId="0"/>
    <xf numFmtId="194" fontId="4" fillId="0" borderId="0"/>
    <xf numFmtId="194" fontId="4" fillId="0" borderId="0"/>
    <xf numFmtId="194" fontId="4" fillId="0" borderId="0"/>
    <xf numFmtId="194" fontId="4" fillId="0" borderId="0"/>
    <xf numFmtId="194" fontId="4" fillId="0" borderId="0"/>
    <xf numFmtId="194" fontId="4" fillId="0" borderId="0"/>
    <xf numFmtId="194" fontId="4" fillId="0" borderId="0"/>
    <xf numFmtId="194" fontId="4" fillId="0" borderId="0"/>
    <xf numFmtId="194" fontId="15" fillId="0" borderId="0"/>
    <xf numFmtId="194" fontId="14" fillId="0" borderId="0"/>
    <xf numFmtId="194" fontId="14" fillId="0" borderId="1" quotePrefix="1">
      <alignment horizontal="justify" vertical="justify" textRotation="127" wrapText="1" justifyLastLine="1"/>
      <protection hidden="1"/>
    </xf>
    <xf numFmtId="194" fontId="14" fillId="0" borderId="0"/>
    <xf numFmtId="194" fontId="14" fillId="0" borderId="0"/>
    <xf numFmtId="194" fontId="14" fillId="0" borderId="0"/>
    <xf numFmtId="194" fontId="14" fillId="0" borderId="0"/>
    <xf numFmtId="194" fontId="14" fillId="0" borderId="0"/>
    <xf numFmtId="194" fontId="14" fillId="0" borderId="0"/>
    <xf numFmtId="194" fontId="15" fillId="0" borderId="0"/>
    <xf numFmtId="194" fontId="15"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4" fillId="0" borderId="0"/>
    <xf numFmtId="194" fontId="4" fillId="0" borderId="0"/>
    <xf numFmtId="194" fontId="14" fillId="0" borderId="1" quotePrefix="1">
      <alignment horizontal="justify" vertical="justify" textRotation="127" wrapText="1" justifyLastLine="1"/>
      <protection hidden="1"/>
    </xf>
    <xf numFmtId="194" fontId="14" fillId="0" borderId="0"/>
    <xf numFmtId="194" fontId="14" fillId="0" borderId="0"/>
    <xf numFmtId="194" fontId="14" fillId="0" borderId="0"/>
    <xf numFmtId="194" fontId="14" fillId="0" borderId="0"/>
    <xf numFmtId="194" fontId="14" fillId="0" borderId="0"/>
    <xf numFmtId="194" fontId="14" fillId="0" borderId="0"/>
    <xf numFmtId="194" fontId="4" fillId="0" borderId="0"/>
    <xf numFmtId="194" fontId="4" fillId="0" borderId="0"/>
    <xf numFmtId="194" fontId="4" fillId="0" borderId="0"/>
    <xf numFmtId="194" fontId="4" fillId="0" borderId="0"/>
    <xf numFmtId="194" fontId="4" fillId="0" borderId="0"/>
    <xf numFmtId="194" fontId="4" fillId="0" borderId="0"/>
    <xf numFmtId="194" fontId="4" fillId="0" borderId="0"/>
    <xf numFmtId="194" fontId="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5"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14" fillId="0" borderId="0"/>
    <xf numFmtId="194" fontId="4" fillId="0" borderId="0"/>
    <xf numFmtId="194" fontId="15" fillId="0" borderId="0"/>
    <xf numFmtId="194" fontId="15" fillId="0" borderId="0"/>
    <xf numFmtId="194" fontId="14" fillId="0" borderId="0" applyBorder="0"/>
    <xf numFmtId="194" fontId="16" fillId="0" borderId="2" applyNumberFormat="0" applyFill="0" applyAlignment="0" applyProtection="0"/>
    <xf numFmtId="194" fontId="14" fillId="0" borderId="0"/>
    <xf numFmtId="194" fontId="14" fillId="0" borderId="0"/>
    <xf numFmtId="194" fontId="14" fillId="0" borderId="0"/>
    <xf numFmtId="194" fontId="14" fillId="0" borderId="0"/>
    <xf numFmtId="194" fontId="14" fillId="0" borderId="0"/>
    <xf numFmtId="194" fontId="14" fillId="0" borderId="0"/>
    <xf numFmtId="194" fontId="16" fillId="0" borderId="2" applyNumberFormat="0" applyFill="0" applyAlignment="0" applyProtection="0"/>
    <xf numFmtId="194" fontId="15" fillId="0" borderId="0"/>
    <xf numFmtId="194" fontId="14" fillId="0" borderId="1" quotePrefix="1">
      <alignment horizontal="justify" vertical="justify" textRotation="127" wrapText="1" justifyLastLine="1"/>
      <protection hidden="1"/>
    </xf>
    <xf numFmtId="194" fontId="4" fillId="0" borderId="0"/>
    <xf numFmtId="194" fontId="4" fillId="0" borderId="0"/>
    <xf numFmtId="194" fontId="4" fillId="0" borderId="0"/>
    <xf numFmtId="194" fontId="4" fillId="0" borderId="0"/>
    <xf numFmtId="194" fontId="4" fillId="0" borderId="0"/>
    <xf numFmtId="194" fontId="23" fillId="0" borderId="0">
      <alignment vertical="top"/>
    </xf>
    <xf numFmtId="194" fontId="14"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4" fillId="0" borderId="0"/>
    <xf numFmtId="194" fontId="4" fillId="0" borderId="0"/>
    <xf numFmtId="194" fontId="4" fillId="0" borderId="0"/>
    <xf numFmtId="194" fontId="15" fillId="0" borderId="0"/>
    <xf numFmtId="194" fontId="15" fillId="0" borderId="0"/>
    <xf numFmtId="194" fontId="4" fillId="0" borderId="0"/>
    <xf numFmtId="194" fontId="15" fillId="0" borderId="0"/>
    <xf numFmtId="194" fontId="15" fillId="0" borderId="0"/>
    <xf numFmtId="194" fontId="14" fillId="0" borderId="0"/>
    <xf numFmtId="194" fontId="50" fillId="0" borderId="0"/>
    <xf numFmtId="194" fontId="4" fillId="0" borderId="0"/>
    <xf numFmtId="194" fontId="4" fillId="0" borderId="0"/>
    <xf numFmtId="194" fontId="4" fillId="0" borderId="0"/>
    <xf numFmtId="194" fontId="4" fillId="0" borderId="0"/>
    <xf numFmtId="194" fontId="111" fillId="0" borderId="0"/>
    <xf numFmtId="194" fontId="4" fillId="0" borderId="0"/>
    <xf numFmtId="194" fontId="15" fillId="0" borderId="0"/>
    <xf numFmtId="194" fontId="15" fillId="0" borderId="0"/>
    <xf numFmtId="194" fontId="15" fillId="0" borderId="0"/>
    <xf numFmtId="194" fontId="15" fillId="0" borderId="0"/>
    <xf numFmtId="194" fontId="15" fillId="0" borderId="0"/>
    <xf numFmtId="194" fontId="15" fillId="0" borderId="0"/>
    <xf numFmtId="194" fontId="4" fillId="0" borderId="0"/>
    <xf numFmtId="194" fontId="4" fillId="0" borderId="0"/>
    <xf numFmtId="194" fontId="15" fillId="0" borderId="0"/>
    <xf numFmtId="194" fontId="15" fillId="0" borderId="0"/>
    <xf numFmtId="194" fontId="4" fillId="0" borderId="0"/>
    <xf numFmtId="194" fontId="15" fillId="0" borderId="0"/>
    <xf numFmtId="194" fontId="4" fillId="0" borderId="0"/>
    <xf numFmtId="194" fontId="4" fillId="0" borderId="0"/>
    <xf numFmtId="194" fontId="4" fillId="0" borderId="0"/>
    <xf numFmtId="194" fontId="4" fillId="0" borderId="0"/>
    <xf numFmtId="194" fontId="4" fillId="0" borderId="0"/>
    <xf numFmtId="194" fontId="15" fillId="0" borderId="0"/>
    <xf numFmtId="194" fontId="4" fillId="0" borderId="0"/>
    <xf numFmtId="194" fontId="4" fillId="0" borderId="0"/>
    <xf numFmtId="194" fontId="14" fillId="0" borderId="0"/>
    <xf numFmtId="194" fontId="4" fillId="0" borderId="0"/>
    <xf numFmtId="194" fontId="4" fillId="0" borderId="0"/>
    <xf numFmtId="194" fontId="15" fillId="0" borderId="0"/>
    <xf numFmtId="194" fontId="14" fillId="0" borderId="0" applyBorder="0"/>
    <xf numFmtId="194" fontId="14" fillId="0" borderId="0" applyBorder="0"/>
    <xf numFmtId="194" fontId="14" fillId="0" borderId="0" applyBorder="0"/>
    <xf numFmtId="194" fontId="4" fillId="0" borderId="0"/>
    <xf numFmtId="194" fontId="4" fillId="0" borderId="0"/>
    <xf numFmtId="194" fontId="14" fillId="0" borderId="0" applyBorder="0"/>
    <xf numFmtId="194" fontId="4" fillId="0" borderId="0"/>
    <xf numFmtId="194" fontId="4" fillId="0" borderId="0"/>
    <xf numFmtId="194" fontId="14" fillId="0" borderId="0" applyBorder="0"/>
    <xf numFmtId="194" fontId="4" fillId="0" borderId="0"/>
    <xf numFmtId="194" fontId="4" fillId="0" borderId="0"/>
    <xf numFmtId="194" fontId="4" fillId="0" borderId="0"/>
    <xf numFmtId="194" fontId="14" fillId="0" borderId="0" applyBorder="0"/>
    <xf numFmtId="194" fontId="4" fillId="0" borderId="0"/>
    <xf numFmtId="194" fontId="15" fillId="0" borderId="0"/>
    <xf numFmtId="194" fontId="4" fillId="0" borderId="0"/>
    <xf numFmtId="194" fontId="4" fillId="0" borderId="0"/>
    <xf numFmtId="194" fontId="15" fillId="0" borderId="0"/>
    <xf numFmtId="194" fontId="15" fillId="0" borderId="0"/>
    <xf numFmtId="229" fontId="6" fillId="0" borderId="0" applyFill="0" applyBorder="0" applyProtection="0">
      <alignment horizontal="right"/>
    </xf>
    <xf numFmtId="230" fontId="6" fillId="0" borderId="0" applyFill="0" applyBorder="0" applyProtection="0">
      <alignment horizontal="right"/>
    </xf>
    <xf numFmtId="231" fontId="153" fillId="0" borderId="0" applyFill="0" applyBorder="0" applyProtection="0">
      <alignment horizontal="center"/>
    </xf>
    <xf numFmtId="232" fontId="153" fillId="0" borderId="0" applyFill="0" applyBorder="0" applyProtection="0">
      <alignment horizontal="center"/>
    </xf>
    <xf numFmtId="233" fontId="154" fillId="0" borderId="0" applyFill="0" applyBorder="0" applyProtection="0">
      <alignment horizontal="right"/>
    </xf>
    <xf numFmtId="234" fontId="6" fillId="0" borderId="0" applyFill="0" applyBorder="0" applyProtection="0">
      <alignment horizontal="right"/>
    </xf>
    <xf numFmtId="235" fontId="6" fillId="0" borderId="0" applyFill="0" applyBorder="0" applyProtection="0">
      <alignment horizontal="right"/>
    </xf>
    <xf numFmtId="194" fontId="4" fillId="0" borderId="0"/>
    <xf numFmtId="194" fontId="76" fillId="0" borderId="0" applyNumberFormat="0" applyFill="0" applyBorder="0" applyAlignment="0" applyProtection="0"/>
    <xf numFmtId="194" fontId="112" fillId="0" borderId="0" applyNumberFormat="0" applyFill="0" applyBorder="0" applyAlignment="0" applyProtection="0">
      <alignment vertical="top"/>
      <protection locked="0"/>
    </xf>
    <xf numFmtId="208" fontId="113" fillId="0" borderId="0" applyFont="0" applyFill="0" applyBorder="0" applyAlignment="0" applyProtection="0"/>
    <xf numFmtId="194" fontId="4" fillId="0" borderId="0"/>
    <xf numFmtId="194" fontId="4" fillId="0" borderId="0"/>
    <xf numFmtId="194" fontId="7" fillId="0" borderId="0"/>
    <xf numFmtId="194" fontId="101" fillId="0" borderId="0"/>
    <xf numFmtId="194" fontId="7" fillId="0" borderId="0"/>
    <xf numFmtId="206" fontId="113" fillId="0" borderId="0" applyFont="0" applyFill="0" applyBorder="0" applyAlignment="0" applyProtection="0"/>
    <xf numFmtId="10" fontId="113" fillId="0" borderId="0" applyFont="0" applyFill="0" applyBorder="0" applyAlignment="0" applyProtection="0"/>
    <xf numFmtId="194" fontId="17" fillId="2" borderId="0" applyNumberFormat="0" applyBorder="0" applyAlignment="0" applyProtection="0">
      <alignment vertical="center"/>
    </xf>
    <xf numFmtId="194" fontId="17" fillId="3" borderId="0" applyNumberFormat="0" applyBorder="0" applyAlignment="0" applyProtection="0">
      <alignment vertical="center"/>
    </xf>
    <xf numFmtId="194" fontId="17" fillId="4" borderId="0" applyNumberFormat="0" applyBorder="0" applyAlignment="0" applyProtection="0">
      <alignment vertical="center"/>
    </xf>
    <xf numFmtId="194" fontId="17" fillId="5" borderId="0" applyNumberFormat="0" applyBorder="0" applyAlignment="0" applyProtection="0">
      <alignment vertical="center"/>
    </xf>
    <xf numFmtId="194" fontId="17" fillId="6" borderId="0" applyNumberFormat="0" applyBorder="0" applyAlignment="0" applyProtection="0">
      <alignment vertical="center"/>
    </xf>
    <xf numFmtId="194" fontId="17" fillId="7" borderId="0" applyNumberFormat="0" applyBorder="0" applyAlignment="0" applyProtection="0">
      <alignment vertical="center"/>
    </xf>
    <xf numFmtId="194" fontId="25" fillId="0" borderId="3"/>
    <xf numFmtId="194" fontId="14" fillId="0" borderId="0"/>
    <xf numFmtId="194" fontId="18" fillId="0" borderId="0" applyNumberFormat="0" applyFill="0" applyBorder="0" applyAlignment="0" applyProtection="0">
      <alignment vertical="top"/>
      <protection locked="0"/>
    </xf>
    <xf numFmtId="194" fontId="14" fillId="0" borderId="0"/>
    <xf numFmtId="194" fontId="17" fillId="8" borderId="0" applyNumberFormat="0" applyBorder="0" applyAlignment="0" applyProtection="0">
      <alignment vertical="center"/>
    </xf>
    <xf numFmtId="194" fontId="17" fillId="9" borderId="0" applyNumberFormat="0" applyBorder="0" applyAlignment="0" applyProtection="0">
      <alignment vertical="center"/>
    </xf>
    <xf numFmtId="194" fontId="17" fillId="10" borderId="0" applyNumberFormat="0" applyBorder="0" applyAlignment="0" applyProtection="0">
      <alignment vertical="center"/>
    </xf>
    <xf numFmtId="194" fontId="17" fillId="5" borderId="0" applyNumberFormat="0" applyBorder="0" applyAlignment="0" applyProtection="0">
      <alignment vertical="center"/>
    </xf>
    <xf numFmtId="194" fontId="17" fillId="8" borderId="0" applyNumberFormat="0" applyBorder="0" applyAlignment="0" applyProtection="0">
      <alignment vertical="center"/>
    </xf>
    <xf numFmtId="194" fontId="17" fillId="11" borderId="0" applyNumberFormat="0" applyBorder="0" applyAlignment="0" applyProtection="0">
      <alignment vertical="center"/>
    </xf>
    <xf numFmtId="194" fontId="19" fillId="12" borderId="0" applyNumberFormat="0" applyBorder="0" applyAlignment="0" applyProtection="0">
      <alignment vertical="center"/>
    </xf>
    <xf numFmtId="194" fontId="19" fillId="9" borderId="0" applyNumberFormat="0" applyBorder="0" applyAlignment="0" applyProtection="0">
      <alignment vertical="center"/>
    </xf>
    <xf numFmtId="194" fontId="19" fillId="10" borderId="0" applyNumberFormat="0" applyBorder="0" applyAlignment="0" applyProtection="0">
      <alignment vertical="center"/>
    </xf>
    <xf numFmtId="194" fontId="19" fillId="13" borderId="0" applyNumberFormat="0" applyBorder="0" applyAlignment="0" applyProtection="0">
      <alignment vertical="center"/>
    </xf>
    <xf numFmtId="194" fontId="19" fillId="14" borderId="0" applyNumberFormat="0" applyBorder="0" applyAlignment="0" applyProtection="0">
      <alignment vertical="center"/>
    </xf>
    <xf numFmtId="194" fontId="19" fillId="15" borderId="0" applyNumberFormat="0" applyBorder="0" applyAlignment="0" applyProtection="0">
      <alignment vertical="center"/>
    </xf>
    <xf numFmtId="194" fontId="7" fillId="0" borderId="0" applyNumberFormat="0" applyFont="0"/>
    <xf numFmtId="194" fontId="19" fillId="16" borderId="0" applyNumberFormat="0" applyBorder="0" applyAlignment="0" applyProtection="0">
      <alignment vertical="center"/>
    </xf>
    <xf numFmtId="194" fontId="19" fillId="17" borderId="0" applyNumberFormat="0" applyBorder="0" applyAlignment="0" applyProtection="0">
      <alignment vertical="center"/>
    </xf>
    <xf numFmtId="194" fontId="19" fillId="18" borderId="0" applyNumberFormat="0" applyBorder="0" applyAlignment="0" applyProtection="0">
      <alignment vertical="center"/>
    </xf>
    <xf numFmtId="194" fontId="19" fillId="13" borderId="0" applyNumberFormat="0" applyBorder="0" applyAlignment="0" applyProtection="0">
      <alignment vertical="center"/>
    </xf>
    <xf numFmtId="194" fontId="19" fillId="14" borderId="0" applyNumberFormat="0" applyBorder="0" applyAlignment="0" applyProtection="0">
      <alignment vertical="center"/>
    </xf>
    <xf numFmtId="194" fontId="19" fillId="19" borderId="0" applyNumberFormat="0" applyBorder="0" applyAlignment="0" applyProtection="0">
      <alignment vertical="center"/>
    </xf>
    <xf numFmtId="179" fontId="155" fillId="0" borderId="0"/>
    <xf numFmtId="194" fontId="14" fillId="20" borderId="0" applyNumberFormat="0" applyProtection="0">
      <alignment horizontal="center"/>
      <protection locked="0" hidden="1"/>
    </xf>
    <xf numFmtId="194" fontId="14" fillId="0" borderId="0"/>
    <xf numFmtId="194" fontId="114" fillId="0" borderId="0" applyNumberFormat="0" applyFill="0" applyBorder="0" applyAlignment="0" applyProtection="0">
      <alignment vertical="top"/>
      <protection locked="0"/>
    </xf>
    <xf numFmtId="192" fontId="20" fillId="0" borderId="0" applyFont="0" applyFill="0" applyBorder="0" applyAlignment="0">
      <alignment horizontal="center"/>
    </xf>
    <xf numFmtId="194" fontId="115" fillId="0" borderId="0">
      <alignment horizontal="center" wrapText="1"/>
      <protection locked="0"/>
    </xf>
    <xf numFmtId="194" fontId="47" fillId="3" borderId="0" applyNumberFormat="0" applyBorder="0" applyAlignment="0" applyProtection="0">
      <alignment vertical="center"/>
    </xf>
    <xf numFmtId="3" fontId="116" fillId="0" borderId="0"/>
    <xf numFmtId="192" fontId="21" fillId="0" borderId="0"/>
    <xf numFmtId="193" fontId="21" fillId="0" borderId="0"/>
    <xf numFmtId="209" fontId="24" fillId="0" borderId="4" applyAlignment="0" applyProtection="0"/>
    <xf numFmtId="194" fontId="14" fillId="0" borderId="1" quotePrefix="1">
      <alignment horizontal="justify" vertical="justify" textRotation="127" wrapText="1" justifyLastLine="1"/>
      <protection hidden="1"/>
    </xf>
    <xf numFmtId="194" fontId="14" fillId="0" borderId="0" applyFont="0" applyFill="0" applyBorder="0" applyAlignment="0" applyProtection="0"/>
    <xf numFmtId="194" fontId="14" fillId="0" borderId="0" applyFont="0" applyFill="0" applyBorder="0" applyAlignment="0" applyProtection="0"/>
    <xf numFmtId="194" fontId="4" fillId="0" borderId="0" applyFont="0" applyFill="0" applyBorder="0" applyAlignment="0" applyProtection="0"/>
    <xf numFmtId="194" fontId="4" fillId="0" borderId="0" applyFont="0" applyFill="0" applyBorder="0" applyAlignment="0" applyProtection="0"/>
    <xf numFmtId="194" fontId="14" fillId="0" borderId="0" applyFont="0" applyFill="0" applyBorder="0" applyAlignment="0" applyProtection="0"/>
    <xf numFmtId="180" fontId="14" fillId="0" borderId="0" applyFont="0" applyFill="0" applyBorder="0" applyAlignment="0" applyProtection="0"/>
    <xf numFmtId="201" fontId="23" fillId="0" borderId="0" applyFill="0" applyBorder="0" applyAlignment="0"/>
    <xf numFmtId="210" fontId="14" fillId="0" borderId="0" applyFill="0" applyBorder="0" applyAlignment="0"/>
    <xf numFmtId="206" fontId="14" fillId="0" borderId="0" applyFill="0" applyBorder="0" applyAlignment="0"/>
    <xf numFmtId="211" fontId="14" fillId="0" borderId="0" applyFill="0" applyBorder="0" applyAlignment="0"/>
    <xf numFmtId="212" fontId="14" fillId="0" borderId="0" applyFill="0" applyBorder="0" applyAlignment="0"/>
    <xf numFmtId="213" fontId="14" fillId="0" borderId="0" applyFill="0" applyBorder="0" applyAlignment="0"/>
    <xf numFmtId="214" fontId="14" fillId="0" borderId="0" applyFill="0" applyBorder="0" applyAlignment="0"/>
    <xf numFmtId="210" fontId="14" fillId="0" borderId="0" applyFill="0" applyBorder="0" applyAlignment="0"/>
    <xf numFmtId="194" fontId="52" fillId="21" borderId="5" applyNumberFormat="0" applyAlignment="0" applyProtection="0">
      <alignment vertical="center"/>
    </xf>
    <xf numFmtId="194" fontId="53" fillId="22" borderId="6" applyNumberFormat="0" applyAlignment="0" applyProtection="0">
      <alignment vertical="center"/>
    </xf>
    <xf numFmtId="194" fontId="117" fillId="0" borderId="7" applyNumberFormat="0" applyFill="0" applyProtection="0">
      <alignment horizontal="center"/>
    </xf>
    <xf numFmtId="194" fontId="90" fillId="0" borderId="0" applyNumberFormat="0" applyFill="0" applyBorder="0" applyAlignment="0" applyProtection="0">
      <alignment vertical="top"/>
      <protection locked="0"/>
    </xf>
    <xf numFmtId="194" fontId="35" fillId="0" borderId="0" applyFill="0" applyBorder="0">
      <alignment horizontal="right"/>
    </xf>
    <xf numFmtId="194" fontId="4" fillId="0" borderId="0" applyFill="0" applyBorder="0">
      <alignment horizontal="right"/>
    </xf>
    <xf numFmtId="194" fontId="79" fillId="0" borderId="8">
      <alignment horizontal="center"/>
    </xf>
    <xf numFmtId="236" fontId="14" fillId="0" borderId="0"/>
    <xf numFmtId="236" fontId="14" fillId="0" borderId="0"/>
    <xf numFmtId="236" fontId="14" fillId="0" borderId="0"/>
    <xf numFmtId="236" fontId="14" fillId="0" borderId="0"/>
    <xf numFmtId="236" fontId="14" fillId="0" borderId="0"/>
    <xf numFmtId="236" fontId="14" fillId="0" borderId="0"/>
    <xf numFmtId="236" fontId="14" fillId="0" borderId="0"/>
    <xf numFmtId="236" fontId="14" fillId="0" borderId="0"/>
    <xf numFmtId="213" fontId="14" fillId="0" borderId="0" applyFont="0" applyFill="0" applyBorder="0" applyAlignment="0" applyProtection="0"/>
    <xf numFmtId="198" fontId="6" fillId="0" borderId="0"/>
    <xf numFmtId="37" fontId="113" fillId="0" borderId="0" applyFont="0" applyFill="0" applyBorder="0" applyAlignment="0" applyProtection="0"/>
    <xf numFmtId="192" fontId="113" fillId="0" borderId="0" applyFont="0" applyFill="0" applyBorder="0" applyAlignment="0" applyProtection="0"/>
    <xf numFmtId="39" fontId="113" fillId="0" borderId="0" applyFont="0" applyFill="0" applyBorder="0" applyAlignment="0" applyProtection="0"/>
    <xf numFmtId="37" fontId="156" fillId="0" borderId="0" applyFont="0" applyFill="0" applyBorder="0" applyAlignment="0" applyProtection="0"/>
    <xf numFmtId="39" fontId="156" fillId="0" borderId="0" applyFont="0" applyFill="0" applyBorder="0" applyAlignment="0" applyProtection="0"/>
    <xf numFmtId="194" fontId="118" fillId="0" borderId="0" applyNumberFormat="0" applyFill="0" applyBorder="0" applyAlignment="0" applyProtection="0"/>
    <xf numFmtId="215" fontId="14" fillId="0" borderId="0"/>
    <xf numFmtId="194" fontId="119" fillId="0" borderId="0" applyNumberFormat="0" applyAlignment="0">
      <alignment horizontal="left"/>
    </xf>
    <xf numFmtId="194" fontId="124" fillId="0" borderId="0" applyNumberFormat="0" applyAlignment="0"/>
    <xf numFmtId="221" fontId="26" fillId="0" borderId="9"/>
    <xf numFmtId="210" fontId="14" fillId="0" borderId="0" applyFont="0" applyFill="0" applyBorder="0" applyAlignment="0" applyProtection="0"/>
    <xf numFmtId="24" fontId="156" fillId="0" borderId="0" applyFont="0" applyFill="0" applyBorder="0" applyAlignment="0" applyProtection="0"/>
    <xf numFmtId="25" fontId="156" fillId="0" borderId="0" applyFont="0" applyFill="0" applyBorder="0" applyAlignment="0" applyProtection="0"/>
    <xf numFmtId="209" fontId="113" fillId="0" borderId="0" applyFont="0" applyFill="0" applyBorder="0" applyAlignment="0" applyProtection="0"/>
    <xf numFmtId="216" fontId="113" fillId="0" borderId="0" applyFont="0" applyFill="0" applyBorder="0" applyAlignment="0" applyProtection="0"/>
    <xf numFmtId="237" fontId="156" fillId="0" borderId="0" applyFont="0" applyFill="0" applyBorder="0" applyAlignment="0" applyProtection="0"/>
    <xf numFmtId="194" fontId="118" fillId="0" borderId="0" applyNumberFormat="0" applyFill="0" applyBorder="0" applyAlignment="0" applyProtection="0"/>
    <xf numFmtId="196" fontId="6" fillId="0" borderId="0"/>
    <xf numFmtId="194" fontId="4" fillId="0" borderId="0"/>
    <xf numFmtId="15" fontId="25" fillId="0" borderId="0"/>
    <xf numFmtId="14" fontId="23" fillId="0" borderId="0" applyFill="0" applyBorder="0" applyAlignment="0"/>
    <xf numFmtId="15" fontId="25" fillId="0" borderId="0"/>
    <xf numFmtId="179" fontId="14" fillId="0" borderId="0" applyFont="0" applyFill="0" applyBorder="0" applyAlignment="0" applyProtection="0"/>
    <xf numFmtId="180" fontId="14" fillId="0" borderId="0" applyFont="0" applyFill="0" applyBorder="0" applyAlignment="0" applyProtection="0"/>
    <xf numFmtId="197" fontId="6" fillId="0" borderId="0"/>
    <xf numFmtId="194" fontId="26" fillId="0" borderId="0" applyNumberFormat="0" applyFill="0" applyBorder="0" applyAlignment="0" applyProtection="0"/>
    <xf numFmtId="217" fontId="68" fillId="0" borderId="0" applyFill="0" applyBorder="0" applyAlignment="0"/>
    <xf numFmtId="210" fontId="14" fillId="0" borderId="0" applyFill="0" applyBorder="0" applyAlignment="0"/>
    <xf numFmtId="213" fontId="14" fillId="0" borderId="0" applyFill="0" applyBorder="0" applyAlignment="0"/>
    <xf numFmtId="214" fontId="14" fillId="0" borderId="0" applyFill="0" applyBorder="0" applyAlignment="0"/>
    <xf numFmtId="210" fontId="14" fillId="0" borderId="0" applyFill="0" applyBorder="0" applyAlignment="0"/>
    <xf numFmtId="194" fontId="120" fillId="0" borderId="0" applyNumberFormat="0" applyAlignment="0">
      <alignment horizontal="left"/>
    </xf>
    <xf numFmtId="194" fontId="27" fillId="0" borderId="0">
      <alignment horizontal="left"/>
    </xf>
    <xf numFmtId="194" fontId="95" fillId="23" borderId="9"/>
    <xf numFmtId="194" fontId="14" fillId="0" borderId="0" applyFont="0" applyFill="0" applyBorder="0" applyAlignment="0" applyProtection="0"/>
    <xf numFmtId="194" fontId="54" fillId="0" borderId="0" applyNumberFormat="0" applyFill="0" applyBorder="0" applyAlignment="0" applyProtection="0">
      <alignment vertical="center"/>
    </xf>
    <xf numFmtId="194" fontId="4" fillId="0" borderId="0" applyNumberFormat="0" applyFill="0" applyBorder="0" applyAlignment="0" applyProtection="0"/>
    <xf numFmtId="2" fontId="68" fillId="0" borderId="0" applyProtection="0"/>
    <xf numFmtId="194" fontId="14" fillId="0" borderId="0"/>
    <xf numFmtId="194" fontId="49" fillId="4" borderId="0" applyNumberFormat="0" applyBorder="0" applyAlignment="0" applyProtection="0">
      <alignment vertical="center"/>
    </xf>
    <xf numFmtId="38" fontId="95" fillId="24" borderId="0" applyNumberFormat="0" applyBorder="0" applyAlignment="0" applyProtection="0"/>
    <xf numFmtId="194" fontId="28" fillId="0" borderId="10" applyNumberFormat="0" applyAlignment="0" applyProtection="0">
      <alignment horizontal="left" vertical="center"/>
    </xf>
    <xf numFmtId="194" fontId="28" fillId="0" borderId="11">
      <alignment horizontal="left" vertical="center"/>
    </xf>
    <xf numFmtId="194" fontId="13" fillId="0" borderId="0" applyNumberFormat="0" applyFill="0"/>
    <xf numFmtId="194" fontId="41" fillId="0" borderId="12" applyNumberFormat="0" applyFill="0" applyAlignment="0" applyProtection="0">
      <alignment vertical="center"/>
    </xf>
    <xf numFmtId="194" fontId="42" fillId="0" borderId="13" applyNumberFormat="0" applyFill="0" applyAlignment="0" applyProtection="0">
      <alignment vertical="center"/>
    </xf>
    <xf numFmtId="194" fontId="43" fillId="0" borderId="14" applyNumberFormat="0" applyFill="0" applyAlignment="0" applyProtection="0">
      <alignment vertical="center"/>
    </xf>
    <xf numFmtId="194" fontId="43" fillId="0" borderId="0" applyNumberFormat="0" applyFill="0" applyBorder="0" applyAlignment="0" applyProtection="0">
      <alignment vertical="center"/>
    </xf>
    <xf numFmtId="194" fontId="78" fillId="0" borderId="0" applyProtection="0"/>
    <xf numFmtId="194" fontId="28" fillId="0" borderId="0" applyProtection="0"/>
    <xf numFmtId="194" fontId="121" fillId="0" borderId="15">
      <alignment horizontal="center"/>
    </xf>
    <xf numFmtId="194" fontId="121" fillId="0" borderId="0">
      <alignment horizontal="center"/>
    </xf>
    <xf numFmtId="195" fontId="29" fillId="0" borderId="0">
      <alignment horizontal="right"/>
    </xf>
    <xf numFmtId="1" fontId="29" fillId="0" borderId="0">
      <alignment horizontal="right"/>
    </xf>
    <xf numFmtId="195" fontId="29" fillId="0" borderId="0">
      <alignment horizontal="left"/>
    </xf>
    <xf numFmtId="194" fontId="122" fillId="0" borderId="0" applyNumberFormat="0" applyFill="0" applyBorder="0" applyAlignment="0" applyProtection="0">
      <alignment vertical="top"/>
      <protection locked="0"/>
    </xf>
    <xf numFmtId="194" fontId="123" fillId="0" borderId="0" applyNumberFormat="0" applyFill="0" applyBorder="0" applyAlignment="0" applyProtection="0">
      <alignment vertical="top"/>
      <protection locked="0"/>
    </xf>
    <xf numFmtId="194" fontId="7" fillId="0" borderId="0" applyNumberFormat="0" applyFill="0" applyBorder="0" applyAlignment="0" applyProtection="0">
      <alignment vertical="top"/>
      <protection locked="0"/>
    </xf>
    <xf numFmtId="194" fontId="62" fillId="7" borderId="5" applyNumberFormat="0" applyAlignment="0" applyProtection="0">
      <alignment vertical="center"/>
    </xf>
    <xf numFmtId="10" fontId="95" fillId="25" borderId="9" applyNumberFormat="0" applyBorder="0" applyAlignment="0" applyProtection="0"/>
    <xf numFmtId="238" fontId="7" fillId="26" borderId="0"/>
    <xf numFmtId="194" fontId="35" fillId="27" borderId="0" applyNumberFormat="0" applyFont="0" applyBorder="0" applyAlignment="0" applyProtection="0">
      <alignment horizontal="right"/>
    </xf>
    <xf numFmtId="38" fontId="157" fillId="0" borderId="0"/>
    <xf numFmtId="38" fontId="158" fillId="0" borderId="0"/>
    <xf numFmtId="38" fontId="159" fillId="0" borderId="0"/>
    <xf numFmtId="38" fontId="35" fillId="0" borderId="0"/>
    <xf numFmtId="194" fontId="155" fillId="0" borderId="0"/>
    <xf numFmtId="194" fontId="155" fillId="0" borderId="0"/>
    <xf numFmtId="194" fontId="4" fillId="0" borderId="0" applyFont="0" applyFill="0">
      <alignment horizontal="fill"/>
    </xf>
    <xf numFmtId="217" fontId="68" fillId="0" borderId="0" applyFill="0" applyBorder="0" applyAlignment="0"/>
    <xf numFmtId="210" fontId="14" fillId="0" borderId="0" applyFill="0" applyBorder="0" applyAlignment="0"/>
    <xf numFmtId="213" fontId="14" fillId="0" borderId="0" applyFill="0" applyBorder="0" applyAlignment="0"/>
    <xf numFmtId="214" fontId="14" fillId="0" borderId="0" applyFill="0" applyBorder="0" applyAlignment="0"/>
    <xf numFmtId="210" fontId="14" fillId="0" borderId="0" applyFill="0" applyBorder="0" applyAlignment="0"/>
    <xf numFmtId="194" fontId="56" fillId="0" borderId="16" applyNumberFormat="0" applyFill="0" applyAlignment="0" applyProtection="0">
      <alignment vertical="center"/>
    </xf>
    <xf numFmtId="238" fontId="7" fillId="28" borderId="0"/>
    <xf numFmtId="41" fontId="14" fillId="0" borderId="0" applyFont="0" applyFill="0" applyBorder="0" applyAlignment="0" applyProtection="0"/>
    <xf numFmtId="43" fontId="14" fillId="0" borderId="0" applyFont="0" applyFill="0" applyBorder="0" applyAlignment="0" applyProtection="0"/>
    <xf numFmtId="239" fontId="7" fillId="0" borderId="0" applyFont="0" applyFill="0" applyBorder="0" applyAlignment="0" applyProtection="0"/>
    <xf numFmtId="240" fontId="7" fillId="0" borderId="0" applyFont="0" applyFill="0" applyBorder="0" applyAlignment="0" applyProtection="0"/>
    <xf numFmtId="218" fontId="25" fillId="0" borderId="0" applyFont="0" applyFill="0" applyBorder="0" applyAlignment="0" applyProtection="0"/>
    <xf numFmtId="219" fontId="25" fillId="0" borderId="0" applyFont="0" applyFill="0" applyBorder="0" applyAlignment="0" applyProtection="0"/>
    <xf numFmtId="187" fontId="14" fillId="0" borderId="0" applyFont="0" applyFill="0" applyBorder="0" applyAlignment="0" applyProtection="0"/>
    <xf numFmtId="188" fontId="14" fillId="0" borderId="0" applyFont="0" applyFill="0" applyBorder="0" applyAlignment="0" applyProtection="0"/>
    <xf numFmtId="241" fontId="7" fillId="0" borderId="0" applyFont="0" applyFill="0" applyBorder="0" applyAlignment="0" applyProtection="0"/>
    <xf numFmtId="206" fontId="7" fillId="0" borderId="0" applyFont="0" applyFill="0" applyBorder="0" applyAlignment="0" applyProtection="0"/>
    <xf numFmtId="220" fontId="25" fillId="0" borderId="0" applyFont="0" applyFill="0" applyBorder="0" applyAlignment="0" applyProtection="0"/>
    <xf numFmtId="221" fontId="25" fillId="0" borderId="0" applyFont="0" applyFill="0" applyBorder="0" applyAlignment="0" applyProtection="0"/>
    <xf numFmtId="194" fontId="60" fillId="29" borderId="0" applyNumberFormat="0" applyBorder="0" applyAlignment="0" applyProtection="0">
      <alignment vertical="center"/>
    </xf>
    <xf numFmtId="194" fontId="6" fillId="0" borderId="0"/>
    <xf numFmtId="37" fontId="30" fillId="0" borderId="0"/>
    <xf numFmtId="194" fontId="124" fillId="0" borderId="0"/>
    <xf numFmtId="199" fontId="31" fillId="0" borderId="0"/>
    <xf numFmtId="0" fontId="7" fillId="0" borderId="0"/>
    <xf numFmtId="194" fontId="111" fillId="0" borderId="0"/>
    <xf numFmtId="194" fontId="14" fillId="0" borderId="0"/>
    <xf numFmtId="194" fontId="7" fillId="30" borderId="17" applyNumberFormat="0" applyFont="0" applyAlignment="0" applyProtection="0">
      <alignment vertical="center"/>
    </xf>
    <xf numFmtId="194" fontId="22" fillId="0" borderId="0"/>
    <xf numFmtId="187" fontId="22" fillId="0" borderId="0" applyFont="0" applyFill="0" applyBorder="0" applyAlignment="0" applyProtection="0"/>
    <xf numFmtId="188" fontId="22" fillId="0" borderId="0" applyFont="0" applyFill="0" applyBorder="0" applyAlignment="0" applyProtection="0"/>
    <xf numFmtId="178" fontId="14" fillId="0" borderId="0" applyFont="0" applyFill="0" applyBorder="0" applyAlignment="0" applyProtection="0"/>
    <xf numFmtId="177" fontId="14" fillId="0" borderId="0" applyFont="0" applyFill="0" applyBorder="0" applyAlignment="0" applyProtection="0"/>
    <xf numFmtId="194" fontId="143" fillId="0" borderId="0" applyNumberFormat="0" applyFill="0" applyBorder="0" applyAlignment="0" applyProtection="0"/>
    <xf numFmtId="194" fontId="125" fillId="0" borderId="0" applyNumberFormat="0" applyFill="0" applyBorder="0" applyAlignment="0" applyProtection="0">
      <alignment vertical="top"/>
      <protection locked="0"/>
    </xf>
    <xf numFmtId="194" fontId="61" fillId="21" borderId="18" applyNumberFormat="0" applyAlignment="0" applyProtection="0">
      <alignment vertical="center"/>
    </xf>
    <xf numFmtId="40" fontId="32" fillId="31" borderId="0">
      <alignment horizontal="right"/>
    </xf>
    <xf numFmtId="194" fontId="69" fillId="31" borderId="0"/>
    <xf numFmtId="194" fontId="95" fillId="0" borderId="0" applyFill="0" applyBorder="0" applyProtection="0">
      <alignment horizontal="center" vertical="center"/>
    </xf>
    <xf numFmtId="14" fontId="115" fillId="0" borderId="0">
      <alignment horizontal="center" wrapText="1"/>
      <protection locked="0"/>
    </xf>
    <xf numFmtId="9" fontId="6" fillId="0" borderId="0" applyFont="0" applyFill="0" applyBorder="0" applyAlignment="0" applyProtection="0"/>
    <xf numFmtId="10" fontId="6" fillId="0" borderId="0" applyFont="0" applyFill="0" applyBorder="0" applyAlignment="0" applyProtection="0"/>
    <xf numFmtId="212" fontId="14" fillId="0" borderId="0" applyFont="0" applyFill="0" applyBorder="0" applyAlignment="0" applyProtection="0"/>
    <xf numFmtId="208" fontId="14" fillId="0" borderId="0" applyFont="0" applyFill="0" applyBorder="0" applyAlignment="0" applyProtection="0"/>
    <xf numFmtId="10" fontId="14" fillId="0" borderId="0" applyFont="0" applyFill="0" applyBorder="0" applyAlignment="0" applyProtection="0"/>
    <xf numFmtId="9" fontId="156" fillId="0" borderId="0" applyFont="0" applyFill="0" applyBorder="0" applyAlignment="0" applyProtection="0"/>
    <xf numFmtId="10" fontId="156" fillId="0" borderId="0" applyFont="0" applyFill="0" applyBorder="0" applyAlignment="0" applyProtection="0"/>
    <xf numFmtId="9" fontId="25" fillId="0" borderId="19" applyNumberFormat="0" applyBorder="0"/>
    <xf numFmtId="194" fontId="95" fillId="24" borderId="9"/>
    <xf numFmtId="217" fontId="68" fillId="0" borderId="0" applyFill="0" applyBorder="0" applyAlignment="0"/>
    <xf numFmtId="210" fontId="14" fillId="0" borderId="0" applyFill="0" applyBorder="0" applyAlignment="0"/>
    <xf numFmtId="213" fontId="14" fillId="0" borderId="0" applyFill="0" applyBorder="0" applyAlignment="0"/>
    <xf numFmtId="214" fontId="14" fillId="0" borderId="0" applyFill="0" applyBorder="0" applyAlignment="0"/>
    <xf numFmtId="210" fontId="14" fillId="0" borderId="0" applyFill="0" applyBorder="0" applyAlignment="0"/>
    <xf numFmtId="4" fontId="27" fillId="0" borderId="0">
      <alignment horizontal="right"/>
    </xf>
    <xf numFmtId="242" fontId="160" fillId="0" borderId="0"/>
    <xf numFmtId="194" fontId="126" fillId="0" borderId="20" applyNumberFormat="0" applyBorder="0" applyAlignment="0"/>
    <xf numFmtId="194" fontId="25" fillId="0" borderId="0" applyNumberFormat="0" applyFont="0" applyFill="0" applyBorder="0" applyAlignment="0" applyProtection="0">
      <alignment horizontal="left"/>
    </xf>
    <xf numFmtId="15" fontId="25" fillId="0" borderId="0" applyFont="0" applyFill="0" applyBorder="0" applyAlignment="0" applyProtection="0"/>
    <xf numFmtId="4" fontId="25" fillId="0" borderId="0" applyFont="0" applyFill="0" applyBorder="0" applyAlignment="0" applyProtection="0"/>
    <xf numFmtId="194" fontId="24" fillId="0" borderId="15">
      <alignment horizontal="center"/>
    </xf>
    <xf numFmtId="3" fontId="25" fillId="0" borderId="0" applyFont="0" applyFill="0" applyBorder="0" applyAlignment="0" applyProtection="0"/>
    <xf numFmtId="194" fontId="25" fillId="32" borderId="0" applyNumberFormat="0" applyFont="0" applyBorder="0" applyAlignment="0" applyProtection="0"/>
    <xf numFmtId="40" fontId="14" fillId="0" borderId="0"/>
    <xf numFmtId="3" fontId="127" fillId="0" borderId="0"/>
    <xf numFmtId="194" fontId="33" fillId="0" borderId="0"/>
    <xf numFmtId="194" fontId="128" fillId="33" borderId="0" applyNumberFormat="0" applyFont="0" applyBorder="0" applyAlignment="0">
      <alignment horizontal="center"/>
    </xf>
    <xf numFmtId="4" fontId="34" fillId="0" borderId="0">
      <alignment horizontal="right"/>
    </xf>
    <xf numFmtId="222" fontId="129" fillId="0" borderId="0" applyNumberFormat="0" applyFill="0" applyBorder="0" applyAlignment="0" applyProtection="0">
      <alignment horizontal="left"/>
    </xf>
    <xf numFmtId="4" fontId="69" fillId="29" borderId="21" applyNumberFormat="0" applyProtection="0">
      <alignment vertical="center"/>
    </xf>
    <xf numFmtId="4" fontId="70" fillId="34" borderId="21" applyNumberFormat="0" applyProtection="0">
      <alignment vertical="center"/>
    </xf>
    <xf numFmtId="4" fontId="69" fillId="34" borderId="21" applyNumberFormat="0" applyProtection="0">
      <alignment horizontal="left" vertical="center" indent="1"/>
    </xf>
    <xf numFmtId="194" fontId="69" fillId="34" borderId="21" applyNumberFormat="0" applyProtection="0">
      <alignment horizontal="left" vertical="top" indent="1"/>
    </xf>
    <xf numFmtId="4" fontId="69" fillId="35" borderId="0" applyNumberFormat="0" applyProtection="0">
      <alignment horizontal="left" vertical="center" indent="1"/>
    </xf>
    <xf numFmtId="4" fontId="23" fillId="3" borderId="21" applyNumberFormat="0" applyProtection="0">
      <alignment horizontal="right" vertical="center"/>
    </xf>
    <xf numFmtId="4" fontId="23" fillId="9" borderId="21" applyNumberFormat="0" applyProtection="0">
      <alignment horizontal="right" vertical="center"/>
    </xf>
    <xf numFmtId="4" fontId="23" fillId="17" borderId="21" applyNumberFormat="0" applyProtection="0">
      <alignment horizontal="right" vertical="center"/>
    </xf>
    <xf numFmtId="4" fontId="23" fillId="11" borderId="21" applyNumberFormat="0" applyProtection="0">
      <alignment horizontal="right" vertical="center"/>
    </xf>
    <xf numFmtId="4" fontId="23" fillId="15" borderId="21" applyNumberFormat="0" applyProtection="0">
      <alignment horizontal="right" vertical="center"/>
    </xf>
    <xf numFmtId="4" fontId="23" fillId="19" borderId="21" applyNumberFormat="0" applyProtection="0">
      <alignment horizontal="right" vertical="center"/>
    </xf>
    <xf numFmtId="4" fontId="23" fillId="18" borderId="21" applyNumberFormat="0" applyProtection="0">
      <alignment horizontal="right" vertical="center"/>
    </xf>
    <xf numFmtId="4" fontId="23" fillId="36" borderId="21" applyNumberFormat="0" applyProtection="0">
      <alignment horizontal="right" vertical="center"/>
    </xf>
    <xf numFmtId="4" fontId="23" fillId="10" borderId="21" applyNumberFormat="0" applyProtection="0">
      <alignment horizontal="right" vertical="center"/>
    </xf>
    <xf numFmtId="4" fontId="69" fillId="37" borderId="22" applyNumberFormat="0" applyProtection="0">
      <alignment horizontal="left" vertical="center" indent="1"/>
    </xf>
    <xf numFmtId="4" fontId="23" fillId="38" borderId="0" applyNumberFormat="0" applyProtection="0">
      <alignment horizontal="left" vertical="center" indent="1"/>
    </xf>
    <xf numFmtId="4" fontId="71" fillId="39" borderId="0" applyNumberFormat="0" applyProtection="0">
      <alignment horizontal="left" vertical="center" indent="1"/>
    </xf>
    <xf numFmtId="4" fontId="23" fillId="40" borderId="21" applyNumberFormat="0" applyProtection="0">
      <alignment horizontal="right" vertical="center"/>
    </xf>
    <xf numFmtId="4" fontId="23" fillId="38" borderId="0" applyNumberFormat="0" applyProtection="0">
      <alignment horizontal="left" vertical="center" indent="1"/>
    </xf>
    <xf numFmtId="4" fontId="23" fillId="35" borderId="0" applyNumberFormat="0" applyProtection="0">
      <alignment horizontal="left" vertical="center" indent="1"/>
    </xf>
    <xf numFmtId="194" fontId="11" fillId="8" borderId="21" applyNumberFormat="0" applyProtection="0">
      <alignment horizontal="left" vertical="center" indent="1"/>
    </xf>
    <xf numFmtId="194" fontId="14" fillId="39" borderId="21" applyNumberFormat="0" applyProtection="0">
      <alignment horizontal="left" vertical="top" indent="1"/>
    </xf>
    <xf numFmtId="194" fontId="12" fillId="7" borderId="21" applyNumberFormat="0" applyProtection="0">
      <alignment horizontal="left" vertical="center" indent="2"/>
    </xf>
    <xf numFmtId="194" fontId="14" fillId="35" borderId="21" applyNumberFormat="0" applyProtection="0">
      <alignment horizontal="left" vertical="top" indent="1"/>
    </xf>
    <xf numFmtId="194" fontId="14" fillId="41" borderId="21" applyNumberFormat="0" applyProtection="0">
      <alignment horizontal="left" vertical="center" indent="1"/>
    </xf>
    <xf numFmtId="194" fontId="14" fillId="41" borderId="21" applyNumberFormat="0" applyProtection="0">
      <alignment horizontal="left" vertical="top" indent="1"/>
    </xf>
    <xf numFmtId="194" fontId="14" fillId="42" borderId="21" applyNumberFormat="0" applyProtection="0">
      <alignment horizontal="left" vertical="center" indent="1"/>
    </xf>
    <xf numFmtId="194" fontId="14" fillId="42" borderId="21" applyNumberFormat="0" applyProtection="0">
      <alignment horizontal="left" vertical="top" indent="1"/>
    </xf>
    <xf numFmtId="4" fontId="23" fillId="25" borderId="21" applyNumberFormat="0" applyProtection="0">
      <alignment vertical="center"/>
    </xf>
    <xf numFmtId="4" fontId="72" fillId="25" borderId="21" applyNumberFormat="0" applyProtection="0">
      <alignment vertical="center"/>
    </xf>
    <xf numFmtId="4" fontId="23" fillId="25" borderId="21" applyNumberFormat="0" applyProtection="0">
      <alignment horizontal="left" vertical="center" indent="1"/>
    </xf>
    <xf numFmtId="194" fontId="23" fillId="25" borderId="21" applyNumberFormat="0" applyProtection="0">
      <alignment horizontal="left" vertical="top" indent="1"/>
    </xf>
    <xf numFmtId="4" fontId="23" fillId="43" borderId="18" applyNumberFormat="0" applyProtection="0">
      <alignment horizontal="right" vertical="center"/>
    </xf>
    <xf numFmtId="4" fontId="72" fillId="38" borderId="21" applyNumberFormat="0" applyProtection="0">
      <alignment horizontal="right" vertical="center"/>
    </xf>
    <xf numFmtId="4" fontId="23" fillId="40" borderId="21" applyNumberFormat="0" applyProtection="0">
      <alignment horizontal="left" vertical="center" indent="1"/>
    </xf>
    <xf numFmtId="194" fontId="23" fillId="35" borderId="21" applyNumberFormat="0" applyProtection="0">
      <alignment horizontal="left" vertical="top" indent="1"/>
    </xf>
    <xf numFmtId="4" fontId="73" fillId="26" borderId="0" applyNumberFormat="0" applyProtection="0">
      <alignment horizontal="left" vertical="center" indent="1"/>
    </xf>
    <xf numFmtId="4" fontId="65" fillId="38" borderId="21" applyNumberFormat="0" applyProtection="0">
      <alignment horizontal="right" vertical="center"/>
    </xf>
    <xf numFmtId="194" fontId="161" fillId="0" borderId="23"/>
    <xf numFmtId="194" fontId="36" fillId="0" borderId="0">
      <alignment horizontal="left"/>
    </xf>
    <xf numFmtId="194" fontId="128" fillId="1" borderId="11" applyNumberFormat="0" applyFont="0" applyAlignment="0">
      <alignment horizontal="center"/>
    </xf>
    <xf numFmtId="194" fontId="162" fillId="39" borderId="0" applyNumberFormat="0"/>
    <xf numFmtId="179" fontId="37" fillId="0" borderId="0"/>
    <xf numFmtId="223" fontId="23" fillId="0" borderId="24">
      <alignment horizontal="justify" vertical="top" wrapText="1"/>
    </xf>
    <xf numFmtId="194" fontId="130" fillId="0" borderId="0" applyNumberFormat="0" applyFill="0" applyBorder="0" applyAlignment="0">
      <alignment horizontal="center"/>
    </xf>
    <xf numFmtId="194" fontId="15" fillId="0" borderId="0"/>
    <xf numFmtId="194" fontId="163" fillId="0" borderId="9">
      <alignment horizontal="center"/>
    </xf>
    <xf numFmtId="194" fontId="163" fillId="0" borderId="0">
      <alignment horizontal="center" vertical="center"/>
    </xf>
    <xf numFmtId="194" fontId="164" fillId="44" borderId="0" applyNumberFormat="0" applyFill="0">
      <alignment horizontal="left" vertical="center"/>
    </xf>
    <xf numFmtId="194" fontId="131" fillId="0" borderId="0"/>
    <xf numFmtId="194" fontId="165" fillId="0" borderId="25"/>
    <xf numFmtId="40" fontId="132" fillId="0" borderId="0" applyBorder="0">
      <alignment horizontal="right"/>
    </xf>
    <xf numFmtId="194" fontId="14" fillId="0" borderId="0"/>
    <xf numFmtId="37" fontId="133" fillId="0" borderId="26" applyNumberFormat="0" applyFont="0" applyBorder="0" applyAlignment="0" applyProtection="0">
      <alignment horizontal="centerContinuous"/>
    </xf>
    <xf numFmtId="49" fontId="23" fillId="0" borderId="0" applyFill="0" applyBorder="0" applyAlignment="0"/>
    <xf numFmtId="217" fontId="68" fillId="0" borderId="0" applyFill="0" applyBorder="0" applyAlignment="0"/>
    <xf numFmtId="224" fontId="14" fillId="0" borderId="0" applyFill="0" applyBorder="0" applyAlignment="0"/>
    <xf numFmtId="194" fontId="143" fillId="0" borderId="0" applyNumberFormat="0" applyFill="0" applyBorder="0" applyAlignment="0" applyProtection="0"/>
    <xf numFmtId="243" fontId="14" fillId="0" borderId="0" applyFont="0" applyFill="0" applyBorder="0" applyAlignment="0" applyProtection="0"/>
    <xf numFmtId="194" fontId="166" fillId="45" borderId="9"/>
    <xf numFmtId="194" fontId="40" fillId="0" borderId="27" applyNumberFormat="0" applyFill="0" applyProtection="0">
      <alignment horizontal="centerContinuous"/>
    </xf>
    <xf numFmtId="194" fontId="51" fillId="0" borderId="28" applyNumberFormat="0" applyFill="0" applyAlignment="0" applyProtection="0">
      <alignment vertical="center"/>
    </xf>
    <xf numFmtId="194" fontId="38" fillId="0" borderId="29"/>
    <xf numFmtId="9" fontId="167" fillId="0" borderId="0" applyNumberFormat="0" applyFill="0" applyBorder="0" applyAlignment="0">
      <protection locked="0"/>
    </xf>
    <xf numFmtId="187" fontId="14" fillId="0" borderId="0" applyFont="0" applyFill="0" applyBorder="0" applyAlignment="0" applyProtection="0"/>
    <xf numFmtId="188" fontId="14" fillId="0" borderId="0" applyFont="0" applyFill="0" applyBorder="0" applyAlignment="0" applyProtection="0"/>
    <xf numFmtId="194" fontId="55" fillId="0" borderId="0" applyNumberFormat="0" applyFill="0" applyBorder="0" applyAlignment="0" applyProtection="0">
      <alignment vertical="center"/>
    </xf>
    <xf numFmtId="9" fontId="39"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7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82" fillId="0" borderId="0" applyFont="0" applyFill="0" applyBorder="0" applyAlignment="0" applyProtection="0">
      <alignment vertical="center"/>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alignment vertical="center"/>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alignment vertical="center"/>
    </xf>
    <xf numFmtId="9" fontId="14" fillId="0" borderId="0" applyFont="0" applyFill="0" applyBorder="0" applyAlignment="0" applyProtection="0"/>
    <xf numFmtId="9" fontId="103" fillId="0" borderId="0" applyFont="0" applyFill="0" applyBorder="0" applyAlignment="0" applyProtection="0">
      <alignment vertical="center"/>
    </xf>
    <xf numFmtId="9" fontId="103"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4" fillId="0" borderId="0" applyFont="0" applyFill="0" applyBorder="0" applyAlignment="0" applyProtection="0">
      <alignment vertical="center"/>
    </xf>
    <xf numFmtId="9" fontId="1" fillId="0" borderId="0" applyFont="0" applyFill="0" applyBorder="0" applyAlignment="0" applyProtection="0">
      <alignment vertical="center"/>
    </xf>
    <xf numFmtId="225" fontId="7" fillId="0" borderId="0" applyFont="0" applyFill="0" applyBorder="0" applyAlignment="0" applyProtection="0"/>
    <xf numFmtId="222" fontId="7" fillId="0" borderId="0" applyFont="0" applyFill="0" applyBorder="0" applyAlignment="0" applyProtection="0"/>
    <xf numFmtId="194" fontId="134" fillId="0" borderId="0" applyNumberFormat="0" applyFill="0" applyBorder="0" applyAlignment="0" applyProtection="0">
      <alignment vertical="top"/>
      <protection locked="0"/>
    </xf>
    <xf numFmtId="194" fontId="14" fillId="0" borderId="24" applyNumberFormat="0" applyFill="0" applyProtection="0">
      <alignment horizontal="right"/>
    </xf>
    <xf numFmtId="194" fontId="44" fillId="0" borderId="24" applyNumberFormat="0" applyFill="0" applyProtection="0">
      <alignment horizontal="center"/>
    </xf>
    <xf numFmtId="4" fontId="45" fillId="0" borderId="0">
      <alignment horizontal="right"/>
    </xf>
    <xf numFmtId="194" fontId="46" fillId="0" borderId="30" applyNumberFormat="0" applyFill="0" applyProtection="0">
      <alignment horizontal="center"/>
    </xf>
    <xf numFmtId="194" fontId="191" fillId="0" borderId="0">
      <alignment vertical="center"/>
    </xf>
    <xf numFmtId="194" fontId="192" fillId="0" borderId="0">
      <alignment vertical="center"/>
    </xf>
    <xf numFmtId="194" fontId="17" fillId="0" borderId="0">
      <alignment vertical="center"/>
    </xf>
    <xf numFmtId="194" fontId="192" fillId="0" borderId="0">
      <alignment vertical="center"/>
    </xf>
    <xf numFmtId="194" fontId="192" fillId="0" borderId="0">
      <alignment vertical="center"/>
    </xf>
    <xf numFmtId="179" fontId="17"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82"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xf numFmtId="194" fontId="7" fillId="0" borderId="0"/>
    <xf numFmtId="194" fontId="7" fillId="0" borderId="0">
      <alignment vertical="center"/>
    </xf>
    <xf numFmtId="37" fontId="76" fillId="0" borderId="0"/>
    <xf numFmtId="37" fontId="2" fillId="0" borderId="0"/>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7" fillId="0" borderId="0">
      <alignment vertical="center"/>
    </xf>
    <xf numFmtId="194" fontId="191" fillId="0" borderId="0"/>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192" fillId="0" borderId="0">
      <alignment vertical="center"/>
    </xf>
    <xf numFmtId="194" fontId="7" fillId="0" borderId="0">
      <alignment vertical="center"/>
    </xf>
    <xf numFmtId="194" fontId="7" fillId="0" borderId="0"/>
    <xf numFmtId="194" fontId="12" fillId="0" borderId="0"/>
    <xf numFmtId="194" fontId="192" fillId="0" borderId="0">
      <alignment vertical="center"/>
    </xf>
    <xf numFmtId="194" fontId="192" fillId="0" borderId="0">
      <alignment vertical="center"/>
    </xf>
    <xf numFmtId="194" fontId="82" fillId="0" borderId="0"/>
    <xf numFmtId="194" fontId="192" fillId="0" borderId="0">
      <alignment vertical="center"/>
    </xf>
    <xf numFmtId="194" fontId="7" fillId="0" borderId="0"/>
    <xf numFmtId="194" fontId="7" fillId="0" borderId="0"/>
    <xf numFmtId="194" fontId="82" fillId="0" borderId="0"/>
    <xf numFmtId="194" fontId="14" fillId="0" borderId="0"/>
    <xf numFmtId="194" fontId="192" fillId="0" borderId="0">
      <alignment vertical="center"/>
    </xf>
    <xf numFmtId="194" fontId="192" fillId="0" borderId="0">
      <alignment vertical="center"/>
    </xf>
    <xf numFmtId="179" fontId="192" fillId="0" borderId="0">
      <alignment vertical="center"/>
    </xf>
    <xf numFmtId="194" fontId="192" fillId="0" borderId="0">
      <alignment vertical="center"/>
    </xf>
    <xf numFmtId="194" fontId="25" fillId="0" borderId="0"/>
    <xf numFmtId="194" fontId="67" fillId="0" borderId="0"/>
    <xf numFmtId="194" fontId="7" fillId="0" borderId="0"/>
    <xf numFmtId="194" fontId="15" fillId="0" borderId="0"/>
    <xf numFmtId="194" fontId="4" fillId="0" borderId="0"/>
    <xf numFmtId="3" fontId="4" fillId="0" borderId="0"/>
    <xf numFmtId="194" fontId="4" fillId="0" borderId="0"/>
    <xf numFmtId="194" fontId="14" fillId="0" borderId="0"/>
    <xf numFmtId="194" fontId="7" fillId="0" borderId="0"/>
    <xf numFmtId="37" fontId="76" fillId="0" borderId="0"/>
    <xf numFmtId="194" fontId="7" fillId="0" borderId="0"/>
    <xf numFmtId="3" fontId="4" fillId="0" borderId="0"/>
    <xf numFmtId="194" fontId="4" fillId="0" borderId="0"/>
    <xf numFmtId="194" fontId="4" fillId="0" borderId="0"/>
    <xf numFmtId="194" fontId="7" fillId="0" borderId="0"/>
    <xf numFmtId="194" fontId="7" fillId="0" borderId="0"/>
    <xf numFmtId="194" fontId="90" fillId="0" borderId="0" applyNumberFormat="0" applyFill="0" applyBorder="0" applyAlignment="0" applyProtection="0">
      <alignment vertical="top"/>
      <protection locked="0"/>
    </xf>
    <xf numFmtId="194" fontId="168" fillId="0" borderId="0" applyNumberFormat="0" applyFill="0" applyBorder="0" applyAlignment="0" applyProtection="0">
      <alignment vertical="top"/>
      <protection locked="0"/>
    </xf>
    <xf numFmtId="194" fontId="8" fillId="0" borderId="0" applyNumberFormat="0" applyFill="0" applyBorder="0" applyAlignment="0" applyProtection="0">
      <alignment vertical="top"/>
      <protection locked="0"/>
    </xf>
    <xf numFmtId="194" fontId="81" fillId="0" borderId="0" applyNumberFormat="0" applyFill="0" applyBorder="0" applyAlignment="0" applyProtection="0">
      <alignment vertical="top"/>
      <protection locked="0"/>
    </xf>
    <xf numFmtId="194" fontId="193" fillId="0" borderId="0" applyNumberFormat="0" applyFill="0" applyBorder="0" applyAlignment="0" applyProtection="0">
      <alignment vertical="top"/>
      <protection locked="0"/>
    </xf>
    <xf numFmtId="194" fontId="48" fillId="0" borderId="0" applyNumberFormat="0" applyFill="0" applyBorder="0" applyAlignment="0" applyProtection="0">
      <alignment vertical="top"/>
      <protection locked="0"/>
    </xf>
    <xf numFmtId="194" fontId="4" fillId="0" borderId="0"/>
    <xf numFmtId="194" fontId="5" fillId="0" borderId="0" applyNumberFormat="0" applyFill="0" applyBorder="0" applyAlignment="0" applyProtection="0"/>
    <xf numFmtId="194" fontId="24" fillId="0" borderId="0" applyNumberFormat="0" applyFill="0" applyBorder="0" applyAlignment="0" applyProtection="0"/>
    <xf numFmtId="194" fontId="12" fillId="0" borderId="0" applyFill="0" applyBorder="0" applyAlignment="0"/>
    <xf numFmtId="4" fontId="50" fillId="0" borderId="0" applyFont="0" applyFill="0" applyBorder="0" applyAlignment="0" applyProtection="0"/>
    <xf numFmtId="41" fontId="14" fillId="0" borderId="0" applyFont="0" applyFill="0" applyBorder="0" applyAlignment="0" applyProtection="0"/>
    <xf numFmtId="194" fontId="169" fillId="0" borderId="0" applyNumberFormat="0" applyFill="0" applyBorder="0" applyAlignment="0" applyProtection="0">
      <alignment vertical="top"/>
      <protection locked="0"/>
    </xf>
    <xf numFmtId="176" fontId="7" fillId="0" borderId="0" applyFont="0" applyFill="0" applyBorder="0" applyAlignment="0" applyProtection="0">
      <alignment vertical="center"/>
    </xf>
    <xf numFmtId="187" fontId="4" fillId="0" borderId="0" applyFont="0" applyFill="0" applyBorder="0" applyAlignment="0" applyProtection="0"/>
    <xf numFmtId="181" fontId="145" fillId="0" borderId="0" applyFont="0" applyFill="0" applyBorder="0" applyAlignment="0" applyProtection="0"/>
    <xf numFmtId="188" fontId="4" fillId="0" borderId="0" applyFont="0" applyFill="0" applyBorder="0" applyAlignment="0" applyProtection="0"/>
    <xf numFmtId="194" fontId="46" fillId="0" borderId="30" applyNumberFormat="0" applyFill="0" applyProtection="0">
      <alignment horizontal="left"/>
    </xf>
    <xf numFmtId="9" fontId="135" fillId="0" borderId="0" applyFont="0" applyFill="0" applyBorder="0" applyAlignment="0" applyProtection="0"/>
    <xf numFmtId="38" fontId="57" fillId="0" borderId="0" applyFont="0" applyFill="0" applyBorder="0" applyAlignment="0" applyProtection="0"/>
    <xf numFmtId="40" fontId="57" fillId="0" borderId="0" applyFont="0" applyFill="0" applyBorder="0" applyAlignment="0" applyProtection="0"/>
    <xf numFmtId="194" fontId="57" fillId="0" borderId="0" applyFont="0" applyFill="0" applyBorder="0" applyAlignment="0" applyProtection="0"/>
    <xf numFmtId="194" fontId="57" fillId="0" borderId="0" applyFont="0" applyFill="0" applyBorder="0" applyAlignment="0" applyProtection="0"/>
    <xf numFmtId="194" fontId="58" fillId="0" borderId="0"/>
    <xf numFmtId="189" fontId="14" fillId="0" borderId="0" applyFont="0" applyFill="0" applyBorder="0" applyAlignment="0" applyProtection="0"/>
    <xf numFmtId="191" fontId="14" fillId="0" borderId="0" applyFont="0" applyFill="0" applyBorder="0" applyAlignment="0" applyProtection="0"/>
    <xf numFmtId="185" fontId="14" fillId="0" borderId="0" applyFont="0" applyFill="0" applyBorder="0" applyAlignment="0" applyProtection="0"/>
    <xf numFmtId="190" fontId="14" fillId="0" borderId="0" applyFont="0" applyFill="0" applyBorder="0" applyAlignment="0" applyProtection="0"/>
    <xf numFmtId="194" fontId="6" fillId="0" borderId="0"/>
    <xf numFmtId="9" fontId="109" fillId="0" borderId="31">
      <alignment horizontal="center"/>
    </xf>
    <xf numFmtId="41" fontId="6" fillId="0" borderId="0" applyFont="0" applyFill="0" applyBorder="0" applyAlignment="0" applyProtection="0"/>
    <xf numFmtId="43" fontId="6"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178" fontId="2" fillId="0" borderId="0" applyFont="0" applyFill="0" applyBorder="0" applyAlignment="0" applyProtection="0"/>
    <xf numFmtId="182" fontId="82" fillId="0" borderId="0" applyFont="0" applyFill="0" applyBorder="0" applyAlignment="0" applyProtection="0">
      <alignment vertical="center"/>
    </xf>
    <xf numFmtId="182" fontId="14" fillId="0" borderId="0" applyFont="0" applyFill="0" applyBorder="0" applyAlignment="0" applyProtection="0"/>
    <xf numFmtId="43" fontId="103"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xf numFmtId="43" fontId="136" fillId="0" borderId="0" applyFont="0" applyFill="0" applyBorder="0" applyAlignment="0" applyProtection="0">
      <alignment vertical="center"/>
    </xf>
    <xf numFmtId="43" fontId="174" fillId="0" borderId="0" applyFont="0" applyFill="0" applyBorder="0" applyAlignment="0" applyProtection="0">
      <alignment vertical="center"/>
    </xf>
    <xf numFmtId="43" fontId="1" fillId="0" borderId="0" applyFont="0" applyFill="0" applyBorder="0" applyAlignment="0" applyProtection="0">
      <alignment vertical="center"/>
    </xf>
    <xf numFmtId="179" fontId="4" fillId="0" borderId="0" applyFont="0" applyFill="0" applyBorder="0" applyAlignment="0" applyProtection="0"/>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178"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178" fontId="76" fillId="0" borderId="0" applyFont="0" applyFill="0" applyBorder="0" applyAlignment="0" applyProtection="0"/>
    <xf numFmtId="43" fontId="7" fillId="0" borderId="0" applyFont="0" applyFill="0" applyBorder="0" applyAlignment="0" applyProtection="0"/>
    <xf numFmtId="178" fontId="76" fillId="0" borderId="0" applyFont="0" applyFill="0" applyBorder="0" applyAlignment="0" applyProtection="0"/>
    <xf numFmtId="193" fontId="76" fillId="0" borderId="0" applyFont="0" applyFill="0" applyBorder="0" applyAlignment="0" applyProtection="0"/>
    <xf numFmtId="205" fontId="76" fillId="0" borderId="0" applyFont="0" applyFill="0" applyBorder="0" applyAlignment="0" applyProtection="0"/>
    <xf numFmtId="178" fontId="76" fillId="0" borderId="0" applyFont="0" applyFill="0" applyBorder="0" applyAlignment="0" applyProtection="0"/>
    <xf numFmtId="194" fontId="145" fillId="0" borderId="0" applyFont="0" applyFill="0" applyBorder="0" applyAlignment="0" applyProtection="0"/>
    <xf numFmtId="185" fontId="145" fillId="0" borderId="0" applyFont="0" applyFill="0" applyBorder="0" applyAlignment="0" applyProtection="0"/>
    <xf numFmtId="177" fontId="76" fillId="0" borderId="0" applyFont="0" applyFill="0" applyBorder="0" applyAlignment="0" applyProtection="0"/>
    <xf numFmtId="183" fontId="76" fillId="0" borderId="0" applyFont="0" applyFill="0" applyBorder="0" applyAlignment="0" applyProtection="0"/>
    <xf numFmtId="43" fontId="17" fillId="0" borderId="0" applyFont="0" applyFill="0" applyBorder="0" applyAlignment="0" applyProtection="0">
      <alignment vertical="center"/>
    </xf>
    <xf numFmtId="182" fontId="7" fillId="0" borderId="0" applyFont="0" applyFill="0" applyBorder="0" applyAlignment="0" applyProtection="0">
      <alignment vertical="center"/>
    </xf>
    <xf numFmtId="43" fontId="103" fillId="0" borderId="0" applyFont="0" applyFill="0" applyBorder="0" applyAlignment="0" applyProtection="0">
      <alignment vertical="center"/>
    </xf>
    <xf numFmtId="182" fontId="7" fillId="0" borderId="0" applyFont="0" applyFill="0" applyBorder="0" applyAlignment="0" applyProtection="0">
      <alignment vertical="center"/>
    </xf>
    <xf numFmtId="182" fontId="7" fillId="0" borderId="0" applyFont="0" applyFill="0" applyBorder="0" applyAlignment="0" applyProtection="0">
      <alignment vertical="center"/>
    </xf>
    <xf numFmtId="182" fontId="7" fillId="0" borderId="0" applyFont="0" applyFill="0" applyBorder="0" applyAlignment="0" applyProtection="0">
      <alignment vertical="center"/>
    </xf>
    <xf numFmtId="43" fontId="7" fillId="0" borderId="0" applyFont="0" applyFill="0" applyBorder="0" applyAlignment="0" applyProtection="0"/>
    <xf numFmtId="182" fontId="7" fillId="0" borderId="0" applyFont="0" applyFill="0" applyBorder="0" applyAlignment="0" applyProtection="0">
      <alignment vertical="center"/>
    </xf>
    <xf numFmtId="178" fontId="76" fillId="0" borderId="0" applyFont="0" applyFill="0" applyBorder="0" applyAlignment="0" applyProtection="0"/>
    <xf numFmtId="204" fontId="76"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8" fontId="7" fillId="0" borderId="0" applyFont="0" applyFill="0" applyBorder="0" applyAlignment="0" applyProtection="0">
      <alignment vertical="center"/>
    </xf>
    <xf numFmtId="182" fontId="7" fillId="0" borderId="0" applyFont="0" applyFill="0" applyBorder="0" applyAlignment="0" applyProtection="0">
      <alignment vertical="center"/>
    </xf>
    <xf numFmtId="194" fontId="59" fillId="0" borderId="0"/>
    <xf numFmtId="202" fontId="14" fillId="0" borderId="30" applyFill="0" applyProtection="0">
      <alignment horizontal="right"/>
    </xf>
    <xf numFmtId="194" fontId="4" fillId="0" borderId="0" applyFont="0" applyFill="0" applyBorder="0" applyAlignment="0" applyProtection="0"/>
    <xf numFmtId="182" fontId="25" fillId="0" borderId="0" applyFont="0" applyFill="0" applyBorder="0" applyAlignment="0" applyProtection="0"/>
    <xf numFmtId="194" fontId="4" fillId="0" borderId="0" applyFont="0" applyFill="0" applyBorder="0" applyAlignment="0" applyProtection="0"/>
    <xf numFmtId="182" fontId="25" fillId="0" borderId="0" applyFont="0" applyFill="0" applyBorder="0" applyAlignment="0" applyProtection="0"/>
    <xf numFmtId="194" fontId="14" fillId="0" borderId="24" applyNumberFormat="0" applyFill="0" applyProtection="0">
      <alignment horizontal="left"/>
    </xf>
    <xf numFmtId="1" fontId="14" fillId="0" borderId="30" applyFill="0" applyProtection="0">
      <alignment horizontal="center"/>
    </xf>
    <xf numFmtId="194" fontId="170" fillId="0" borderId="0"/>
    <xf numFmtId="194" fontId="171" fillId="0" borderId="0" applyNumberFormat="0" applyFill="0" applyBorder="0" applyAlignment="0" applyProtection="0"/>
    <xf numFmtId="188" fontId="14" fillId="0" borderId="0" applyFont="0" applyFill="0" applyBorder="0" applyAlignment="0" applyProtection="0"/>
    <xf numFmtId="200" fontId="50"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94" fontId="4" fillId="0" borderId="0"/>
    <xf numFmtId="194" fontId="4" fillId="0" borderId="0"/>
    <xf numFmtId="194" fontId="7" fillId="0" borderId="0">
      <alignment vertical="center"/>
    </xf>
    <xf numFmtId="178" fontId="4" fillId="0" borderId="0" applyFont="0" applyFill="0" applyBorder="0" applyAlignment="0" applyProtection="0"/>
    <xf numFmtId="187" fontId="4" fillId="0" borderId="0" applyFont="0" applyFill="0" applyBorder="0" applyAlignment="0" applyProtection="0"/>
    <xf numFmtId="194" fontId="137" fillId="0" borderId="0"/>
    <xf numFmtId="194" fontId="138" fillId="0" borderId="0" applyFont="0" applyFill="0" applyBorder="0" applyAlignment="0" applyProtection="0"/>
    <xf numFmtId="41" fontId="14" fillId="0" borderId="0" applyFont="0" applyFill="0" applyBorder="0" applyAlignment="0" applyProtection="0"/>
    <xf numFmtId="194" fontId="139" fillId="0" borderId="0" applyNumberFormat="0" applyFill="0" applyBorder="0" applyAlignment="0" applyProtection="0">
      <alignment vertical="top"/>
      <protection locked="0"/>
    </xf>
    <xf numFmtId="178" fontId="14" fillId="0" borderId="9" applyNumberFormat="0"/>
    <xf numFmtId="220" fontId="110" fillId="0" borderId="0" applyFont="0" applyFill="0" applyBorder="0" applyAlignment="0" applyProtection="0"/>
    <xf numFmtId="226" fontId="4" fillId="0" borderId="0" applyFont="0" applyFill="0" applyBorder="0" applyAlignment="0" applyProtection="0"/>
    <xf numFmtId="220" fontId="110" fillId="0" borderId="0" applyFont="0" applyFill="0" applyBorder="0" applyAlignment="0" applyProtection="0"/>
    <xf numFmtId="226" fontId="4" fillId="0" borderId="0" applyFont="0" applyFill="0" applyBorder="0" applyAlignment="0" applyProtection="0"/>
    <xf numFmtId="194" fontId="14" fillId="0" borderId="0"/>
    <xf numFmtId="194" fontId="4" fillId="0" borderId="0"/>
    <xf numFmtId="194" fontId="110" fillId="0" borderId="0"/>
    <xf numFmtId="41" fontId="4" fillId="0" borderId="0" applyFont="0" applyFill="0" applyBorder="0" applyAlignment="0" applyProtection="0"/>
    <xf numFmtId="43" fontId="4" fillId="0" borderId="0" applyFont="0" applyFill="0" applyBorder="0" applyAlignment="0" applyProtection="0"/>
    <xf numFmtId="177" fontId="140" fillId="0" borderId="0" applyFont="0" applyFill="0" applyBorder="0" applyAlignment="0" applyProtection="0"/>
    <xf numFmtId="178" fontId="140" fillId="0" borderId="0" applyFont="0" applyFill="0" applyBorder="0" applyAlignment="0" applyProtection="0"/>
    <xf numFmtId="41" fontId="4" fillId="0" borderId="0" applyFont="0" applyFill="0" applyBorder="0" applyAlignment="0" applyProtection="0"/>
    <xf numFmtId="43" fontId="4" fillId="0" borderId="0" applyFont="0" applyFill="0" applyBorder="0" applyAlignment="0" applyProtection="0"/>
  </cellStyleXfs>
  <cellXfs count="905">
    <xf numFmtId="37" fontId="0" fillId="0" borderId="0" xfId="0"/>
    <xf numFmtId="194" fontId="23" fillId="31" borderId="0" xfId="647" applyFont="1" applyFill="1" applyAlignment="1" applyProtection="1">
      <alignment vertical="center"/>
      <protection locked="0"/>
    </xf>
    <xf numFmtId="194" fontId="13" fillId="0" borderId="0" xfId="647" applyFont="1" applyAlignment="1" applyProtection="1">
      <alignment horizontal="center" vertical="center"/>
      <protection locked="0"/>
    </xf>
    <xf numFmtId="194" fontId="64" fillId="31" borderId="0" xfId="208" applyFont="1" applyFill="1" applyAlignment="1" applyProtection="1">
      <alignment horizontal="center" vertical="center"/>
      <protection locked="0"/>
    </xf>
    <xf numFmtId="194" fontId="64" fillId="0" borderId="0" xfId="208" applyFont="1" applyAlignment="1" applyProtection="1">
      <alignment horizontal="center" vertical="center"/>
      <protection locked="0"/>
    </xf>
    <xf numFmtId="194" fontId="14" fillId="31" borderId="0" xfId="626" applyFont="1" applyFill="1" applyProtection="1">
      <alignment vertical="center"/>
      <protection locked="0"/>
    </xf>
    <xf numFmtId="184" fontId="14" fillId="0" borderId="0" xfId="644" applyNumberFormat="1" applyFont="1" applyFill="1" applyBorder="1" applyAlignment="1" applyProtection="1">
      <alignment vertical="center"/>
      <protection locked="0"/>
    </xf>
    <xf numFmtId="183" fontId="65" fillId="0" borderId="0" xfId="756" applyNumberFormat="1" applyFont="1" applyProtection="1">
      <protection locked="0"/>
    </xf>
    <xf numFmtId="194" fontId="14" fillId="0" borderId="0" xfId="647" applyFont="1" applyAlignment="1" applyProtection="1">
      <alignment vertical="center"/>
      <protection locked="0"/>
    </xf>
    <xf numFmtId="194" fontId="13" fillId="0" borderId="0" xfId="647" applyFont="1" applyAlignment="1" applyProtection="1">
      <alignment vertical="center"/>
      <protection locked="0"/>
    </xf>
    <xf numFmtId="194" fontId="69" fillId="0" borderId="9" xfId="647" applyFont="1" applyBorder="1" applyAlignment="1" applyProtection="1">
      <alignment vertical="center" wrapText="1"/>
      <protection locked="0"/>
    </xf>
    <xf numFmtId="194" fontId="23" fillId="0" borderId="9" xfId="647" applyFont="1" applyBorder="1" applyAlignment="1" applyProtection="1">
      <alignment horizontal="left" vertical="center" wrapText="1" indent="1"/>
      <protection locked="0"/>
    </xf>
    <xf numFmtId="184" fontId="14" fillId="0" borderId="0" xfId="647" applyNumberFormat="1" applyFont="1" applyAlignment="1" applyProtection="1">
      <alignment vertical="center"/>
      <protection locked="0"/>
    </xf>
    <xf numFmtId="184" fontId="23" fillId="31" borderId="0" xfId="756" applyNumberFormat="1" applyFont="1" applyFill="1" applyAlignment="1" applyProtection="1">
      <alignment vertical="center"/>
      <protection locked="0"/>
    </xf>
    <xf numFmtId="184" fontId="69" fillId="31" borderId="0" xfId="756" applyNumberFormat="1" applyFont="1" applyFill="1" applyAlignment="1" applyProtection="1">
      <alignment vertical="center"/>
      <protection locked="0"/>
    </xf>
    <xf numFmtId="184" fontId="69" fillId="31" borderId="0" xfId="756" applyNumberFormat="1" applyFont="1" applyFill="1" applyAlignment="1" applyProtection="1">
      <alignment horizontal="left" vertical="center"/>
      <protection locked="0"/>
    </xf>
    <xf numFmtId="184" fontId="90" fillId="0" borderId="0" xfId="662" applyNumberFormat="1" applyFont="1" applyAlignment="1" applyProtection="1">
      <alignment vertical="center"/>
      <protection locked="0"/>
    </xf>
    <xf numFmtId="184" fontId="65" fillId="0" borderId="0" xfId="756" applyNumberFormat="1" applyFont="1" applyProtection="1">
      <protection locked="0"/>
    </xf>
    <xf numFmtId="184" fontId="65" fillId="31" borderId="0" xfId="756" applyNumberFormat="1" applyFont="1" applyFill="1" applyAlignment="1" applyProtection="1">
      <alignment vertical="center"/>
      <protection locked="0"/>
    </xf>
    <xf numFmtId="184" fontId="23" fillId="31" borderId="0" xfId="756" applyNumberFormat="1" applyFont="1" applyFill="1" applyAlignment="1" applyProtection="1">
      <alignment horizontal="center" vertical="center"/>
      <protection locked="0"/>
    </xf>
    <xf numFmtId="184" fontId="69" fillId="31" borderId="0" xfId="647" applyNumberFormat="1" applyFont="1" applyFill="1" applyAlignment="1" applyProtection="1">
      <alignment vertical="center"/>
      <protection locked="0"/>
    </xf>
    <xf numFmtId="184" fontId="69" fillId="31" borderId="0" xfId="647" applyNumberFormat="1" applyFont="1" applyFill="1" applyAlignment="1" applyProtection="1">
      <alignment horizontal="left" vertical="center"/>
      <protection locked="0"/>
    </xf>
    <xf numFmtId="184" fontId="23" fillId="31" borderId="0" xfId="756" applyNumberFormat="1" applyFont="1" applyFill="1" applyAlignment="1" applyProtection="1">
      <alignment horizontal="left" vertical="center"/>
      <protection locked="0"/>
    </xf>
    <xf numFmtId="184" fontId="23" fillId="31" borderId="0" xfId="756" applyNumberFormat="1" applyFont="1" applyFill="1" applyBorder="1" applyAlignment="1" applyProtection="1">
      <alignment vertical="center"/>
      <protection locked="0"/>
    </xf>
    <xf numFmtId="184" fontId="13" fillId="0" borderId="0" xfId="647" applyNumberFormat="1" applyFont="1" applyAlignment="1" applyProtection="1">
      <alignment vertical="center"/>
      <protection locked="0"/>
    </xf>
    <xf numFmtId="184" fontId="69" fillId="0" borderId="32" xfId="647" applyNumberFormat="1" applyFont="1" applyBorder="1" applyAlignment="1" applyProtection="1">
      <alignment vertical="center" wrapText="1"/>
      <protection locked="0"/>
    </xf>
    <xf numFmtId="184" fontId="69" fillId="0" borderId="9" xfId="756" applyNumberFormat="1" applyFont="1" applyBorder="1" applyAlignment="1" applyProtection="1">
      <alignment vertical="center" wrapText="1"/>
      <protection locked="0"/>
    </xf>
    <xf numFmtId="184" fontId="69" fillId="0" borderId="9" xfId="647" applyNumberFormat="1" applyFont="1" applyBorder="1" applyAlignment="1" applyProtection="1">
      <alignment vertical="center" wrapText="1"/>
      <protection locked="0"/>
    </xf>
    <xf numFmtId="184" fontId="69" fillId="0" borderId="33" xfId="756" applyNumberFormat="1" applyFont="1" applyBorder="1" applyAlignment="1" applyProtection="1">
      <alignment vertical="center" wrapText="1"/>
      <protection locked="0"/>
    </xf>
    <xf numFmtId="184" fontId="23" fillId="0" borderId="32" xfId="647" applyNumberFormat="1" applyFont="1" applyBorder="1" applyAlignment="1" applyProtection="1">
      <alignment horizontal="left" vertical="center" wrapText="1" indent="1"/>
      <protection locked="0"/>
    </xf>
    <xf numFmtId="184" fontId="23" fillId="0" borderId="9" xfId="756" applyNumberFormat="1" applyFont="1" applyBorder="1" applyAlignment="1" applyProtection="1">
      <alignment vertical="center" wrapText="1"/>
      <protection locked="0"/>
    </xf>
    <xf numFmtId="184" fontId="23" fillId="0" borderId="9" xfId="647" applyNumberFormat="1" applyFont="1" applyBorder="1" applyAlignment="1" applyProtection="1">
      <alignment horizontal="left" vertical="center" wrapText="1" indent="1"/>
      <protection locked="0"/>
    </xf>
    <xf numFmtId="184" fontId="23" fillId="0" borderId="33" xfId="756" applyNumberFormat="1" applyFont="1" applyBorder="1" applyAlignment="1" applyProtection="1">
      <alignment vertical="center" wrapText="1"/>
      <protection locked="0"/>
    </xf>
    <xf numFmtId="184" fontId="23" fillId="31" borderId="9" xfId="756" applyNumberFormat="1" applyFont="1" applyFill="1" applyBorder="1" applyAlignment="1" applyProtection="1">
      <alignment vertical="center" wrapText="1"/>
      <protection locked="0"/>
    </xf>
    <xf numFmtId="184" fontId="23" fillId="31" borderId="33" xfId="756" applyNumberFormat="1" applyFont="1" applyFill="1" applyBorder="1" applyAlignment="1" applyProtection="1">
      <alignment vertical="center" wrapText="1"/>
      <protection locked="0"/>
    </xf>
    <xf numFmtId="184" fontId="175" fillId="31" borderId="0" xfId="647" applyNumberFormat="1" applyFont="1" applyFill="1" applyAlignment="1" applyProtection="1">
      <alignment vertical="center"/>
      <protection locked="0"/>
    </xf>
    <xf numFmtId="184" fontId="65" fillId="0" borderId="0" xfId="647" applyNumberFormat="1" applyFont="1" applyAlignment="1" applyProtection="1">
      <alignment vertical="center"/>
      <protection locked="0"/>
    </xf>
    <xf numFmtId="194" fontId="23" fillId="0" borderId="9" xfId="647" applyFont="1" applyBorder="1" applyAlignment="1" applyProtection="1">
      <alignment horizontal="left" vertical="center" wrapText="1" indent="2"/>
      <protection locked="0"/>
    </xf>
    <xf numFmtId="184" fontId="90" fillId="0" borderId="0" xfId="662" applyNumberFormat="1" applyFont="1" applyAlignment="1" applyProtection="1">
      <alignment horizontal="right" vertical="center"/>
      <protection locked="0"/>
    </xf>
    <xf numFmtId="184" fontId="23" fillId="31" borderId="0" xfId="647" applyNumberFormat="1" applyFont="1" applyFill="1" applyAlignment="1" applyProtection="1">
      <alignment vertical="center"/>
      <protection locked="0"/>
    </xf>
    <xf numFmtId="184" fontId="23" fillId="0" borderId="9" xfId="756" applyNumberFormat="1" applyFont="1" applyBorder="1" applyAlignment="1" applyProtection="1">
      <alignment horizontal="right" vertical="center" wrapText="1"/>
      <protection locked="0"/>
    </xf>
    <xf numFmtId="184" fontId="14" fillId="0" borderId="9" xfId="756" applyNumberFormat="1" applyFont="1" applyBorder="1" applyAlignment="1" applyProtection="1">
      <alignment horizontal="right" vertical="center"/>
      <protection locked="0"/>
    </xf>
    <xf numFmtId="184" fontId="23" fillId="31" borderId="9" xfId="756" applyNumberFormat="1" applyFont="1" applyFill="1" applyBorder="1" applyAlignment="1" applyProtection="1">
      <alignment horizontal="right" vertical="center" wrapText="1"/>
      <protection locked="0"/>
    </xf>
    <xf numFmtId="184" fontId="14" fillId="0" borderId="0" xfId="647" applyNumberFormat="1" applyFont="1" applyBorder="1" applyAlignment="1" applyProtection="1">
      <alignment vertical="center"/>
      <protection locked="0"/>
    </xf>
    <xf numFmtId="184" fontId="14" fillId="0" borderId="0" xfId="647" applyNumberFormat="1" applyFont="1" applyAlignment="1" applyProtection="1">
      <alignment horizontal="center" vertical="center"/>
      <protection locked="0"/>
    </xf>
    <xf numFmtId="184" fontId="23" fillId="31" borderId="36" xfId="756" applyNumberFormat="1" applyFont="1" applyFill="1" applyBorder="1" applyAlignment="1" applyProtection="1">
      <alignment horizontal="right" vertical="center" wrapText="1"/>
    </xf>
    <xf numFmtId="184" fontId="23" fillId="0" borderId="36" xfId="756" applyNumberFormat="1" applyFont="1" applyBorder="1" applyAlignment="1" applyProtection="1">
      <alignment horizontal="right" vertical="center" wrapText="1"/>
      <protection locked="0"/>
    </xf>
    <xf numFmtId="194" fontId="69" fillId="0" borderId="0" xfId="647" applyFont="1" applyAlignment="1" applyProtection="1">
      <alignment vertical="center"/>
      <protection locked="0"/>
    </xf>
    <xf numFmtId="186" fontId="69" fillId="0" borderId="0" xfId="647" applyNumberFormat="1" applyFont="1" applyAlignment="1" applyProtection="1">
      <alignment horizontal="left" vertical="center"/>
      <protection locked="0"/>
    </xf>
    <xf numFmtId="43" fontId="69" fillId="0" borderId="0" xfId="756" applyNumberFormat="1" applyFont="1" applyAlignment="1" applyProtection="1">
      <alignment vertical="center"/>
      <protection locked="0"/>
    </xf>
    <xf numFmtId="43" fontId="69" fillId="31" borderId="0" xfId="756" applyNumberFormat="1" applyFont="1" applyFill="1" applyAlignment="1" applyProtection="1">
      <alignment vertical="center"/>
      <protection locked="0"/>
    </xf>
    <xf numFmtId="183" fontId="92" fillId="0" borderId="0" xfId="756" applyNumberFormat="1" applyFont="1" applyProtection="1">
      <protection locked="0"/>
    </xf>
    <xf numFmtId="9" fontId="65" fillId="0" borderId="0" xfId="525" applyFont="1" applyAlignment="1" applyProtection="1">
      <alignment horizontal="center"/>
      <protection locked="0"/>
    </xf>
    <xf numFmtId="9" fontId="14" fillId="0" borderId="0" xfId="525" applyFont="1" applyFill="1" applyAlignment="1" applyProtection="1">
      <alignment horizontal="center" vertical="center"/>
      <protection locked="0"/>
    </xf>
    <xf numFmtId="194" fontId="14" fillId="0" borderId="0" xfId="656" applyFont="1" applyFill="1" applyAlignment="1" applyProtection="1">
      <alignment vertical="center"/>
      <protection locked="0"/>
    </xf>
    <xf numFmtId="186" fontId="69" fillId="31" borderId="0" xfId="647" applyNumberFormat="1" applyFont="1" applyFill="1" applyAlignment="1" applyProtection="1">
      <alignment horizontal="left" vertical="center"/>
      <protection locked="0"/>
    </xf>
    <xf numFmtId="9" fontId="23" fillId="0" borderId="0" xfId="525" applyFont="1" applyAlignment="1" applyProtection="1">
      <alignment horizontal="center" vertical="center"/>
      <protection locked="0"/>
    </xf>
    <xf numFmtId="194" fontId="13" fillId="0" borderId="0" xfId="656" applyFont="1" applyFill="1" applyAlignment="1" applyProtection="1">
      <alignment vertical="center"/>
      <protection locked="0"/>
    </xf>
    <xf numFmtId="194" fontId="69" fillId="0" borderId="0" xfId="647" applyFont="1" applyBorder="1" applyAlignment="1" applyProtection="1">
      <alignment vertical="center"/>
      <protection locked="0"/>
    </xf>
    <xf numFmtId="194" fontId="14" fillId="31" borderId="0" xfId="656" applyFont="1" applyFill="1" applyAlignment="1" applyProtection="1">
      <alignment vertical="center"/>
      <protection locked="0"/>
    </xf>
    <xf numFmtId="49" fontId="14" fillId="31" borderId="9" xfId="656" applyNumberFormat="1" applyFont="1" applyFill="1" applyBorder="1" applyAlignment="1" applyProtection="1">
      <alignment horizontal="left" vertical="center" wrapText="1"/>
      <protection locked="0"/>
    </xf>
    <xf numFmtId="184" fontId="14" fillId="31" borderId="9" xfId="756" applyNumberFormat="1" applyFont="1" applyFill="1" applyBorder="1" applyAlignment="1" applyProtection="1">
      <alignment horizontal="right" vertical="center" wrapText="1"/>
      <protection locked="0"/>
    </xf>
    <xf numFmtId="9" fontId="14" fillId="31" borderId="9" xfId="525" applyFont="1" applyFill="1" applyBorder="1" applyAlignment="1" applyProtection="1">
      <alignment horizontal="center" vertical="center" wrapText="1"/>
    </xf>
    <xf numFmtId="184" fontId="13" fillId="31" borderId="9" xfId="756" applyNumberFormat="1" applyFont="1" applyFill="1" applyBorder="1" applyAlignment="1" applyProtection="1">
      <alignment horizontal="right" vertical="center" wrapText="1"/>
      <protection locked="0"/>
    </xf>
    <xf numFmtId="184" fontId="14" fillId="31" borderId="9" xfId="756" applyNumberFormat="1" applyFont="1" applyFill="1" applyBorder="1" applyAlignment="1" applyProtection="1">
      <alignment horizontal="right" vertical="center" wrapText="1"/>
    </xf>
    <xf numFmtId="184" fontId="14" fillId="31" borderId="9" xfId="752" applyNumberFormat="1" applyFont="1" applyFill="1" applyBorder="1" applyAlignment="1" applyProtection="1">
      <alignment horizontal="right" vertical="center" wrapText="1"/>
      <protection locked="0"/>
    </xf>
    <xf numFmtId="184" fontId="14" fillId="31" borderId="9" xfId="752" applyNumberFormat="1" applyFont="1" applyFill="1" applyBorder="1" applyAlignment="1" applyProtection="1">
      <alignment horizontal="right" vertical="center" wrapText="1"/>
    </xf>
    <xf numFmtId="184" fontId="13" fillId="31" borderId="9" xfId="752" applyNumberFormat="1" applyFont="1" applyFill="1" applyBorder="1" applyAlignment="1" applyProtection="1">
      <alignment horizontal="right" vertical="center" wrapText="1"/>
      <protection locked="0"/>
    </xf>
    <xf numFmtId="49" fontId="13" fillId="0" borderId="9" xfId="656" applyNumberFormat="1" applyFont="1" applyFill="1" applyBorder="1" applyAlignment="1" applyProtection="1">
      <alignment horizontal="left" vertical="center" wrapText="1"/>
      <protection locked="0"/>
    </xf>
    <xf numFmtId="194" fontId="13" fillId="31" borderId="0" xfId="656" applyFont="1" applyFill="1" applyAlignment="1" applyProtection="1">
      <alignment vertical="center"/>
      <protection locked="0"/>
    </xf>
    <xf numFmtId="194" fontId="93" fillId="31" borderId="0" xfId="656" applyFont="1" applyFill="1" applyAlignment="1" applyProtection="1">
      <alignment vertical="center"/>
      <protection locked="0"/>
    </xf>
    <xf numFmtId="49" fontId="13" fillId="31" borderId="9" xfId="656" applyNumberFormat="1" applyFont="1" applyFill="1" applyBorder="1" applyAlignment="1" applyProtection="1">
      <alignment horizontal="left" vertical="center" wrapText="1"/>
      <protection locked="0"/>
    </xf>
    <xf numFmtId="9" fontId="13" fillId="31" borderId="9" xfId="525" applyFont="1" applyFill="1" applyBorder="1" applyAlignment="1" applyProtection="1">
      <alignment horizontal="center" vertical="center" wrapText="1"/>
    </xf>
    <xf numFmtId="194" fontId="14" fillId="0" borderId="0" xfId="656" applyFont="1" applyFill="1" applyAlignment="1" applyProtection="1">
      <alignment horizontal="left" vertical="center"/>
      <protection locked="0"/>
    </xf>
    <xf numFmtId="194" fontId="14" fillId="0" borderId="0" xfId="656" applyFont="1" applyAlignment="1" applyProtection="1">
      <alignment vertical="center"/>
      <protection locked="0"/>
    </xf>
    <xf numFmtId="194" fontId="13" fillId="31" borderId="0" xfId="656" applyFont="1" applyFill="1" applyBorder="1" applyAlignment="1" applyProtection="1">
      <alignment vertical="center"/>
      <protection locked="0"/>
    </xf>
    <xf numFmtId="194" fontId="13" fillId="0" borderId="0" xfId="648" applyFont="1" applyBorder="1" applyProtection="1">
      <protection locked="0"/>
    </xf>
    <xf numFmtId="184" fontId="13" fillId="31" borderId="0" xfId="752" applyNumberFormat="1" applyFont="1" applyFill="1" applyBorder="1" applyAlignment="1" applyProtection="1">
      <alignment horizontal="right" vertical="center" wrapText="1"/>
      <protection locked="0"/>
    </xf>
    <xf numFmtId="9" fontId="14" fillId="31" borderId="0" xfId="525" applyFont="1" applyFill="1" applyBorder="1" applyAlignment="1" applyProtection="1">
      <alignment horizontal="center" vertical="center" wrapText="1"/>
      <protection locked="0"/>
    </xf>
    <xf numFmtId="194" fontId="14" fillId="0" borderId="37" xfId="648" applyFont="1" applyFill="1" applyBorder="1" applyProtection="1">
      <protection locked="0"/>
    </xf>
    <xf numFmtId="194" fontId="14" fillId="0" borderId="37" xfId="648" applyFont="1" applyFill="1" applyBorder="1" applyAlignment="1" applyProtection="1">
      <alignment horizontal="left" indent="1"/>
      <protection locked="0"/>
    </xf>
    <xf numFmtId="194" fontId="13" fillId="31" borderId="37" xfId="648" applyFont="1" applyFill="1" applyBorder="1" applyProtection="1">
      <protection locked="0"/>
    </xf>
    <xf numFmtId="194" fontId="14" fillId="31" borderId="0" xfId="648" applyFont="1" applyFill="1" applyBorder="1" applyProtection="1">
      <protection locked="0"/>
    </xf>
    <xf numFmtId="178" fontId="176" fillId="31" borderId="0" xfId="752" applyFont="1" applyFill="1" applyBorder="1" applyAlignment="1" applyProtection="1">
      <alignment horizontal="right" vertical="center" wrapText="1"/>
      <protection locked="0"/>
    </xf>
    <xf numFmtId="178" fontId="13" fillId="31" borderId="0" xfId="752" applyFont="1" applyFill="1" applyBorder="1" applyAlignment="1" applyProtection="1">
      <alignment horizontal="right" vertical="center" wrapText="1"/>
      <protection locked="0"/>
    </xf>
    <xf numFmtId="194" fontId="13" fillId="31" borderId="0" xfId="648" applyFont="1" applyFill="1" applyBorder="1" applyProtection="1">
      <protection locked="0"/>
    </xf>
    <xf numFmtId="194" fontId="13" fillId="0" borderId="0" xfId="656" applyFont="1" applyFill="1" applyAlignment="1" applyProtection="1">
      <alignment horizontal="left" vertical="center"/>
      <protection locked="0"/>
    </xf>
    <xf numFmtId="49" fontId="14" fillId="0" borderId="0" xfId="656" applyNumberFormat="1" applyFont="1" applyFill="1" applyAlignment="1" applyProtection="1">
      <alignment vertical="center"/>
      <protection locked="0"/>
    </xf>
    <xf numFmtId="49" fontId="13" fillId="0" borderId="0" xfId="656" applyNumberFormat="1" applyFont="1" applyFill="1" applyAlignment="1" applyProtection="1">
      <alignment vertical="center"/>
      <protection locked="0"/>
    </xf>
    <xf numFmtId="9" fontId="14" fillId="0" borderId="0" xfId="525" applyFont="1" applyAlignment="1" applyProtection="1">
      <alignment horizontal="center" vertical="center"/>
      <protection locked="0"/>
    </xf>
    <xf numFmtId="194" fontId="175" fillId="0" borderId="0" xfId="656" applyFont="1" applyFill="1" applyAlignment="1" applyProtection="1">
      <alignment vertical="center"/>
      <protection locked="0"/>
    </xf>
    <xf numFmtId="194" fontId="175" fillId="0" borderId="0" xfId="656" applyFont="1" applyFill="1" applyAlignment="1" applyProtection="1">
      <alignment horizontal="left" vertical="center"/>
      <protection locked="0"/>
    </xf>
    <xf numFmtId="184" fontId="175" fillId="0" borderId="0" xfId="752" applyNumberFormat="1" applyFont="1" applyFill="1" applyAlignment="1" applyProtection="1">
      <alignment vertical="center"/>
      <protection locked="0"/>
    </xf>
    <xf numFmtId="9" fontId="175" fillId="0" borderId="0" xfId="525" applyFont="1" applyFill="1" applyAlignment="1" applyProtection="1">
      <alignment horizontal="center" vertical="center"/>
      <protection locked="0"/>
    </xf>
    <xf numFmtId="194" fontId="175" fillId="0" borderId="0" xfId="656" applyFont="1" applyAlignment="1" applyProtection="1">
      <alignment vertical="center"/>
      <protection locked="0"/>
    </xf>
    <xf numFmtId="184" fontId="23" fillId="31" borderId="9" xfId="734" applyNumberFormat="1" applyFont="1" applyFill="1" applyBorder="1" applyAlignment="1" applyProtection="1">
      <alignment horizontal="right" vertical="center" wrapText="1"/>
      <protection locked="0"/>
    </xf>
    <xf numFmtId="184" fontId="69" fillId="31" borderId="9" xfId="734" applyNumberFormat="1" applyFont="1" applyFill="1" applyBorder="1" applyAlignment="1" applyProtection="1">
      <alignment horizontal="right" vertical="center" wrapText="1"/>
      <protection locked="0"/>
    </xf>
    <xf numFmtId="184" fontId="69" fillId="31" borderId="9" xfId="734" applyNumberFormat="1" applyFont="1" applyFill="1" applyBorder="1" applyAlignment="1" applyProtection="1">
      <alignment horizontal="right" vertical="center" wrapText="1"/>
    </xf>
    <xf numFmtId="37" fontId="14" fillId="31" borderId="0" xfId="0" applyFont="1" applyFill="1" applyProtection="1">
      <protection locked="0"/>
    </xf>
    <xf numFmtId="207" fontId="69" fillId="31" borderId="0" xfId="756" applyNumberFormat="1" applyFont="1" applyFill="1" applyAlignment="1" applyProtection="1">
      <alignment horizontal="left" vertical="center"/>
    </xf>
    <xf numFmtId="14" fontId="177" fillId="46" borderId="9" xfId="525" quotePrefix="1" applyNumberFormat="1" applyFont="1" applyFill="1" applyBorder="1" applyAlignment="1" applyProtection="1">
      <alignment horizontal="center" vertical="center"/>
      <protection locked="0"/>
    </xf>
    <xf numFmtId="204" fontId="177" fillId="46" borderId="9" xfId="755" quotePrefix="1" applyNumberFormat="1" applyFont="1" applyFill="1" applyBorder="1" applyAlignment="1" applyProtection="1">
      <alignment horizontal="center" vertical="center"/>
      <protection locked="0"/>
    </xf>
    <xf numFmtId="49" fontId="177" fillId="46" borderId="9" xfId="755" applyNumberFormat="1" applyFont="1" applyFill="1" applyBorder="1" applyAlignment="1" applyProtection="1">
      <alignment horizontal="center" vertical="center"/>
      <protection locked="0"/>
    </xf>
    <xf numFmtId="41" fontId="177" fillId="46" borderId="9" xfId="755" quotePrefix="1" applyFont="1" applyFill="1" applyBorder="1" applyAlignment="1" applyProtection="1">
      <alignment horizontal="center" vertical="center"/>
      <protection locked="0"/>
    </xf>
    <xf numFmtId="9" fontId="177" fillId="46" borderId="9" xfId="495" applyFont="1" applyFill="1" applyBorder="1" applyAlignment="1" applyProtection="1">
      <alignment horizontal="center" vertical="center"/>
      <protection locked="0"/>
    </xf>
    <xf numFmtId="184" fontId="177" fillId="46" borderId="38" xfId="647" applyNumberFormat="1" applyFont="1" applyFill="1" applyBorder="1" applyAlignment="1" applyProtection="1">
      <alignment horizontal="center" vertical="center" wrapText="1"/>
      <protection locked="0"/>
    </xf>
    <xf numFmtId="184" fontId="177" fillId="46" borderId="27" xfId="647" applyNumberFormat="1" applyFont="1" applyFill="1" applyBorder="1" applyAlignment="1" applyProtection="1">
      <alignment horizontal="center" vertical="center" wrapText="1"/>
      <protection locked="0"/>
    </xf>
    <xf numFmtId="184" fontId="177" fillId="46" borderId="39" xfId="647" applyNumberFormat="1" applyFont="1" applyFill="1" applyBorder="1" applyAlignment="1" applyProtection="1">
      <alignment horizontal="center" vertical="center" wrapText="1"/>
      <protection locked="0"/>
    </xf>
    <xf numFmtId="184" fontId="175" fillId="0" borderId="0" xfId="647" applyNumberFormat="1" applyFont="1" applyAlignment="1" applyProtection="1">
      <alignment vertical="center"/>
      <protection locked="0"/>
    </xf>
    <xf numFmtId="184" fontId="69" fillId="31" borderId="0" xfId="647" applyNumberFormat="1" applyFont="1" applyFill="1" applyBorder="1" applyAlignment="1" applyProtection="1">
      <alignment horizontal="left" vertical="center"/>
      <protection locked="0"/>
    </xf>
    <xf numFmtId="37" fontId="75" fillId="31" borderId="0" xfId="0" applyFont="1" applyFill="1" applyAlignment="1"/>
    <xf numFmtId="37" fontId="78" fillId="31" borderId="0" xfId="0" applyFont="1" applyFill="1"/>
    <xf numFmtId="37" fontId="85" fillId="31" borderId="0" xfId="0" applyFont="1" applyFill="1"/>
    <xf numFmtId="194" fontId="85" fillId="31" borderId="0" xfId="0" applyNumberFormat="1" applyFont="1" applyFill="1" applyAlignment="1">
      <alignment horizontal="left" vertical="center"/>
    </xf>
    <xf numFmtId="194" fontId="85" fillId="31" borderId="0" xfId="0" applyNumberFormat="1" applyFont="1" applyFill="1" applyAlignment="1">
      <alignment vertical="center"/>
    </xf>
    <xf numFmtId="194" fontId="179" fillId="31" borderId="0" xfId="0" applyNumberFormat="1" applyFont="1" applyFill="1" applyAlignment="1">
      <alignment vertical="center"/>
    </xf>
    <xf numFmtId="194" fontId="180" fillId="31" borderId="7" xfId="0" applyNumberFormat="1" applyFont="1" applyFill="1" applyBorder="1" applyAlignment="1">
      <alignment vertical="center"/>
    </xf>
    <xf numFmtId="194" fontId="179" fillId="31" borderId="7" xfId="0" applyNumberFormat="1" applyFont="1" applyFill="1" applyBorder="1" applyAlignment="1">
      <alignment vertical="center"/>
    </xf>
    <xf numFmtId="37" fontId="14" fillId="31" borderId="40" xfId="0" applyFont="1" applyFill="1" applyBorder="1" applyAlignment="1">
      <alignment horizontal="center" vertical="center"/>
    </xf>
    <xf numFmtId="37" fontId="14" fillId="31" borderId="32" xfId="0" applyFont="1" applyFill="1" applyBorder="1" applyAlignment="1">
      <alignment horizontal="center" vertical="center"/>
    </xf>
    <xf numFmtId="194" fontId="14" fillId="31" borderId="0" xfId="653" applyFont="1" applyFill="1" applyAlignment="1">
      <alignment vertical="center"/>
    </xf>
    <xf numFmtId="194" fontId="69" fillId="31" borderId="0" xfId="654" applyFont="1" applyFill="1" applyAlignment="1" applyProtection="1">
      <alignment horizontal="left" vertical="center"/>
      <protection locked="0"/>
    </xf>
    <xf numFmtId="207" fontId="13" fillId="31" borderId="0" xfId="653" applyNumberFormat="1" applyFont="1" applyFill="1" applyAlignment="1">
      <alignment vertical="center"/>
    </xf>
    <xf numFmtId="49" fontId="14" fillId="31" borderId="0" xfId="653" applyNumberFormat="1" applyFont="1" applyFill="1" applyBorder="1" applyAlignment="1">
      <alignment horizontal="center" vertical="center"/>
    </xf>
    <xf numFmtId="37" fontId="87" fillId="31" borderId="0" xfId="0" applyFont="1" applyFill="1" applyAlignment="1" applyProtection="1">
      <alignment horizontal="center"/>
      <protection locked="0"/>
    </xf>
    <xf numFmtId="37" fontId="14" fillId="31" borderId="0" xfId="0" applyFont="1" applyFill="1" applyBorder="1" applyAlignment="1">
      <alignment horizontal="center"/>
    </xf>
    <xf numFmtId="37" fontId="14" fillId="31" borderId="0" xfId="0" applyFont="1" applyFill="1" applyBorder="1"/>
    <xf numFmtId="37" fontId="14" fillId="31" borderId="0" xfId="0" applyFont="1" applyFill="1" applyAlignment="1">
      <alignment horizontal="center"/>
    </xf>
    <xf numFmtId="37" fontId="14" fillId="31" borderId="0" xfId="0" applyFont="1" applyFill="1"/>
    <xf numFmtId="194" fontId="13" fillId="31" borderId="0" xfId="645" applyFont="1" applyFill="1" applyAlignment="1" applyProtection="1">
      <alignment vertical="center"/>
      <protection locked="0"/>
    </xf>
    <xf numFmtId="194" fontId="13" fillId="31" borderId="9" xfId="653" applyFont="1" applyFill="1" applyBorder="1" applyAlignment="1">
      <alignment vertical="center"/>
    </xf>
    <xf numFmtId="194" fontId="13" fillId="31" borderId="9" xfId="653" applyFont="1" applyFill="1" applyBorder="1" applyAlignment="1">
      <alignment horizontal="left" vertical="center" wrapText="1"/>
    </xf>
    <xf numFmtId="194" fontId="13" fillId="31" borderId="0" xfId="653" applyFont="1" applyFill="1" applyAlignment="1">
      <alignment vertical="center"/>
    </xf>
    <xf numFmtId="49" fontId="14" fillId="31" borderId="9" xfId="653" applyNumberFormat="1" applyFont="1" applyFill="1" applyBorder="1" applyAlignment="1">
      <alignment horizontal="center" vertical="center"/>
    </xf>
    <xf numFmtId="194" fontId="14" fillId="31" borderId="9" xfId="653" applyFont="1" applyFill="1" applyBorder="1" applyAlignment="1">
      <alignment horizontal="left" vertical="center" wrapText="1" indent="1"/>
    </xf>
    <xf numFmtId="49" fontId="13" fillId="31" borderId="9" xfId="653" applyNumberFormat="1" applyFont="1" applyFill="1" applyBorder="1" applyAlignment="1">
      <alignment horizontal="left" vertical="center"/>
    </xf>
    <xf numFmtId="194" fontId="14" fillId="31" borderId="0" xfId="653" applyFont="1" applyFill="1" applyAlignment="1" applyProtection="1">
      <alignment vertical="center"/>
      <protection locked="0"/>
    </xf>
    <xf numFmtId="9" fontId="14" fillId="31" borderId="0" xfId="495" applyFont="1" applyFill="1" applyAlignment="1" applyProtection="1">
      <alignment vertical="center"/>
      <protection locked="0"/>
    </xf>
    <xf numFmtId="49" fontId="14" fillId="31" borderId="0" xfId="653" applyNumberFormat="1" applyFont="1" applyFill="1" applyBorder="1" applyAlignment="1" applyProtection="1">
      <alignment horizontal="center" vertical="center"/>
      <protection locked="0"/>
    </xf>
    <xf numFmtId="37" fontId="14" fillId="31" borderId="0" xfId="0" applyFont="1" applyFill="1" applyBorder="1" applyAlignment="1" applyProtection="1">
      <alignment horizontal="center"/>
      <protection locked="0"/>
    </xf>
    <xf numFmtId="37" fontId="14" fillId="31" borderId="0" xfId="0" applyFont="1" applyFill="1" applyBorder="1" applyProtection="1">
      <protection locked="0"/>
    </xf>
    <xf numFmtId="37" fontId="14" fillId="31" borderId="0" xfId="0" applyFont="1" applyFill="1" applyAlignment="1" applyProtection="1">
      <alignment horizontal="center"/>
      <protection locked="0"/>
    </xf>
    <xf numFmtId="194" fontId="13" fillId="31" borderId="9" xfId="653" applyFont="1" applyFill="1" applyBorder="1" applyAlignment="1" applyProtection="1">
      <alignment vertical="center"/>
      <protection locked="0"/>
    </xf>
    <xf numFmtId="194" fontId="13" fillId="31" borderId="9" xfId="653" applyFont="1" applyFill="1" applyBorder="1" applyAlignment="1" applyProtection="1">
      <alignment horizontal="left" vertical="center" wrapText="1"/>
      <protection locked="0"/>
    </xf>
    <xf numFmtId="194" fontId="13" fillId="31" borderId="0" xfId="653" applyFont="1" applyFill="1" applyAlignment="1" applyProtection="1">
      <alignment vertical="center"/>
      <protection locked="0"/>
    </xf>
    <xf numFmtId="49" fontId="14" fillId="31" borderId="9" xfId="653" applyNumberFormat="1" applyFont="1" applyFill="1" applyBorder="1" applyAlignment="1" applyProtection="1">
      <alignment horizontal="center" vertical="center"/>
      <protection locked="0"/>
    </xf>
    <xf numFmtId="194" fontId="14" fillId="31" borderId="9" xfId="653" applyFont="1" applyFill="1" applyBorder="1" applyAlignment="1" applyProtection="1">
      <alignment horizontal="left" vertical="center" wrapText="1" indent="1"/>
      <protection locked="0"/>
    </xf>
    <xf numFmtId="49" fontId="13" fillId="31" borderId="9" xfId="653" applyNumberFormat="1" applyFont="1" applyFill="1" applyBorder="1" applyAlignment="1" applyProtection="1">
      <alignment horizontal="left" vertical="center"/>
      <protection locked="0"/>
    </xf>
    <xf numFmtId="49" fontId="176" fillId="31" borderId="0" xfId="653" applyNumberFormat="1" applyFont="1" applyFill="1" applyBorder="1" applyAlignment="1" applyProtection="1">
      <alignment horizontal="left" vertical="center"/>
      <protection locked="0"/>
    </xf>
    <xf numFmtId="49" fontId="14" fillId="31" borderId="0" xfId="653" applyNumberFormat="1" applyFont="1" applyFill="1" applyBorder="1" applyAlignment="1" applyProtection="1">
      <alignment horizontal="left" vertical="center"/>
      <protection locked="0"/>
    </xf>
    <xf numFmtId="184" fontId="14" fillId="31" borderId="0" xfId="653" applyNumberFormat="1" applyFont="1" applyFill="1" applyAlignment="1" applyProtection="1">
      <alignment vertical="center"/>
      <protection locked="0"/>
    </xf>
    <xf numFmtId="194" fontId="175" fillId="31" borderId="0" xfId="653" applyFont="1" applyFill="1" applyAlignment="1" applyProtection="1">
      <alignment vertical="center"/>
      <protection locked="0"/>
    </xf>
    <xf numFmtId="49" fontId="175" fillId="31" borderId="0" xfId="653" applyNumberFormat="1" applyFont="1" applyFill="1" applyBorder="1" applyAlignment="1" applyProtection="1">
      <alignment horizontal="center" vertical="center"/>
      <protection locked="0"/>
    </xf>
    <xf numFmtId="184" fontId="175" fillId="31" borderId="0" xfId="653" applyNumberFormat="1" applyFont="1" applyFill="1" applyAlignment="1" applyProtection="1">
      <alignment vertical="center"/>
    </xf>
    <xf numFmtId="9" fontId="14" fillId="31" borderId="0" xfId="495" applyFont="1" applyFill="1" applyAlignment="1">
      <alignment horizontal="center" vertical="center"/>
    </xf>
    <xf numFmtId="49" fontId="14" fillId="31" borderId="0" xfId="653" applyNumberFormat="1" applyFont="1" applyFill="1" applyBorder="1" applyAlignment="1">
      <alignment horizontal="left" vertical="center"/>
    </xf>
    <xf numFmtId="49" fontId="14" fillId="31" borderId="0" xfId="653" applyNumberFormat="1" applyFont="1" applyFill="1" applyBorder="1" applyAlignment="1" applyProtection="1">
      <alignment horizontal="left" vertical="center" indent="1"/>
      <protection locked="0"/>
    </xf>
    <xf numFmtId="184" fontId="14" fillId="31" borderId="0" xfId="752" applyNumberFormat="1" applyFont="1" applyFill="1" applyBorder="1" applyAlignment="1" applyProtection="1">
      <alignment vertical="center"/>
    </xf>
    <xf numFmtId="184" fontId="14" fillId="31" borderId="0" xfId="653" applyNumberFormat="1" applyFont="1" applyFill="1" applyBorder="1" applyAlignment="1" applyProtection="1">
      <alignment vertical="center"/>
      <protection locked="0"/>
    </xf>
    <xf numFmtId="9" fontId="14" fillId="31" borderId="0" xfId="525" applyFont="1" applyFill="1" applyBorder="1" applyAlignment="1" applyProtection="1">
      <alignment horizontal="center" vertical="center"/>
    </xf>
    <xf numFmtId="184" fontId="175" fillId="31" borderId="0" xfId="653" applyNumberFormat="1" applyFont="1" applyFill="1" applyAlignment="1" applyProtection="1">
      <alignment vertical="center"/>
      <protection locked="0"/>
    </xf>
    <xf numFmtId="43" fontId="69" fillId="31" borderId="0" xfId="756" applyNumberFormat="1" applyFont="1" applyFill="1" applyAlignment="1" applyProtection="1">
      <alignment horizontal="left" vertical="center"/>
      <protection locked="0"/>
    </xf>
    <xf numFmtId="194" fontId="13" fillId="31" borderId="24" xfId="653" applyFont="1" applyFill="1" applyBorder="1" applyAlignment="1">
      <alignment vertical="center"/>
    </xf>
    <xf numFmtId="194" fontId="14" fillId="31" borderId="0" xfId="648" applyFont="1" applyFill="1"/>
    <xf numFmtId="194" fontId="20" fillId="31" borderId="0" xfId="648" applyFont="1" applyFill="1"/>
    <xf numFmtId="194" fontId="14" fillId="31" borderId="0" xfId="648" applyFont="1" applyFill="1" applyAlignment="1">
      <alignment horizontal="left"/>
    </xf>
    <xf numFmtId="207" fontId="69" fillId="31" borderId="0" xfId="756" applyNumberFormat="1" applyFont="1" applyFill="1" applyAlignment="1" applyProtection="1">
      <alignment horizontal="left" vertical="center"/>
    </xf>
    <xf numFmtId="194" fontId="14" fillId="31" borderId="0" xfId="648" applyFont="1" applyFill="1" applyBorder="1" applyAlignment="1">
      <alignment horizontal="right"/>
    </xf>
    <xf numFmtId="194" fontId="86" fillId="31" borderId="0" xfId="648" applyFont="1" applyFill="1" applyBorder="1" applyAlignment="1">
      <alignment horizontal="right"/>
    </xf>
    <xf numFmtId="194" fontId="14" fillId="31" borderId="0" xfId="648" applyFont="1" applyFill="1" applyAlignment="1">
      <alignment horizontal="center"/>
    </xf>
    <xf numFmtId="194" fontId="14" fillId="31" borderId="9" xfId="648" applyFont="1" applyFill="1" applyBorder="1" applyAlignment="1">
      <alignment horizontal="left" indent="1"/>
    </xf>
    <xf numFmtId="194" fontId="14" fillId="31" borderId="9" xfId="648" applyFont="1" applyFill="1" applyBorder="1"/>
    <xf numFmtId="194" fontId="68" fillId="31" borderId="0" xfId="626" applyFont="1" applyFill="1" applyProtection="1">
      <alignment vertical="center"/>
      <protection locked="0"/>
    </xf>
    <xf numFmtId="194" fontId="14" fillId="31" borderId="0" xfId="0" applyNumberFormat="1" applyFont="1" applyFill="1" applyAlignment="1" applyProtection="1">
      <alignment horizontal="center"/>
      <protection locked="0"/>
    </xf>
    <xf numFmtId="194" fontId="69" fillId="31" borderId="0" xfId="647" applyFont="1" applyFill="1" applyAlignment="1" applyProtection="1">
      <alignment vertical="center"/>
      <protection locked="0"/>
    </xf>
    <xf numFmtId="194" fontId="69" fillId="31" borderId="0" xfId="647" applyFont="1" applyFill="1" applyBorder="1" applyAlignment="1" applyProtection="1">
      <alignment vertical="center"/>
      <protection locked="0"/>
    </xf>
    <xf numFmtId="37" fontId="90" fillId="31" borderId="0" xfId="0" applyFont="1" applyFill="1" applyAlignment="1" applyProtection="1">
      <alignment horizontal="center"/>
      <protection locked="0"/>
    </xf>
    <xf numFmtId="194" fontId="14" fillId="31" borderId="0" xfId="645" applyFont="1" applyFill="1" applyAlignment="1" applyProtection="1">
      <alignment vertical="center"/>
      <protection locked="0"/>
    </xf>
    <xf numFmtId="37" fontId="91" fillId="31" borderId="0" xfId="0" applyFont="1" applyFill="1" applyAlignment="1" applyProtection="1">
      <alignment horizontal="center"/>
      <protection locked="0"/>
    </xf>
    <xf numFmtId="194" fontId="176" fillId="31" borderId="0" xfId="647" applyFont="1" applyFill="1" applyAlignment="1" applyProtection="1">
      <alignment vertical="center"/>
      <protection locked="0"/>
    </xf>
    <xf numFmtId="184" fontId="69" fillId="47" borderId="9" xfId="756" applyNumberFormat="1" applyFont="1" applyFill="1" applyBorder="1" applyAlignment="1" applyProtection="1">
      <alignment vertical="center" wrapText="1"/>
    </xf>
    <xf numFmtId="184" fontId="69" fillId="47" borderId="35" xfId="756" applyNumberFormat="1" applyFont="1" applyFill="1" applyBorder="1" applyAlignment="1" applyProtection="1">
      <alignment vertical="center" wrapText="1"/>
    </xf>
    <xf numFmtId="184" fontId="69" fillId="47" borderId="33" xfId="756" applyNumberFormat="1" applyFont="1" applyFill="1" applyBorder="1" applyAlignment="1" applyProtection="1">
      <alignment vertical="center" wrapText="1"/>
    </xf>
    <xf numFmtId="184" fontId="69" fillId="47" borderId="41" xfId="756" applyNumberFormat="1" applyFont="1" applyFill="1" applyBorder="1" applyAlignment="1" applyProtection="1">
      <alignment vertical="center" wrapText="1"/>
    </xf>
    <xf numFmtId="184" fontId="69" fillId="47" borderId="9" xfId="756" applyNumberFormat="1" applyFont="1" applyFill="1" applyBorder="1" applyAlignment="1" applyProtection="1">
      <alignment horizontal="right" vertical="center" wrapText="1"/>
    </xf>
    <xf numFmtId="9" fontId="13" fillId="47" borderId="9" xfId="525" applyNumberFormat="1" applyFont="1" applyFill="1" applyBorder="1" applyAlignment="1" applyProtection="1">
      <alignment horizontal="center" vertical="center"/>
    </xf>
    <xf numFmtId="184" fontId="13" fillId="47" borderId="9" xfId="756" applyNumberFormat="1" applyFont="1" applyFill="1" applyBorder="1" applyAlignment="1" applyProtection="1">
      <alignment vertical="center"/>
    </xf>
    <xf numFmtId="184" fontId="13" fillId="47" borderId="9" xfId="756" applyNumberFormat="1" applyFont="1" applyFill="1" applyBorder="1" applyAlignment="1" applyProtection="1">
      <alignment horizontal="right" vertical="center"/>
    </xf>
    <xf numFmtId="184" fontId="14" fillId="47" borderId="9" xfId="756" applyNumberFormat="1" applyFont="1" applyFill="1" applyBorder="1" applyAlignment="1" applyProtection="1">
      <alignment horizontal="right" vertical="center"/>
    </xf>
    <xf numFmtId="9" fontId="14" fillId="31" borderId="9" xfId="525" applyNumberFormat="1" applyFont="1" applyFill="1" applyBorder="1" applyAlignment="1" applyProtection="1">
      <alignment horizontal="center" vertical="center"/>
    </xf>
    <xf numFmtId="184" fontId="23" fillId="31" borderId="36" xfId="756" applyNumberFormat="1" applyFont="1" applyFill="1" applyBorder="1" applyAlignment="1" applyProtection="1">
      <alignment horizontal="right" vertical="center" wrapText="1"/>
      <protection locked="0"/>
    </xf>
    <xf numFmtId="184" fontId="14" fillId="31" borderId="9" xfId="756" applyNumberFormat="1" applyFont="1" applyFill="1" applyBorder="1" applyAlignment="1" applyProtection="1">
      <alignment horizontal="right" vertical="center"/>
      <protection locked="0"/>
    </xf>
    <xf numFmtId="184" fontId="13" fillId="47" borderId="9" xfId="752" applyNumberFormat="1" applyFont="1" applyFill="1" applyBorder="1" applyAlignment="1" applyProtection="1">
      <alignment horizontal="right" vertical="center" wrapText="1"/>
    </xf>
    <xf numFmtId="9" fontId="13" fillId="47" borderId="9" xfId="525" applyFont="1" applyFill="1" applyBorder="1" applyAlignment="1" applyProtection="1">
      <alignment horizontal="center" vertical="center" wrapText="1"/>
    </xf>
    <xf numFmtId="184" fontId="13" fillId="47" borderId="9" xfId="756" applyNumberFormat="1" applyFont="1" applyFill="1" applyBorder="1" applyAlignment="1" applyProtection="1">
      <alignment horizontal="right" vertical="center" wrapText="1"/>
    </xf>
    <xf numFmtId="184" fontId="13" fillId="47" borderId="9" xfId="752" applyNumberFormat="1" applyFont="1" applyFill="1" applyBorder="1" applyAlignment="1" applyProtection="1">
      <alignment horizontal="right" vertical="center" wrapText="1"/>
      <protection locked="0"/>
    </xf>
    <xf numFmtId="184" fontId="14" fillId="47" borderId="9" xfId="756" applyNumberFormat="1" applyFont="1" applyFill="1" applyBorder="1" applyAlignment="1" applyProtection="1">
      <alignment horizontal="right" vertical="center" wrapText="1"/>
    </xf>
    <xf numFmtId="184" fontId="14" fillId="47" borderId="9" xfId="752" applyNumberFormat="1" applyFont="1" applyFill="1" applyBorder="1" applyAlignment="1" applyProtection="1">
      <alignment horizontal="right" vertical="center" wrapText="1"/>
    </xf>
    <xf numFmtId="184" fontId="13" fillId="47" borderId="9" xfId="752" applyNumberFormat="1" applyFont="1" applyFill="1" applyBorder="1" applyAlignment="1" applyProtection="1">
      <alignment vertical="center"/>
    </xf>
    <xf numFmtId="9" fontId="13" fillId="47" borderId="9" xfId="525" applyFont="1" applyFill="1" applyBorder="1" applyAlignment="1" applyProtection="1">
      <alignment horizontal="center" vertical="center"/>
    </xf>
    <xf numFmtId="184" fontId="13" fillId="47" borderId="9" xfId="734" applyNumberFormat="1" applyFont="1" applyFill="1" applyBorder="1" applyAlignment="1" applyProtection="1">
      <alignment vertical="center"/>
    </xf>
    <xf numFmtId="184" fontId="14" fillId="47" borderId="9" xfId="734" applyNumberFormat="1" applyFont="1" applyFill="1" applyBorder="1" applyAlignment="1" applyProtection="1">
      <alignment vertical="center"/>
    </xf>
    <xf numFmtId="184" fontId="14" fillId="47" borderId="9" xfId="752" applyNumberFormat="1" applyFont="1" applyFill="1" applyBorder="1" applyAlignment="1" applyProtection="1">
      <alignment vertical="center"/>
    </xf>
    <xf numFmtId="184" fontId="23" fillId="47" borderId="9" xfId="636" applyNumberFormat="1" applyFont="1" applyFill="1" applyBorder="1" applyProtection="1">
      <protection locked="0"/>
    </xf>
    <xf numFmtId="184" fontId="69" fillId="47" borderId="9" xfId="636" applyNumberFormat="1" applyFont="1" applyFill="1" applyBorder="1" applyProtection="1">
      <protection locked="0"/>
    </xf>
    <xf numFmtId="194" fontId="175" fillId="31" borderId="0" xfId="648" applyFont="1" applyFill="1"/>
    <xf numFmtId="184" fontId="14" fillId="31" borderId="0" xfId="648" applyNumberFormat="1" applyFont="1" applyFill="1" applyAlignment="1">
      <alignment horizontal="center"/>
    </xf>
    <xf numFmtId="184" fontId="14" fillId="31" borderId="0" xfId="648" applyNumberFormat="1" applyFont="1" applyFill="1"/>
    <xf numFmtId="184" fontId="175" fillId="31" borderId="0" xfId="648" applyNumberFormat="1" applyFont="1" applyFill="1"/>
    <xf numFmtId="9" fontId="13" fillId="47" borderId="9" xfId="495" applyFont="1" applyFill="1" applyBorder="1" applyAlignment="1" applyProtection="1">
      <alignment horizontal="center" vertical="center"/>
    </xf>
    <xf numFmtId="184" fontId="14" fillId="31" borderId="0" xfId="626" applyNumberFormat="1" applyFont="1" applyFill="1" applyProtection="1">
      <alignment vertical="center"/>
      <protection locked="0"/>
    </xf>
    <xf numFmtId="184" fontId="175" fillId="31" borderId="0" xfId="626" applyNumberFormat="1" applyFont="1" applyFill="1" applyProtection="1">
      <alignment vertical="center"/>
      <protection locked="0"/>
    </xf>
    <xf numFmtId="194" fontId="105" fillId="31" borderId="0" xfId="208" applyFont="1" applyFill="1" applyAlignment="1" applyProtection="1">
      <alignment vertical="center"/>
      <protection locked="0"/>
    </xf>
    <xf numFmtId="194" fontId="105" fillId="31" borderId="0" xfId="208" applyFont="1" applyFill="1" applyBorder="1" applyAlignment="1" applyProtection="1">
      <alignment vertical="center"/>
      <protection locked="0"/>
    </xf>
    <xf numFmtId="194" fontId="105" fillId="31" borderId="42" xfId="208" applyFont="1" applyFill="1" applyBorder="1" applyAlignment="1" applyProtection="1">
      <alignment horizontal="center" vertical="center" wrapText="1"/>
    </xf>
    <xf numFmtId="194" fontId="105" fillId="31" borderId="43" xfId="208" applyFont="1" applyFill="1" applyBorder="1" applyAlignment="1" applyProtection="1">
      <alignment horizontal="center" vertical="center" wrapText="1"/>
    </xf>
    <xf numFmtId="194" fontId="105" fillId="0" borderId="0" xfId="208" applyFont="1" applyAlignment="1" applyProtection="1">
      <alignment vertical="center"/>
      <protection locked="0"/>
    </xf>
    <xf numFmtId="10" fontId="14" fillId="31" borderId="0" xfId="492" applyNumberFormat="1" applyFont="1" applyFill="1" applyAlignment="1" applyProtection="1">
      <alignment horizontal="center" vertical="center"/>
      <protection locked="0"/>
    </xf>
    <xf numFmtId="184" fontId="13" fillId="31" borderId="9" xfId="653" applyNumberFormat="1" applyFont="1" applyFill="1" applyBorder="1" applyAlignment="1" applyProtection="1">
      <alignment vertical="center"/>
      <protection locked="0"/>
    </xf>
    <xf numFmtId="178" fontId="23" fillId="31" borderId="9" xfId="752" applyFont="1" applyFill="1" applyBorder="1" applyAlignment="1" applyProtection="1">
      <alignment horizontal="right" vertical="center" wrapText="1"/>
      <protection locked="0"/>
    </xf>
    <xf numFmtId="9" fontId="14" fillId="47" borderId="9" xfId="525" applyFont="1" applyFill="1" applyBorder="1" applyAlignment="1" applyProtection="1">
      <alignment horizontal="center" vertical="center" wrapText="1"/>
    </xf>
    <xf numFmtId="178" fontId="69" fillId="0" borderId="0" xfId="691" applyFont="1" applyAlignment="1" applyProtection="1">
      <alignment vertical="center"/>
      <protection locked="0"/>
    </xf>
    <xf numFmtId="178" fontId="69" fillId="0" borderId="0" xfId="691" applyFont="1" applyAlignment="1" applyProtection="1">
      <alignment horizontal="left" vertical="center"/>
      <protection locked="0"/>
    </xf>
    <xf numFmtId="184" fontId="13" fillId="47" borderId="9" xfId="734" applyNumberFormat="1" applyFont="1" applyFill="1" applyBorder="1" applyAlignment="1" applyProtection="1">
      <alignment horizontal="right" vertical="center" wrapText="1"/>
    </xf>
    <xf numFmtId="184" fontId="23" fillId="47" borderId="9" xfId="756" applyNumberFormat="1" applyFont="1" applyFill="1" applyBorder="1" applyAlignment="1" applyProtection="1">
      <alignment horizontal="right" vertical="center" wrapText="1"/>
    </xf>
    <xf numFmtId="184" fontId="13" fillId="31" borderId="9" xfId="756" applyNumberFormat="1" applyFont="1" applyFill="1" applyBorder="1" applyAlignment="1" applyProtection="1">
      <alignment horizontal="right" vertical="center"/>
      <protection locked="0"/>
    </xf>
    <xf numFmtId="10" fontId="13" fillId="47" borderId="9" xfId="492" applyNumberFormat="1" applyFont="1" applyFill="1" applyBorder="1" applyAlignment="1" applyProtection="1">
      <alignment horizontal="center" vertical="center"/>
    </xf>
    <xf numFmtId="37" fontId="14" fillId="31" borderId="0" xfId="0" applyFont="1" applyFill="1" applyAlignment="1">
      <alignment vertical="center"/>
    </xf>
    <xf numFmtId="184" fontId="69" fillId="47" borderId="36" xfId="756" applyNumberFormat="1" applyFont="1" applyFill="1" applyBorder="1" applyAlignment="1" applyProtection="1">
      <alignment horizontal="right" vertical="center" wrapText="1"/>
    </xf>
    <xf numFmtId="184" fontId="23" fillId="47" borderId="36" xfId="756" applyNumberFormat="1" applyFont="1" applyFill="1" applyBorder="1" applyAlignment="1" applyProtection="1">
      <alignment horizontal="right" vertical="center" wrapText="1"/>
    </xf>
    <xf numFmtId="194" fontId="69" fillId="0" borderId="9" xfId="647" applyFont="1" applyBorder="1" applyAlignment="1" applyProtection="1">
      <alignment horizontal="center" vertical="center" wrapText="1"/>
      <protection locked="0"/>
    </xf>
    <xf numFmtId="184" fontId="13" fillId="0" borderId="0" xfId="644" applyNumberFormat="1" applyFont="1" applyFill="1" applyBorder="1" applyAlignment="1" applyProtection="1">
      <alignment vertical="center"/>
      <protection locked="0"/>
    </xf>
    <xf numFmtId="37" fontId="14" fillId="31" borderId="44" xfId="0" applyFont="1" applyFill="1" applyBorder="1" applyAlignment="1">
      <alignment horizontal="center" vertical="center"/>
    </xf>
    <xf numFmtId="37" fontId="14" fillId="31" borderId="38" xfId="0" applyFont="1" applyFill="1" applyBorder="1" applyAlignment="1">
      <alignment horizontal="center" vertical="center"/>
    </xf>
    <xf numFmtId="184" fontId="13" fillId="47" borderId="9" xfId="759" applyNumberFormat="1" applyFont="1" applyFill="1" applyBorder="1" applyAlignment="1"/>
    <xf numFmtId="194" fontId="13" fillId="47" borderId="9" xfId="648" applyFont="1" applyFill="1" applyBorder="1"/>
    <xf numFmtId="194" fontId="13" fillId="47" borderId="9" xfId="648" applyFont="1" applyFill="1" applyBorder="1" applyAlignment="1">
      <alignment horizontal="center"/>
    </xf>
    <xf numFmtId="194" fontId="14" fillId="31" borderId="9" xfId="648" applyFont="1" applyFill="1" applyBorder="1" applyAlignment="1">
      <alignment horizontal="center"/>
    </xf>
    <xf numFmtId="194" fontId="14" fillId="31" borderId="0" xfId="648" applyFont="1" applyFill="1" applyBorder="1"/>
    <xf numFmtId="194" fontId="14" fillId="31" borderId="0" xfId="648" applyFont="1" applyFill="1" applyBorder="1" applyAlignment="1">
      <alignment horizontal="left" indent="4"/>
    </xf>
    <xf numFmtId="194" fontId="14" fillId="0" borderId="9" xfId="0" applyNumberFormat="1" applyFont="1" applyFill="1" applyBorder="1" applyAlignment="1">
      <alignment horizontal="left" vertical="center" indent="1"/>
    </xf>
    <xf numFmtId="194" fontId="14" fillId="0" borderId="9" xfId="0" applyNumberFormat="1" applyFont="1" applyBorder="1" applyAlignment="1">
      <alignment horizontal="left" vertical="center" indent="1"/>
    </xf>
    <xf numFmtId="184" fontId="14" fillId="0" borderId="20" xfId="647" applyNumberFormat="1" applyFont="1" applyBorder="1" applyAlignment="1" applyProtection="1">
      <alignment vertical="center"/>
      <protection locked="0"/>
    </xf>
    <xf numFmtId="184" fontId="14" fillId="0" borderId="10" xfId="647" applyNumberFormat="1" applyFont="1" applyBorder="1" applyAlignment="1" applyProtection="1">
      <alignment vertical="center"/>
      <protection locked="0"/>
    </xf>
    <xf numFmtId="184" fontId="14" fillId="0" borderId="45" xfId="647" applyNumberFormat="1" applyFont="1" applyBorder="1" applyAlignment="1" applyProtection="1">
      <alignment vertical="center"/>
      <protection locked="0"/>
    </xf>
    <xf numFmtId="37" fontId="176" fillId="31" borderId="0" xfId="0" applyFont="1" applyFill="1"/>
    <xf numFmtId="49" fontId="13" fillId="31" borderId="0" xfId="653" applyNumberFormat="1" applyFont="1" applyFill="1" applyBorder="1" applyAlignment="1">
      <alignment horizontal="left" vertical="center"/>
    </xf>
    <xf numFmtId="194" fontId="14" fillId="23" borderId="9" xfId="653" applyFont="1" applyFill="1" applyBorder="1" applyAlignment="1">
      <alignment horizontal="left" vertical="center" wrapText="1" indent="1"/>
    </xf>
    <xf numFmtId="194" fontId="14" fillId="23" borderId="9" xfId="653" applyFont="1" applyFill="1" applyBorder="1" applyAlignment="1" applyProtection="1">
      <alignment horizontal="left" vertical="center" wrapText="1" indent="1"/>
      <protection locked="0"/>
    </xf>
    <xf numFmtId="37" fontId="14" fillId="31" borderId="0" xfId="0" applyFont="1" applyFill="1" applyAlignment="1">
      <alignment horizontal="center" vertical="center"/>
    </xf>
    <xf numFmtId="49" fontId="13" fillId="31" borderId="0" xfId="653" applyNumberFormat="1" applyFont="1" applyFill="1" applyBorder="1" applyAlignment="1">
      <alignment horizontal="center" vertical="center"/>
    </xf>
    <xf numFmtId="49" fontId="14" fillId="31" borderId="9" xfId="653" applyNumberFormat="1" applyFont="1" applyFill="1" applyBorder="1" applyAlignment="1" applyProtection="1">
      <alignment horizontal="left" vertical="center" indent="1"/>
      <protection locked="0"/>
    </xf>
    <xf numFmtId="49" fontId="13" fillId="31" borderId="9" xfId="653" applyNumberFormat="1" applyFont="1" applyFill="1" applyBorder="1" applyAlignment="1" applyProtection="1">
      <alignment horizontal="left" vertical="center" indent="1"/>
      <protection locked="0"/>
    </xf>
    <xf numFmtId="49" fontId="13" fillId="31" borderId="36" xfId="653" applyNumberFormat="1" applyFont="1" applyFill="1" applyBorder="1" applyAlignment="1" applyProtection="1">
      <alignment horizontal="center" vertical="center"/>
      <protection locked="0"/>
    </xf>
    <xf numFmtId="49" fontId="13" fillId="31" borderId="46" xfId="653" applyNumberFormat="1" applyFont="1" applyFill="1" applyBorder="1" applyAlignment="1" applyProtection="1">
      <alignment horizontal="left" vertical="center" indent="1"/>
      <protection locked="0"/>
    </xf>
    <xf numFmtId="184" fontId="13" fillId="47" borderId="36" xfId="752" applyNumberFormat="1" applyFont="1" applyFill="1" applyBorder="1" applyAlignment="1" applyProtection="1">
      <alignment vertical="center"/>
    </xf>
    <xf numFmtId="194" fontId="13" fillId="31" borderId="46" xfId="653" applyFont="1" applyFill="1" applyBorder="1" applyAlignment="1">
      <alignment vertical="center"/>
    </xf>
    <xf numFmtId="194" fontId="14" fillId="31" borderId="0" xfId="653" applyFont="1" applyFill="1" applyAlignment="1">
      <alignment horizontal="center" vertical="center"/>
    </xf>
    <xf numFmtId="184" fontId="23" fillId="31" borderId="9" xfId="734" applyNumberFormat="1" applyFont="1" applyFill="1" applyBorder="1" applyAlignment="1" applyProtection="1">
      <alignment horizontal="center" vertical="center" wrapText="1"/>
      <protection locked="0"/>
    </xf>
    <xf numFmtId="184" fontId="69" fillId="31" borderId="9" xfId="734" applyNumberFormat="1" applyFont="1" applyFill="1" applyBorder="1" applyAlignment="1" applyProtection="1">
      <alignment horizontal="center" vertical="center" wrapText="1"/>
      <protection locked="0"/>
    </xf>
    <xf numFmtId="49" fontId="14" fillId="31" borderId="9" xfId="653" applyNumberFormat="1" applyFont="1" applyFill="1" applyBorder="1" applyAlignment="1">
      <alignment horizontal="left" vertical="center"/>
    </xf>
    <xf numFmtId="178" fontId="13" fillId="47" borderId="9" xfId="691" applyNumberFormat="1" applyFont="1" applyFill="1" applyBorder="1" applyAlignment="1" applyProtection="1">
      <alignment horizontal="center" vertical="center"/>
    </xf>
    <xf numFmtId="9" fontId="14" fillId="47" borderId="9" xfId="525" applyNumberFormat="1" applyFont="1" applyFill="1" applyBorder="1" applyAlignment="1" applyProtection="1">
      <alignment horizontal="center" vertical="center"/>
    </xf>
    <xf numFmtId="37" fontId="14" fillId="31" borderId="33" xfId="0" applyFont="1" applyFill="1" applyBorder="1" applyAlignment="1">
      <alignment horizontal="left" vertical="center"/>
    </xf>
    <xf numFmtId="37" fontId="14" fillId="31" borderId="0" xfId="0" applyFont="1" applyFill="1" applyBorder="1" applyAlignment="1">
      <alignment vertical="center"/>
    </xf>
    <xf numFmtId="194" fontId="177" fillId="46" borderId="24" xfId="645" applyFont="1" applyFill="1" applyBorder="1" applyAlignment="1" applyProtection="1">
      <alignment horizontal="center" vertical="center"/>
      <protection locked="0"/>
    </xf>
    <xf numFmtId="194" fontId="177" fillId="46" borderId="47" xfId="645" applyFont="1" applyFill="1" applyBorder="1" applyAlignment="1" applyProtection="1">
      <alignment horizontal="center" vertical="center"/>
      <protection locked="0"/>
    </xf>
    <xf numFmtId="194" fontId="13" fillId="31" borderId="0" xfId="649" applyFont="1" applyFill="1" applyAlignment="1">
      <alignment vertical="center"/>
    </xf>
    <xf numFmtId="194" fontId="14" fillId="31" borderId="0" xfId="555" applyFont="1" applyFill="1" applyAlignment="1">
      <alignment vertical="center"/>
    </xf>
    <xf numFmtId="3" fontId="13" fillId="31" borderId="0" xfId="652" applyFont="1" applyFill="1" applyBorder="1" applyAlignment="1">
      <alignment horizontal="center" vertical="center"/>
    </xf>
    <xf numFmtId="194" fontId="14" fillId="31" borderId="0" xfId="651" applyFont="1" applyFill="1" applyAlignment="1">
      <alignment horizontal="center" vertical="center"/>
    </xf>
    <xf numFmtId="37" fontId="90" fillId="31" borderId="0" xfId="0" applyFont="1" applyFill="1" applyAlignment="1" applyProtection="1">
      <alignment horizontal="center" vertical="center"/>
      <protection locked="0"/>
    </xf>
    <xf numFmtId="194" fontId="14" fillId="31" borderId="0" xfId="651" applyFont="1" applyFill="1" applyAlignment="1">
      <alignment vertical="center"/>
    </xf>
    <xf numFmtId="194" fontId="86" fillId="31" borderId="0" xfId="555" applyFont="1" applyFill="1" applyAlignment="1">
      <alignment vertical="center"/>
    </xf>
    <xf numFmtId="3" fontId="13" fillId="31" borderId="9" xfId="646" applyFont="1" applyFill="1" applyBorder="1" applyAlignment="1">
      <alignment horizontal="left" vertical="center"/>
    </xf>
    <xf numFmtId="194" fontId="13" fillId="31" borderId="0" xfId="555" applyFont="1" applyFill="1" applyAlignment="1">
      <alignment vertical="center"/>
    </xf>
    <xf numFmtId="3" fontId="14" fillId="31" borderId="9" xfId="646" applyFont="1" applyFill="1" applyBorder="1" applyAlignment="1">
      <alignment horizontal="left" vertical="center"/>
    </xf>
    <xf numFmtId="183" fontId="14" fillId="31" borderId="9" xfId="697" applyNumberFormat="1" applyFont="1" applyFill="1" applyBorder="1" applyAlignment="1">
      <alignment horizontal="center" vertical="center"/>
    </xf>
    <xf numFmtId="3" fontId="13" fillId="31" borderId="9" xfId="646" applyFont="1" applyFill="1" applyBorder="1" applyAlignment="1">
      <alignment vertical="center"/>
    </xf>
    <xf numFmtId="3" fontId="14" fillId="31" borderId="9" xfId="646" applyFont="1" applyFill="1" applyBorder="1" applyAlignment="1">
      <alignment vertical="center"/>
    </xf>
    <xf numFmtId="43" fontId="14" fillId="31" borderId="9" xfId="697" applyFont="1" applyFill="1" applyBorder="1" applyAlignment="1">
      <alignment horizontal="center" vertical="center"/>
    </xf>
    <xf numFmtId="194" fontId="14" fillId="31" borderId="0" xfId="653" applyFont="1" applyFill="1" applyBorder="1" applyAlignment="1" applyProtection="1">
      <alignment vertical="center"/>
      <protection locked="0"/>
    </xf>
    <xf numFmtId="9" fontId="14" fillId="47" borderId="9" xfId="492" applyFont="1" applyFill="1" applyBorder="1" applyAlignment="1" applyProtection="1">
      <alignment horizontal="center" vertical="center"/>
    </xf>
    <xf numFmtId="3" fontId="14" fillId="0" borderId="9" xfId="646" applyFont="1" applyFill="1" applyBorder="1"/>
    <xf numFmtId="182" fontId="14" fillId="0" borderId="9" xfId="758" applyNumberFormat="1" applyFont="1" applyFill="1" applyBorder="1" applyAlignment="1">
      <alignment horizontal="center" vertical="center"/>
    </xf>
    <xf numFmtId="43" fontId="67" fillId="0" borderId="9" xfId="757" applyFont="1" applyFill="1" applyBorder="1"/>
    <xf numFmtId="194" fontId="69" fillId="0" borderId="36" xfId="647" applyFont="1" applyBorder="1" applyAlignment="1" applyProtection="1">
      <alignment vertical="center" wrapText="1"/>
      <protection locked="0"/>
    </xf>
    <xf numFmtId="194" fontId="23" fillId="0" borderId="36" xfId="647" applyFont="1" applyBorder="1" applyAlignment="1" applyProtection="1">
      <alignment horizontal="left" vertical="center" wrapText="1" indent="1"/>
      <protection locked="0"/>
    </xf>
    <xf numFmtId="194" fontId="23" fillId="0" borderId="36" xfId="647" applyFont="1" applyBorder="1" applyAlignment="1" applyProtection="1">
      <alignment horizontal="left" vertical="center" wrapText="1" indent="2"/>
      <protection locked="0"/>
    </xf>
    <xf numFmtId="43" fontId="14" fillId="0" borderId="0" xfId="757" applyFont="1" applyFill="1"/>
    <xf numFmtId="194" fontId="14" fillId="31" borderId="0" xfId="648" applyFont="1" applyFill="1" applyBorder="1" applyAlignment="1" applyProtection="1">
      <alignment horizontal="right"/>
      <protection locked="0"/>
    </xf>
    <xf numFmtId="194" fontId="86" fillId="31" borderId="0" xfId="648" applyFont="1" applyFill="1" applyBorder="1" applyAlignment="1" applyProtection="1">
      <alignment horizontal="right"/>
      <protection locked="0"/>
    </xf>
    <xf numFmtId="184" fontId="90" fillId="0" borderId="0" xfId="0" applyNumberFormat="1" applyFont="1" applyAlignment="1" applyProtection="1">
      <alignment horizontal="center"/>
      <protection locked="0"/>
    </xf>
    <xf numFmtId="37" fontId="90" fillId="0" borderId="0" xfId="0" applyFont="1" applyAlignment="1" applyProtection="1">
      <alignment horizontal="center"/>
      <protection locked="0"/>
    </xf>
    <xf numFmtId="182" fontId="14" fillId="0" borderId="9" xfId="758" applyNumberFormat="1" applyFont="1" applyFill="1" applyBorder="1" applyAlignment="1"/>
    <xf numFmtId="194" fontId="14" fillId="31" borderId="0" xfId="648" quotePrefix="1" applyFont="1" applyFill="1" applyBorder="1" applyAlignment="1">
      <alignment horizontal="center"/>
    </xf>
    <xf numFmtId="3" fontId="90" fillId="31" borderId="0" xfId="659" applyNumberFormat="1" applyFont="1" applyFill="1" applyAlignment="1" applyProtection="1"/>
    <xf numFmtId="194" fontId="14" fillId="31" borderId="0" xfId="0" applyNumberFormat="1" applyFont="1" applyFill="1" applyAlignment="1" applyProtection="1">
      <alignment horizontal="left"/>
      <protection locked="0"/>
    </xf>
    <xf numFmtId="228" fontId="179" fillId="31" borderId="7" xfId="0" applyNumberFormat="1" applyFont="1" applyFill="1" applyBorder="1" applyAlignment="1">
      <alignment horizontal="left" vertical="center"/>
    </xf>
    <xf numFmtId="37" fontId="14" fillId="31" borderId="39" xfId="0" applyFont="1" applyFill="1" applyBorder="1" applyAlignment="1">
      <alignment horizontal="left" vertical="center"/>
    </xf>
    <xf numFmtId="37" fontId="177" fillId="46" borderId="3" xfId="0" applyFont="1" applyFill="1" applyBorder="1" applyAlignment="1">
      <alignment horizontal="center" vertical="center"/>
    </xf>
    <xf numFmtId="37" fontId="177" fillId="46" borderId="10" xfId="0" applyFont="1" applyFill="1" applyBorder="1" applyAlignment="1">
      <alignment horizontal="center" vertical="center"/>
    </xf>
    <xf numFmtId="37" fontId="177" fillId="46" borderId="48" xfId="0" applyFont="1" applyFill="1" applyBorder="1" applyAlignment="1">
      <alignment horizontal="center" vertical="center"/>
    </xf>
    <xf numFmtId="37" fontId="177" fillId="46" borderId="49" xfId="0" applyFont="1" applyFill="1" applyBorder="1" applyAlignment="1">
      <alignment horizontal="center" vertical="center"/>
    </xf>
    <xf numFmtId="37" fontId="90" fillId="31" borderId="24" xfId="659" applyNumberFormat="1" applyFont="1" applyFill="1" applyBorder="1" applyAlignment="1" applyProtection="1">
      <alignment vertical="center"/>
    </xf>
    <xf numFmtId="37" fontId="90" fillId="31" borderId="9" xfId="659" applyNumberFormat="1" applyFont="1" applyFill="1" applyBorder="1" applyAlignment="1" applyProtection="1">
      <alignment vertical="center"/>
    </xf>
    <xf numFmtId="37" fontId="90" fillId="31" borderId="8" xfId="659" applyNumberFormat="1" applyFont="1" applyFill="1" applyBorder="1" applyAlignment="1" applyProtection="1">
      <alignment vertical="center"/>
    </xf>
    <xf numFmtId="37" fontId="90" fillId="31" borderId="27" xfId="659" applyNumberFormat="1" applyFont="1" applyFill="1" applyBorder="1" applyAlignment="1" applyProtection="1">
      <alignment vertical="center"/>
    </xf>
    <xf numFmtId="9" fontId="14" fillId="47" borderId="9" xfId="495" applyFont="1" applyFill="1" applyBorder="1" applyAlignment="1" applyProtection="1">
      <alignment horizontal="center" vertical="center"/>
    </xf>
    <xf numFmtId="194" fontId="13" fillId="0" borderId="9" xfId="648" applyFont="1" applyFill="1" applyBorder="1" applyAlignment="1" applyProtection="1">
      <alignment horizontal="left" indent="1"/>
      <protection locked="0"/>
    </xf>
    <xf numFmtId="194" fontId="14" fillId="31" borderId="0" xfId="0" applyNumberFormat="1" applyFont="1" applyFill="1" applyAlignment="1" applyProtection="1">
      <alignment vertical="center"/>
      <protection locked="0"/>
    </xf>
    <xf numFmtId="194" fontId="68" fillId="31" borderId="0" xfId="0" applyNumberFormat="1" applyFont="1" applyFill="1" applyAlignment="1" applyProtection="1">
      <alignment vertical="center"/>
      <protection locked="0"/>
    </xf>
    <xf numFmtId="194" fontId="176" fillId="31" borderId="0" xfId="555" applyFont="1" applyFill="1" applyAlignment="1">
      <alignment vertical="center"/>
    </xf>
    <xf numFmtId="194" fontId="63" fillId="31" borderId="9" xfId="0" applyNumberFormat="1" applyFont="1" applyFill="1" applyBorder="1" applyAlignment="1">
      <alignment vertical="center"/>
    </xf>
    <xf numFmtId="184" fontId="14" fillId="0" borderId="9" xfId="647" applyNumberFormat="1" applyFont="1" applyBorder="1" applyAlignment="1" applyProtection="1">
      <alignment vertical="center"/>
      <protection locked="0"/>
    </xf>
    <xf numFmtId="194" fontId="69" fillId="31" borderId="9" xfId="208" applyFont="1" applyFill="1" applyBorder="1" applyAlignment="1" applyProtection="1">
      <alignment horizontal="justify"/>
      <protection locked="0"/>
    </xf>
    <xf numFmtId="194" fontId="69" fillId="31" borderId="9" xfId="208" applyFont="1" applyFill="1" applyBorder="1" applyProtection="1">
      <protection locked="0"/>
    </xf>
    <xf numFmtId="194" fontId="14" fillId="31" borderId="9" xfId="0" applyNumberFormat="1" applyFont="1" applyFill="1" applyBorder="1" applyAlignment="1" applyProtection="1">
      <alignment horizontal="left" vertical="center"/>
      <protection locked="0"/>
    </xf>
    <xf numFmtId="194" fontId="69" fillId="31" borderId="9" xfId="0" applyNumberFormat="1" applyFont="1" applyFill="1" applyBorder="1"/>
    <xf numFmtId="194" fontId="13" fillId="0" borderId="9" xfId="653" applyFont="1" applyFill="1" applyBorder="1" applyAlignment="1" applyProtection="1">
      <alignment vertical="center"/>
      <protection locked="0"/>
    </xf>
    <xf numFmtId="194" fontId="13" fillId="0" borderId="9" xfId="208" applyFont="1" applyFill="1" applyBorder="1" applyAlignment="1" applyProtection="1">
      <alignment horizontal="left" vertical="center"/>
    </xf>
    <xf numFmtId="194" fontId="23" fillId="0" borderId="9" xfId="734" applyNumberFormat="1" applyFont="1" applyFill="1" applyBorder="1" applyAlignment="1" applyProtection="1">
      <alignment horizontal="left" vertical="center"/>
      <protection locked="0"/>
    </xf>
    <xf numFmtId="194" fontId="14" fillId="0" borderId="9" xfId="653" applyFont="1" applyFill="1" applyBorder="1" applyAlignment="1" applyProtection="1">
      <alignment horizontal="left" vertical="center" wrapText="1" indent="1"/>
      <protection locked="0"/>
    </xf>
    <xf numFmtId="194" fontId="12" fillId="0" borderId="9" xfId="0" applyNumberFormat="1" applyFont="1" applyFill="1" applyBorder="1" applyAlignment="1">
      <alignment horizontal="left" vertical="center" indent="1"/>
    </xf>
    <xf numFmtId="194" fontId="14" fillId="0" borderId="0" xfId="636"/>
    <xf numFmtId="194" fontId="63" fillId="0" borderId="0" xfId="636" applyFont="1" applyBorder="1" applyAlignment="1" applyProtection="1">
      <alignment horizontal="left" vertical="center"/>
      <protection locked="0"/>
    </xf>
    <xf numFmtId="194" fontId="63" fillId="31" borderId="0" xfId="636" applyFont="1" applyFill="1" applyBorder="1" applyAlignment="1" applyProtection="1">
      <alignment horizontal="left" vertical="center"/>
      <protection locked="0"/>
    </xf>
    <xf numFmtId="194" fontId="63" fillId="31" borderId="0" xfId="636" applyFont="1" applyFill="1" applyAlignment="1" applyProtection="1">
      <alignment horizontal="left" vertical="center"/>
      <protection locked="0"/>
    </xf>
    <xf numFmtId="194" fontId="90" fillId="31" borderId="0" xfId="636" applyFont="1" applyFill="1" applyAlignment="1" applyProtection="1">
      <alignment horizontal="right" vertical="center"/>
      <protection locked="0"/>
    </xf>
    <xf numFmtId="194" fontId="65" fillId="31" borderId="0" xfId="636" applyFont="1" applyFill="1" applyAlignment="1" applyProtection="1">
      <alignment horizontal="center" vertical="center"/>
    </xf>
    <xf numFmtId="194" fontId="14" fillId="31" borderId="0" xfId="636" applyFill="1"/>
    <xf numFmtId="194" fontId="69" fillId="0" borderId="9" xfId="636" applyFont="1" applyBorder="1" applyAlignment="1" applyProtection="1">
      <alignment horizontal="left"/>
    </xf>
    <xf numFmtId="194" fontId="69" fillId="0" borderId="9" xfId="636" applyFont="1" applyBorder="1" applyAlignment="1" applyProtection="1">
      <alignment horizontal="left" vertical="top"/>
      <protection locked="0"/>
    </xf>
    <xf numFmtId="183" fontId="23" fillId="0" borderId="9" xfId="636" applyNumberFormat="1" applyFont="1" applyBorder="1" applyAlignment="1" applyProtection="1">
      <alignment horizontal="left"/>
    </xf>
    <xf numFmtId="194" fontId="69" fillId="0" borderId="9" xfId="636" applyFont="1" applyBorder="1" applyAlignment="1" applyProtection="1">
      <alignment horizontal="left"/>
      <protection locked="0"/>
    </xf>
    <xf numFmtId="183" fontId="23" fillId="0" borderId="9" xfId="636" applyNumberFormat="1" applyFont="1" applyBorder="1" applyAlignment="1" applyProtection="1">
      <alignment horizontal="left"/>
      <protection locked="0"/>
    </xf>
    <xf numFmtId="183" fontId="23" fillId="0" borderId="9" xfId="636" applyNumberFormat="1" applyFont="1" applyBorder="1" applyAlignment="1" applyProtection="1">
      <alignment horizontal="left" vertical="top"/>
      <protection locked="0"/>
    </xf>
    <xf numFmtId="194" fontId="23" fillId="0" borderId="9" xfId="636" applyFont="1" applyBorder="1" applyAlignment="1" applyProtection="1">
      <alignment horizontal="left" vertical="center"/>
    </xf>
    <xf numFmtId="194" fontId="23" fillId="0" borderId="9" xfId="636" applyFont="1" applyBorder="1" applyAlignment="1" applyProtection="1">
      <alignment horizontal="left" vertical="center"/>
      <protection locked="0"/>
    </xf>
    <xf numFmtId="180" fontId="69" fillId="0" borderId="9" xfId="636" applyNumberFormat="1" applyFont="1" applyBorder="1" applyAlignment="1" applyProtection="1">
      <alignment horizontal="left" vertical="center"/>
      <protection locked="0"/>
    </xf>
    <xf numFmtId="180" fontId="23" fillId="0" borderId="9" xfId="636" applyNumberFormat="1" applyFont="1" applyBorder="1" applyAlignment="1" applyProtection="1">
      <alignment horizontal="left" vertical="center"/>
      <protection locked="0"/>
    </xf>
    <xf numFmtId="180" fontId="23" fillId="0" borderId="9" xfId="636" applyNumberFormat="1" applyFont="1" applyBorder="1" applyAlignment="1" applyProtection="1">
      <alignment horizontal="right" vertical="center"/>
      <protection locked="0"/>
    </xf>
    <xf numFmtId="194" fontId="69" fillId="0" borderId="9" xfId="636" applyFont="1" applyBorder="1" applyAlignment="1" applyProtection="1">
      <alignment horizontal="center" vertical="center"/>
      <protection locked="0"/>
    </xf>
    <xf numFmtId="194" fontId="65" fillId="31" borderId="0" xfId="636" applyFont="1" applyFill="1" applyAlignment="1" applyProtection="1">
      <alignment horizontal="left" vertical="center"/>
      <protection locked="0"/>
    </xf>
    <xf numFmtId="180" fontId="65" fillId="31" borderId="0" xfId="636" applyNumberFormat="1" applyFont="1" applyFill="1" applyAlignment="1" applyProtection="1">
      <alignment horizontal="justify" vertical="center"/>
      <protection locked="0"/>
    </xf>
    <xf numFmtId="203" fontId="65" fillId="31" borderId="0" xfId="636" applyNumberFormat="1" applyFont="1" applyFill="1" applyAlignment="1" applyProtection="1">
      <alignment horizontal="left" vertical="center"/>
      <protection locked="0"/>
    </xf>
    <xf numFmtId="184" fontId="23" fillId="31" borderId="36" xfId="734" applyNumberFormat="1" applyFont="1" applyFill="1" applyBorder="1" applyAlignment="1" applyProtection="1">
      <alignment horizontal="right" vertical="center" wrapText="1"/>
      <protection locked="0"/>
    </xf>
    <xf numFmtId="194" fontId="23" fillId="31" borderId="46" xfId="0" applyNumberFormat="1" applyFont="1" applyFill="1" applyBorder="1" applyAlignment="1" applyProtection="1">
      <alignment horizontal="left" vertical="center"/>
    </xf>
    <xf numFmtId="194" fontId="23" fillId="31" borderId="36" xfId="0" applyNumberFormat="1" applyFont="1" applyFill="1" applyBorder="1" applyAlignment="1" applyProtection="1">
      <alignment horizontal="left" vertical="center"/>
    </xf>
    <xf numFmtId="194" fontId="0" fillId="31" borderId="0" xfId="0" applyNumberFormat="1" applyFill="1"/>
    <xf numFmtId="194" fontId="65" fillId="31" borderId="0" xfId="636" applyFont="1" applyFill="1" applyProtection="1">
      <protection locked="0"/>
    </xf>
    <xf numFmtId="40" fontId="23" fillId="31" borderId="0" xfId="636" applyNumberFormat="1" applyFont="1" applyFill="1" applyProtection="1">
      <protection locked="0"/>
    </xf>
    <xf numFmtId="40" fontId="65" fillId="31" borderId="51" xfId="650" applyNumberFormat="1" applyFont="1" applyFill="1" applyBorder="1" applyAlignment="1" applyProtection="1">
      <alignment horizontal="left"/>
      <protection locked="0"/>
    </xf>
    <xf numFmtId="40" fontId="65" fillId="31" borderId="0" xfId="650" applyNumberFormat="1" applyFont="1" applyFill="1" applyBorder="1" applyAlignment="1" applyProtection="1">
      <alignment horizontal="right"/>
      <protection locked="0"/>
    </xf>
    <xf numFmtId="40" fontId="65" fillId="31" borderId="0" xfId="734" applyNumberFormat="1" applyFont="1" applyFill="1" applyBorder="1" applyAlignment="1" applyProtection="1">
      <alignment horizontal="right"/>
    </xf>
    <xf numFmtId="40" fontId="146" fillId="31" borderId="0" xfId="636" applyNumberFormat="1" applyFont="1" applyFill="1" applyBorder="1" applyAlignment="1" applyProtection="1">
      <alignment horizontal="right" vertical="center"/>
      <protection locked="0"/>
    </xf>
    <xf numFmtId="40" fontId="65" fillId="31" borderId="0" xfId="636" applyNumberFormat="1" applyFont="1" applyFill="1" applyProtection="1">
      <protection locked="0"/>
    </xf>
    <xf numFmtId="40" fontId="65" fillId="31" borderId="0" xfId="636" applyNumberFormat="1" applyFont="1" applyFill="1" applyBorder="1" applyProtection="1">
      <protection locked="0"/>
    </xf>
    <xf numFmtId="194" fontId="0" fillId="31" borderId="0" xfId="0" applyNumberFormat="1" applyFill="1" applyAlignment="1">
      <alignment vertical="center"/>
    </xf>
    <xf numFmtId="194" fontId="147" fillId="31" borderId="0" xfId="0" applyNumberFormat="1" applyFont="1" applyFill="1" applyAlignment="1">
      <alignment vertical="center"/>
    </xf>
    <xf numFmtId="180" fontId="175" fillId="31" borderId="0" xfId="636" applyNumberFormat="1" applyFont="1" applyFill="1" applyBorder="1" applyAlignment="1" applyProtection="1">
      <alignment horizontal="left" vertical="center"/>
      <protection locked="0"/>
    </xf>
    <xf numFmtId="194" fontId="175" fillId="31" borderId="0" xfId="636" applyFont="1" applyFill="1"/>
    <xf numFmtId="194" fontId="175" fillId="31" borderId="0" xfId="636" applyFont="1" applyFill="1" applyAlignment="1" applyProtection="1">
      <alignment horizontal="left" vertical="center"/>
      <protection locked="0"/>
    </xf>
    <xf numFmtId="194" fontId="175" fillId="31" borderId="0" xfId="636" applyFont="1" applyFill="1" applyBorder="1" applyAlignment="1" applyProtection="1">
      <alignment horizontal="left" vertical="center"/>
      <protection locked="0"/>
    </xf>
    <xf numFmtId="178" fontId="175" fillId="31" borderId="0" xfId="691" applyFont="1" applyFill="1" applyAlignment="1" applyProtection="1">
      <alignment vertical="center"/>
      <protection locked="0"/>
    </xf>
    <xf numFmtId="184" fontId="176" fillId="0" borderId="0" xfId="647" applyNumberFormat="1" applyFont="1" applyAlignment="1" applyProtection="1">
      <alignment vertical="center"/>
      <protection locked="0"/>
    </xf>
    <xf numFmtId="184" fontId="175" fillId="0" borderId="0" xfId="644" applyNumberFormat="1" applyFont="1" applyFill="1" applyBorder="1" applyAlignment="1" applyProtection="1">
      <alignment horizontal="center" vertical="center"/>
      <protection locked="0"/>
    </xf>
    <xf numFmtId="184" fontId="175" fillId="0" borderId="0" xfId="647" applyNumberFormat="1" applyFont="1" applyBorder="1" applyAlignment="1" applyProtection="1">
      <alignment vertical="center"/>
      <protection locked="0"/>
    </xf>
    <xf numFmtId="49" fontId="13" fillId="31" borderId="9" xfId="653" applyNumberFormat="1" applyFont="1" applyFill="1" applyBorder="1" applyAlignment="1" applyProtection="1">
      <alignment horizontal="center" vertical="center"/>
      <protection locked="0"/>
    </xf>
    <xf numFmtId="43" fontId="177" fillId="46" borderId="9" xfId="756" applyNumberFormat="1" applyFont="1" applyFill="1" applyBorder="1" applyAlignment="1" applyProtection="1">
      <alignment horizontal="center" vertical="center" wrapText="1"/>
      <protection locked="0"/>
    </xf>
    <xf numFmtId="9" fontId="14" fillId="31" borderId="0" xfId="492" applyFont="1" applyFill="1" applyAlignment="1">
      <alignment horizontal="center" vertical="center"/>
    </xf>
    <xf numFmtId="37" fontId="91" fillId="31" borderId="0" xfId="0" applyFont="1" applyFill="1" applyAlignment="1" applyProtection="1">
      <alignment horizontal="center" vertical="center"/>
      <protection locked="0"/>
    </xf>
    <xf numFmtId="37" fontId="13" fillId="31" borderId="0" xfId="0" applyFont="1" applyFill="1" applyAlignment="1">
      <alignment horizontal="center" vertical="center"/>
    </xf>
    <xf numFmtId="37" fontId="182" fillId="46" borderId="9" xfId="0" applyFont="1" applyFill="1" applyBorder="1" applyAlignment="1">
      <alignment horizontal="center" vertical="center" wrapText="1"/>
    </xf>
    <xf numFmtId="37" fontId="177" fillId="46" borderId="9" xfId="0" applyFont="1" applyFill="1" applyBorder="1" applyAlignment="1">
      <alignment horizontal="center" vertical="center" wrapText="1"/>
    </xf>
    <xf numFmtId="37" fontId="13" fillId="31" borderId="0" xfId="0" applyFont="1" applyFill="1" applyAlignment="1">
      <alignment horizontal="center" vertical="center" wrapText="1"/>
    </xf>
    <xf numFmtId="184" fontId="13" fillId="47" borderId="9" xfId="752" applyNumberFormat="1" applyFont="1" applyFill="1" applyBorder="1" applyAlignment="1">
      <alignment vertical="center"/>
    </xf>
    <xf numFmtId="9" fontId="13" fillId="47" borderId="9" xfId="492" applyFont="1" applyFill="1" applyBorder="1" applyAlignment="1">
      <alignment horizontal="center" vertical="center"/>
    </xf>
    <xf numFmtId="37" fontId="13" fillId="31" borderId="0" xfId="0" applyFont="1" applyFill="1" applyAlignment="1">
      <alignment vertical="center"/>
    </xf>
    <xf numFmtId="37" fontId="14" fillId="31" borderId="9" xfId="0" applyFont="1" applyFill="1" applyBorder="1" applyAlignment="1">
      <alignment vertical="center"/>
    </xf>
    <xf numFmtId="194" fontId="14" fillId="31" borderId="9" xfId="653" applyFont="1" applyFill="1" applyBorder="1" applyAlignment="1" applyProtection="1">
      <alignment horizontal="left" vertical="center" wrapText="1"/>
      <protection locked="0"/>
    </xf>
    <xf numFmtId="184" fontId="14" fillId="31" borderId="9" xfId="752" applyNumberFormat="1" applyFont="1" applyFill="1" applyBorder="1" applyAlignment="1">
      <alignment vertical="center"/>
    </xf>
    <xf numFmtId="184" fontId="14" fillId="47" borderId="9" xfId="752" applyNumberFormat="1" applyFont="1" applyFill="1" applyBorder="1" applyAlignment="1">
      <alignment vertical="center"/>
    </xf>
    <xf numFmtId="9" fontId="14" fillId="47" borderId="9" xfId="492" applyFont="1" applyFill="1" applyBorder="1" applyAlignment="1">
      <alignment horizontal="center" vertical="center"/>
    </xf>
    <xf numFmtId="194" fontId="14" fillId="31" borderId="9" xfId="653" applyFont="1" applyFill="1" applyBorder="1" applyAlignment="1">
      <alignment horizontal="left" vertical="center" wrapText="1"/>
    </xf>
    <xf numFmtId="194" fontId="14" fillId="23" borderId="9" xfId="653" applyFont="1" applyFill="1" applyBorder="1" applyAlignment="1">
      <alignment horizontal="left" vertical="center" wrapText="1"/>
    </xf>
    <xf numFmtId="194" fontId="14" fillId="23" borderId="9" xfId="653" applyFont="1" applyFill="1" applyBorder="1" applyAlignment="1" applyProtection="1">
      <alignment horizontal="left" vertical="center" wrapText="1"/>
      <protection locked="0"/>
    </xf>
    <xf numFmtId="194" fontId="14" fillId="0" borderId="9" xfId="653" applyFont="1" applyFill="1" applyBorder="1" applyAlignment="1" applyProtection="1">
      <alignment horizontal="left" vertical="center" wrapText="1"/>
      <protection locked="0"/>
    </xf>
    <xf numFmtId="37" fontId="13" fillId="31" borderId="9" xfId="0" applyFont="1" applyFill="1" applyBorder="1" applyAlignment="1">
      <alignment horizontal="center" vertical="center"/>
    </xf>
    <xf numFmtId="37" fontId="13" fillId="31" borderId="9" xfId="0" applyFont="1" applyFill="1" applyBorder="1" applyAlignment="1">
      <alignment horizontal="left" vertical="center"/>
    </xf>
    <xf numFmtId="37" fontId="176" fillId="31" borderId="0" xfId="0" applyFont="1" applyFill="1" applyBorder="1" applyAlignment="1">
      <alignment horizontal="left" vertical="center"/>
    </xf>
    <xf numFmtId="37" fontId="175" fillId="31" borderId="0" xfId="0" applyFont="1" applyFill="1" applyBorder="1" applyAlignment="1">
      <alignment vertical="center"/>
    </xf>
    <xf numFmtId="184" fontId="175" fillId="31" borderId="0" xfId="691" applyNumberFormat="1" applyFont="1" applyFill="1" applyBorder="1" applyAlignment="1">
      <alignment vertical="center"/>
    </xf>
    <xf numFmtId="9" fontId="175" fillId="31" borderId="0" xfId="492" applyFont="1" applyFill="1" applyAlignment="1">
      <alignment horizontal="center" vertical="center"/>
    </xf>
    <xf numFmtId="37" fontId="175" fillId="31" borderId="0" xfId="0" applyFont="1" applyFill="1" applyAlignment="1">
      <alignment vertical="center"/>
    </xf>
    <xf numFmtId="37" fontId="176" fillId="31" borderId="0" xfId="0" applyFont="1" applyFill="1" applyAlignment="1">
      <alignment vertical="center"/>
    </xf>
    <xf numFmtId="9" fontId="175" fillId="31" borderId="0" xfId="495" applyFont="1" applyFill="1" applyAlignment="1" applyProtection="1">
      <alignment vertical="center"/>
      <protection locked="0"/>
    </xf>
    <xf numFmtId="49" fontId="175" fillId="31" borderId="0" xfId="653" applyNumberFormat="1" applyFont="1" applyFill="1" applyBorder="1" applyAlignment="1">
      <alignment horizontal="left" vertical="center"/>
    </xf>
    <xf numFmtId="194" fontId="175" fillId="31" borderId="0" xfId="653" applyFont="1" applyFill="1" applyAlignment="1">
      <alignment vertical="center"/>
    </xf>
    <xf numFmtId="49" fontId="175" fillId="31" borderId="0" xfId="653" applyNumberFormat="1" applyFont="1" applyFill="1" applyBorder="1" applyAlignment="1">
      <alignment horizontal="center" vertical="center"/>
    </xf>
    <xf numFmtId="194" fontId="176" fillId="31" borderId="0" xfId="653" applyFont="1" applyFill="1" applyAlignment="1">
      <alignment vertical="center"/>
    </xf>
    <xf numFmtId="9" fontId="175" fillId="31" borderId="0" xfId="495" applyFont="1" applyFill="1" applyAlignment="1">
      <alignment horizontal="center" vertical="center"/>
    </xf>
    <xf numFmtId="184" fontId="175" fillId="31" borderId="0" xfId="653" applyNumberFormat="1" applyFont="1" applyFill="1" applyAlignment="1">
      <alignment vertical="center"/>
    </xf>
    <xf numFmtId="10" fontId="23" fillId="47" borderId="9" xfId="492" applyNumberFormat="1" applyFont="1" applyFill="1" applyBorder="1" applyAlignment="1" applyProtection="1">
      <alignment horizontal="center" vertical="center" wrapText="1"/>
    </xf>
    <xf numFmtId="10" fontId="69" fillId="47" borderId="9" xfId="492" applyNumberFormat="1" applyFont="1" applyFill="1" applyBorder="1" applyAlignment="1" applyProtection="1">
      <alignment horizontal="center" vertical="center" wrapText="1"/>
    </xf>
    <xf numFmtId="49" fontId="148" fillId="31" borderId="9" xfId="653" applyNumberFormat="1" applyFont="1" applyFill="1" applyBorder="1" applyAlignment="1" applyProtection="1">
      <alignment horizontal="right" vertical="center"/>
      <protection locked="0"/>
    </xf>
    <xf numFmtId="49" fontId="148" fillId="31" borderId="9" xfId="653" applyNumberFormat="1" applyFont="1" applyFill="1" applyBorder="1" applyAlignment="1" applyProtection="1">
      <alignment horizontal="center" vertical="center"/>
      <protection locked="0"/>
    </xf>
    <xf numFmtId="183" fontId="23" fillId="23" borderId="9" xfId="636" applyNumberFormat="1" applyFont="1" applyFill="1" applyBorder="1" applyAlignment="1" applyProtection="1">
      <alignment horizontal="left"/>
      <protection locked="0"/>
    </xf>
    <xf numFmtId="37" fontId="14" fillId="31" borderId="53" xfId="0" applyFont="1" applyFill="1" applyBorder="1" applyAlignment="1">
      <alignment horizontal="center" vertical="center"/>
    </xf>
    <xf numFmtId="194" fontId="105" fillId="0" borderId="0" xfId="635" applyFont="1" applyFill="1" applyAlignment="1">
      <alignment vertical="center"/>
    </xf>
    <xf numFmtId="194" fontId="105" fillId="0" borderId="0" xfId="635" applyFont="1" applyFill="1" applyAlignment="1">
      <alignment vertical="center" wrapText="1"/>
    </xf>
    <xf numFmtId="194" fontId="105" fillId="0" borderId="42" xfId="635" applyFont="1" applyFill="1" applyBorder="1" applyAlignment="1">
      <alignment vertical="center" wrapText="1"/>
    </xf>
    <xf numFmtId="194" fontId="105" fillId="31" borderId="42" xfId="208" applyFont="1" applyFill="1" applyBorder="1" applyAlignment="1" applyProtection="1">
      <alignment horizontal="left" vertical="center" wrapText="1"/>
    </xf>
    <xf numFmtId="194" fontId="105" fillId="31" borderId="54" xfId="208" applyFont="1" applyFill="1" applyBorder="1" applyAlignment="1" applyProtection="1">
      <alignment horizontal="center" vertical="center" wrapText="1"/>
    </xf>
    <xf numFmtId="194" fontId="105" fillId="31" borderId="42" xfId="208" applyFont="1" applyFill="1" applyBorder="1" applyAlignment="1" applyProtection="1">
      <alignment horizontal="center" vertical="center" wrapText="1"/>
    </xf>
    <xf numFmtId="194" fontId="105" fillId="31" borderId="42" xfId="208" applyFont="1" applyFill="1" applyBorder="1" applyAlignment="1" applyProtection="1">
      <alignment vertical="center" wrapText="1"/>
    </xf>
    <xf numFmtId="194" fontId="105" fillId="0" borderId="42" xfId="635" applyFont="1" applyFill="1" applyBorder="1" applyAlignment="1">
      <alignment vertical="center"/>
    </xf>
    <xf numFmtId="194" fontId="105" fillId="0" borderId="24" xfId="635" applyFont="1" applyFill="1" applyBorder="1" applyAlignment="1">
      <alignment vertical="center"/>
    </xf>
    <xf numFmtId="194" fontId="105" fillId="0" borderId="0" xfId="635" applyFont="1" applyFill="1" applyBorder="1" applyAlignment="1">
      <alignment vertical="center"/>
    </xf>
    <xf numFmtId="194" fontId="80" fillId="31" borderId="0" xfId="208" applyFont="1" applyFill="1" applyBorder="1" applyAlignment="1" applyProtection="1">
      <alignment horizontal="center" vertical="center"/>
    </xf>
    <xf numFmtId="194" fontId="105" fillId="31" borderId="42" xfId="208" applyFont="1" applyFill="1" applyBorder="1" applyAlignment="1" applyProtection="1">
      <alignment vertical="center" wrapText="1"/>
      <protection locked="0"/>
    </xf>
    <xf numFmtId="194" fontId="105" fillId="31" borderId="43" xfId="208" applyFont="1" applyFill="1" applyBorder="1" applyAlignment="1" applyProtection="1">
      <alignment horizontal="center" vertical="center" wrapText="1"/>
    </xf>
    <xf numFmtId="194" fontId="105" fillId="0" borderId="55" xfId="635" applyFont="1" applyFill="1" applyBorder="1" applyAlignment="1">
      <alignment vertical="center"/>
    </xf>
    <xf numFmtId="194" fontId="105" fillId="31" borderId="55" xfId="208" applyFont="1" applyFill="1" applyBorder="1" applyAlignment="1" applyProtection="1">
      <alignment horizontal="center" vertical="center" wrapText="1"/>
    </xf>
    <xf numFmtId="194" fontId="105" fillId="31" borderId="56" xfId="208" applyFont="1" applyFill="1" applyBorder="1" applyAlignment="1" applyProtection="1">
      <alignment horizontal="center" vertical="center" wrapText="1"/>
    </xf>
    <xf numFmtId="194" fontId="105" fillId="31" borderId="0" xfId="208" applyFont="1" applyFill="1" applyBorder="1" applyAlignment="1" applyProtection="1">
      <alignment horizontal="center" vertical="center" wrapText="1"/>
    </xf>
    <xf numFmtId="194" fontId="105" fillId="31" borderId="24" xfId="208" applyFont="1" applyFill="1" applyBorder="1" applyAlignment="1" applyProtection="1">
      <alignment horizontal="center" vertical="center" wrapText="1"/>
    </xf>
    <xf numFmtId="194" fontId="105" fillId="31" borderId="0" xfId="208" applyFont="1" applyFill="1" applyBorder="1" applyAlignment="1" applyProtection="1">
      <alignment vertical="center" wrapText="1"/>
    </xf>
    <xf numFmtId="194" fontId="105" fillId="31" borderId="4" xfId="208" applyFont="1" applyFill="1" applyBorder="1" applyAlignment="1" applyProtection="1">
      <alignment vertical="center" wrapText="1"/>
    </xf>
    <xf numFmtId="194" fontId="105" fillId="31" borderId="47" xfId="208" applyFont="1" applyFill="1" applyBorder="1" applyAlignment="1" applyProtection="1">
      <alignment horizontal="center" vertical="center" wrapText="1"/>
    </xf>
    <xf numFmtId="194" fontId="105" fillId="31" borderId="15" xfId="208" applyFont="1" applyFill="1" applyBorder="1" applyAlignment="1" applyProtection="1">
      <alignment vertical="center"/>
      <protection locked="0"/>
    </xf>
    <xf numFmtId="194" fontId="105" fillId="31" borderId="15" xfId="208" applyFont="1" applyFill="1" applyBorder="1" applyAlignment="1" applyProtection="1">
      <alignment horizontal="center" vertical="center" wrapText="1"/>
    </xf>
    <xf numFmtId="194" fontId="105" fillId="31" borderId="50" xfId="208" applyFont="1" applyFill="1" applyBorder="1" applyAlignment="1" applyProtection="1">
      <alignment horizontal="center" vertical="center" wrapText="1"/>
    </xf>
    <xf numFmtId="182" fontId="181" fillId="0" borderId="9" xfId="758" applyNumberFormat="1" applyFont="1" applyFill="1" applyBorder="1" applyAlignment="1">
      <alignment horizontal="left" vertical="center"/>
    </xf>
    <xf numFmtId="43" fontId="68" fillId="0" borderId="0" xfId="757" applyFont="1" applyFill="1" applyAlignment="1">
      <alignment horizontal="right"/>
    </xf>
    <xf numFmtId="43" fontId="107" fillId="0" borderId="0" xfId="757" applyFont="1" applyFill="1" applyAlignment="1">
      <alignment horizontal="center"/>
    </xf>
    <xf numFmtId="43" fontId="12" fillId="0" borderId="0" xfId="757" applyFont="1" applyFill="1"/>
    <xf numFmtId="194" fontId="12" fillId="0" borderId="0" xfId="648" applyFont="1" applyFill="1" applyBorder="1" applyAlignment="1">
      <alignment horizontal="right"/>
    </xf>
    <xf numFmtId="43" fontId="12" fillId="0" borderId="0" xfId="757" applyFont="1" applyFill="1" applyAlignment="1">
      <alignment horizontal="left"/>
    </xf>
    <xf numFmtId="194" fontId="66" fillId="0" borderId="0" xfId="648" applyFont="1" applyFill="1" applyBorder="1" applyAlignment="1">
      <alignment horizontal="right"/>
    </xf>
    <xf numFmtId="194" fontId="0" fillId="0" borderId="0" xfId="0" applyNumberFormat="1" applyAlignment="1">
      <alignment vertical="center"/>
    </xf>
    <xf numFmtId="43" fontId="142" fillId="0" borderId="9" xfId="757" applyFont="1" applyFill="1" applyBorder="1" applyAlignment="1"/>
    <xf numFmtId="43" fontId="109" fillId="0" borderId="9" xfId="757" applyFont="1" applyFill="1" applyBorder="1" applyAlignment="1"/>
    <xf numFmtId="43" fontId="109" fillId="0" borderId="9" xfId="757" applyFont="1" applyFill="1" applyBorder="1" applyAlignment="1">
      <alignment wrapText="1"/>
    </xf>
    <xf numFmtId="43" fontId="142" fillId="0" borderId="9" xfId="757" applyFont="1" applyFill="1" applyBorder="1" applyAlignment="1">
      <alignment horizontal="left"/>
    </xf>
    <xf numFmtId="43" fontId="109" fillId="0" borderId="9" xfId="757" applyFont="1" applyFill="1" applyBorder="1" applyAlignment="1">
      <alignment horizontal="left"/>
    </xf>
    <xf numFmtId="43" fontId="67" fillId="0" borderId="0" xfId="757" applyFont="1" applyFill="1" applyBorder="1"/>
    <xf numFmtId="194" fontId="67" fillId="0" borderId="0" xfId="648" applyFont="1" applyFill="1"/>
    <xf numFmtId="43" fontId="68" fillId="0" borderId="0" xfId="757" applyFont="1" applyFill="1"/>
    <xf numFmtId="43" fontId="142" fillId="0" borderId="9" xfId="757" applyFont="1" applyFill="1" applyBorder="1" applyAlignment="1">
      <alignment horizontal="center"/>
    </xf>
    <xf numFmtId="43" fontId="67" fillId="0" borderId="0" xfId="757" applyFont="1" applyFill="1" applyBorder="1" applyAlignment="1">
      <alignment horizontal="left" indent="1"/>
    </xf>
    <xf numFmtId="43" fontId="68" fillId="0" borderId="0" xfId="757" applyFont="1" applyFill="1" applyAlignment="1">
      <alignment horizontal="left"/>
    </xf>
    <xf numFmtId="194" fontId="14" fillId="0" borderId="9" xfId="648" applyFont="1" applyBorder="1" applyAlignment="1">
      <alignment horizontal="center"/>
    </xf>
    <xf numFmtId="194" fontId="14" fillId="0" borderId="9" xfId="648" applyFont="1" applyFill="1" applyBorder="1" applyAlignment="1">
      <alignment horizontal="center"/>
    </xf>
    <xf numFmtId="194" fontId="14" fillId="31" borderId="9" xfId="648" applyFont="1" applyFill="1" applyBorder="1" applyAlignment="1"/>
    <xf numFmtId="9" fontId="13" fillId="47" borderId="9" xfId="492" applyFont="1" applyFill="1" applyBorder="1" applyAlignment="1"/>
    <xf numFmtId="194" fontId="12" fillId="31" borderId="0" xfId="648" applyFont="1" applyFill="1" applyAlignment="1">
      <alignment horizontal="left"/>
    </xf>
    <xf numFmtId="194" fontId="67" fillId="31" borderId="0" xfId="648" applyFont="1" applyFill="1"/>
    <xf numFmtId="194" fontId="12" fillId="31" borderId="0" xfId="648" applyFont="1" applyFill="1" applyBorder="1" applyAlignment="1">
      <alignment horizontal="right"/>
    </xf>
    <xf numFmtId="194" fontId="12" fillId="31" borderId="0" xfId="648" applyFont="1" applyFill="1"/>
    <xf numFmtId="194" fontId="66" fillId="31" borderId="0" xfId="648" applyFont="1" applyFill="1" applyBorder="1" applyAlignment="1">
      <alignment horizontal="right"/>
    </xf>
    <xf numFmtId="194" fontId="183" fillId="31" borderId="38" xfId="0" applyNumberFormat="1" applyFont="1" applyFill="1" applyBorder="1" applyAlignment="1">
      <alignment horizontal="center" vertical="center"/>
    </xf>
    <xf numFmtId="194" fontId="68" fillId="31" borderId="0" xfId="606" applyFont="1" applyFill="1"/>
    <xf numFmtId="194" fontId="183" fillId="31" borderId="32" xfId="0" applyNumberFormat="1" applyFont="1" applyFill="1" applyBorder="1" applyAlignment="1">
      <alignment horizontal="center" vertical="center"/>
    </xf>
    <xf numFmtId="194" fontId="184" fillId="31" borderId="9" xfId="0" applyNumberFormat="1" applyFont="1" applyFill="1" applyBorder="1" applyAlignment="1">
      <alignment horizontal="center" vertical="center"/>
    </xf>
    <xf numFmtId="194" fontId="184" fillId="31" borderId="9" xfId="0" applyNumberFormat="1" applyFont="1" applyFill="1" applyBorder="1"/>
    <xf numFmtId="194" fontId="185" fillId="31" borderId="33" xfId="0" applyNumberFormat="1" applyFont="1" applyFill="1" applyBorder="1" applyAlignment="1">
      <alignment vertical="center"/>
    </xf>
    <xf numFmtId="194" fontId="184" fillId="31" borderId="9" xfId="0" applyNumberFormat="1" applyFont="1" applyFill="1" applyBorder="1" applyAlignment="1">
      <alignment vertical="center"/>
    </xf>
    <xf numFmtId="194" fontId="184" fillId="31" borderId="33" xfId="0" applyNumberFormat="1" applyFont="1" applyFill="1" applyBorder="1" applyAlignment="1">
      <alignment vertical="center"/>
    </xf>
    <xf numFmtId="194" fontId="183" fillId="31" borderId="34" xfId="0" applyNumberFormat="1" applyFont="1" applyFill="1" applyBorder="1" applyAlignment="1">
      <alignment horizontal="center" vertical="center"/>
    </xf>
    <xf numFmtId="194" fontId="184" fillId="31" borderId="0" xfId="0" applyNumberFormat="1" applyFont="1" applyFill="1" applyBorder="1" applyAlignment="1">
      <alignment horizontal="left" vertical="center"/>
    </xf>
    <xf numFmtId="194" fontId="185" fillId="31" borderId="0" xfId="0" applyNumberFormat="1" applyFont="1" applyFill="1" applyBorder="1"/>
    <xf numFmtId="194" fontId="172" fillId="31" borderId="0" xfId="0" applyNumberFormat="1" applyFont="1" applyFill="1" applyBorder="1" applyAlignment="1">
      <alignment horizontal="left" vertical="center"/>
    </xf>
    <xf numFmtId="194" fontId="7" fillId="31" borderId="0" xfId="606" applyFill="1"/>
    <xf numFmtId="49" fontId="14" fillId="31" borderId="9" xfId="643" applyNumberFormat="1" applyFont="1" applyFill="1" applyBorder="1" applyAlignment="1" applyProtection="1">
      <alignment horizontal="center" vertical="center"/>
      <protection locked="0"/>
    </xf>
    <xf numFmtId="194" fontId="13" fillId="0" borderId="7" xfId="0" applyNumberFormat="1" applyFont="1" applyFill="1" applyBorder="1" applyAlignment="1"/>
    <xf numFmtId="194" fontId="13" fillId="0" borderId="0" xfId="0" applyNumberFormat="1" applyFont="1" applyFill="1" applyAlignment="1">
      <alignment horizontal="left"/>
    </xf>
    <xf numFmtId="194" fontId="14" fillId="0" borderId="0" xfId="0" applyNumberFormat="1" applyFont="1" applyFill="1" applyAlignment="1">
      <alignment horizontal="left"/>
    </xf>
    <xf numFmtId="194" fontId="12" fillId="0" borderId="0" xfId="0" applyNumberFormat="1" applyFont="1" applyFill="1" applyBorder="1" applyAlignment="1">
      <alignment horizontal="left"/>
    </xf>
    <xf numFmtId="194" fontId="14" fillId="0" borderId="0" xfId="0" applyNumberFormat="1" applyFont="1" applyFill="1" applyBorder="1" applyAlignment="1">
      <alignment horizontal="left"/>
    </xf>
    <xf numFmtId="182" fontId="14" fillId="0" borderId="0" xfId="0" applyNumberFormat="1" applyFont="1" applyFill="1" applyBorder="1" applyAlignment="1">
      <alignment horizontal="center"/>
    </xf>
    <xf numFmtId="194" fontId="14" fillId="0" borderId="0" xfId="0" applyNumberFormat="1" applyFont="1" applyFill="1" applyBorder="1" applyAlignment="1">
      <alignment horizontal="center"/>
    </xf>
    <xf numFmtId="194" fontId="12" fillId="0" borderId="0" xfId="0" applyNumberFormat="1" applyFont="1" applyFill="1" applyAlignment="1"/>
    <xf numFmtId="194" fontId="14" fillId="0" borderId="0" xfId="0" applyNumberFormat="1" applyFont="1" applyFill="1"/>
    <xf numFmtId="194" fontId="14" fillId="0" borderId="0" xfId="0" applyNumberFormat="1" applyFont="1" applyFill="1" applyAlignment="1">
      <alignment vertical="center"/>
    </xf>
    <xf numFmtId="178" fontId="13" fillId="47" borderId="9" xfId="691" applyFont="1" applyFill="1" applyBorder="1" applyAlignment="1">
      <alignment horizontal="center" vertical="center"/>
    </xf>
    <xf numFmtId="49" fontId="14" fillId="31" borderId="9" xfId="656" applyNumberFormat="1" applyFont="1" applyFill="1" applyBorder="1" applyAlignment="1" applyProtection="1">
      <alignment horizontal="left" vertical="center" wrapText="1"/>
    </xf>
    <xf numFmtId="194" fontId="185" fillId="31" borderId="0" xfId="0" applyNumberFormat="1" applyFont="1" applyFill="1"/>
    <xf numFmtId="9" fontId="177" fillId="46" borderId="9" xfId="495" applyFont="1" applyFill="1" applyBorder="1" applyAlignment="1">
      <alignment horizontal="center" vertical="center" wrapText="1"/>
    </xf>
    <xf numFmtId="194" fontId="13" fillId="0" borderId="9" xfId="648" applyFont="1" applyFill="1" applyBorder="1" applyAlignment="1">
      <alignment horizontal="center"/>
    </xf>
    <xf numFmtId="184" fontId="14" fillId="0" borderId="0" xfId="648" applyNumberFormat="1" applyFont="1" applyFill="1" applyAlignment="1">
      <alignment horizontal="center"/>
    </xf>
    <xf numFmtId="194" fontId="14" fillId="0" borderId="0" xfId="648" applyFont="1" applyFill="1" applyAlignment="1">
      <alignment horizontal="center"/>
    </xf>
    <xf numFmtId="49" fontId="63" fillId="31" borderId="51" xfId="650" applyNumberFormat="1" applyFont="1" applyFill="1" applyBorder="1" applyAlignment="1" applyProtection="1">
      <alignment horizontal="left"/>
      <protection locked="0"/>
    </xf>
    <xf numFmtId="194" fontId="177" fillId="46" borderId="9" xfId="655" applyFont="1" applyFill="1" applyBorder="1" applyAlignment="1" applyProtection="1">
      <alignment horizontal="center" vertical="center"/>
      <protection locked="0"/>
    </xf>
    <xf numFmtId="194" fontId="14" fillId="31" borderId="9" xfId="643" applyFont="1" applyFill="1" applyBorder="1" applyAlignment="1" applyProtection="1">
      <alignment horizontal="center" vertical="center"/>
      <protection locked="0"/>
    </xf>
    <xf numFmtId="49" fontId="23" fillId="31" borderId="51" xfId="650" applyNumberFormat="1" applyFont="1" applyFill="1" applyBorder="1" applyAlignment="1" applyProtection="1">
      <alignment horizontal="left"/>
      <protection locked="0"/>
    </xf>
    <xf numFmtId="49" fontId="23" fillId="31" borderId="54" xfId="650" applyNumberFormat="1" applyFont="1" applyFill="1" applyBorder="1" applyAlignment="1" applyProtection="1">
      <alignment horizontal="left"/>
      <protection locked="0"/>
    </xf>
    <xf numFmtId="194" fontId="14" fillId="0" borderId="9" xfId="653" applyFont="1" applyFill="1" applyBorder="1" applyAlignment="1">
      <alignment horizontal="left" vertical="center" wrapText="1" indent="1"/>
    </xf>
    <xf numFmtId="194" fontId="13" fillId="0" borderId="9" xfId="653" applyFont="1" applyFill="1" applyBorder="1" applyAlignment="1" applyProtection="1">
      <alignment horizontal="left" vertical="center" wrapText="1"/>
      <protection locked="0"/>
    </xf>
    <xf numFmtId="43" fontId="178" fillId="31" borderId="0" xfId="734" applyNumberFormat="1" applyFont="1" applyFill="1" applyAlignment="1">
      <alignment vertical="center"/>
    </xf>
    <xf numFmtId="37" fontId="90" fillId="31" borderId="0" xfId="0" applyNumberFormat="1" applyFont="1" applyFill="1" applyAlignment="1" applyProtection="1">
      <alignment horizontal="center"/>
      <protection locked="0"/>
    </xf>
    <xf numFmtId="43" fontId="178" fillId="31" borderId="11" xfId="734" applyNumberFormat="1" applyFont="1" applyFill="1" applyBorder="1" applyAlignment="1">
      <alignment vertical="center"/>
    </xf>
    <xf numFmtId="43" fontId="178" fillId="31" borderId="9" xfId="734" applyNumberFormat="1" applyFont="1" applyFill="1" applyBorder="1" applyAlignment="1">
      <alignment vertical="center"/>
    </xf>
    <xf numFmtId="49" fontId="69" fillId="31" borderId="51" xfId="650" applyNumberFormat="1" applyFont="1" applyFill="1" applyBorder="1" applyAlignment="1" applyProtection="1">
      <alignment horizontal="left"/>
      <protection locked="0"/>
    </xf>
    <xf numFmtId="37" fontId="14" fillId="31" borderId="0" xfId="650" applyFont="1" applyFill="1" applyBorder="1" applyProtection="1">
      <protection locked="0"/>
    </xf>
    <xf numFmtId="43" fontId="178" fillId="31" borderId="0" xfId="734" applyNumberFormat="1" applyFont="1" applyFill="1" applyBorder="1" applyAlignment="1">
      <alignment vertical="center"/>
    </xf>
    <xf numFmtId="49" fontId="69" fillId="31" borderId="46" xfId="650" applyNumberFormat="1" applyFont="1" applyFill="1" applyBorder="1" applyAlignment="1" applyProtection="1">
      <alignment horizontal="left"/>
      <protection locked="0"/>
    </xf>
    <xf numFmtId="37" fontId="14" fillId="31" borderId="36" xfId="650" applyFont="1" applyFill="1" applyBorder="1" applyProtection="1">
      <protection locked="0"/>
    </xf>
    <xf numFmtId="43" fontId="178" fillId="31" borderId="11" xfId="734" applyNumberFormat="1" applyFont="1" applyFill="1" applyBorder="1" applyAlignment="1">
      <alignment horizontal="center" vertical="center"/>
    </xf>
    <xf numFmtId="49" fontId="69" fillId="31" borderId="47" xfId="650" applyNumberFormat="1" applyFont="1" applyFill="1" applyBorder="1" applyAlignment="1" applyProtection="1">
      <alignment horizontal="left"/>
      <protection locked="0"/>
    </xf>
    <xf numFmtId="37" fontId="14" fillId="31" borderId="57" xfId="650" applyFont="1" applyFill="1" applyBorder="1" applyProtection="1">
      <protection locked="0"/>
    </xf>
    <xf numFmtId="37" fontId="14" fillId="31" borderId="11" xfId="650" applyFont="1" applyFill="1" applyBorder="1" applyProtection="1">
      <protection locked="0"/>
    </xf>
    <xf numFmtId="37" fontId="14" fillId="31" borderId="54" xfId="650" applyFont="1" applyFill="1" applyBorder="1" applyProtection="1">
      <protection locked="0"/>
    </xf>
    <xf numFmtId="194" fontId="14" fillId="31" borderId="51" xfId="650" applyNumberFormat="1" applyFont="1" applyFill="1" applyBorder="1" applyAlignment="1" applyProtection="1">
      <protection locked="0"/>
    </xf>
    <xf numFmtId="37" fontId="13" fillId="31" borderId="54" xfId="650" applyFont="1" applyFill="1" applyBorder="1" applyProtection="1">
      <protection locked="0"/>
    </xf>
    <xf numFmtId="49" fontId="69" fillId="31" borderId="58" xfId="650" applyNumberFormat="1" applyFont="1" applyFill="1" applyBorder="1" applyAlignment="1" applyProtection="1">
      <alignment horizontal="left"/>
      <protection locked="0"/>
    </xf>
    <xf numFmtId="37" fontId="13" fillId="31" borderId="30" xfId="650" applyFont="1" applyFill="1" applyBorder="1" applyProtection="1">
      <protection locked="0"/>
    </xf>
    <xf numFmtId="10" fontId="76" fillId="31" borderId="0" xfId="495" applyNumberFormat="1" applyFont="1" applyFill="1" applyAlignment="1">
      <alignment vertical="center"/>
    </xf>
    <xf numFmtId="10" fontId="69" fillId="31" borderId="46" xfId="495" applyNumberFormat="1" applyFont="1" applyFill="1" applyBorder="1" applyAlignment="1" applyProtection="1">
      <alignment horizontal="left"/>
      <protection locked="0"/>
    </xf>
    <xf numFmtId="10" fontId="13" fillId="31" borderId="36" xfId="495" applyNumberFormat="1" applyFont="1" applyFill="1" applyBorder="1" applyAlignment="1" applyProtection="1">
      <protection locked="0"/>
    </xf>
    <xf numFmtId="10" fontId="178" fillId="47" borderId="9" xfId="495" applyNumberFormat="1" applyFont="1" applyFill="1" applyBorder="1" applyAlignment="1">
      <alignment vertical="center"/>
    </xf>
    <xf numFmtId="10" fontId="178" fillId="31" borderId="0" xfId="495" applyNumberFormat="1" applyFont="1" applyFill="1" applyAlignment="1">
      <alignment vertical="center"/>
    </xf>
    <xf numFmtId="194" fontId="14" fillId="31" borderId="47" xfId="650" applyNumberFormat="1" applyFont="1" applyFill="1" applyBorder="1" applyAlignment="1" applyProtection="1">
      <protection locked="0"/>
    </xf>
    <xf numFmtId="194" fontId="14" fillId="31" borderId="58" xfId="650" applyNumberFormat="1" applyFont="1" applyFill="1" applyBorder="1" applyAlignment="1" applyProtection="1">
      <protection locked="0"/>
    </xf>
    <xf numFmtId="37" fontId="14" fillId="31" borderId="30" xfId="650" applyFont="1" applyFill="1" applyBorder="1" applyProtection="1">
      <protection locked="0"/>
    </xf>
    <xf numFmtId="194" fontId="13" fillId="31" borderId="46" xfId="650" applyNumberFormat="1" applyFont="1" applyFill="1" applyBorder="1" applyAlignment="1" applyProtection="1">
      <protection locked="0"/>
    </xf>
    <xf numFmtId="194" fontId="13" fillId="31" borderId="36" xfId="650" applyNumberFormat="1" applyFont="1" applyFill="1" applyBorder="1" applyAlignment="1" applyProtection="1">
      <protection locked="0"/>
    </xf>
    <xf numFmtId="10" fontId="13" fillId="31" borderId="46" xfId="495" applyNumberFormat="1" applyFont="1" applyFill="1" applyBorder="1" applyAlignment="1" applyProtection="1">
      <protection locked="0"/>
    </xf>
    <xf numFmtId="10" fontId="69" fillId="31" borderId="51" xfId="495" applyNumberFormat="1" applyFont="1" applyFill="1" applyBorder="1" applyAlignment="1" applyProtection="1">
      <alignment horizontal="left"/>
      <protection locked="0"/>
    </xf>
    <xf numFmtId="10" fontId="14" fillId="31" borderId="0" xfId="495" applyNumberFormat="1" applyFont="1" applyFill="1" applyBorder="1" applyProtection="1">
      <protection locked="0"/>
    </xf>
    <xf numFmtId="194" fontId="14" fillId="31" borderId="54" xfId="650" applyNumberFormat="1" applyFont="1" applyFill="1" applyBorder="1" applyAlignment="1" applyProtection="1">
      <protection locked="0"/>
    </xf>
    <xf numFmtId="194" fontId="12" fillId="31" borderId="51" xfId="650" applyNumberFormat="1" applyFont="1" applyFill="1" applyBorder="1" applyAlignment="1" applyProtection="1">
      <protection locked="0"/>
    </xf>
    <xf numFmtId="194" fontId="13" fillId="31" borderId="11" xfId="650" applyNumberFormat="1" applyFont="1" applyFill="1" applyBorder="1" applyAlignment="1" applyProtection="1">
      <protection locked="0"/>
    </xf>
    <xf numFmtId="43" fontId="13" fillId="31" borderId="9" xfId="650" applyNumberFormat="1" applyFont="1" applyFill="1" applyBorder="1" applyAlignment="1" applyProtection="1">
      <protection locked="0"/>
    </xf>
    <xf numFmtId="10" fontId="13" fillId="31" borderId="9" xfId="495" applyNumberFormat="1" applyFont="1" applyFill="1" applyBorder="1" applyAlignment="1" applyProtection="1">
      <protection locked="0"/>
    </xf>
    <xf numFmtId="194" fontId="13" fillId="31" borderId="9" xfId="650" applyNumberFormat="1" applyFont="1" applyFill="1" applyBorder="1" applyAlignment="1" applyProtection="1">
      <protection locked="0"/>
    </xf>
    <xf numFmtId="194" fontId="23" fillId="31" borderId="36" xfId="636" applyFont="1" applyFill="1" applyBorder="1" applyProtection="1">
      <protection locked="0"/>
    </xf>
    <xf numFmtId="205" fontId="178" fillId="47" borderId="9" xfId="495" applyNumberFormat="1" applyFont="1" applyFill="1" applyBorder="1" applyAlignment="1">
      <alignment vertical="center"/>
    </xf>
    <xf numFmtId="43" fontId="178" fillId="47" borderId="9" xfId="734" applyNumberFormat="1" applyFont="1" applyFill="1" applyBorder="1" applyAlignment="1">
      <alignment vertical="center"/>
    </xf>
    <xf numFmtId="194" fontId="12" fillId="0" borderId="42" xfId="635" applyFont="1" applyFill="1" applyBorder="1" applyAlignment="1">
      <alignment vertical="center"/>
    </xf>
    <xf numFmtId="49" fontId="177" fillId="46" borderId="9" xfId="655" applyNumberFormat="1" applyFont="1" applyFill="1" applyBorder="1" applyAlignment="1" applyProtection="1">
      <alignment horizontal="center" vertical="center"/>
      <protection locked="0"/>
    </xf>
    <xf numFmtId="31" fontId="177" fillId="46" borderId="9" xfId="655" applyNumberFormat="1" applyFont="1" applyFill="1" applyBorder="1" applyAlignment="1" applyProtection="1">
      <alignment horizontal="center" vertical="center"/>
      <protection locked="0"/>
    </xf>
    <xf numFmtId="194" fontId="102" fillId="0" borderId="59" xfId="0" applyNumberFormat="1" applyFont="1" applyBorder="1" applyAlignment="1" applyProtection="1">
      <alignment horizontal="left" vertical="center"/>
    </xf>
    <xf numFmtId="194" fontId="69" fillId="0" borderId="59" xfId="0" applyNumberFormat="1" applyFont="1" applyBorder="1" applyAlignment="1" applyProtection="1">
      <alignment horizontal="left"/>
    </xf>
    <xf numFmtId="194" fontId="102" fillId="31" borderId="0" xfId="0" applyNumberFormat="1" applyFont="1" applyFill="1" applyAlignment="1">
      <alignment vertical="center"/>
    </xf>
    <xf numFmtId="184" fontId="69" fillId="0" borderId="9" xfId="756" applyNumberFormat="1" applyFont="1" applyFill="1" applyBorder="1" applyAlignment="1" applyProtection="1">
      <alignment horizontal="right" vertical="center" wrapText="1"/>
    </xf>
    <xf numFmtId="194" fontId="12" fillId="31" borderId="42" xfId="208" applyFont="1" applyFill="1" applyBorder="1" applyAlignment="1" applyProtection="1">
      <alignment horizontal="left" vertical="center" wrapText="1"/>
    </xf>
    <xf numFmtId="227" fontId="13" fillId="24" borderId="9" xfId="555" applyNumberFormat="1" applyFont="1" applyFill="1" applyBorder="1" applyAlignment="1">
      <alignment vertical="center"/>
    </xf>
    <xf numFmtId="227" fontId="99" fillId="24" borderId="9" xfId="555" applyNumberFormat="1" applyFont="1" applyFill="1" applyBorder="1" applyAlignment="1">
      <alignment vertical="center"/>
    </xf>
    <xf numFmtId="227" fontId="14" fillId="24" borderId="9" xfId="555" applyNumberFormat="1" applyFont="1" applyFill="1" applyBorder="1" applyAlignment="1">
      <alignment vertical="center"/>
    </xf>
    <xf numFmtId="227" fontId="13" fillId="47" borderId="9" xfId="691" applyNumberFormat="1" applyFont="1" applyFill="1" applyBorder="1" applyAlignment="1" applyProtection="1">
      <alignment horizontal="center" vertical="center"/>
    </xf>
    <xf numFmtId="227" fontId="14" fillId="31" borderId="9" xfId="697" applyNumberFormat="1" applyFont="1" applyFill="1" applyBorder="1" applyAlignment="1">
      <alignment horizontal="center" vertical="center"/>
    </xf>
    <xf numFmtId="227" fontId="14" fillId="31" borderId="9" xfId="555" applyNumberFormat="1" applyFont="1" applyFill="1" applyBorder="1" applyAlignment="1">
      <alignment vertical="center"/>
    </xf>
    <xf numFmtId="184" fontId="14" fillId="0" borderId="9" xfId="752" applyNumberFormat="1" applyFont="1" applyFill="1" applyBorder="1" applyAlignment="1" applyProtection="1">
      <alignment vertical="center"/>
    </xf>
    <xf numFmtId="184" fontId="14" fillId="47" borderId="9" xfId="756" applyNumberFormat="1" applyFont="1" applyFill="1" applyBorder="1" applyAlignment="1" applyProtection="1">
      <alignment vertical="center"/>
    </xf>
    <xf numFmtId="194" fontId="105" fillId="31" borderId="42" xfId="208" applyFont="1" applyFill="1" applyBorder="1" applyAlignment="1" applyProtection="1">
      <alignment vertical="center"/>
      <protection locked="0"/>
    </xf>
    <xf numFmtId="194" fontId="175" fillId="31" borderId="0" xfId="636" applyFont="1" applyFill="1" applyBorder="1" applyAlignment="1" applyProtection="1">
      <alignment horizontal="center" vertical="center"/>
      <protection locked="0"/>
    </xf>
    <xf numFmtId="194" fontId="14" fillId="0" borderId="0" xfId="653" applyFont="1" applyFill="1" applyAlignment="1">
      <alignment vertical="center"/>
    </xf>
    <xf numFmtId="183" fontId="69" fillId="0" borderId="0" xfId="752" applyNumberFormat="1" applyFont="1" applyFill="1" applyBorder="1" applyAlignment="1" applyProtection="1">
      <alignment horizontal="center"/>
      <protection locked="0"/>
    </xf>
    <xf numFmtId="184" fontId="13" fillId="0" borderId="0" xfId="752" applyNumberFormat="1" applyFont="1" applyFill="1" applyBorder="1" applyAlignment="1" applyProtection="1">
      <alignment vertical="center"/>
    </xf>
    <xf numFmtId="9" fontId="13" fillId="0" borderId="0" xfId="495" applyFont="1" applyFill="1" applyBorder="1" applyAlignment="1" applyProtection="1">
      <alignment horizontal="center" vertical="center"/>
    </xf>
    <xf numFmtId="194" fontId="14" fillId="0" borderId="0" xfId="653" applyFont="1" applyFill="1" applyAlignment="1" applyProtection="1">
      <alignment vertical="center"/>
      <protection locked="0"/>
    </xf>
    <xf numFmtId="37" fontId="14" fillId="31" borderId="52" xfId="0" applyFont="1" applyFill="1" applyBorder="1" applyAlignment="1">
      <alignment horizontal="left" vertical="center"/>
    </xf>
    <xf numFmtId="37" fontId="14" fillId="31" borderId="50" xfId="0" applyFont="1" applyFill="1" applyBorder="1" applyAlignment="1">
      <alignment horizontal="left" vertical="center"/>
    </xf>
    <xf numFmtId="194" fontId="183" fillId="31" borderId="0" xfId="0" applyNumberFormat="1" applyFont="1" applyFill="1" applyAlignment="1">
      <alignment vertical="center"/>
    </xf>
    <xf numFmtId="9" fontId="14" fillId="31" borderId="36" xfId="525" applyNumberFormat="1" applyFont="1" applyFill="1" applyBorder="1" applyAlignment="1" applyProtection="1">
      <alignment horizontal="center" vertical="center"/>
    </xf>
    <xf numFmtId="184" fontId="13" fillId="0" borderId="0" xfId="752" applyNumberFormat="1" applyFont="1" applyFill="1" applyBorder="1" applyAlignment="1" applyProtection="1">
      <alignment horizontal="right" vertical="center" wrapText="1"/>
      <protection locked="0"/>
    </xf>
    <xf numFmtId="184" fontId="13" fillId="0" borderId="9" xfId="752" applyNumberFormat="1" applyFont="1" applyFill="1" applyBorder="1" applyAlignment="1" applyProtection="1">
      <alignment horizontal="right" vertical="center" wrapText="1"/>
      <protection locked="0"/>
    </xf>
    <xf numFmtId="9" fontId="14" fillId="0" borderId="0" xfId="525" applyFont="1" applyFill="1" applyBorder="1" applyAlignment="1" applyProtection="1">
      <alignment horizontal="center" vertical="center" wrapText="1"/>
      <protection locked="0"/>
    </xf>
    <xf numFmtId="37" fontId="14" fillId="31" borderId="43" xfId="0" applyFont="1" applyFill="1" applyBorder="1" applyAlignment="1">
      <alignment vertical="center"/>
    </xf>
    <xf numFmtId="37" fontId="14" fillId="31" borderId="50" xfId="0" applyFont="1" applyFill="1" applyBorder="1" applyAlignment="1">
      <alignment vertical="center"/>
    </xf>
    <xf numFmtId="37" fontId="91" fillId="31" borderId="9" xfId="659" applyNumberFormat="1" applyFont="1" applyFill="1" applyBorder="1" applyAlignment="1" applyProtection="1">
      <alignment vertical="center"/>
    </xf>
    <xf numFmtId="37" fontId="91" fillId="31" borderId="27" xfId="659" applyNumberFormat="1" applyFont="1" applyFill="1" applyBorder="1" applyAlignment="1" applyProtection="1">
      <alignment vertical="center"/>
    </xf>
    <xf numFmtId="37" fontId="91" fillId="31" borderId="24" xfId="659" applyNumberFormat="1" applyFont="1" applyFill="1" applyBorder="1" applyAlignment="1" applyProtection="1">
      <alignment vertical="center"/>
    </xf>
    <xf numFmtId="37" fontId="14" fillId="31" borderId="50" xfId="0" applyFont="1" applyFill="1" applyBorder="1" applyAlignment="1">
      <alignment vertical="center" wrapText="1"/>
    </xf>
    <xf numFmtId="37" fontId="14" fillId="31" borderId="33" xfId="0" applyFont="1" applyFill="1" applyBorder="1" applyAlignment="1">
      <alignment vertical="center"/>
    </xf>
    <xf numFmtId="37" fontId="91" fillId="31" borderId="35" xfId="659" applyNumberFormat="1" applyFont="1" applyFill="1" applyBorder="1" applyAlignment="1" applyProtection="1">
      <alignment vertical="center"/>
    </xf>
    <xf numFmtId="37" fontId="14" fillId="31" borderId="41" xfId="0" applyFont="1" applyFill="1" applyBorder="1" applyAlignment="1">
      <alignment horizontal="left" vertical="center" wrapText="1"/>
    </xf>
    <xf numFmtId="194" fontId="13" fillId="23" borderId="0" xfId="656" applyFont="1" applyFill="1" applyAlignment="1" applyProtection="1">
      <alignment horizontal="left" vertical="center"/>
      <protection locked="0"/>
    </xf>
    <xf numFmtId="9" fontId="175" fillId="0" borderId="0" xfId="527" applyFont="1" applyFill="1" applyAlignment="1" applyProtection="1">
      <alignment horizontal="center" vertical="center"/>
      <protection locked="0"/>
    </xf>
    <xf numFmtId="49" fontId="13" fillId="41" borderId="9" xfId="656" applyNumberFormat="1" applyFont="1" applyFill="1" applyBorder="1" applyAlignment="1" applyProtection="1">
      <alignment horizontal="left" vertical="center" wrapText="1"/>
      <protection locked="0"/>
    </xf>
    <xf numFmtId="43" fontId="13" fillId="31" borderId="9" xfId="656" applyNumberFormat="1" applyFont="1" applyFill="1" applyBorder="1" applyAlignment="1" applyProtection="1">
      <alignment horizontal="left" vertical="center" wrapText="1"/>
      <protection locked="0"/>
    </xf>
    <xf numFmtId="9" fontId="14" fillId="31" borderId="0" xfId="496" applyFont="1" applyFill="1" applyAlignment="1" applyProtection="1">
      <alignment vertical="center"/>
      <protection locked="0"/>
    </xf>
    <xf numFmtId="9" fontId="177" fillId="46" borderId="9" xfId="496" applyFont="1" applyFill="1" applyBorder="1" applyAlignment="1" applyProtection="1">
      <alignment horizontal="center" vertical="center"/>
      <protection locked="0"/>
    </xf>
    <xf numFmtId="14" fontId="177" fillId="46" borderId="9" xfId="527" quotePrefix="1" applyNumberFormat="1" applyFont="1" applyFill="1" applyBorder="1" applyAlignment="1" applyProtection="1">
      <alignment horizontal="center" vertical="center"/>
      <protection locked="0"/>
    </xf>
    <xf numFmtId="9" fontId="13" fillId="47" borderId="9" xfId="527" applyFont="1" applyFill="1" applyBorder="1" applyAlignment="1" applyProtection="1">
      <alignment horizontal="center" vertical="center"/>
    </xf>
    <xf numFmtId="9" fontId="14" fillId="47" borderId="9" xfId="496" applyFont="1" applyFill="1" applyBorder="1" applyAlignment="1" applyProtection="1">
      <alignment horizontal="center" vertical="center"/>
    </xf>
    <xf numFmtId="9" fontId="175" fillId="31" borderId="0" xfId="496" applyFont="1" applyFill="1" applyAlignment="1" applyProtection="1">
      <alignment vertical="center"/>
      <protection locked="0"/>
    </xf>
    <xf numFmtId="9" fontId="13" fillId="47" borderId="9" xfId="496" applyFont="1" applyFill="1" applyBorder="1" applyAlignment="1" applyProtection="1">
      <alignment horizontal="center" vertical="center"/>
    </xf>
    <xf numFmtId="9" fontId="13" fillId="0" borderId="0" xfId="496" applyFont="1" applyFill="1" applyBorder="1" applyAlignment="1" applyProtection="1">
      <alignment horizontal="center" vertical="center"/>
    </xf>
    <xf numFmtId="194" fontId="12" fillId="31" borderId="9" xfId="653" applyFont="1" applyFill="1" applyBorder="1" applyAlignment="1" applyProtection="1">
      <alignment horizontal="left" vertical="center" wrapText="1" indent="1"/>
      <protection locked="0"/>
    </xf>
    <xf numFmtId="194" fontId="12" fillId="31" borderId="9" xfId="653" quotePrefix="1" applyFont="1" applyFill="1" applyBorder="1" applyAlignment="1" applyProtection="1">
      <alignment horizontal="left" vertical="center" wrapText="1" indent="1"/>
      <protection locked="0"/>
    </xf>
    <xf numFmtId="194" fontId="0" fillId="31" borderId="9" xfId="653" quotePrefix="1" applyFont="1" applyFill="1" applyBorder="1" applyAlignment="1" applyProtection="1">
      <alignment horizontal="left" vertical="center" wrapText="1" indent="1"/>
      <protection locked="0"/>
    </xf>
    <xf numFmtId="40" fontId="13" fillId="47" borderId="9" xfId="759" applyNumberFormat="1" applyFont="1" applyFill="1" applyBorder="1" applyAlignment="1"/>
    <xf numFmtId="40" fontId="13" fillId="0" borderId="9" xfId="759" applyNumberFormat="1" applyFont="1" applyFill="1" applyBorder="1" applyAlignment="1"/>
    <xf numFmtId="40" fontId="14" fillId="0" borderId="9" xfId="648" applyNumberFormat="1" applyFont="1" applyFill="1" applyBorder="1" applyAlignment="1">
      <alignment horizontal="center"/>
    </xf>
    <xf numFmtId="194" fontId="187" fillId="31" borderId="36" xfId="648" applyFont="1" applyFill="1" applyBorder="1" applyAlignment="1">
      <alignment horizontal="center"/>
    </xf>
    <xf numFmtId="0" fontId="115" fillId="0" borderId="9" xfId="379" applyFont="1" applyFill="1" applyBorder="1" applyAlignment="1">
      <alignment horizontal="center"/>
    </xf>
    <xf numFmtId="194" fontId="187" fillId="31" borderId="36" xfId="648" applyFont="1" applyFill="1" applyBorder="1" applyAlignment="1">
      <alignment wrapText="1" shrinkToFit="1"/>
    </xf>
    <xf numFmtId="194" fontId="187" fillId="31" borderId="9" xfId="648" applyFont="1" applyFill="1" applyBorder="1" applyAlignment="1">
      <alignment horizontal="center"/>
    </xf>
    <xf numFmtId="244" fontId="187" fillId="31" borderId="9" xfId="648" applyNumberFormat="1" applyFont="1" applyFill="1" applyBorder="1"/>
    <xf numFmtId="194" fontId="10" fillId="31" borderId="36" xfId="648" applyFont="1" applyFill="1" applyBorder="1" applyAlignment="1">
      <alignment wrapText="1" shrinkToFit="1"/>
    </xf>
    <xf numFmtId="194" fontId="187" fillId="31" borderId="36" xfId="648" quotePrefix="1" applyFont="1" applyFill="1" applyBorder="1" applyAlignment="1">
      <alignment horizontal="left" wrapText="1" shrinkToFit="1"/>
    </xf>
    <xf numFmtId="0" fontId="94" fillId="0" borderId="9" xfId="379" applyFont="1" applyFill="1" applyBorder="1" applyAlignment="1">
      <alignment horizontal="center"/>
    </xf>
    <xf numFmtId="194" fontId="10" fillId="31" borderId="36" xfId="648" applyFont="1" applyFill="1" applyBorder="1" applyAlignment="1">
      <alignment horizontal="left" wrapText="1" shrinkToFit="1"/>
    </xf>
    <xf numFmtId="194" fontId="10" fillId="31" borderId="36" xfId="648" quotePrefix="1" applyFont="1" applyFill="1" applyBorder="1" applyAlignment="1">
      <alignment horizontal="left" wrapText="1" shrinkToFit="1"/>
    </xf>
    <xf numFmtId="0" fontId="115" fillId="0" borderId="9" xfId="379" applyFont="1" applyFill="1" applyBorder="1" applyAlignment="1">
      <alignment horizontal="center" wrapText="1"/>
    </xf>
    <xf numFmtId="194" fontId="187" fillId="0" borderId="36" xfId="648" applyFont="1" applyFill="1" applyBorder="1" applyAlignment="1">
      <alignment wrapText="1" shrinkToFit="1"/>
    </xf>
    <xf numFmtId="244" fontId="14" fillId="31" borderId="9" xfId="648" applyNumberFormat="1" applyFont="1" applyFill="1" applyBorder="1"/>
    <xf numFmtId="194" fontId="187" fillId="0" borderId="36" xfId="648" applyFont="1" applyFill="1" applyBorder="1" applyAlignment="1">
      <alignment horizontal="center"/>
    </xf>
    <xf numFmtId="194" fontId="10" fillId="0" borderId="36" xfId="648" applyFont="1" applyFill="1" applyBorder="1" applyAlignment="1">
      <alignment wrapText="1" shrinkToFit="1"/>
    </xf>
    <xf numFmtId="194" fontId="187" fillId="0" borderId="9" xfId="648" applyFont="1" applyFill="1" applyBorder="1" applyAlignment="1">
      <alignment horizontal="center"/>
    </xf>
    <xf numFmtId="244" fontId="187" fillId="0" borderId="9" xfId="648" applyNumberFormat="1" applyFont="1" applyFill="1" applyBorder="1"/>
    <xf numFmtId="194" fontId="10" fillId="0" borderId="36" xfId="648" applyFont="1" applyFill="1" applyBorder="1" applyAlignment="1">
      <alignment horizontal="center"/>
    </xf>
    <xf numFmtId="194" fontId="10" fillId="31" borderId="36" xfId="648" applyFont="1" applyFill="1" applyBorder="1" applyAlignment="1">
      <alignment horizontal="center"/>
    </xf>
    <xf numFmtId="194" fontId="187" fillId="31" borderId="36" xfId="648" applyFont="1" applyFill="1" applyBorder="1" applyAlignment="1">
      <alignment horizontal="center" wrapText="1"/>
    </xf>
    <xf numFmtId="194" fontId="187" fillId="31" borderId="9" xfId="648" applyFont="1" applyFill="1" applyBorder="1" applyAlignment="1">
      <alignment horizontal="center" vertical="center"/>
    </xf>
    <xf numFmtId="244" fontId="187" fillId="31" borderId="9" xfId="648" applyNumberFormat="1" applyFont="1" applyFill="1" applyBorder="1" applyAlignment="1">
      <alignment vertical="center"/>
    </xf>
    <xf numFmtId="194" fontId="188" fillId="48" borderId="36" xfId="648" quotePrefix="1" applyFont="1" applyFill="1" applyBorder="1" applyAlignment="1">
      <alignment horizontal="left"/>
    </xf>
    <xf numFmtId="194" fontId="188" fillId="48" borderId="36" xfId="648" applyFont="1" applyFill="1" applyBorder="1"/>
    <xf numFmtId="194" fontId="14" fillId="31" borderId="9" xfId="648" applyFont="1" applyFill="1" applyBorder="1" applyAlignment="1">
      <alignment horizontal="right"/>
    </xf>
    <xf numFmtId="194" fontId="189" fillId="31" borderId="36" xfId="648" applyFont="1" applyFill="1" applyBorder="1" applyAlignment="1">
      <alignment horizontal="center"/>
    </xf>
    <xf numFmtId="194" fontId="187" fillId="31" borderId="8" xfId="648" applyFont="1" applyFill="1" applyBorder="1" applyAlignment="1">
      <alignment vertical="center" wrapText="1"/>
    </xf>
    <xf numFmtId="194" fontId="189" fillId="31" borderId="36" xfId="648" applyFont="1" applyFill="1" applyBorder="1"/>
    <xf numFmtId="194" fontId="187" fillId="31" borderId="9" xfId="648" applyFont="1" applyFill="1" applyBorder="1" applyAlignment="1">
      <alignment horizontal="right"/>
    </xf>
    <xf numFmtId="244" fontId="187" fillId="47" borderId="46" xfId="759" applyNumberFormat="1" applyFont="1" applyFill="1" applyBorder="1" applyAlignment="1"/>
    <xf numFmtId="194" fontId="187" fillId="31" borderId="36" xfId="648" applyFont="1" applyFill="1" applyBorder="1" applyAlignment="1">
      <alignment horizontal="left"/>
    </xf>
    <xf numFmtId="244" fontId="115" fillId="0" borderId="9" xfId="0" applyNumberFormat="1" applyFont="1" applyFill="1" applyBorder="1" applyAlignment="1">
      <alignment horizontal="center"/>
    </xf>
    <xf numFmtId="194" fontId="27" fillId="0" borderId="9" xfId="648" applyFont="1" applyFill="1" applyBorder="1" applyAlignment="1">
      <alignment horizontal="center" wrapText="1"/>
    </xf>
    <xf numFmtId="194" fontId="27" fillId="0" borderId="24" xfId="648" applyFont="1" applyFill="1" applyBorder="1" applyAlignment="1">
      <alignment horizontal="center" wrapText="1"/>
    </xf>
    <xf numFmtId="194" fontId="187" fillId="31" borderId="36" xfId="648" quotePrefix="1" applyFont="1" applyFill="1" applyBorder="1" applyAlignment="1">
      <alignment horizontal="left"/>
    </xf>
    <xf numFmtId="194" fontId="27" fillId="0" borderId="24" xfId="648" applyFont="1" applyFill="1" applyBorder="1" applyAlignment="1">
      <alignment horizontal="center" vertical="center" wrapText="1"/>
    </xf>
    <xf numFmtId="194" fontId="27" fillId="0" borderId="9" xfId="648" quotePrefix="1" applyFont="1" applyFill="1" applyBorder="1" applyAlignment="1">
      <alignment horizontal="center" vertical="center" wrapText="1"/>
    </xf>
    <xf numFmtId="203" fontId="94" fillId="0" borderId="46" xfId="0" applyNumberFormat="1" applyFont="1" applyBorder="1" applyAlignment="1">
      <alignment horizontal="center"/>
    </xf>
    <xf numFmtId="203" fontId="115" fillId="0" borderId="46" xfId="0" applyNumberFormat="1" applyFont="1" applyBorder="1" applyAlignment="1">
      <alignment horizontal="center"/>
    </xf>
    <xf numFmtId="194" fontId="187" fillId="0" borderId="24" xfId="648" applyFont="1" applyFill="1" applyBorder="1" applyAlignment="1">
      <alignment horizontal="center" vertical="center" wrapText="1"/>
    </xf>
    <xf numFmtId="40" fontId="13" fillId="31" borderId="9" xfId="648" applyNumberFormat="1" applyFont="1" applyFill="1" applyBorder="1"/>
    <xf numFmtId="40" fontId="14" fillId="31" borderId="9" xfId="648" applyNumberFormat="1" applyFont="1" applyFill="1" applyBorder="1" applyAlignment="1">
      <alignment horizontal="center"/>
    </xf>
    <xf numFmtId="40" fontId="14" fillId="31" borderId="9" xfId="648" applyNumberFormat="1" applyFont="1" applyFill="1" applyBorder="1"/>
    <xf numFmtId="194" fontId="190" fillId="31" borderId="36" xfId="648" applyFont="1" applyFill="1" applyBorder="1" applyAlignment="1">
      <alignment wrapText="1" shrinkToFit="1"/>
    </xf>
    <xf numFmtId="194" fontId="187" fillId="0" borderId="9" xfId="648" applyFont="1" applyFill="1" applyBorder="1" applyAlignment="1">
      <alignment wrapText="1"/>
    </xf>
    <xf numFmtId="194" fontId="10" fillId="0" borderId="9" xfId="648" applyFont="1" applyFill="1" applyBorder="1" applyAlignment="1">
      <alignment wrapText="1"/>
    </xf>
    <xf numFmtId="194" fontId="10" fillId="0" borderId="11" xfId="648" applyFont="1" applyFill="1" applyBorder="1" applyAlignment="1">
      <alignment wrapText="1"/>
    </xf>
    <xf numFmtId="194" fontId="10" fillId="0" borderId="36" xfId="648" quotePrefix="1" applyFont="1" applyFill="1" applyBorder="1" applyAlignment="1">
      <alignment horizontal="left" wrapText="1" shrinkToFit="1"/>
    </xf>
    <xf numFmtId="194" fontId="187" fillId="0" borderId="9" xfId="648" applyFont="1" applyFill="1" applyBorder="1" applyAlignment="1">
      <alignment vertical="center" wrapText="1"/>
    </xf>
    <xf numFmtId="0" fontId="94" fillId="0" borderId="36" xfId="379" applyFont="1" applyFill="1" applyBorder="1" applyAlignment="1">
      <alignment horizontal="center" wrapText="1"/>
    </xf>
    <xf numFmtId="194" fontId="187" fillId="0" borderId="36" xfId="648" applyFont="1" applyFill="1" applyBorder="1" applyAlignment="1">
      <alignment horizontal="left"/>
    </xf>
    <xf numFmtId="40" fontId="10" fillId="0" borderId="9" xfId="648" applyNumberFormat="1" applyFont="1" applyFill="1" applyBorder="1" applyAlignment="1">
      <alignment horizontal="left" vertical="top" wrapText="1"/>
    </xf>
    <xf numFmtId="194" fontId="189" fillId="0" borderId="36" xfId="648" applyFont="1" applyFill="1" applyBorder="1" applyAlignment="1">
      <alignment horizontal="center"/>
    </xf>
    <xf numFmtId="40" fontId="187" fillId="0" borderId="9" xfId="648" applyNumberFormat="1" applyFont="1" applyFill="1" applyBorder="1"/>
    <xf numFmtId="40" fontId="10" fillId="0" borderId="9" xfId="648" applyNumberFormat="1" applyFont="1" applyFill="1" applyBorder="1" applyAlignment="1">
      <alignment wrapText="1"/>
    </xf>
    <xf numFmtId="194" fontId="187" fillId="0" borderId="36" xfId="648" applyFont="1" applyFill="1" applyBorder="1" applyAlignment="1">
      <alignment horizontal="left" wrapText="1"/>
    </xf>
    <xf numFmtId="40" fontId="10" fillId="0" borderId="9" xfId="648" quotePrefix="1" applyNumberFormat="1" applyFont="1" applyFill="1" applyBorder="1" applyAlignment="1">
      <alignment horizontal="left" wrapText="1"/>
    </xf>
    <xf numFmtId="194" fontId="187" fillId="0" borderId="36" xfId="648" quotePrefix="1" applyFont="1" applyFill="1" applyBorder="1" applyAlignment="1">
      <alignment horizontal="left"/>
    </xf>
    <xf numFmtId="194" fontId="14" fillId="31" borderId="36" xfId="648" applyFont="1" applyFill="1" applyBorder="1" applyAlignment="1">
      <alignment horizontal="center" vertical="center"/>
    </xf>
    <xf numFmtId="40" fontId="10" fillId="31" borderId="9" xfId="648" quotePrefix="1" applyNumberFormat="1" applyFont="1" applyFill="1" applyBorder="1" applyAlignment="1">
      <alignment horizontal="left" wrapText="1"/>
    </xf>
    <xf numFmtId="194" fontId="10" fillId="0" borderId="24" xfId="648" applyFont="1" applyFill="1" applyBorder="1" applyAlignment="1">
      <alignment horizontal="center" vertical="center" wrapText="1"/>
    </xf>
    <xf numFmtId="194" fontId="187" fillId="0" borderId="9" xfId="648" applyFont="1" applyFill="1" applyBorder="1" applyAlignment="1">
      <alignment horizontal="center" vertical="center"/>
    </xf>
    <xf numFmtId="194" fontId="14" fillId="0" borderId="9" xfId="648" applyFont="1" applyFill="1" applyBorder="1" applyAlignment="1">
      <alignment horizontal="center" vertical="center"/>
    </xf>
    <xf numFmtId="244" fontId="187" fillId="0" borderId="9" xfId="648" applyNumberFormat="1" applyFont="1" applyFill="1" applyBorder="1" applyAlignment="1">
      <alignment horizontal="center" vertical="center"/>
    </xf>
    <xf numFmtId="194" fontId="187" fillId="0" borderId="36" xfId="648" applyFont="1" applyFill="1" applyBorder="1" applyAlignment="1">
      <alignment horizontal="left" vertical="center"/>
    </xf>
    <xf numFmtId="194" fontId="14" fillId="31" borderId="9" xfId="648" applyFont="1" applyFill="1" applyBorder="1" applyAlignment="1">
      <alignment wrapText="1"/>
    </xf>
    <xf numFmtId="37" fontId="0" fillId="0" borderId="0" xfId="0" applyAlignment="1">
      <alignment wrapText="1"/>
    </xf>
    <xf numFmtId="194" fontId="12" fillId="31" borderId="9" xfId="648" applyFont="1" applyFill="1" applyBorder="1" applyAlignment="1">
      <alignment wrapText="1"/>
    </xf>
    <xf numFmtId="203" fontId="94" fillId="0" borderId="46" xfId="0" applyNumberFormat="1" applyFont="1" applyFill="1" applyBorder="1" applyAlignment="1">
      <alignment horizontal="center"/>
    </xf>
    <xf numFmtId="194" fontId="187" fillId="0" borderId="36" xfId="648" quotePrefix="1" applyFont="1" applyFill="1" applyBorder="1" applyAlignment="1">
      <alignment horizontal="left" wrapText="1" shrinkToFit="1"/>
    </xf>
    <xf numFmtId="194" fontId="11" fillId="23" borderId="9" xfId="648" applyFont="1" applyFill="1" applyBorder="1" applyAlignment="1">
      <alignment vertical="top"/>
    </xf>
    <xf numFmtId="0" fontId="13" fillId="47" borderId="9" xfId="648" applyNumberFormat="1" applyFont="1" applyFill="1" applyBorder="1" applyAlignment="1">
      <alignment horizontal="center"/>
    </xf>
    <xf numFmtId="0" fontId="13" fillId="0" borderId="9" xfId="648" applyNumberFormat="1" applyFont="1" applyFill="1" applyBorder="1" applyAlignment="1">
      <alignment horizontal="center"/>
    </xf>
    <xf numFmtId="0" fontId="13" fillId="47" borderId="9" xfId="648" applyNumberFormat="1" applyFont="1" applyFill="1" applyBorder="1"/>
    <xf numFmtId="0" fontId="187" fillId="31" borderId="9" xfId="648" applyNumberFormat="1" applyFont="1" applyFill="1" applyBorder="1"/>
    <xf numFmtId="0" fontId="187" fillId="31" borderId="9" xfId="648" applyNumberFormat="1" applyFont="1" applyFill="1" applyBorder="1" applyAlignment="1">
      <alignment horizontal="right"/>
    </xf>
    <xf numFmtId="0" fontId="187" fillId="0" borderId="9" xfId="648" applyNumberFormat="1" applyFont="1" applyFill="1" applyBorder="1"/>
    <xf numFmtId="0" fontId="187" fillId="0" borderId="9" xfId="648" applyNumberFormat="1" applyFont="1" applyFill="1" applyBorder="1" applyAlignment="1">
      <alignment horizontal="right"/>
    </xf>
    <xf numFmtId="0" fontId="187" fillId="31" borderId="9" xfId="648" applyNumberFormat="1" applyFont="1" applyFill="1" applyBorder="1" applyAlignment="1">
      <alignment vertical="center"/>
    </xf>
    <xf numFmtId="0" fontId="14" fillId="31" borderId="9" xfId="648" applyNumberFormat="1" applyFont="1" applyFill="1" applyBorder="1" applyAlignment="1">
      <alignment horizontal="center"/>
    </xf>
    <xf numFmtId="0" fontId="187" fillId="31" borderId="9" xfId="648" applyNumberFormat="1" applyFont="1" applyFill="1" applyBorder="1" applyAlignment="1">
      <alignment horizontal="center"/>
    </xf>
    <xf numFmtId="0" fontId="14" fillId="0" borderId="9" xfId="648" applyNumberFormat="1" applyFont="1" applyFill="1" applyBorder="1" applyAlignment="1">
      <alignment horizontal="center" vertical="center"/>
    </xf>
    <xf numFmtId="0" fontId="187" fillId="0" borderId="9" xfId="648" applyNumberFormat="1" applyFont="1" applyFill="1" applyBorder="1" applyAlignment="1">
      <alignment horizontal="center" vertical="center"/>
    </xf>
    <xf numFmtId="0" fontId="115" fillId="0" borderId="9" xfId="0" applyNumberFormat="1" applyFont="1" applyBorder="1" applyAlignment="1">
      <alignment horizontal="center"/>
    </xf>
    <xf numFmtId="203" fontId="185" fillId="31" borderId="33" xfId="0" applyNumberFormat="1" applyFont="1" applyFill="1" applyBorder="1" applyAlignment="1">
      <alignment vertical="center"/>
    </xf>
    <xf numFmtId="194" fontId="180" fillId="31" borderId="7" xfId="0" quotePrefix="1" applyNumberFormat="1" applyFont="1" applyFill="1" applyBorder="1" applyAlignment="1">
      <alignment horizontal="left" vertical="center"/>
    </xf>
    <xf numFmtId="194" fontId="184" fillId="31" borderId="9" xfId="0" quotePrefix="1" applyNumberFormat="1" applyFont="1" applyFill="1" applyBorder="1" applyAlignment="1">
      <alignment horizontal="center" vertical="center"/>
    </xf>
    <xf numFmtId="0" fontId="181" fillId="31" borderId="9" xfId="0" applyNumberFormat="1" applyFont="1" applyFill="1" applyBorder="1" applyAlignment="1" applyProtection="1">
      <alignment horizontal="center" vertical="center"/>
      <protection locked="0"/>
    </xf>
    <xf numFmtId="0" fontId="14" fillId="31" borderId="0" xfId="626" applyNumberFormat="1" applyFont="1" applyFill="1" applyProtection="1">
      <alignment vertical="center"/>
      <protection locked="0"/>
    </xf>
    <xf numFmtId="0" fontId="14" fillId="0" borderId="0" xfId="0" applyNumberFormat="1" applyFont="1" applyFill="1"/>
    <xf numFmtId="0" fontId="14" fillId="0" borderId="9" xfId="0" applyNumberFormat="1" applyFont="1" applyFill="1" applyBorder="1" applyAlignment="1">
      <alignment horizontal="center" vertical="center"/>
    </xf>
    <xf numFmtId="245" fontId="175" fillId="0" borderId="0" xfId="647" applyNumberFormat="1" applyFont="1" applyBorder="1" applyAlignment="1" applyProtection="1">
      <alignment vertical="center"/>
      <protection locked="0"/>
    </xf>
    <xf numFmtId="183" fontId="178" fillId="31" borderId="9" xfId="734" applyNumberFormat="1" applyFont="1" applyFill="1" applyBorder="1" applyAlignment="1">
      <alignment vertical="center"/>
    </xf>
    <xf numFmtId="194" fontId="63" fillId="49" borderId="0" xfId="636" applyFont="1" applyFill="1" applyBorder="1" applyAlignment="1" applyProtection="1">
      <alignment horizontal="left" vertical="center"/>
      <protection locked="0"/>
    </xf>
    <xf numFmtId="194" fontId="69" fillId="49" borderId="9" xfId="636" applyFont="1" applyFill="1" applyBorder="1" applyAlignment="1" applyProtection="1">
      <alignment horizontal="left"/>
    </xf>
    <xf numFmtId="184" fontId="13" fillId="49" borderId="9" xfId="752" applyNumberFormat="1" applyFont="1" applyFill="1" applyBorder="1" applyAlignment="1" applyProtection="1">
      <alignment vertical="center"/>
    </xf>
    <xf numFmtId="9" fontId="14" fillId="49" borderId="9" xfId="495" applyFont="1" applyFill="1" applyBorder="1" applyAlignment="1" applyProtection="1">
      <alignment horizontal="center" vertical="center"/>
    </xf>
    <xf numFmtId="194" fontId="14" fillId="49" borderId="0" xfId="636" applyFill="1"/>
    <xf numFmtId="194" fontId="14" fillId="49" borderId="0" xfId="653" applyFont="1" applyFill="1" applyAlignment="1" applyProtection="1">
      <alignment vertical="center"/>
      <protection locked="0"/>
    </xf>
    <xf numFmtId="194" fontId="23" fillId="49" borderId="9" xfId="734" applyNumberFormat="1" applyFont="1" applyFill="1" applyBorder="1" applyAlignment="1" applyProtection="1">
      <alignment horizontal="left" vertical="center"/>
      <protection locked="0"/>
    </xf>
    <xf numFmtId="194" fontId="14" fillId="49" borderId="9" xfId="653" applyFont="1" applyFill="1" applyBorder="1" applyAlignment="1" applyProtection="1">
      <alignment horizontal="left" vertical="center" wrapText="1" indent="1"/>
      <protection locked="0"/>
    </xf>
    <xf numFmtId="184" fontId="23" fillId="49" borderId="9" xfId="734" applyNumberFormat="1" applyFont="1" applyFill="1" applyBorder="1" applyAlignment="1" applyProtection="1">
      <alignment horizontal="right" vertical="center" wrapText="1"/>
      <protection locked="0"/>
    </xf>
    <xf numFmtId="49" fontId="14" fillId="49" borderId="9" xfId="653" applyNumberFormat="1" applyFont="1" applyFill="1" applyBorder="1" applyAlignment="1" applyProtection="1">
      <alignment horizontal="center" vertical="center"/>
      <protection locked="0"/>
    </xf>
    <xf numFmtId="184" fontId="14" fillId="49" borderId="9" xfId="752" applyNumberFormat="1" applyFont="1" applyFill="1" applyBorder="1" applyAlignment="1" applyProtection="1">
      <alignment vertical="center"/>
    </xf>
    <xf numFmtId="184" fontId="14" fillId="49" borderId="9" xfId="734" applyNumberFormat="1" applyFont="1" applyFill="1" applyBorder="1" applyAlignment="1" applyProtection="1">
      <alignment vertical="center"/>
    </xf>
    <xf numFmtId="184" fontId="13" fillId="49" borderId="9" xfId="734" applyNumberFormat="1" applyFont="1" applyFill="1" applyBorder="1" applyAlignment="1" applyProtection="1">
      <alignment vertical="center"/>
    </xf>
    <xf numFmtId="9" fontId="13" fillId="49" borderId="9" xfId="527" applyFont="1" applyFill="1" applyBorder="1" applyAlignment="1" applyProtection="1">
      <alignment horizontal="center" vertical="center"/>
    </xf>
    <xf numFmtId="9" fontId="14" fillId="49" borderId="9" xfId="496" applyFont="1" applyFill="1" applyBorder="1" applyAlignment="1" applyProtection="1">
      <alignment horizontal="center" vertical="center"/>
    </xf>
    <xf numFmtId="49" fontId="148" fillId="49" borderId="9" xfId="653" applyNumberFormat="1" applyFont="1" applyFill="1" applyBorder="1" applyAlignment="1" applyProtection="1">
      <alignment horizontal="right" vertical="center"/>
      <protection locked="0"/>
    </xf>
    <xf numFmtId="178" fontId="14" fillId="31" borderId="36" xfId="691" applyFont="1" applyFill="1" applyBorder="1" applyAlignment="1" applyProtection="1">
      <alignment horizontal="center" vertical="center"/>
    </xf>
    <xf numFmtId="178" fontId="14" fillId="31" borderId="9" xfId="691" applyFont="1" applyFill="1" applyBorder="1" applyAlignment="1" applyProtection="1">
      <alignment horizontal="left" vertical="center" wrapText="1" indent="1"/>
      <protection locked="0"/>
    </xf>
    <xf numFmtId="43" fontId="13" fillId="31" borderId="0" xfId="656" applyNumberFormat="1" applyFont="1" applyFill="1" applyBorder="1" applyAlignment="1" applyProtection="1">
      <alignment horizontal="left" vertical="center" wrapText="1"/>
      <protection locked="0"/>
    </xf>
    <xf numFmtId="49" fontId="194" fillId="50" borderId="0" xfId="656" applyNumberFormat="1" applyFont="1" applyFill="1" applyBorder="1" applyAlignment="1" applyProtection="1">
      <alignment horizontal="left" vertical="center" wrapText="1"/>
      <protection locked="0"/>
    </xf>
    <xf numFmtId="184" fontId="14" fillId="51" borderId="9" xfId="697" applyNumberFormat="1" applyFont="1" applyFill="1" applyBorder="1" applyAlignment="1">
      <alignment horizontal="center" vertical="center"/>
    </xf>
    <xf numFmtId="227" fontId="14" fillId="52" borderId="9" xfId="697" applyNumberFormat="1" applyFont="1" applyFill="1" applyBorder="1" applyAlignment="1">
      <alignment horizontal="center" vertical="center"/>
    </xf>
    <xf numFmtId="227" fontId="14" fillId="52" borderId="9" xfId="555" applyNumberFormat="1" applyFont="1" applyFill="1" applyBorder="1" applyAlignment="1">
      <alignment vertical="center"/>
    </xf>
    <xf numFmtId="180" fontId="14" fillId="0" borderId="9" xfId="758" applyNumberFormat="1" applyFont="1" applyFill="1" applyBorder="1" applyAlignment="1">
      <alignment horizontal="center" vertical="center"/>
    </xf>
    <xf numFmtId="178" fontId="14" fillId="47" borderId="9" xfId="691" applyFont="1" applyFill="1" applyBorder="1" applyAlignment="1">
      <alignment horizontal="center" vertical="center"/>
    </xf>
    <xf numFmtId="184" fontId="13" fillId="47" borderId="9" xfId="691" applyNumberFormat="1" applyFont="1" applyFill="1" applyBorder="1" applyAlignment="1" applyProtection="1">
      <alignment horizontal="center" vertical="center"/>
    </xf>
    <xf numFmtId="194" fontId="13" fillId="51" borderId="46" xfId="650" quotePrefix="1" applyNumberFormat="1" applyFont="1" applyFill="1" applyBorder="1" applyAlignment="1" applyProtection="1">
      <alignment horizontal="left"/>
      <protection locked="0"/>
    </xf>
    <xf numFmtId="194" fontId="13" fillId="51" borderId="9" xfId="650" applyNumberFormat="1" applyFont="1" applyFill="1" applyBorder="1" applyAlignment="1" applyProtection="1">
      <protection locked="0"/>
    </xf>
    <xf numFmtId="194" fontId="14" fillId="51" borderId="9" xfId="0" applyNumberFormat="1" applyFont="1" applyFill="1" applyBorder="1" applyAlignment="1">
      <alignment horizontal="left" vertical="center" indent="1"/>
    </xf>
    <xf numFmtId="184" fontId="13" fillId="51" borderId="9" xfId="752" applyNumberFormat="1" applyFont="1" applyFill="1" applyBorder="1" applyAlignment="1" applyProtection="1">
      <alignment horizontal="right" vertical="center" wrapText="1"/>
      <protection locked="0"/>
    </xf>
    <xf numFmtId="49" fontId="14" fillId="51" borderId="9" xfId="656" applyNumberFormat="1" applyFont="1" applyFill="1" applyBorder="1" applyAlignment="1" applyProtection="1">
      <alignment horizontal="left" vertical="center" wrapText="1"/>
      <protection locked="0"/>
    </xf>
    <xf numFmtId="184" fontId="69" fillId="51" borderId="32" xfId="647" applyNumberFormat="1" applyFont="1" applyFill="1" applyBorder="1" applyAlignment="1" applyProtection="1">
      <alignment vertical="center" wrapText="1"/>
      <protection locked="0"/>
    </xf>
    <xf numFmtId="184" fontId="69" fillId="51" borderId="9" xfId="647" applyNumberFormat="1" applyFont="1" applyFill="1" applyBorder="1" applyAlignment="1" applyProtection="1">
      <alignment vertical="center" wrapText="1"/>
      <protection locked="0"/>
    </xf>
    <xf numFmtId="184" fontId="23" fillId="51" borderId="9" xfId="647" applyNumberFormat="1" applyFont="1" applyFill="1" applyBorder="1" applyAlignment="1" applyProtection="1">
      <alignment horizontal="left" vertical="center" wrapText="1" indent="1"/>
      <protection locked="0"/>
    </xf>
    <xf numFmtId="184" fontId="69" fillId="51" borderId="34" xfId="647" applyNumberFormat="1" applyFont="1" applyFill="1" applyBorder="1" applyAlignment="1" applyProtection="1">
      <alignment vertical="center" wrapText="1"/>
      <protection locked="0"/>
    </xf>
    <xf numFmtId="184" fontId="69" fillId="51" borderId="35" xfId="647" applyNumberFormat="1" applyFont="1" applyFill="1" applyBorder="1" applyAlignment="1" applyProtection="1">
      <alignment vertical="center" wrapText="1"/>
      <protection locked="0"/>
    </xf>
    <xf numFmtId="246" fontId="14" fillId="31" borderId="0" xfId="653" applyNumberFormat="1" applyFont="1" applyFill="1" applyAlignment="1" applyProtection="1">
      <alignment vertical="center"/>
      <protection locked="0"/>
    </xf>
    <xf numFmtId="178" fontId="195" fillId="0" borderId="0" xfId="691" applyFont="1" applyAlignment="1" applyProtection="1">
      <alignment vertical="center"/>
      <protection locked="0"/>
    </xf>
    <xf numFmtId="9" fontId="14" fillId="31" borderId="0" xfId="492" applyFont="1" applyFill="1" applyAlignment="1">
      <alignment vertical="center"/>
    </xf>
    <xf numFmtId="9" fontId="14" fillId="31" borderId="0" xfId="492" applyFont="1" applyFill="1" applyAlignment="1" applyProtection="1">
      <alignment vertical="center"/>
      <protection locked="0"/>
    </xf>
    <xf numFmtId="9" fontId="14" fillId="31" borderId="0" xfId="492" applyFont="1" applyFill="1"/>
    <xf numFmtId="178" fontId="14" fillId="31" borderId="9" xfId="691" applyFont="1" applyFill="1" applyBorder="1" applyAlignment="1" applyProtection="1">
      <alignment horizontal="center" vertical="center" wrapText="1"/>
    </xf>
    <xf numFmtId="178" fontId="14" fillId="31" borderId="9" xfId="525" applyNumberFormat="1" applyFont="1" applyFill="1" applyBorder="1" applyAlignment="1" applyProtection="1">
      <alignment horizontal="center" vertical="center" wrapText="1"/>
    </xf>
    <xf numFmtId="43" fontId="178" fillId="53" borderId="9" xfId="734" applyNumberFormat="1" applyFont="1" applyFill="1" applyBorder="1" applyAlignment="1">
      <alignment vertical="center"/>
    </xf>
    <xf numFmtId="194" fontId="102" fillId="31" borderId="0" xfId="647" applyFont="1" applyFill="1" applyAlignment="1" applyProtection="1">
      <alignment vertical="center"/>
      <protection locked="0"/>
    </xf>
    <xf numFmtId="194" fontId="182" fillId="46" borderId="61" xfId="208" applyFont="1" applyFill="1" applyBorder="1" applyAlignment="1" applyProtection="1">
      <alignment horizontal="center" vertical="center" wrapText="1"/>
    </xf>
    <xf numFmtId="194" fontId="182" fillId="46" borderId="50" xfId="208" applyFont="1" applyFill="1" applyBorder="1" applyAlignment="1" applyProtection="1">
      <alignment horizontal="center" vertical="center" wrapText="1"/>
    </xf>
    <xf numFmtId="194" fontId="105" fillId="0" borderId="74" xfId="635" applyFont="1" applyFill="1" applyBorder="1" applyAlignment="1">
      <alignment horizontal="center" vertical="center" wrapText="1"/>
    </xf>
    <xf numFmtId="194" fontId="105" fillId="0" borderId="65" xfId="635" applyFont="1" applyFill="1" applyBorder="1" applyAlignment="1">
      <alignment horizontal="center" vertical="center"/>
    </xf>
    <xf numFmtId="194" fontId="105" fillId="0" borderId="62" xfId="635" applyFont="1" applyFill="1" applyBorder="1" applyAlignment="1">
      <alignment horizontal="center" vertical="center"/>
    </xf>
    <xf numFmtId="194" fontId="105" fillId="0" borderId="74" xfId="635" applyFont="1" applyFill="1" applyBorder="1" applyAlignment="1">
      <alignment horizontal="center" vertical="center"/>
    </xf>
    <xf numFmtId="194" fontId="105" fillId="0" borderId="53" xfId="635" applyFont="1" applyFill="1" applyBorder="1" applyAlignment="1">
      <alignment horizontal="center" vertical="center"/>
    </xf>
    <xf numFmtId="194" fontId="96" fillId="31" borderId="47" xfId="208" applyFont="1" applyFill="1" applyBorder="1" applyAlignment="1" applyProtection="1">
      <alignment horizontal="center" vertical="center"/>
      <protection locked="0"/>
    </xf>
    <xf numFmtId="194" fontId="96" fillId="31" borderId="4" xfId="208" applyFont="1" applyFill="1" applyBorder="1" applyAlignment="1" applyProtection="1">
      <alignment horizontal="center" vertical="center"/>
      <protection locked="0"/>
    </xf>
    <xf numFmtId="194" fontId="96" fillId="31" borderId="51" xfId="208" applyFont="1" applyFill="1" applyBorder="1" applyAlignment="1" applyProtection="1">
      <alignment horizontal="center" vertical="center"/>
      <protection locked="0"/>
    </xf>
    <xf numFmtId="194" fontId="96" fillId="31" borderId="0" xfId="208" applyFont="1" applyFill="1" applyBorder="1" applyAlignment="1" applyProtection="1">
      <alignment horizontal="center" vertical="center"/>
      <protection locked="0"/>
    </xf>
    <xf numFmtId="194" fontId="182" fillId="46" borderId="63" xfId="208" applyFont="1" applyFill="1" applyBorder="1" applyAlignment="1" applyProtection="1">
      <alignment horizontal="center" vertical="center" wrapText="1"/>
      <protection locked="0"/>
    </xf>
    <xf numFmtId="194" fontId="182" fillId="46" borderId="60" xfId="208" applyFont="1" applyFill="1" applyBorder="1" applyAlignment="1" applyProtection="1">
      <alignment horizontal="center" vertical="center" wrapText="1"/>
      <protection locked="0"/>
    </xf>
    <xf numFmtId="194" fontId="182" fillId="46" borderId="71" xfId="208" applyFont="1" applyFill="1" applyBorder="1" applyAlignment="1" applyProtection="1">
      <alignment horizontal="center" vertical="center" wrapText="1"/>
      <protection locked="0"/>
    </xf>
    <xf numFmtId="194" fontId="182" fillId="46" borderId="72" xfId="208" applyFont="1" applyFill="1" applyBorder="1" applyAlignment="1" applyProtection="1">
      <alignment horizontal="center" vertical="center" wrapText="1"/>
      <protection locked="0"/>
    </xf>
    <xf numFmtId="194" fontId="182" fillId="46" borderId="73" xfId="208" applyFont="1" applyFill="1" applyBorder="1" applyAlignment="1" applyProtection="1">
      <alignment horizontal="center" vertical="center" wrapText="1"/>
    </xf>
    <xf numFmtId="194" fontId="182" fillId="46" borderId="70" xfId="208" applyFont="1" applyFill="1" applyBorder="1" applyAlignment="1" applyProtection="1">
      <alignment horizontal="center" vertical="center" wrapText="1"/>
    </xf>
    <xf numFmtId="194" fontId="182" fillId="46" borderId="68" xfId="208" applyFont="1" applyFill="1" applyBorder="1" applyAlignment="1" applyProtection="1">
      <alignment horizontal="center" vertical="center" wrapText="1"/>
    </xf>
    <xf numFmtId="194" fontId="182" fillId="46" borderId="24" xfId="208" applyFont="1" applyFill="1" applyBorder="1" applyAlignment="1" applyProtection="1">
      <alignment horizontal="center" vertical="center" wrapText="1"/>
    </xf>
    <xf numFmtId="37" fontId="14" fillId="31" borderId="69" xfId="0" applyFont="1" applyFill="1" applyBorder="1" applyAlignment="1">
      <alignment horizontal="center" vertical="center"/>
    </xf>
    <xf numFmtId="37" fontId="14" fillId="31" borderId="64" xfId="0" applyFont="1" applyFill="1" applyBorder="1" applyAlignment="1">
      <alignment horizontal="center" vertical="center"/>
    </xf>
    <xf numFmtId="37" fontId="14" fillId="31" borderId="65" xfId="0" applyFont="1" applyFill="1" applyBorder="1" applyAlignment="1">
      <alignment horizontal="center" vertical="center"/>
    </xf>
    <xf numFmtId="37" fontId="14" fillId="31" borderId="66" xfId="0" applyFont="1" applyFill="1" applyBorder="1" applyAlignment="1">
      <alignment horizontal="center" vertical="center"/>
    </xf>
    <xf numFmtId="37" fontId="14" fillId="31" borderId="67" xfId="0" applyFont="1" applyFill="1" applyBorder="1" applyAlignment="1">
      <alignment horizontal="center" vertical="center"/>
    </xf>
    <xf numFmtId="37" fontId="14" fillId="31" borderId="63" xfId="0" applyFont="1" applyFill="1" applyBorder="1" applyAlignment="1">
      <alignment horizontal="center" vertical="center"/>
    </xf>
    <xf numFmtId="37" fontId="14" fillId="31" borderId="62" xfId="0" applyFont="1" applyFill="1" applyBorder="1" applyAlignment="1">
      <alignment horizontal="center" vertical="center"/>
    </xf>
    <xf numFmtId="37" fontId="14" fillId="31" borderId="60" xfId="0" applyFont="1" applyFill="1" applyBorder="1" applyAlignment="1">
      <alignment horizontal="center" vertical="center"/>
    </xf>
    <xf numFmtId="37" fontId="14" fillId="31" borderId="61" xfId="0" applyFont="1" applyFill="1" applyBorder="1" applyAlignment="1">
      <alignment horizontal="left" vertical="center" wrapText="1"/>
    </xf>
    <xf numFmtId="37" fontId="14" fillId="31" borderId="43" xfId="0" applyFont="1" applyFill="1" applyBorder="1" applyAlignment="1">
      <alignment horizontal="left" vertical="center" wrapText="1"/>
    </xf>
    <xf numFmtId="37" fontId="14" fillId="31" borderId="52" xfId="0" applyFont="1" applyFill="1" applyBorder="1" applyAlignment="1">
      <alignment horizontal="left" vertical="center" wrapText="1"/>
    </xf>
    <xf numFmtId="37" fontId="14" fillId="31" borderId="50" xfId="0" applyFont="1" applyFill="1" applyBorder="1" applyAlignment="1">
      <alignment horizontal="left" vertical="center" wrapText="1"/>
    </xf>
    <xf numFmtId="37" fontId="14" fillId="31" borderId="52" xfId="0" applyFont="1" applyFill="1" applyBorder="1" applyAlignment="1">
      <alignment horizontal="left" vertical="center"/>
    </xf>
    <xf numFmtId="37" fontId="14" fillId="31" borderId="43" xfId="0" applyFont="1" applyFill="1" applyBorder="1" applyAlignment="1">
      <alignment horizontal="left" vertical="center"/>
    </xf>
    <xf numFmtId="37" fontId="14" fillId="31" borderId="50" xfId="0" applyFont="1" applyFill="1" applyBorder="1" applyAlignment="1">
      <alignment horizontal="left" vertical="center"/>
    </xf>
    <xf numFmtId="37" fontId="75" fillId="31" borderId="0" xfId="0" applyFont="1" applyFill="1" applyAlignment="1">
      <alignment horizontal="center"/>
    </xf>
    <xf numFmtId="49" fontId="177" fillId="46" borderId="46" xfId="525" applyNumberFormat="1" applyFont="1" applyFill="1" applyBorder="1" applyAlignment="1" applyProtection="1">
      <alignment horizontal="center" vertical="center"/>
      <protection locked="0"/>
    </xf>
    <xf numFmtId="49" fontId="177" fillId="46" borderId="11" xfId="525" applyNumberFormat="1" applyFont="1" applyFill="1" applyBorder="1" applyAlignment="1" applyProtection="1">
      <alignment horizontal="center" vertical="center"/>
      <protection locked="0"/>
    </xf>
    <xf numFmtId="49" fontId="177" fillId="46" borderId="36" xfId="525" applyNumberFormat="1" applyFont="1" applyFill="1" applyBorder="1" applyAlignment="1" applyProtection="1">
      <alignment horizontal="center" vertical="center"/>
      <protection locked="0"/>
    </xf>
    <xf numFmtId="194" fontId="177" fillId="46" borderId="46" xfId="655" applyFont="1" applyFill="1" applyBorder="1" applyAlignment="1" applyProtection="1">
      <alignment horizontal="center" vertical="center"/>
      <protection locked="0"/>
    </xf>
    <xf numFmtId="194" fontId="177" fillId="46" borderId="11" xfId="655" applyFont="1" applyFill="1" applyBorder="1" applyAlignment="1" applyProtection="1">
      <alignment horizontal="center" vertical="center"/>
      <protection locked="0"/>
    </xf>
    <xf numFmtId="194" fontId="177" fillId="46" borderId="36" xfId="655" applyFont="1" applyFill="1" applyBorder="1" applyAlignment="1" applyProtection="1">
      <alignment horizontal="center" vertical="center"/>
      <protection locked="0"/>
    </xf>
    <xf numFmtId="194" fontId="177" fillId="46" borderId="8" xfId="645" applyFont="1" applyFill="1" applyBorder="1" applyAlignment="1" applyProtection="1">
      <alignment horizontal="center" vertical="center"/>
      <protection locked="0"/>
    </xf>
    <xf numFmtId="194" fontId="177" fillId="46" borderId="24" xfId="645" applyFont="1" applyFill="1" applyBorder="1" applyAlignment="1" applyProtection="1">
      <alignment horizontal="center" vertical="center"/>
      <protection locked="0"/>
    </xf>
    <xf numFmtId="194" fontId="177" fillId="46" borderId="9" xfId="645" applyFont="1" applyFill="1" applyBorder="1" applyAlignment="1" applyProtection="1">
      <alignment horizontal="center" vertical="center"/>
      <protection locked="0"/>
    </xf>
    <xf numFmtId="194" fontId="177" fillId="46" borderId="8" xfId="655" applyFont="1" applyFill="1" applyBorder="1" applyAlignment="1" applyProtection="1">
      <alignment horizontal="center" vertical="center"/>
      <protection locked="0"/>
    </xf>
    <xf numFmtId="194" fontId="177" fillId="46" borderId="24" xfId="655" applyFont="1" applyFill="1" applyBorder="1" applyAlignment="1" applyProtection="1">
      <alignment horizontal="center" vertical="center"/>
      <protection locked="0"/>
    </xf>
    <xf numFmtId="183" fontId="69" fillId="31" borderId="0" xfId="752" applyNumberFormat="1" applyFont="1" applyFill="1" applyBorder="1" applyAlignment="1" applyProtection="1">
      <alignment horizontal="center"/>
      <protection locked="0"/>
    </xf>
    <xf numFmtId="183" fontId="69" fillId="31" borderId="9" xfId="752" applyNumberFormat="1" applyFont="1" applyFill="1" applyBorder="1" applyAlignment="1" applyProtection="1">
      <alignment horizontal="center"/>
      <protection locked="0"/>
    </xf>
    <xf numFmtId="194" fontId="69" fillId="31" borderId="46" xfId="0" applyNumberFormat="1" applyFont="1" applyFill="1" applyBorder="1" applyAlignment="1" applyProtection="1">
      <alignment horizontal="center" vertical="center"/>
    </xf>
    <xf numFmtId="194" fontId="69" fillId="31" borderId="36" xfId="0" applyNumberFormat="1" applyFont="1" applyFill="1" applyBorder="1" applyAlignment="1" applyProtection="1">
      <alignment horizontal="center" vertical="center"/>
    </xf>
    <xf numFmtId="194" fontId="177" fillId="46" borderId="47" xfId="645" applyFont="1" applyFill="1" applyBorder="1" applyAlignment="1" applyProtection="1">
      <alignment horizontal="center" vertical="center"/>
      <protection locked="0"/>
    </xf>
    <xf numFmtId="194" fontId="177" fillId="46" borderId="57" xfId="645" applyFont="1" applyFill="1" applyBorder="1" applyAlignment="1" applyProtection="1">
      <alignment horizontal="center" vertical="center"/>
      <protection locked="0"/>
    </xf>
    <xf numFmtId="194" fontId="177" fillId="46" borderId="58" xfId="645" applyFont="1" applyFill="1" applyBorder="1" applyAlignment="1" applyProtection="1">
      <alignment horizontal="center" vertical="center"/>
      <protection locked="0"/>
    </xf>
    <xf numFmtId="194" fontId="177" fillId="46" borderId="30" xfId="645" applyFont="1" applyFill="1" applyBorder="1" applyAlignment="1" applyProtection="1">
      <alignment horizontal="center" vertical="center"/>
      <protection locked="0"/>
    </xf>
    <xf numFmtId="49" fontId="177" fillId="46" borderId="46" xfId="527" applyNumberFormat="1" applyFont="1" applyFill="1" applyBorder="1" applyAlignment="1" applyProtection="1">
      <alignment horizontal="center" vertical="center"/>
      <protection locked="0"/>
    </xf>
    <xf numFmtId="49" fontId="177" fillId="46" borderId="11" xfId="527" applyNumberFormat="1" applyFont="1" applyFill="1" applyBorder="1" applyAlignment="1" applyProtection="1">
      <alignment horizontal="center" vertical="center"/>
      <protection locked="0"/>
    </xf>
    <xf numFmtId="49" fontId="177" fillId="46" borderId="36" xfId="527" applyNumberFormat="1" applyFont="1" applyFill="1" applyBorder="1" applyAlignment="1" applyProtection="1">
      <alignment horizontal="center" vertical="center"/>
      <protection locked="0"/>
    </xf>
    <xf numFmtId="183" fontId="92" fillId="31" borderId="4" xfId="752" applyNumberFormat="1" applyFont="1" applyFill="1" applyBorder="1" applyAlignment="1" applyProtection="1">
      <alignment horizontal="left"/>
      <protection locked="0"/>
    </xf>
    <xf numFmtId="183" fontId="92" fillId="31" borderId="0" xfId="752" applyNumberFormat="1" applyFont="1" applyFill="1" applyBorder="1" applyAlignment="1" applyProtection="1">
      <alignment horizontal="center"/>
      <protection locked="0"/>
    </xf>
    <xf numFmtId="194" fontId="177" fillId="46" borderId="51" xfId="645" applyFont="1" applyFill="1" applyBorder="1" applyAlignment="1" applyProtection="1">
      <alignment horizontal="center" vertical="center"/>
      <protection locked="0"/>
    </xf>
    <xf numFmtId="194" fontId="177" fillId="46" borderId="54" xfId="645" applyFont="1" applyFill="1" applyBorder="1" applyAlignment="1" applyProtection="1">
      <alignment horizontal="center" vertical="center"/>
      <protection locked="0"/>
    </xf>
    <xf numFmtId="49" fontId="177" fillId="46" borderId="9" xfId="655" applyNumberFormat="1" applyFont="1" applyFill="1" applyBorder="1" applyAlignment="1" applyProtection="1">
      <alignment horizontal="center" vertical="center"/>
      <protection locked="0"/>
    </xf>
    <xf numFmtId="194" fontId="177" fillId="46" borderId="47" xfId="654" applyFont="1" applyFill="1" applyBorder="1" applyAlignment="1" applyProtection="1">
      <alignment horizontal="center" vertical="center"/>
      <protection locked="0"/>
    </xf>
    <xf numFmtId="194" fontId="177" fillId="46" borderId="57" xfId="654" applyFont="1" applyFill="1" applyBorder="1" applyAlignment="1" applyProtection="1">
      <alignment horizontal="center" vertical="center"/>
      <protection locked="0"/>
    </xf>
    <xf numFmtId="194" fontId="177" fillId="46" borderId="58" xfId="654" applyFont="1" applyFill="1" applyBorder="1" applyAlignment="1" applyProtection="1">
      <alignment horizontal="center" vertical="center"/>
      <protection locked="0"/>
    </xf>
    <xf numFmtId="194" fontId="177" fillId="46" borderId="30" xfId="654" applyFont="1" applyFill="1" applyBorder="1" applyAlignment="1" applyProtection="1">
      <alignment horizontal="center" vertical="center"/>
      <protection locked="0"/>
    </xf>
    <xf numFmtId="43" fontId="177" fillId="46" borderId="46" xfId="756" applyNumberFormat="1" applyFont="1" applyFill="1" applyBorder="1" applyAlignment="1" applyProtection="1">
      <alignment horizontal="center" vertical="center"/>
      <protection locked="0"/>
    </xf>
    <xf numFmtId="43" fontId="177" fillId="46" borderId="11" xfId="756" applyNumberFormat="1" applyFont="1" applyFill="1" applyBorder="1" applyAlignment="1" applyProtection="1">
      <alignment horizontal="center" vertical="center"/>
      <protection locked="0"/>
    </xf>
    <xf numFmtId="43" fontId="177" fillId="46" borderId="36" xfId="756" applyNumberFormat="1" applyFont="1" applyFill="1" applyBorder="1" applyAlignment="1" applyProtection="1">
      <alignment horizontal="center" vertical="center"/>
      <protection locked="0"/>
    </xf>
    <xf numFmtId="9" fontId="177" fillId="46" borderId="46" xfId="495" applyFont="1" applyFill="1" applyBorder="1" applyAlignment="1" applyProtection="1">
      <alignment horizontal="center" vertical="center"/>
      <protection locked="0"/>
    </xf>
    <xf numFmtId="9" fontId="177" fillId="46" borderId="11" xfId="495" applyFont="1" applyFill="1" applyBorder="1" applyAlignment="1" applyProtection="1">
      <alignment horizontal="center" vertical="center"/>
      <protection locked="0"/>
    </xf>
    <xf numFmtId="9" fontId="177" fillId="46" borderId="36" xfId="495" applyFont="1" applyFill="1" applyBorder="1" applyAlignment="1" applyProtection="1">
      <alignment horizontal="center" vertical="center"/>
      <protection locked="0"/>
    </xf>
    <xf numFmtId="194" fontId="14" fillId="31" borderId="9" xfId="643" applyFont="1" applyFill="1" applyBorder="1" applyAlignment="1" applyProtection="1">
      <alignment horizontal="center" vertical="center"/>
      <protection locked="0"/>
    </xf>
    <xf numFmtId="194" fontId="181" fillId="0" borderId="9" xfId="0" applyNumberFormat="1" applyFont="1" applyFill="1" applyBorder="1" applyAlignment="1">
      <alignment horizontal="center" vertical="center" wrapText="1"/>
    </xf>
    <xf numFmtId="194" fontId="181" fillId="0" borderId="9" xfId="0" applyNumberFormat="1" applyFont="1" applyFill="1" applyBorder="1" applyAlignment="1">
      <alignment horizontal="center" vertical="center"/>
    </xf>
    <xf numFmtId="182" fontId="181" fillId="0" borderId="9" xfId="758" applyNumberFormat="1" applyFont="1" applyFill="1" applyBorder="1" applyAlignment="1">
      <alignment horizontal="left" vertical="center"/>
    </xf>
    <xf numFmtId="194" fontId="181" fillId="31" borderId="9" xfId="0" applyNumberFormat="1" applyFont="1" applyFill="1" applyBorder="1" applyAlignment="1" applyProtection="1">
      <alignment horizontal="left" vertical="center"/>
      <protection locked="0"/>
    </xf>
    <xf numFmtId="194" fontId="181" fillId="0" borderId="9" xfId="0" applyNumberFormat="1" applyFont="1" applyFill="1" applyBorder="1" applyAlignment="1">
      <alignment horizontal="left" vertical="center"/>
    </xf>
    <xf numFmtId="194" fontId="12" fillId="0" borderId="7" xfId="0" applyNumberFormat="1" applyFont="1" applyFill="1" applyBorder="1" applyAlignment="1">
      <alignment horizontal="left" vertical="center"/>
    </xf>
    <xf numFmtId="194" fontId="14" fillId="0" borderId="46" xfId="0" applyNumberFormat="1" applyFont="1" applyFill="1" applyBorder="1" applyAlignment="1">
      <alignment horizontal="center"/>
    </xf>
    <xf numFmtId="194" fontId="14" fillId="0" borderId="36" xfId="0" applyNumberFormat="1" applyFont="1" applyFill="1" applyBorder="1" applyAlignment="1">
      <alignment horizontal="center"/>
    </xf>
    <xf numFmtId="194" fontId="14" fillId="0" borderId="9" xfId="0" applyNumberFormat="1" applyFont="1" applyFill="1" applyBorder="1" applyAlignment="1">
      <alignment horizontal="center"/>
    </xf>
    <xf numFmtId="194" fontId="144" fillId="31" borderId="0" xfId="643" applyFont="1" applyFill="1" applyAlignment="1" applyProtection="1">
      <alignment horizontal="center" vertical="center"/>
      <protection locked="0"/>
    </xf>
    <xf numFmtId="194" fontId="185" fillId="31" borderId="9" xfId="643" applyFont="1" applyFill="1" applyBorder="1" applyAlignment="1" applyProtection="1">
      <alignment horizontal="center" vertical="center"/>
      <protection locked="0"/>
    </xf>
    <xf numFmtId="49" fontId="185" fillId="31" borderId="9" xfId="643" applyNumberFormat="1" applyFont="1" applyFill="1" applyBorder="1" applyAlignment="1" applyProtection="1">
      <alignment horizontal="center" vertical="center"/>
      <protection locked="0"/>
    </xf>
    <xf numFmtId="194" fontId="12" fillId="0" borderId="0" xfId="0" applyNumberFormat="1" applyFont="1" applyFill="1" applyBorder="1" applyAlignment="1">
      <alignment horizontal="left" vertical="center"/>
    </xf>
    <xf numFmtId="194" fontId="14" fillId="0" borderId="0" xfId="0" applyNumberFormat="1" applyFont="1" applyFill="1" applyBorder="1" applyAlignment="1">
      <alignment horizontal="left" vertical="center"/>
    </xf>
    <xf numFmtId="194" fontId="12" fillId="0" borderId="9" xfId="0" applyNumberFormat="1" applyFont="1" applyFill="1" applyBorder="1" applyAlignment="1">
      <alignment horizontal="center" vertical="center"/>
    </xf>
    <xf numFmtId="0" fontId="12" fillId="0" borderId="9" xfId="0" applyNumberFormat="1" applyFont="1" applyFill="1" applyBorder="1" applyAlignment="1">
      <alignment horizontal="center" vertical="center"/>
    </xf>
    <xf numFmtId="0" fontId="14" fillId="0" borderId="9" xfId="0" applyNumberFormat="1" applyFont="1" applyFill="1" applyBorder="1" applyAlignment="1">
      <alignment horizontal="center" vertical="center"/>
    </xf>
    <xf numFmtId="194" fontId="11" fillId="0" borderId="9" xfId="0" applyNumberFormat="1" applyFont="1" applyFill="1" applyBorder="1" applyAlignment="1">
      <alignment horizontal="center" vertical="center"/>
    </xf>
    <xf numFmtId="194" fontId="12" fillId="0" borderId="9" xfId="643" applyFont="1" applyFill="1" applyBorder="1" applyAlignment="1">
      <alignment horizontal="center" vertical="center"/>
    </xf>
    <xf numFmtId="194" fontId="12" fillId="0" borderId="9" xfId="0" quotePrefix="1" applyNumberFormat="1" applyFont="1" applyFill="1" applyBorder="1" applyAlignment="1">
      <alignment horizontal="center" vertical="center"/>
    </xf>
    <xf numFmtId="194" fontId="12" fillId="0" borderId="9" xfId="643" quotePrefix="1" applyFont="1" applyFill="1" applyBorder="1" applyAlignment="1">
      <alignment horizontal="center" vertical="center"/>
    </xf>
    <xf numFmtId="194" fontId="173" fillId="0" borderId="9" xfId="0" applyNumberFormat="1" applyFont="1" applyBorder="1" applyAlignment="1">
      <alignment vertical="center"/>
    </xf>
    <xf numFmtId="182" fontId="181" fillId="0" borderId="9" xfId="758" applyNumberFormat="1" applyFont="1" applyFill="1" applyBorder="1" applyAlignment="1">
      <alignment horizontal="center" vertical="center"/>
    </xf>
    <xf numFmtId="194" fontId="12" fillId="0" borderId="9" xfId="0" applyNumberFormat="1" applyFont="1" applyFill="1" applyBorder="1" applyAlignment="1">
      <alignment horizontal="center"/>
    </xf>
    <xf numFmtId="194" fontId="12" fillId="0" borderId="46" xfId="0" applyNumberFormat="1" applyFont="1" applyFill="1" applyBorder="1" applyAlignment="1">
      <alignment horizontal="left"/>
    </xf>
    <xf numFmtId="194" fontId="14" fillId="0" borderId="36" xfId="0" applyNumberFormat="1" applyFont="1" applyFill="1" applyBorder="1" applyAlignment="1">
      <alignment horizontal="left"/>
    </xf>
    <xf numFmtId="9" fontId="14" fillId="47" borderId="46" xfId="492" applyFont="1" applyFill="1" applyBorder="1" applyAlignment="1">
      <alignment horizontal="center" vertical="center"/>
    </xf>
    <xf numFmtId="9" fontId="14" fillId="47" borderId="36" xfId="492" applyFont="1" applyFill="1" applyBorder="1" applyAlignment="1">
      <alignment horizontal="center" vertical="center"/>
    </xf>
    <xf numFmtId="194" fontId="14" fillId="0" borderId="46" xfId="0" applyNumberFormat="1" applyFont="1" applyFill="1" applyBorder="1" applyAlignment="1">
      <alignment horizontal="left"/>
    </xf>
    <xf numFmtId="194" fontId="14" fillId="0" borderId="11" xfId="0" applyNumberFormat="1" applyFont="1" applyFill="1" applyBorder="1" applyAlignment="1">
      <alignment horizontal="left"/>
    </xf>
    <xf numFmtId="194" fontId="12" fillId="31" borderId="46" xfId="0" applyNumberFormat="1" applyFont="1" applyFill="1" applyBorder="1" applyAlignment="1">
      <alignment horizontal="left"/>
    </xf>
    <xf numFmtId="194" fontId="14" fillId="31" borderId="36" xfId="0" applyNumberFormat="1" applyFont="1" applyFill="1" applyBorder="1" applyAlignment="1">
      <alignment horizontal="left"/>
    </xf>
    <xf numFmtId="184" fontId="14" fillId="47" borderId="46" xfId="752" applyNumberFormat="1" applyFont="1" applyFill="1" applyBorder="1" applyAlignment="1">
      <alignment horizontal="center" vertical="center"/>
    </xf>
    <xf numFmtId="184" fontId="14" fillId="47" borderId="36" xfId="752" applyNumberFormat="1" applyFont="1" applyFill="1" applyBorder="1" applyAlignment="1">
      <alignment horizontal="center" vertical="center"/>
    </xf>
    <xf numFmtId="194" fontId="14" fillId="31" borderId="46" xfId="0" applyNumberFormat="1" applyFont="1" applyFill="1" applyBorder="1" applyAlignment="1">
      <alignment horizontal="left"/>
    </xf>
    <xf numFmtId="194" fontId="14" fillId="31" borderId="11" xfId="0" applyNumberFormat="1" applyFont="1" applyFill="1" applyBorder="1" applyAlignment="1">
      <alignment horizontal="left"/>
    </xf>
    <xf numFmtId="194" fontId="12" fillId="0" borderId="0" xfId="0" applyNumberFormat="1" applyFont="1" applyFill="1" applyAlignment="1">
      <alignment horizontal="center"/>
    </xf>
    <xf numFmtId="194" fontId="14" fillId="0" borderId="0" xfId="0" applyNumberFormat="1" applyFont="1" applyFill="1" applyAlignment="1">
      <alignment horizontal="center"/>
    </xf>
    <xf numFmtId="194" fontId="187" fillId="31" borderId="8" xfId="648" applyFont="1" applyFill="1" applyBorder="1" applyAlignment="1">
      <alignment horizontal="center" vertical="center" wrapText="1"/>
    </xf>
    <xf numFmtId="194" fontId="187" fillId="31" borderId="24" xfId="648" applyFont="1" applyFill="1" applyBorder="1" applyAlignment="1">
      <alignment horizontal="center" vertical="center" wrapText="1"/>
    </xf>
    <xf numFmtId="37" fontId="0" fillId="0" borderId="42" xfId="0" applyBorder="1" applyAlignment="1">
      <alignment vertical="center" wrapText="1"/>
    </xf>
    <xf numFmtId="37" fontId="0" fillId="0" borderId="24" xfId="0" applyBorder="1" applyAlignment="1">
      <alignment vertical="center" wrapText="1"/>
    </xf>
    <xf numFmtId="194" fontId="187" fillId="31" borderId="42" xfId="648" applyFont="1" applyFill="1" applyBorder="1" applyAlignment="1">
      <alignment horizontal="center" vertical="center" wrapText="1" shrinkToFit="1"/>
    </xf>
    <xf numFmtId="194" fontId="187" fillId="31" borderId="24" xfId="648" applyFont="1" applyFill="1" applyBorder="1" applyAlignment="1">
      <alignment horizontal="center" vertical="center" wrapText="1" shrinkToFit="1"/>
    </xf>
    <xf numFmtId="194" fontId="187" fillId="31" borderId="42" xfId="648" applyFont="1" applyFill="1" applyBorder="1" applyAlignment="1">
      <alignment horizontal="center" vertical="center" wrapText="1"/>
    </xf>
    <xf numFmtId="194" fontId="14" fillId="0" borderId="0" xfId="648" applyFont="1" applyFill="1" applyBorder="1" applyAlignment="1">
      <alignment horizontal="left" vertical="center" wrapText="1"/>
    </xf>
    <xf numFmtId="194" fontId="187" fillId="31" borderId="8" xfId="648" applyFont="1" applyFill="1" applyBorder="1" applyAlignment="1">
      <alignment horizontal="center"/>
    </xf>
    <xf numFmtId="194" fontId="187" fillId="31" borderId="24" xfId="648" applyFont="1" applyFill="1" applyBorder="1" applyAlignment="1">
      <alignment horizontal="center"/>
    </xf>
    <xf numFmtId="194" fontId="13" fillId="23" borderId="46" xfId="648" applyFont="1" applyFill="1" applyBorder="1" applyAlignment="1">
      <alignment horizontal="left" vertical="top" wrapText="1"/>
    </xf>
    <xf numFmtId="194" fontId="13" fillId="23" borderId="11" xfId="648" applyFont="1" applyFill="1" applyBorder="1" applyAlignment="1">
      <alignment horizontal="left" vertical="top" wrapText="1"/>
    </xf>
    <xf numFmtId="194" fontId="13" fillId="23" borderId="36" xfId="648" applyFont="1" applyFill="1" applyBorder="1" applyAlignment="1">
      <alignment horizontal="left" vertical="top" wrapText="1"/>
    </xf>
    <xf numFmtId="194" fontId="187" fillId="0" borderId="8" xfId="648" quotePrefix="1" applyFont="1" applyFill="1" applyBorder="1" applyAlignment="1">
      <alignment horizontal="center" vertical="center" wrapText="1"/>
    </xf>
    <xf numFmtId="194" fontId="187" fillId="0" borderId="24" xfId="648" applyFont="1" applyFill="1" applyBorder="1" applyAlignment="1">
      <alignment horizontal="center" vertical="center" wrapText="1"/>
    </xf>
    <xf numFmtId="194" fontId="187" fillId="31" borderId="8" xfId="648" quotePrefix="1" applyFont="1" applyFill="1" applyBorder="1" applyAlignment="1">
      <alignment horizontal="center"/>
    </xf>
    <xf numFmtId="194" fontId="14" fillId="0" borderId="9" xfId="648" applyFont="1" applyFill="1" applyBorder="1" applyAlignment="1">
      <alignment horizontal="center"/>
    </xf>
    <xf numFmtId="194" fontId="75" fillId="31" borderId="0" xfId="648" applyFont="1" applyFill="1" applyAlignment="1">
      <alignment horizontal="center"/>
    </xf>
    <xf numFmtId="194" fontId="14" fillId="0" borderId="9" xfId="648" applyFont="1" applyBorder="1" applyAlignment="1">
      <alignment horizontal="center" wrapText="1"/>
    </xf>
    <xf numFmtId="194" fontId="23" fillId="44" borderId="9" xfId="606" applyFont="1" applyFill="1" applyBorder="1" applyAlignment="1">
      <alignment horizontal="center" vertical="center"/>
    </xf>
    <xf numFmtId="194" fontId="14" fillId="0" borderId="9" xfId="648" applyFont="1" applyBorder="1" applyAlignment="1">
      <alignment horizontal="center"/>
    </xf>
    <xf numFmtId="194" fontId="14" fillId="0" borderId="46" xfId="648" applyFont="1" applyFill="1" applyBorder="1" applyAlignment="1">
      <alignment horizontal="center"/>
    </xf>
    <xf numFmtId="194" fontId="14" fillId="0" borderId="36" xfId="648" applyFont="1" applyFill="1" applyBorder="1" applyAlignment="1">
      <alignment horizontal="center"/>
    </xf>
    <xf numFmtId="194" fontId="13" fillId="31" borderId="46" xfId="648" applyFont="1" applyFill="1" applyBorder="1" applyAlignment="1">
      <alignment horizontal="center"/>
    </xf>
    <xf numFmtId="194" fontId="13" fillId="31" borderId="11" xfId="648" applyFont="1" applyFill="1" applyBorder="1" applyAlignment="1">
      <alignment horizontal="center"/>
    </xf>
    <xf numFmtId="194" fontId="13" fillId="31" borderId="36" xfId="648" applyFont="1" applyFill="1" applyBorder="1" applyAlignment="1">
      <alignment horizontal="center"/>
    </xf>
    <xf numFmtId="194" fontId="74" fillId="31" borderId="0" xfId="648" applyFont="1" applyFill="1" applyAlignment="1">
      <alignment horizontal="center"/>
    </xf>
    <xf numFmtId="194" fontId="184" fillId="31" borderId="79" xfId="0" applyNumberFormat="1" applyFont="1" applyFill="1" applyBorder="1" applyAlignment="1">
      <alignment horizontal="center" vertical="center"/>
    </xf>
    <xf numFmtId="194" fontId="184" fillId="31" borderId="80" xfId="0" applyNumberFormat="1" applyFont="1" applyFill="1" applyBorder="1" applyAlignment="1">
      <alignment horizontal="center" vertical="center"/>
    </xf>
    <xf numFmtId="194" fontId="184" fillId="31" borderId="81" xfId="0" applyNumberFormat="1" applyFont="1" applyFill="1" applyBorder="1" applyAlignment="1">
      <alignment horizontal="center" vertical="center"/>
    </xf>
    <xf numFmtId="194" fontId="184" fillId="31" borderId="46" xfId="0" applyNumberFormat="1" applyFont="1" applyFill="1" applyBorder="1" applyAlignment="1">
      <alignment horizontal="center" vertical="center"/>
    </xf>
    <xf numFmtId="194" fontId="184" fillId="31" borderId="11" xfId="0" applyNumberFormat="1" applyFont="1" applyFill="1" applyBorder="1" applyAlignment="1">
      <alignment horizontal="center" vertical="center"/>
    </xf>
    <xf numFmtId="194" fontId="184" fillId="31" borderId="75" xfId="0" applyNumberFormat="1" applyFont="1" applyFill="1" applyBorder="1" applyAlignment="1">
      <alignment horizontal="center" vertical="center"/>
    </xf>
    <xf numFmtId="194" fontId="184" fillId="31" borderId="46" xfId="0" quotePrefix="1" applyNumberFormat="1" applyFont="1" applyFill="1" applyBorder="1" applyAlignment="1">
      <alignment horizontal="center" vertical="center"/>
    </xf>
    <xf numFmtId="194" fontId="183" fillId="31" borderId="32" xfId="0" applyNumberFormat="1" applyFont="1" applyFill="1" applyBorder="1" applyAlignment="1">
      <alignment horizontal="center" vertical="center"/>
    </xf>
    <xf numFmtId="203" fontId="184" fillId="31" borderId="9" xfId="0" applyNumberFormat="1" applyFont="1" applyFill="1" applyBorder="1" applyAlignment="1">
      <alignment horizontal="center" vertical="center"/>
    </xf>
    <xf numFmtId="194" fontId="184" fillId="31" borderId="76" xfId="0" applyNumberFormat="1" applyFont="1" applyFill="1" applyBorder="1" applyAlignment="1">
      <alignment horizontal="center" vertical="center"/>
    </xf>
    <xf numFmtId="194" fontId="184" fillId="31" borderId="77" xfId="0" applyNumberFormat="1" applyFont="1" applyFill="1" applyBorder="1" applyAlignment="1">
      <alignment horizontal="center" vertical="center"/>
    </xf>
    <xf numFmtId="194" fontId="184" fillId="31" borderId="78" xfId="0" applyNumberFormat="1" applyFont="1" applyFill="1" applyBorder="1" applyAlignment="1">
      <alignment horizontal="center" vertical="center"/>
    </xf>
    <xf numFmtId="194" fontId="109" fillId="0" borderId="9" xfId="648" applyFont="1" applyFill="1" applyBorder="1" applyAlignment="1">
      <alignment horizontal="center" vertical="center"/>
    </xf>
    <xf numFmtId="194" fontId="67" fillId="0" borderId="9" xfId="648" applyFont="1" applyFill="1" applyBorder="1" applyAlignment="1">
      <alignment horizontal="center" vertical="center"/>
    </xf>
    <xf numFmtId="194" fontId="181" fillId="0" borderId="0" xfId="0" applyNumberFormat="1" applyFont="1" applyBorder="1" applyAlignment="1">
      <alignment horizontal="left" vertical="center" wrapText="1"/>
    </xf>
    <xf numFmtId="194" fontId="185" fillId="0" borderId="0" xfId="0" applyNumberFormat="1" applyFont="1" applyBorder="1" applyAlignment="1">
      <alignment horizontal="left" vertical="center" wrapText="1"/>
    </xf>
    <xf numFmtId="194" fontId="185" fillId="0" borderId="0" xfId="0" applyNumberFormat="1" applyFont="1" applyAlignment="1">
      <alignment horizontal="left" vertical="center" wrapText="1"/>
    </xf>
    <xf numFmtId="194" fontId="109" fillId="0" borderId="0" xfId="648" applyFont="1" applyFill="1" applyAlignment="1">
      <alignment horizontal="left"/>
    </xf>
    <xf numFmtId="43" fontId="77" fillId="0" borderId="0" xfId="757" applyFont="1" applyFill="1" applyAlignment="1">
      <alignment horizontal="center"/>
    </xf>
    <xf numFmtId="43" fontId="109" fillId="0" borderId="9" xfId="757" quotePrefix="1" applyFont="1" applyFill="1" applyBorder="1" applyAlignment="1">
      <alignment horizontal="center" vertical="center"/>
    </xf>
    <xf numFmtId="43" fontId="67" fillId="0" borderId="9" xfId="757" quotePrefix="1" applyFont="1" applyFill="1" applyBorder="1" applyAlignment="1">
      <alignment horizontal="center" vertical="center"/>
    </xf>
    <xf numFmtId="49" fontId="69" fillId="31" borderId="58" xfId="650" applyNumberFormat="1" applyFont="1" applyFill="1" applyBorder="1" applyAlignment="1" applyProtection="1">
      <alignment horizontal="left"/>
      <protection locked="0"/>
    </xf>
    <xf numFmtId="49" fontId="69" fillId="31" borderId="30" xfId="650" applyNumberFormat="1" applyFont="1" applyFill="1" applyBorder="1" applyAlignment="1" applyProtection="1">
      <alignment horizontal="left"/>
      <protection locked="0"/>
    </xf>
    <xf numFmtId="49" fontId="23" fillId="31" borderId="51" xfId="650" applyNumberFormat="1" applyFont="1" applyFill="1" applyBorder="1" applyAlignment="1" applyProtection="1">
      <alignment horizontal="left"/>
      <protection locked="0"/>
    </xf>
    <xf numFmtId="49" fontId="23" fillId="31" borderId="54" xfId="650" applyNumberFormat="1" applyFont="1" applyFill="1" applyBorder="1" applyAlignment="1" applyProtection="1">
      <alignment horizontal="left"/>
      <protection locked="0"/>
    </xf>
    <xf numFmtId="194" fontId="99" fillId="46" borderId="47" xfId="211" applyFont="1" applyFill="1" applyBorder="1" applyAlignment="1" applyProtection="1">
      <alignment horizontal="center" vertical="center" wrapText="1"/>
      <protection locked="0"/>
    </xf>
    <xf numFmtId="194" fontId="99" fillId="46" borderId="57" xfId="211" applyFont="1" applyFill="1" applyBorder="1" applyAlignment="1" applyProtection="1">
      <alignment horizontal="center" vertical="center" wrapText="1"/>
      <protection locked="0"/>
    </xf>
    <xf numFmtId="194" fontId="99" fillId="46" borderId="51" xfId="211" applyFont="1" applyFill="1" applyBorder="1" applyAlignment="1" applyProtection="1">
      <alignment horizontal="center" vertical="center" wrapText="1"/>
      <protection locked="0"/>
    </xf>
    <xf numFmtId="194" fontId="99" fillId="46" borderId="54" xfId="211" applyFont="1" applyFill="1" applyBorder="1" applyAlignment="1" applyProtection="1">
      <alignment horizontal="center" vertical="center" wrapText="1"/>
      <protection locked="0"/>
    </xf>
    <xf numFmtId="49" fontId="69" fillId="31" borderId="51" xfId="650" applyNumberFormat="1" applyFont="1" applyFill="1" applyBorder="1" applyAlignment="1" applyProtection="1">
      <alignment horizontal="left"/>
      <protection locked="0"/>
    </xf>
    <xf numFmtId="49" fontId="69" fillId="31" borderId="54" xfId="650" applyNumberFormat="1" applyFont="1" applyFill="1" applyBorder="1" applyAlignment="1" applyProtection="1">
      <alignment horizontal="left"/>
      <protection locked="0"/>
    </xf>
    <xf numFmtId="49" fontId="69" fillId="31" borderId="47" xfId="650" applyNumberFormat="1" applyFont="1" applyFill="1" applyBorder="1" applyAlignment="1" applyProtection="1">
      <alignment horizontal="left"/>
      <protection locked="0"/>
    </xf>
    <xf numFmtId="49" fontId="69" fillId="31" borderId="57" xfId="650" applyNumberFormat="1" applyFont="1" applyFill="1" applyBorder="1" applyAlignment="1" applyProtection="1">
      <alignment horizontal="left"/>
      <protection locked="0"/>
    </xf>
  </cellXfs>
  <cellStyles count="797">
    <cellStyle name=" 1" xfId="1"/>
    <cellStyle name="_x000d__x000a_CCAPI200.DLL=C:\WINDOWS\SYSTEM\, Can't find CCAPI200.DLL_x000d__x000a_XLHELP.DLL=C:\MSOFFICE\EXCEL_x000d__x000a_MAI" xfId="2"/>
    <cellStyle name="_x000d__x000a_JournalTemplate=C:\COMFO\CTALK\JOURSTD.TPL_x000d__x000a_LbStateAddress=3 3 0 251 1 89 2 311_x000d__x000a_LbStateJou" xfId="3"/>
    <cellStyle name="_x000d__x000a_JournalTemplate=C:\COMFO\CTALK\JOURSTD.TPL_x000d__x000a_LbStateAddress=3 3 0 251 1 89 2 311_x000d__x000a_LbStateJou 2" xfId="4"/>
    <cellStyle name="_x000d__x000a_JournalTemplate=C:\COMFO\CTALK\JOURSTD.TPL_x000d__x000a_LbStateAddress=3 3 0 251 1 89 2 311_x000d__x000a_LbStateJou_预算编制表式-下发1210-huhu" xfId="5"/>
    <cellStyle name="%" xfId="6"/>
    <cellStyle name="??" xfId="7"/>
    <cellStyle name="?? [0]" xfId="8"/>
    <cellStyle name="??????_KKKKK" xfId="9"/>
    <cellStyle name="?????_1_Book1" xfId="10"/>
    <cellStyle name="????_(10-30)?????" xfId="11"/>
    <cellStyle name="???[0]_ ??" xfId="12"/>
    <cellStyle name="???_ ??" xfId="13"/>
    <cellStyle name="??[0]_ ? ? ? ?" xfId="14"/>
    <cellStyle name="??_ ? ? ? ?" xfId="15"/>
    <cellStyle name="?鹎%U龡&amp;H?_x0008__x001c__x001c_?_x0007__x0001__x0001_" xfId="16"/>
    <cellStyle name="?鹎%U龡&amp;H?_x0008__x001c__x001c_?_x0007__x0001__x0001_ 2" xfId="17"/>
    <cellStyle name="?遽_4QURT" xfId="18"/>
    <cellStyle name="?餡_x000c_k?_x000d_^黇_x0001_??_x0007__x0001__x0001_" xfId="19"/>
    <cellStyle name="?痃%S&amp;F?_x0008_?o_x0006__x0007__x0001__x0001_" xfId="20"/>
    <cellStyle name="_~2637696" xfId="21"/>
    <cellStyle name="_070110管理报表-方" xfId="22"/>
    <cellStyle name="_0801franshion consolidation&amp;ifrs report" xfId="23"/>
    <cellStyle name="_08预算表样20071005－王" xfId="24"/>
    <cellStyle name="_1-4逾期租金表(06-07-08.4)" xfId="25"/>
    <cellStyle name="_15长期待摊费用0512" xfId="26"/>
    <cellStyle name="_2007年预算编制表式" xfId="27"/>
    <cellStyle name="_2008年通用预算报表-RMB11.16" xfId="28"/>
    <cellStyle name="_2008年预算编制表格(0905)" xfId="29"/>
    <cellStyle name="_2008预算格式 V8" xfId="30"/>
    <cellStyle name="_4月份预算完成" xfId="31"/>
    <cellStyle name="_A300 with Breakdown" xfId="32"/>
    <cellStyle name="_A300 with Breakdown_N" xfId="33"/>
    <cellStyle name="_A300 with Breakdown_N_N" xfId="34"/>
    <cellStyle name="_adj" xfId="35"/>
    <cellStyle name="_adj_credit package" xfId="36"/>
    <cellStyle name="_adj_Loan review summary template1" xfId="37"/>
    <cellStyle name="_Book1" xfId="38"/>
    <cellStyle name="_Book2" xfId="39"/>
    <cellStyle name="_E700-CA" xfId="40"/>
    <cellStyle name="_F-Lead" xfId="41"/>
    <cellStyle name="_IAS39 summary template" xfId="42"/>
    <cellStyle name="_IAS39 summary template_公司成交客户性质统计－工业装备（确认）" xfId="43"/>
    <cellStyle name="_IAS39 summary template_公司成交客户性质统计－航运" xfId="44"/>
    <cellStyle name="_IAS39 summary template_公司成交客户性质统计－建设" xfId="45"/>
    <cellStyle name="_IAS39 summary template_公司成交客户性质统计－教育" xfId="46"/>
    <cellStyle name="_IAS39 summary template_公司成交客户性质统计－印刷" xfId="47"/>
    <cellStyle name="_J - Sept 2004" xfId="48"/>
    <cellStyle name="_key management" xfId="49"/>
    <cellStyle name="_Loan confirmation control list template" xfId="50"/>
    <cellStyle name="_Loan confirmation control list template_公司成交客户性质统计－工业装备（确认）" xfId="51"/>
    <cellStyle name="_Loan confirmation control list template_公司成交客户性质统计－航运" xfId="52"/>
    <cellStyle name="_Loan confirmation control list template_公司成交客户性质统计－建设" xfId="53"/>
    <cellStyle name="_Loan confirmation control list template_公司成交客户性质统计－教育" xfId="54"/>
    <cellStyle name="_Loan confirmation control list template_公司成交客户性质统计－印刷" xfId="55"/>
    <cellStyle name="_loan confirmation control summary-Gansu" xfId="56"/>
    <cellStyle name="_loan confirmation control summary-Gansu_公司成交客户性质统计－工业装备（确认）" xfId="57"/>
    <cellStyle name="_loan confirmation control summary-Gansu_公司成交客户性质统计－航运" xfId="58"/>
    <cellStyle name="_loan confirmation control summary-Gansu_公司成交客户性质统计－建设" xfId="59"/>
    <cellStyle name="_loan confirmation control summary-Gansu_公司成交客户性质统计－教育" xfId="60"/>
    <cellStyle name="_loan confirmation control summary-Gansu_公司成交客户性质统计－印刷" xfId="61"/>
    <cellStyle name="_N - Payables" xfId="62"/>
    <cellStyle name="_N - Payables_N" xfId="63"/>
    <cellStyle name="_N100" xfId="64"/>
    <cellStyle name="_NM Loan comfirmation control list 2004&amp;2003&amp;2002-Neimenggu Branch" xfId="65"/>
    <cellStyle name="_NM Loan comfirmation control list 2004&amp;2003&amp;2002-Neimenggu Branch_公司成交客户性质统计－工业装备（确认）" xfId="66"/>
    <cellStyle name="_NM Loan comfirmation control list 2004&amp;2003&amp;2002-Neimenggu Branch_公司成交客户性质统计－航运" xfId="67"/>
    <cellStyle name="_NM Loan comfirmation control list 2004&amp;2003&amp;2002-Neimenggu Branch_公司成交客户性质统计－建设" xfId="68"/>
    <cellStyle name="_NM Loan comfirmation control list 2004&amp;2003&amp;2002-Neimenggu Branch_公司成交客户性质统计－教育" xfId="69"/>
    <cellStyle name="_NM Loan comfirmation control list 2004&amp;2003&amp;2002-Neimenggu Branch_公司成交客户性质统计－印刷" xfId="70"/>
    <cellStyle name="_Notes Payable PBC" xfId="71"/>
    <cellStyle name="_Notes Payable PBC_N" xfId="72"/>
    <cellStyle name="_P" xfId="73"/>
    <cellStyle name="_P_N" xfId="74"/>
    <cellStyle name="_P_N_N" xfId="75"/>
    <cellStyle name="_PICC.36P.ratio.analysis as of Dec. 05.01.18" xfId="76"/>
    <cellStyle name="_PICC.36P.ratio.analysis as of Dec. 05.01.18_credit package" xfId="77"/>
    <cellStyle name="_PICC.36P.ratio.analysis as of Dec. 05.01.18_Loan review summary template1" xfId="78"/>
    <cellStyle name="_SH loan review 1-25-clear Q" xfId="79"/>
    <cellStyle name="_SH loan review 1-25-clear Q_公司成交客户性质统计－工业装备（确认）" xfId="80"/>
    <cellStyle name="_SH loan review 1-25-clear Q_公司成交客户性质统计－航运" xfId="81"/>
    <cellStyle name="_SH loan review 1-25-clear Q_公司成交客户性质统计－建设" xfId="82"/>
    <cellStyle name="_SH loan review 1-25-clear Q_公司成交客户性质统计－教育" xfId="83"/>
    <cellStyle name="_SH loan review 1-25-clear Q_公司成交客户性质统计－印刷" xfId="84"/>
    <cellStyle name="_Sheet1" xfId="85"/>
    <cellStyle name="_Sheet1_loan confirmation control summary-Gansu" xfId="86"/>
    <cellStyle name="_Sheet1_loan confirmation control summary-Gansu_公司成交客户性质统计－工业装备（确认）" xfId="87"/>
    <cellStyle name="_Sheet1_loan confirmation control summary-Gansu_公司成交客户性质统计－航运" xfId="88"/>
    <cellStyle name="_Sheet1_loan confirmation control summary-Gansu_公司成交客户性质统计－建设" xfId="89"/>
    <cellStyle name="_Sheet1_loan confirmation control summary-Gansu_公司成交客户性质统计－教育" xfId="90"/>
    <cellStyle name="_Sheet1_loan confirmation control summary-Gansu_公司成交客户性质统计－印刷" xfId="91"/>
    <cellStyle name="_Sheet1_NM Loan comfirmation control list 2004&amp;2003&amp;2002-Neimenggu Branch" xfId="92"/>
    <cellStyle name="_Sheet1_NM Loan comfirmation control list 2004&amp;2003&amp;2002-Neimenggu Branch_公司成交客户性质统计－工业装备（确认）" xfId="93"/>
    <cellStyle name="_Sheet1_NM Loan comfirmation control list 2004&amp;2003&amp;2002-Neimenggu Branch_公司成交客户性质统计－航运" xfId="94"/>
    <cellStyle name="_Sheet1_NM Loan comfirmation control list 2004&amp;2003&amp;2002-Neimenggu Branch_公司成交客户性质统计－建设" xfId="95"/>
    <cellStyle name="_Sheet1_NM Loan comfirmation control list 2004&amp;2003&amp;2002-Neimenggu Branch_公司成交客户性质统计－教育" xfId="96"/>
    <cellStyle name="_Sheet1_NM Loan comfirmation control list 2004&amp;2003&amp;2002-Neimenggu Branch_公司成交客户性质统计－印刷" xfId="97"/>
    <cellStyle name="_Sheet2" xfId="98"/>
    <cellStyle name="_Sheet2_1" xfId="99"/>
    <cellStyle name="_Sheet3" xfId="100"/>
    <cellStyle name="_Sheet4" xfId="101"/>
    <cellStyle name="_Table" xfId="102"/>
    <cellStyle name="_Table 6 - 应收利息" xfId="103"/>
    <cellStyle name="_Table 6 - 应收利息_公司成交客户性质统计－工业装备（确认）" xfId="104"/>
    <cellStyle name="_Table 6 - 应收利息_公司成交客户性质统计－航运" xfId="105"/>
    <cellStyle name="_Table 6 - 应收利息_公司成交客户性质统计－建设" xfId="106"/>
    <cellStyle name="_Table 6 - 应收利息_公司成交客户性质统计－教育" xfId="107"/>
    <cellStyle name="_Table 6 - 应收利息_公司成交客户性质统计－印刷" xfId="108"/>
    <cellStyle name="_Table_管理报表征求意见稿-王府井" xfId="109"/>
    <cellStyle name="_Valuer's PBC Mar 2" xfId="110"/>
    <cellStyle name="_watch smart N" xfId="111"/>
    <cellStyle name="_worksheet" xfId="112"/>
    <cellStyle name="_worksheet_N" xfId="113"/>
    <cellStyle name="_worksheet_N_N" xfId="114"/>
    <cellStyle name="_worksheet_Notes Payable PBC" xfId="115"/>
    <cellStyle name="_worksheet_Notes Payable PBC_N" xfId="116"/>
    <cellStyle name="_Wuxi Bao-Mit_F.Inventory" xfId="117"/>
    <cellStyle name="_报表" xfId="118"/>
    <cellStyle name="_表10-1买入返售票据" xfId="119"/>
    <cellStyle name="_表10-2买入返售债券" xfId="120"/>
    <cellStyle name="_表10-3买入返售贷款" xfId="121"/>
    <cellStyle name="_表11-短期投资" xfId="122"/>
    <cellStyle name="_表1-1现金" xfId="123"/>
    <cellStyle name="_表12-1 其它流动资产" xfId="124"/>
    <cellStyle name="_表1-2运送中的现金" xfId="125"/>
    <cellStyle name="_表1-3贵金属" xfId="127"/>
    <cellStyle name="_表13-长期股权投资" xfId="126"/>
    <cellStyle name="_表1-4 银行存款金" xfId="128"/>
    <cellStyle name="_表14-1债转股" xfId="129"/>
    <cellStyle name="_表14-2应收股利" xfId="130"/>
    <cellStyle name="_表15-1长期债券投资2004年度" xfId="131"/>
    <cellStyle name="_表2-存放中央银行款项" xfId="132"/>
    <cellStyle name="_表3-存放同业款项" xfId="133"/>
    <cellStyle name="_表4-拆放同业及金融性公司" xfId="134"/>
    <cellStyle name="_表7-1应收利息" xfId="135"/>
    <cellStyle name="_表8-其他应收款" xfId="136"/>
    <cellStyle name="_表99" xfId="137"/>
    <cellStyle name="_表99_credit package" xfId="138"/>
    <cellStyle name="_表99_Loan review summary template1" xfId="139"/>
    <cellStyle name="_财务总监月报" xfId="140"/>
    <cellStyle name="_存货跌价准备冲回" xfId="141"/>
    <cellStyle name="_东泓8月" xfId="142"/>
    <cellStyle name="_费用表合并" xfId="143"/>
    <cellStyle name="_费用明细拆分-11" xfId="144"/>
    <cellStyle name="_附件4_2009年专用预算报表(营销)-上报1031" xfId="145"/>
    <cellStyle name="_副本(附件5)2007年预算编制表式" xfId="146"/>
    <cellStyle name="_工业装备" xfId="147"/>
    <cellStyle name="_工装" xfId="148"/>
    <cellStyle name="_公司2008各月指标完成" xfId="149"/>
    <cellStyle name="_公司2009各月指标完成" xfId="150"/>
    <cellStyle name="_合并现金流量200703" xfId="151"/>
    <cellStyle name="_汇总" xfId="152"/>
    <cellStyle name="_汇总_09年新增项目（1-6月）" xfId="153"/>
    <cellStyle name="_汇总_Sheet1" xfId="154"/>
    <cellStyle name="_汇总_Sheet2" xfId="155"/>
    <cellStyle name="_汇总_Sheet3" xfId="156"/>
    <cellStyle name="_汇总_费用表合并" xfId="157"/>
    <cellStyle name="_汇总_费用明细拆分-11" xfId="158"/>
    <cellStyle name="_汇总_工装" xfId="159"/>
    <cellStyle name="_汇总_汇总" xfId="160"/>
    <cellStyle name="_汇总_数据底稿（4月）" xfId="161"/>
    <cellStyle name="_汇总_数据底稿（5月）" xfId="162"/>
    <cellStyle name="_汇总_新增租赁项目专用表(远专02表)" xfId="163"/>
    <cellStyle name="_汇总_远东表2" xfId="164"/>
    <cellStyle name="_汇总_租赁业务利润结构表(远专01表)" xfId="165"/>
    <cellStyle name="_建设" xfId="166"/>
    <cellStyle name="_建设部" xfId="167"/>
    <cellStyle name="_教育" xfId="168"/>
    <cellStyle name="_签约和非利息收入明细" xfId="169"/>
    <cellStyle name="_授信销售收入比" xfId="170"/>
    <cellStyle name="_授信销售收入比_1" xfId="171"/>
    <cellStyle name="_数据底稿（4月）" xfId="172"/>
    <cellStyle name="_通讯录888" xfId="173"/>
    <cellStyle name="_委托贷款手续费" xfId="174"/>
    <cellStyle name="_销售收入利润" xfId="175"/>
    <cellStyle name="_新增租赁项目专用表(远专02表)" xfId="176"/>
    <cellStyle name="_医疗" xfId="177"/>
    <cellStyle name="_医疗_Sheet2" xfId="178"/>
    <cellStyle name="_医疗_费用表合并" xfId="179"/>
    <cellStyle name="_医疗_费用明细表(F04表）" xfId="180"/>
    <cellStyle name="_医疗_公司2009各月指标完成" xfId="181"/>
    <cellStyle name="_医疗_合并bs" xfId="182"/>
    <cellStyle name="_医疗_委托贷款手续费" xfId="183"/>
    <cellStyle name="_医疗_现金流量表(F05表)" xfId="184"/>
    <cellStyle name="_医疗_新增租赁项目专用表(远专02表)" xfId="185"/>
    <cellStyle name="_医疗_远东表2" xfId="186"/>
    <cellStyle name="_医疗_主表" xfId="187"/>
    <cellStyle name="_医疗_资产负债表(F02表) " xfId="188"/>
    <cellStyle name="_医疗_租赁业务利润结构表(远专01表)" xfId="189"/>
    <cellStyle name="_印刷" xfId="190"/>
    <cellStyle name="_应收股利" xfId="191"/>
    <cellStyle name="_主表" xfId="192"/>
    <cellStyle name="_总表" xfId="193"/>
    <cellStyle name="_租赁项目变化情况表(远专04表)" xfId="194"/>
    <cellStyle name="_租赁业务利润结构表(远专01表)" xfId="195"/>
    <cellStyle name="{Comma [0]}" xfId="196"/>
    <cellStyle name="{Comma}" xfId="197"/>
    <cellStyle name="{Date}" xfId="198"/>
    <cellStyle name="{Month}" xfId="199"/>
    <cellStyle name="{Percent}" xfId="200"/>
    <cellStyle name="{Thousand [0]}" xfId="201"/>
    <cellStyle name="{Thousand}" xfId="202"/>
    <cellStyle name="=C:\WINDOWS\SYSTEM32\COMMAND.COM" xfId="203"/>
    <cellStyle name="=C:\WINNT\SYSTEM32\COMMAND.COM" xfId="204"/>
    <cellStyle name="¶W³sµ²" xfId="205"/>
    <cellStyle name="0%" xfId="206"/>
    <cellStyle name="0,0_x000a__x000a_NA_x000a__x000a_" xfId="207"/>
    <cellStyle name="0,0_x000d__x000a_NA_x000d__x000a_" xfId="208"/>
    <cellStyle name="0,0_x000d__x000a_NA_x000d__x000a_ 2" xfId="209"/>
    <cellStyle name="0,0_x000d__x000a_NA_x000d__x000a__管理报表征求意见稿-王府井" xfId="210"/>
    <cellStyle name="0,0_x000d__x000a_NA_x000d__x000a__管理报表征求意见稿-王府井 2 2" xfId="211"/>
    <cellStyle name="0.0%" xfId="212"/>
    <cellStyle name="0.00%" xfId="213"/>
    <cellStyle name="20% - Accent1" xfId="214"/>
    <cellStyle name="20% - Accent2" xfId="215"/>
    <cellStyle name="20% - Accent3" xfId="216"/>
    <cellStyle name="20% - Accent4" xfId="217"/>
    <cellStyle name="20% - Accent5" xfId="218"/>
    <cellStyle name="20% - Accent6" xfId="219"/>
    <cellStyle name="255" xfId="220"/>
    <cellStyle name="³£¹æ_0012A3" xfId="221"/>
    <cellStyle name="³¬¼¶Á´½Ó" xfId="222"/>
    <cellStyle name="3232" xfId="223"/>
    <cellStyle name="40% - Accent1" xfId="224"/>
    <cellStyle name="40% - Accent2" xfId="225"/>
    <cellStyle name="40% - Accent3" xfId="226"/>
    <cellStyle name="40% - Accent4" xfId="227"/>
    <cellStyle name="40% - Accent5" xfId="228"/>
    <cellStyle name="40% - Accent6" xfId="229"/>
    <cellStyle name="60% - Accent1" xfId="230"/>
    <cellStyle name="60% - Accent2" xfId="231"/>
    <cellStyle name="60% - Accent3" xfId="232"/>
    <cellStyle name="60% - Accent4" xfId="233"/>
    <cellStyle name="60% - Accent5" xfId="234"/>
    <cellStyle name="60% - Accent6" xfId="235"/>
    <cellStyle name="99/12/31" xfId="236"/>
    <cellStyle name="Accent1" xfId="237"/>
    <cellStyle name="Accent2" xfId="238"/>
    <cellStyle name="Accent3" xfId="239"/>
    <cellStyle name="Accent4" xfId="240"/>
    <cellStyle name="Accent5" xfId="241"/>
    <cellStyle name="Accent6" xfId="242"/>
    <cellStyle name="accounting" xfId="243"/>
    <cellStyle name="add" xfId="244"/>
    <cellStyle name="ÆÕÍ¨_98-02" xfId="245"/>
    <cellStyle name="ÀH«áªº¶W³sµ²" xfId="246"/>
    <cellStyle name="ale" xfId="247"/>
    <cellStyle name="args.style" xfId="248"/>
    <cellStyle name="Bad" xfId="249"/>
    <cellStyle name="Black" xfId="250"/>
    <cellStyle name="Blue, 1 dec" xfId="251"/>
    <cellStyle name="Blue, 3 dec" xfId="252"/>
    <cellStyle name="Border" xfId="253"/>
    <cellStyle name="C:\Data\MS\Excel" xfId="254"/>
    <cellStyle name="Ç§·ÖÎ»[0]_98-02" xfId="255"/>
    <cellStyle name="Ç§·ÖÎ»_98-02" xfId="256"/>
    <cellStyle name="Ç§Î»[0]_pldt" xfId="257"/>
    <cellStyle name="Ç§Î»_pldt" xfId="258"/>
    <cellStyle name="Ç§Î»·Ö¸ô[0]_0012A3" xfId="259"/>
    <cellStyle name="Ç§Î»·Ö¸ô_0012A3" xfId="260"/>
    <cellStyle name="Calc Currency (0)" xfId="261"/>
    <cellStyle name="Calc Currency (2)" xfId="262"/>
    <cellStyle name="Calc Percent (0)" xfId="263"/>
    <cellStyle name="Calc Percent (1)" xfId="264"/>
    <cellStyle name="Calc Percent (2)" xfId="265"/>
    <cellStyle name="Calc Units (0)" xfId="266"/>
    <cellStyle name="Calc Units (1)" xfId="267"/>
    <cellStyle name="Calc Units (2)" xfId="268"/>
    <cellStyle name="Calculation" xfId="269"/>
    <cellStyle name="Check Cell" xfId="270"/>
    <cellStyle name="Col Heads" xfId="271"/>
    <cellStyle name="Collegamento ipertestuale" xfId="272"/>
    <cellStyle name="Column Headings" xfId="273"/>
    <cellStyle name="Column$Headings" xfId="274"/>
    <cellStyle name="Column_Title" xfId="275"/>
    <cellStyle name="Comma  - Style1" xfId="276"/>
    <cellStyle name="Comma  - Style2" xfId="277"/>
    <cellStyle name="Comma  - Style3" xfId="278"/>
    <cellStyle name="Comma  - Style4" xfId="279"/>
    <cellStyle name="Comma  - Style5" xfId="280"/>
    <cellStyle name="Comma  - Style6" xfId="281"/>
    <cellStyle name="Comma  - Style7" xfId="282"/>
    <cellStyle name="Comma  - Style8" xfId="283"/>
    <cellStyle name="Comma [00]" xfId="284"/>
    <cellStyle name="comma zerodec" xfId="285"/>
    <cellStyle name="Comma,0" xfId="286"/>
    <cellStyle name="Comma,1" xfId="287"/>
    <cellStyle name="Comma,2" xfId="288"/>
    <cellStyle name="Comma[0]" xfId="289"/>
    <cellStyle name="Comma[2]" xfId="290"/>
    <cellStyle name="Comma0" xfId="291"/>
    <cellStyle name="comma-d" xfId="292"/>
    <cellStyle name="Copied" xfId="293"/>
    <cellStyle name="COST1" xfId="294"/>
    <cellStyle name="Currency (0.00)" xfId="295"/>
    <cellStyle name="Currency [00]" xfId="296"/>
    <cellStyle name="Currency$[0]" xfId="297"/>
    <cellStyle name="Currency$[2]" xfId="298"/>
    <cellStyle name="Currency,0" xfId="299"/>
    <cellStyle name="Currency,2" xfId="300"/>
    <cellStyle name="Currency\[0]" xfId="301"/>
    <cellStyle name="Currency0" xfId="302"/>
    <cellStyle name="Currency1" xfId="303"/>
    <cellStyle name="Custom - Style8" xfId="304"/>
    <cellStyle name="Date" xfId="305"/>
    <cellStyle name="Date Short" xfId="306"/>
    <cellStyle name="Date_2月应收应付项目-0317新" xfId="307"/>
    <cellStyle name="Dezimal [0]_BS Variances Analysis FY20001" xfId="308"/>
    <cellStyle name="Dezimal_BS Variances Analysis FY20001" xfId="309"/>
    <cellStyle name="Dollar (zero dec)" xfId="310"/>
    <cellStyle name="E&amp;Y House" xfId="311"/>
    <cellStyle name="Enter Currency (0)" xfId="312"/>
    <cellStyle name="Enter Currency (2)" xfId="313"/>
    <cellStyle name="Enter Units (0)" xfId="314"/>
    <cellStyle name="Enter Units (1)" xfId="315"/>
    <cellStyle name="Enter Units (2)" xfId="316"/>
    <cellStyle name="Entered" xfId="317"/>
    <cellStyle name="entry" xfId="318"/>
    <cellStyle name="entry box" xfId="319"/>
    <cellStyle name="Euro" xfId="320"/>
    <cellStyle name="Explanatory Text" xfId="321"/>
    <cellStyle name="EY House" xfId="322"/>
    <cellStyle name="Fixed" xfId="323"/>
    <cellStyle name="gcd" xfId="324"/>
    <cellStyle name="Good" xfId="325"/>
    <cellStyle name="Grey" xfId="326"/>
    <cellStyle name="Header1" xfId="327"/>
    <cellStyle name="Header2" xfId="328"/>
    <cellStyle name="Heading" xfId="329"/>
    <cellStyle name="Heading 1" xfId="330"/>
    <cellStyle name="Heading 2" xfId="331"/>
    <cellStyle name="Heading 3" xfId="332"/>
    <cellStyle name="Heading 4" xfId="333"/>
    <cellStyle name="HEADING1" xfId="334"/>
    <cellStyle name="HEADING2" xfId="335"/>
    <cellStyle name="HEADINGS" xfId="336"/>
    <cellStyle name="HEADINGSTOP" xfId="337"/>
    <cellStyle name="highlight" xfId="338"/>
    <cellStyle name="highlight II" xfId="339"/>
    <cellStyle name="highlight III" xfId="340"/>
    <cellStyle name="Hipervínculo" xfId="341"/>
    <cellStyle name="Hipervínculo visitado" xfId="342"/>
    <cellStyle name="Hipervínculo_固定资产清单" xfId="343"/>
    <cellStyle name="Input" xfId="344"/>
    <cellStyle name="Input [yellow]" xfId="345"/>
    <cellStyle name="Input Cells" xfId="346"/>
    <cellStyle name="InputArea" xfId="347"/>
    <cellStyle name="KPMG Heading 1" xfId="348"/>
    <cellStyle name="KPMG Heading 2" xfId="349"/>
    <cellStyle name="KPMG Heading 3" xfId="350"/>
    <cellStyle name="KPMG Heading 4" xfId="351"/>
    <cellStyle name="KPMG Normal" xfId="352"/>
    <cellStyle name="KPMG Normal Text" xfId="353"/>
    <cellStyle name="Lines Fill" xfId="354"/>
    <cellStyle name="Link Currency (0)" xfId="355"/>
    <cellStyle name="Link Currency (2)" xfId="356"/>
    <cellStyle name="Link Units (0)" xfId="357"/>
    <cellStyle name="Link Units (1)" xfId="358"/>
    <cellStyle name="Link Units (2)" xfId="359"/>
    <cellStyle name="Linked Cell" xfId="360"/>
    <cellStyle name="Linked Cells" xfId="361"/>
    <cellStyle name="Millares [0]_10 Empresas " xfId="362"/>
    <cellStyle name="Millares_10 Empresas " xfId="363"/>
    <cellStyle name="Milliers [0]_!!!GO" xfId="364"/>
    <cellStyle name="Milliers_!!!GO" xfId="365"/>
    <cellStyle name="Mon　aire [0]_AR1194HP数" xfId="366"/>
    <cellStyle name="Mon　aire_AR1194MPL" xfId="367"/>
    <cellStyle name="Moneda [0]_10 Empresas " xfId="368"/>
    <cellStyle name="Moneda_10 Empresas " xfId="369"/>
    <cellStyle name="Monétaire [0]_!!!GO" xfId="370"/>
    <cellStyle name="Monétaire_!!!GO" xfId="371"/>
    <cellStyle name="Mon彋aire [0]_AR1194" xfId="372"/>
    <cellStyle name="Mon彋aire_AR1194" xfId="373"/>
    <cellStyle name="Neutral" xfId="374"/>
    <cellStyle name="New Times Roman" xfId="375"/>
    <cellStyle name="no dec" xfId="376"/>
    <cellStyle name="Non défini" xfId="377"/>
    <cellStyle name="Normal - Style1" xfId="378"/>
    <cellStyle name="Normal 2" xfId="379"/>
    <cellStyle name="Normalny_Arkusz1" xfId="380"/>
    <cellStyle name="NormalX" xfId="381"/>
    <cellStyle name="Note" xfId="382"/>
    <cellStyle name="Ò»°ã_Book2" xfId="383"/>
    <cellStyle name="ØÅ [0]_Book2" xfId="384"/>
    <cellStyle name="ØÅ_Book2" xfId="385"/>
    <cellStyle name="Œ…‹æØ‚è [0.00]_Region Orders (2)" xfId="386"/>
    <cellStyle name="Œ…‹æØ‚è_Region Orders (2)" xfId="387"/>
    <cellStyle name="oft Excel]_x000d__x000a_Comment=open=/f ‚ðw’è‚·‚é‚ÆAƒ†[ƒU[’è‹`ŠÖ”‚ðŠÖ”“\‚è•t‚¯‚Ìˆê——‚É“o˜^‚·‚é‚±‚Æ‚ª‚Å‚«‚Ü‚·B_x000d__x000a_Maximized" xfId="388"/>
    <cellStyle name="ºó¼Ì³¬¼¶Á´½Ó" xfId="389"/>
    <cellStyle name="Output" xfId="390"/>
    <cellStyle name="Output Amounts" xfId="391"/>
    <cellStyle name="Output Line Items" xfId="392"/>
    <cellStyle name="p/n" xfId="393"/>
    <cellStyle name="per.style" xfId="394"/>
    <cellStyle name="Percent [0%]" xfId="395"/>
    <cellStyle name="Percent [0.00%]" xfId="396"/>
    <cellStyle name="Percent [0]" xfId="397"/>
    <cellStyle name="Percent [00]" xfId="398"/>
    <cellStyle name="Percent [2]" xfId="399"/>
    <cellStyle name="Percent[0]" xfId="400"/>
    <cellStyle name="Percent[2]" xfId="401"/>
    <cellStyle name="PERCENTAGE" xfId="402"/>
    <cellStyle name="Prefilled" xfId="403"/>
    <cellStyle name="PrePop Currency (0)" xfId="404"/>
    <cellStyle name="PrePop Currency (2)" xfId="405"/>
    <cellStyle name="PrePop Units (0)" xfId="406"/>
    <cellStyle name="PrePop Units (1)" xfId="407"/>
    <cellStyle name="PrePop Units (2)" xfId="408"/>
    <cellStyle name="price" xfId="409"/>
    <cellStyle name="pricing" xfId="410"/>
    <cellStyle name="Product" xfId="411"/>
    <cellStyle name="PSChar" xfId="412"/>
    <cellStyle name="PSDate" xfId="413"/>
    <cellStyle name="PSDec" xfId="414"/>
    <cellStyle name="PSHeading" xfId="415"/>
    <cellStyle name="PSInt" xfId="416"/>
    <cellStyle name="PSSpacer" xfId="417"/>
    <cellStyle name="RAMON" xfId="418"/>
    <cellStyle name="Red" xfId="419"/>
    <cellStyle name="Red Text" xfId="420"/>
    <cellStyle name="regstoresfromspecstores" xfId="421"/>
    <cellStyle name="revised" xfId="422"/>
    <cellStyle name="RevList" xfId="423"/>
    <cellStyle name="SAPBEXaggData" xfId="424"/>
    <cellStyle name="SAPBEXaggDataEmph" xfId="425"/>
    <cellStyle name="SAPBEXaggItem" xfId="426"/>
    <cellStyle name="SAPBEXaggItemX" xfId="427"/>
    <cellStyle name="SAPBEXchaText" xfId="428"/>
    <cellStyle name="SAPBEXexcBad7" xfId="429"/>
    <cellStyle name="SAPBEXexcBad8" xfId="430"/>
    <cellStyle name="SAPBEXexcBad9" xfId="431"/>
    <cellStyle name="SAPBEXexcCritical4" xfId="432"/>
    <cellStyle name="SAPBEXexcCritical5" xfId="433"/>
    <cellStyle name="SAPBEXexcCritical6" xfId="434"/>
    <cellStyle name="SAPBEXexcGood1" xfId="435"/>
    <cellStyle name="SAPBEXexcGood2" xfId="436"/>
    <cellStyle name="SAPBEXexcGood3" xfId="437"/>
    <cellStyle name="SAPBEXfilterDrill" xfId="438"/>
    <cellStyle name="SAPBEXfilterItem" xfId="439"/>
    <cellStyle name="SAPBEXfilterText" xfId="440"/>
    <cellStyle name="SAPBEXformats" xfId="441"/>
    <cellStyle name="SAPBEXheaderItem" xfId="442"/>
    <cellStyle name="SAPBEXheaderText" xfId="443"/>
    <cellStyle name="SAPBEXHLevel0" xfId="444"/>
    <cellStyle name="SAPBEXHLevel0X" xfId="445"/>
    <cellStyle name="SAPBEXHLevel1" xfId="446"/>
    <cellStyle name="SAPBEXHLevel1X" xfId="447"/>
    <cellStyle name="SAPBEXHLevel2" xfId="448"/>
    <cellStyle name="SAPBEXHLevel2X" xfId="449"/>
    <cellStyle name="SAPBEXHLevel3" xfId="450"/>
    <cellStyle name="SAPBEXHLevel3X" xfId="451"/>
    <cellStyle name="SAPBEXresData" xfId="452"/>
    <cellStyle name="SAPBEXresDataEmph" xfId="453"/>
    <cellStyle name="SAPBEXresItem" xfId="454"/>
    <cellStyle name="SAPBEXresItemX" xfId="455"/>
    <cellStyle name="SAPBEXstdData" xfId="456"/>
    <cellStyle name="SAPBEXstdDataEmph" xfId="457"/>
    <cellStyle name="SAPBEXstdItem" xfId="458"/>
    <cellStyle name="SAPBEXstdItemX" xfId="459"/>
    <cellStyle name="SAPBEXtitle" xfId="460"/>
    <cellStyle name="SAPBEXundefined" xfId="461"/>
    <cellStyle name="sbt2" xfId="462"/>
    <cellStyle name="section" xfId="463"/>
    <cellStyle name="SHADEDSTORES" xfId="464"/>
    <cellStyle name="Sheet Head" xfId="465"/>
    <cellStyle name="SingleLineAcctgn" xfId="466"/>
    <cellStyle name="Special" xfId="467"/>
    <cellStyle name="specstores" xfId="468"/>
    <cellStyle name="Standard_BBV" xfId="469"/>
    <cellStyle name="style" xfId="470"/>
    <cellStyle name="style1" xfId="471"/>
    <cellStyle name="style2" xfId="472"/>
    <cellStyle name="sub" xfId="473"/>
    <cellStyle name="subt1" xfId="474"/>
    <cellStyle name="Subtotal" xfId="475"/>
    <cellStyle name="t]_x000d__x000a_color schemes=默认 Windows_x000d__x000a__x000d__x000a_[color schemes]_x000d__x000a_Arizona=804000,FFFFFF,FFFFFF,0,FFFFFF,0,808040,C0C0C0,FFFFF" xfId="476"/>
    <cellStyle name="Temp" xfId="477"/>
    <cellStyle name="Text Indent A" xfId="478"/>
    <cellStyle name="Text Indent B" xfId="479"/>
    <cellStyle name="Text Indent C" xfId="480"/>
    <cellStyle name="þ_x001d_ðK_x000c_Fý_x001b__x000d_9ýU_x0001_Ð_x0008_¦)_x0007__x0001__x0001_" xfId="481"/>
    <cellStyle name="Thousands" xfId="482"/>
    <cellStyle name="Timing Schedule" xfId="483"/>
    <cellStyle name="title" xfId="484"/>
    <cellStyle name="Total" xfId="485"/>
    <cellStyle name="Total1 - Style1" xfId="486"/>
    <cellStyle name="Unprotect" xfId="487"/>
    <cellStyle name="Währung [0]_BS Variances Analysis FY20001" xfId="488"/>
    <cellStyle name="Währung_BS Variances Analysis FY20001" xfId="489"/>
    <cellStyle name="Warning Text" xfId="490"/>
    <cellStyle name="パーセント_laroux" xfId="491"/>
    <cellStyle name="? [0.00]_guyan" xfId="784"/>
    <cellStyle name="?_guyan" xfId="785"/>
    <cellStyle name=" [0.00]_guyan" xfId="786"/>
    <cellStyle name="_guyan" xfId="787"/>
    <cellStyle name="?_Fem.Pro" xfId="788"/>
    <cellStyle name="籵_laroux" xfId="789"/>
    <cellStyle name="遽_4QURT" xfId="790"/>
    <cellStyle name="煦弇[0]_laroux" xfId="791"/>
    <cellStyle name="煦弇_laroux" xfId="792"/>
    <cellStyle name="弇[0]_laroux" xfId="793"/>
    <cellStyle name="弇_laroux" xfId="794"/>
    <cellStyle name="弇煦路[0]_050978" xfId="795"/>
    <cellStyle name="弇煦路_050978" xfId="796"/>
    <cellStyle name="百分比" xfId="492" builtinId="5"/>
    <cellStyle name="百分比 10" xfId="493"/>
    <cellStyle name="百分比 12" xfId="494"/>
    <cellStyle name="百分比 2" xfId="495"/>
    <cellStyle name="百分比 2 10" xfId="496"/>
    <cellStyle name="百分比 2 11" xfId="497"/>
    <cellStyle name="百分比 2 12" xfId="498"/>
    <cellStyle name="百分比 2 13" xfId="499"/>
    <cellStyle name="百分比 2 14" xfId="500"/>
    <cellStyle name="百分比 2 15" xfId="501"/>
    <cellStyle name="百分比 2 16" xfId="502"/>
    <cellStyle name="百分比 2 17" xfId="503"/>
    <cellStyle name="百分比 2 18" xfId="504"/>
    <cellStyle name="百分比 2 19" xfId="505"/>
    <cellStyle name="百分比 2 2" xfId="506"/>
    <cellStyle name="百分比 2 20" xfId="507"/>
    <cellStyle name="百分比 2 21" xfId="508"/>
    <cellStyle name="百分比 2 22" xfId="509"/>
    <cellStyle name="百分比 2 23" xfId="510"/>
    <cellStyle name="百分比 2 24" xfId="511"/>
    <cellStyle name="百分比 2 25" xfId="512"/>
    <cellStyle name="百分比 2 26" xfId="513"/>
    <cellStyle name="百分比 2 27" xfId="514"/>
    <cellStyle name="百分比 2 28" xfId="515"/>
    <cellStyle name="百分比 2 29" xfId="516"/>
    <cellStyle name="百分比 2 3" xfId="517"/>
    <cellStyle name="百分比 2 30" xfId="518"/>
    <cellStyle name="百分比 2 4" xfId="519"/>
    <cellStyle name="百分比 2 5" xfId="520"/>
    <cellStyle name="百分比 2 6" xfId="521"/>
    <cellStyle name="百分比 2 7" xfId="522"/>
    <cellStyle name="百分比 2 8" xfId="523"/>
    <cellStyle name="百分比 2 9" xfId="524"/>
    <cellStyle name="百分比 3" xfId="525"/>
    <cellStyle name="百分比 3 2" xfId="526"/>
    <cellStyle name="百分比 3 3" xfId="527"/>
    <cellStyle name="百分比 4" xfId="528"/>
    <cellStyle name="百分比 5" xfId="529"/>
    <cellStyle name="百分比 5 2" xfId="530"/>
    <cellStyle name="百分比 6" xfId="531"/>
    <cellStyle name="百分比 6 2" xfId="532"/>
    <cellStyle name="百分比 7" xfId="533"/>
    <cellStyle name="百分比 7 2" xfId="534"/>
    <cellStyle name="百分比 8" xfId="535"/>
    <cellStyle name="百分比 9" xfId="536"/>
    <cellStyle name="捠壿 [0.00]_TABLE 3" xfId="537"/>
    <cellStyle name="捠壿_TABLE 3" xfId="538"/>
    <cellStyle name="閉撰蟈諉" xfId="539"/>
    <cellStyle name="编号" xfId="540"/>
    <cellStyle name="标题1" xfId="541"/>
    <cellStyle name="標準_１１月価格表" xfId="542"/>
    <cellStyle name="部门" xfId="543"/>
    <cellStyle name="常规" xfId="0" builtinId="0"/>
    <cellStyle name="常规 10" xfId="544"/>
    <cellStyle name="常规 11" xfId="545"/>
    <cellStyle name="常规 12" xfId="546"/>
    <cellStyle name="常规 13" xfId="547"/>
    <cellStyle name="常规 14" xfId="548"/>
    <cellStyle name="常规 14 4" xfId="549"/>
    <cellStyle name="常规 15" xfId="550"/>
    <cellStyle name="常规 16" xfId="551"/>
    <cellStyle name="常规 17" xfId="552"/>
    <cellStyle name="常规 18" xfId="553"/>
    <cellStyle name="常规 19" xfId="554"/>
    <cellStyle name="常规 2" xfId="555"/>
    <cellStyle name="常规 2 10" xfId="556"/>
    <cellStyle name="常规 2 11" xfId="557"/>
    <cellStyle name="常规 2 12" xfId="558"/>
    <cellStyle name="常规 2 13" xfId="559"/>
    <cellStyle name="常规 2 14" xfId="560"/>
    <cellStyle name="常规 2 15" xfId="561"/>
    <cellStyle name="常规 2 16" xfId="562"/>
    <cellStyle name="常规 2 17" xfId="563"/>
    <cellStyle name="常规 2 18" xfId="564"/>
    <cellStyle name="常规 2 19" xfId="565"/>
    <cellStyle name="常规 2 2" xfId="566"/>
    <cellStyle name="常规 2 2 10" xfId="567"/>
    <cellStyle name="常规 2 2 11" xfId="568"/>
    <cellStyle name="常规 2 2 12" xfId="569"/>
    <cellStyle name="常规 2 2 13" xfId="570"/>
    <cellStyle name="常规 2 2 14" xfId="571"/>
    <cellStyle name="常规 2 2 15" xfId="572"/>
    <cellStyle name="常规 2 2 16" xfId="573"/>
    <cellStyle name="常规 2 2 17" xfId="574"/>
    <cellStyle name="常规 2 2 18" xfId="575"/>
    <cellStyle name="常规 2 2 19" xfId="576"/>
    <cellStyle name="常规 2 2 2" xfId="577"/>
    <cellStyle name="常规 2 2 20" xfId="578"/>
    <cellStyle name="常规 2 2 21" xfId="579"/>
    <cellStyle name="常规 2 2 22" xfId="580"/>
    <cellStyle name="常规 2 2 23" xfId="581"/>
    <cellStyle name="常规 2 2 24" xfId="582"/>
    <cellStyle name="常规 2 2 25" xfId="583"/>
    <cellStyle name="常规 2 2 26" xfId="584"/>
    <cellStyle name="常规 2 2 27" xfId="585"/>
    <cellStyle name="常规 2 2 28" xfId="586"/>
    <cellStyle name="常规 2 2 29" xfId="587"/>
    <cellStyle name="常规 2 2 3" xfId="588"/>
    <cellStyle name="常规 2 2 30" xfId="589"/>
    <cellStyle name="常规 2 2 4" xfId="590"/>
    <cellStyle name="常规 2 2 5" xfId="591"/>
    <cellStyle name="常规 2 2 6" xfId="592"/>
    <cellStyle name="常规 2 2 7" xfId="593"/>
    <cellStyle name="常规 2 2 8" xfId="594"/>
    <cellStyle name="常规 2 2 9" xfId="595"/>
    <cellStyle name="常规 2 20" xfId="596"/>
    <cellStyle name="常规 2 21" xfId="597"/>
    <cellStyle name="常规 2 22" xfId="598"/>
    <cellStyle name="常规 2 23" xfId="599"/>
    <cellStyle name="常规 2 24" xfId="600"/>
    <cellStyle name="常规 2 25" xfId="601"/>
    <cellStyle name="常规 2 26" xfId="602"/>
    <cellStyle name="常规 2 27" xfId="603"/>
    <cellStyle name="常规 2 28" xfId="604"/>
    <cellStyle name="常规 2 29" xfId="605"/>
    <cellStyle name="常规 2 3" xfId="606"/>
    <cellStyle name="常规 2 3 2" xfId="607"/>
    <cellStyle name="常规 2 30" xfId="608"/>
    <cellStyle name="常规 2 4" xfId="609"/>
    <cellStyle name="常规 2 4 2" xfId="610"/>
    <cellStyle name="常规 2 5" xfId="611"/>
    <cellStyle name="常规 2 6" xfId="612"/>
    <cellStyle name="常规 2 7" xfId="613"/>
    <cellStyle name="常规 2 8" xfId="614"/>
    <cellStyle name="常规 2 9" xfId="615"/>
    <cellStyle name="常规 20" xfId="616"/>
    <cellStyle name="常规 21" xfId="617"/>
    <cellStyle name="常规 22" xfId="618"/>
    <cellStyle name="常规 23" xfId="619"/>
    <cellStyle name="常规 24" xfId="620"/>
    <cellStyle name="常规 25" xfId="621"/>
    <cellStyle name="常规 26" xfId="622"/>
    <cellStyle name="常规 27" xfId="623"/>
    <cellStyle name="常规 28" xfId="624"/>
    <cellStyle name="常规 29" xfId="625"/>
    <cellStyle name="常规 3" xfId="626"/>
    <cellStyle name="常规 3 2" xfId="627"/>
    <cellStyle name="常规 3 3" xfId="628"/>
    <cellStyle name="常规 30" xfId="629"/>
    <cellStyle name="常规 31" xfId="630"/>
    <cellStyle name="常规 4" xfId="631"/>
    <cellStyle name="常规 4 2" xfId="632"/>
    <cellStyle name="常规 48" xfId="633"/>
    <cellStyle name="常规 5" xfId="634"/>
    <cellStyle name="常规 5 2" xfId="635"/>
    <cellStyle name="常规 6" xfId="636"/>
    <cellStyle name="常规 7" xfId="637"/>
    <cellStyle name="常规 7 2" xfId="638"/>
    <cellStyle name="常规 7 5" xfId="639"/>
    <cellStyle name="常规 8" xfId="640"/>
    <cellStyle name="常规 8 2" xfId="641"/>
    <cellStyle name="常规 9" xfId="642"/>
    <cellStyle name="常规_~8136776" xfId="643"/>
    <cellStyle name="常规_0801franshion consolidation&amp;ifrs report" xfId="644"/>
    <cellStyle name="常规_10报表（上体版）" xfId="645"/>
    <cellStyle name="常规_2001年营运资产收益率计算明细表" xfId="646"/>
    <cellStyle name="常规_2008月报" xfId="647"/>
    <cellStyle name="常规_99预算新旧" xfId="648"/>
    <cellStyle name="常规_Book2" xfId="649"/>
    <cellStyle name="常规_附件2_2009年预算报表_酒店运营" xfId="650"/>
    <cellStyle name="常规_附件3：2004化肥中心-专用表" xfId="651"/>
    <cellStyle name="常规_附件二：2003通用报表" xfId="652"/>
    <cellStyle name="常规_会计科目表_080624_各公司反馈" xfId="653"/>
    <cellStyle name="常规_内部报表080612" xfId="654"/>
    <cellStyle name="常规_下发面积指标模版 2" xfId="655"/>
    <cellStyle name="常规_现金流量" xfId="656"/>
    <cellStyle name="超级链接" xfId="657"/>
    <cellStyle name="超連結" xfId="658"/>
    <cellStyle name="超链接" xfId="659" builtinId="8"/>
    <cellStyle name="超链接 2" xfId="660"/>
    <cellStyle name="超链接 3" xfId="661"/>
    <cellStyle name="超链接_2008月报" xfId="662"/>
    <cellStyle name="都寞_050978" xfId="663"/>
    <cellStyle name="分级显示行_1_Book1" xfId="665"/>
    <cellStyle name="分级显示列_1_Book1" xfId="664"/>
    <cellStyle name="公司标准表" xfId="666"/>
    <cellStyle name="桁区切り [0.00]_１１月価格表" xfId="667"/>
    <cellStyle name="桁区切り_１１月価格表" xfId="668"/>
    <cellStyle name="后继超级链接" xfId="669"/>
    <cellStyle name="货币 2" xfId="670"/>
    <cellStyle name="貨幣 [0]_00" xfId="671"/>
    <cellStyle name="貨幣[0]_1 (2)" xfId="672"/>
    <cellStyle name="貨幣_00" xfId="673"/>
    <cellStyle name="借出原因" xfId="674"/>
    <cellStyle name="寥碟徽_95" xfId="675"/>
    <cellStyle name="霓付 [0]_97MBO" xfId="681"/>
    <cellStyle name="霓付_97MBO" xfId="682"/>
    <cellStyle name="烹拳 [0]_97MBO" xfId="683"/>
    <cellStyle name="烹拳_97MBO" xfId="684"/>
    <cellStyle name="普通_ 白土" xfId="685"/>
    <cellStyle name="千分比" xfId="686"/>
    <cellStyle name="千分位[0]_ 白土" xfId="687"/>
    <cellStyle name="千分位_ 白土" xfId="688"/>
    <cellStyle name="千位[0]_ 方正PC" xfId="689"/>
    <cellStyle name="千位_ 方正PC" xfId="690"/>
    <cellStyle name="千位分隔" xfId="691" builtinId="3"/>
    <cellStyle name="千位分隔 10" xfId="692"/>
    <cellStyle name="千位分隔 11" xfId="693"/>
    <cellStyle name="千位分隔 12" xfId="694"/>
    <cellStyle name="千位分隔 12 2" xfId="695"/>
    <cellStyle name="千位分隔 13" xfId="696"/>
    <cellStyle name="千位分隔 14" xfId="697"/>
    <cellStyle name="千位分隔 15" xfId="698"/>
    <cellStyle name="千位分隔 16" xfId="699"/>
    <cellStyle name="千位分隔 17" xfId="700"/>
    <cellStyle name="千位分隔 18" xfId="701"/>
    <cellStyle name="千位分隔 2" xfId="702"/>
    <cellStyle name="千位分隔 2 10" xfId="703"/>
    <cellStyle name="千位分隔 2 11" xfId="704"/>
    <cellStyle name="千位分隔 2 12" xfId="705"/>
    <cellStyle name="千位分隔 2 13" xfId="706"/>
    <cellStyle name="千位分隔 2 14" xfId="707"/>
    <cellStyle name="千位分隔 2 15" xfId="708"/>
    <cellStyle name="千位分隔 2 16" xfId="709"/>
    <cellStyle name="千位分隔 2 17" xfId="710"/>
    <cellStyle name="千位分隔 2 18" xfId="711"/>
    <cellStyle name="千位分隔 2 19" xfId="712"/>
    <cellStyle name="千位分隔 2 2" xfId="713"/>
    <cellStyle name="千位分隔 2 20" xfId="714"/>
    <cellStyle name="千位分隔 2 21" xfId="715"/>
    <cellStyle name="千位分隔 2 22" xfId="716"/>
    <cellStyle name="千位分隔 2 23" xfId="717"/>
    <cellStyle name="千位分隔 2 24" xfId="718"/>
    <cellStyle name="千位分隔 2 25" xfId="719"/>
    <cellStyle name="千位分隔 2 26" xfId="720"/>
    <cellStyle name="千位分隔 2 27" xfId="721"/>
    <cellStyle name="千位分隔 2 28" xfId="722"/>
    <cellStyle name="千位分隔 2 29" xfId="723"/>
    <cellStyle name="千位分隔 2 3" xfId="724"/>
    <cellStyle name="千位分隔 2 30" xfId="725"/>
    <cellStyle name="千位分隔 2 4" xfId="726"/>
    <cellStyle name="千位分隔 2 5" xfId="727"/>
    <cellStyle name="千位分隔 2 6" xfId="728"/>
    <cellStyle name="千位分隔 2 7" xfId="729"/>
    <cellStyle name="千位分隔 2 8" xfId="730"/>
    <cellStyle name="千位分隔 2 9" xfId="731"/>
    <cellStyle name="千位分隔 20" xfId="732"/>
    <cellStyle name="千位分隔 24" xfId="733"/>
    <cellStyle name="千位分隔 3" xfId="734"/>
    <cellStyle name="千位分隔 3 2" xfId="735"/>
    <cellStyle name="千位分隔 3 3" xfId="736"/>
    <cellStyle name="千位分隔 3 3 2" xfId="737"/>
    <cellStyle name="千位分隔 3 3 3" xfId="738"/>
    <cellStyle name="千位分隔 3 3 4" xfId="739"/>
    <cellStyle name="千位分隔 3 3 5" xfId="740"/>
    <cellStyle name="千位分隔 3 3 8" xfId="741"/>
    <cellStyle name="千位分隔 3 4" xfId="742"/>
    <cellStyle name="千位分隔 3 5" xfId="743"/>
    <cellStyle name="千位分隔 3 6" xfId="744"/>
    <cellStyle name="千位分隔 4" xfId="745"/>
    <cellStyle name="千位分隔 4 2" xfId="746"/>
    <cellStyle name="千位分隔 5" xfId="747"/>
    <cellStyle name="千位分隔 6" xfId="748"/>
    <cellStyle name="千位分隔 7" xfId="749"/>
    <cellStyle name="千位分隔 7 2" xfId="750"/>
    <cellStyle name="千位分隔 8" xfId="751"/>
    <cellStyle name="千位分隔 9" xfId="752"/>
    <cellStyle name="千位分隔 9 2" xfId="753"/>
    <cellStyle name="千位分隔[0] 2" xfId="754"/>
    <cellStyle name="千位分隔[0]_下发面积指标模版 2" xfId="755"/>
    <cellStyle name="千位分隔_2008月报" xfId="756"/>
    <cellStyle name="千位分隔_附件2：2004通用报表" xfId="757"/>
    <cellStyle name="千位分隔_附件4_2007年通用预算报表" xfId="758"/>
    <cellStyle name="千位分隔_附件4_2008年通用预算报表" xfId="759"/>
    <cellStyle name="钎霖_laroux" xfId="760"/>
    <cellStyle name="日期" xfId="761"/>
    <cellStyle name="鱔? [0]_95" xfId="762"/>
    <cellStyle name="鱔?_95" xfId="763"/>
    <cellStyle name="鱔 [0]_95" xfId="764"/>
    <cellStyle name="鱔_95" xfId="765"/>
    <cellStyle name="商品名称" xfId="766"/>
    <cellStyle name="数量" xfId="767"/>
    <cellStyle name="宋体繁体潒慭n_x0002_" xfId="768"/>
    <cellStyle name="隨後的超連結" xfId="769"/>
    <cellStyle name="通貨 [0.00]_１１月価格表" xfId="770"/>
    <cellStyle name="通貨_１１月価格表" xfId="771"/>
    <cellStyle name="巍葆 [0]_95" xfId="772"/>
    <cellStyle name="巍葆_95" xfId="773"/>
    <cellStyle name="样式 1" xfId="774"/>
    <cellStyle name="样式 1 2" xfId="775"/>
    <cellStyle name="一般_____________________(2)" xfId="776"/>
    <cellStyle name="億啟[0]_050978" xfId="777"/>
    <cellStyle name="億啟_050978" xfId="778"/>
    <cellStyle name="昗弨_FWBS1100" xfId="779"/>
    <cellStyle name="寘嬫愗傝 [0.00]_RFP003B" xfId="780"/>
    <cellStyle name="寘嬫愗傝_Table5" xfId="781"/>
    <cellStyle name="綴樟閉撰蟈諉" xfId="782"/>
    <cellStyle name="资产" xfId="783"/>
    <cellStyle name="콤마 [0]_BOILER-CO1" xfId="676"/>
    <cellStyle name="콤마_BOILER-CO1" xfId="677"/>
    <cellStyle name="통화 [0]_BOILER-CO1" xfId="678"/>
    <cellStyle name="통화_BOILER-CO1" xfId="679"/>
    <cellStyle name="표준_0N-HANDLING " xfId="680"/>
  </cellStyles>
  <dxfs count="6">
    <dxf>
      <font>
        <condense val="0"/>
        <extend val="0"/>
        <color indexed="10"/>
      </font>
    </dxf>
    <dxf>
      <font>
        <condense val="0"/>
        <extend val="0"/>
        <color indexed="17"/>
      </font>
    </dxf>
    <dxf>
      <font>
        <condense val="0"/>
        <extend val="0"/>
        <color indexed="10"/>
      </font>
    </dxf>
    <dxf>
      <font>
        <condense val="0"/>
        <extend val="0"/>
        <color indexed="17"/>
      </font>
    </dxf>
    <dxf>
      <font>
        <condense val="0"/>
        <extend val="0"/>
        <color indexed="10"/>
      </font>
    </dxf>
    <dxf>
      <font>
        <condense val="0"/>
        <extend val="0"/>
        <color indexed="17"/>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4.xml"/><Relationship Id="rId21" Type="http://schemas.openxmlformats.org/officeDocument/2006/relationships/worksheet" Target="worksheets/sheet2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63" Type="http://schemas.openxmlformats.org/officeDocument/2006/relationships/externalLink" Target="externalLinks/externalLink40.xml"/><Relationship Id="rId68" Type="http://schemas.openxmlformats.org/officeDocument/2006/relationships/externalLink" Target="externalLinks/externalLink45.xml"/><Relationship Id="rId84" Type="http://schemas.openxmlformats.org/officeDocument/2006/relationships/externalLink" Target="externalLinks/externalLink61.xml"/><Relationship Id="rId89" Type="http://schemas.openxmlformats.org/officeDocument/2006/relationships/externalLink" Target="externalLinks/externalLink66.xml"/><Relationship Id="rId112" Type="http://schemas.openxmlformats.org/officeDocument/2006/relationships/externalLink" Target="externalLinks/externalLink89.xml"/><Relationship Id="rId16" Type="http://schemas.openxmlformats.org/officeDocument/2006/relationships/worksheet" Target="worksheets/sheet16.xml"/><Relationship Id="rId107" Type="http://schemas.openxmlformats.org/officeDocument/2006/relationships/externalLink" Target="externalLinks/externalLink84.xml"/><Relationship Id="rId11" Type="http://schemas.openxmlformats.org/officeDocument/2006/relationships/worksheet" Target="worksheets/sheet1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53" Type="http://schemas.openxmlformats.org/officeDocument/2006/relationships/externalLink" Target="externalLinks/externalLink30.xml"/><Relationship Id="rId58" Type="http://schemas.openxmlformats.org/officeDocument/2006/relationships/externalLink" Target="externalLinks/externalLink35.xml"/><Relationship Id="rId74" Type="http://schemas.openxmlformats.org/officeDocument/2006/relationships/externalLink" Target="externalLinks/externalLink51.xml"/><Relationship Id="rId79" Type="http://schemas.openxmlformats.org/officeDocument/2006/relationships/externalLink" Target="externalLinks/externalLink56.xml"/><Relationship Id="rId102" Type="http://schemas.openxmlformats.org/officeDocument/2006/relationships/externalLink" Target="externalLinks/externalLink79.xml"/><Relationship Id="rId123" Type="http://schemas.openxmlformats.org/officeDocument/2006/relationships/externalLink" Target="externalLinks/externalLink100.xml"/><Relationship Id="rId128"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externalLink" Target="externalLinks/externalLink67.xml"/><Relationship Id="rId95" Type="http://schemas.openxmlformats.org/officeDocument/2006/relationships/externalLink" Target="externalLinks/externalLink72.xml"/><Relationship Id="rId22" Type="http://schemas.openxmlformats.org/officeDocument/2006/relationships/worksheet" Target="worksheets/sheet22.xml"/><Relationship Id="rId27" Type="http://schemas.openxmlformats.org/officeDocument/2006/relationships/externalLink" Target="externalLinks/externalLink4.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64" Type="http://schemas.openxmlformats.org/officeDocument/2006/relationships/externalLink" Target="externalLinks/externalLink41.xml"/><Relationship Id="rId69" Type="http://schemas.openxmlformats.org/officeDocument/2006/relationships/externalLink" Target="externalLinks/externalLink46.xml"/><Relationship Id="rId113" Type="http://schemas.openxmlformats.org/officeDocument/2006/relationships/externalLink" Target="externalLinks/externalLink90.xml"/><Relationship Id="rId118" Type="http://schemas.openxmlformats.org/officeDocument/2006/relationships/externalLink" Target="externalLinks/externalLink95.xml"/><Relationship Id="rId80" Type="http://schemas.openxmlformats.org/officeDocument/2006/relationships/externalLink" Target="externalLinks/externalLink57.xml"/><Relationship Id="rId85" Type="http://schemas.openxmlformats.org/officeDocument/2006/relationships/externalLink" Target="externalLinks/externalLink6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59" Type="http://schemas.openxmlformats.org/officeDocument/2006/relationships/externalLink" Target="externalLinks/externalLink36.xml"/><Relationship Id="rId103" Type="http://schemas.openxmlformats.org/officeDocument/2006/relationships/externalLink" Target="externalLinks/externalLink80.xml"/><Relationship Id="rId108" Type="http://schemas.openxmlformats.org/officeDocument/2006/relationships/externalLink" Target="externalLinks/externalLink85.xml"/><Relationship Id="rId124" Type="http://schemas.openxmlformats.org/officeDocument/2006/relationships/externalLink" Target="externalLinks/externalLink101.xml"/><Relationship Id="rId129" Type="http://schemas.openxmlformats.org/officeDocument/2006/relationships/styles" Target="styles.xml"/><Relationship Id="rId54" Type="http://schemas.openxmlformats.org/officeDocument/2006/relationships/externalLink" Target="externalLinks/externalLink31.xml"/><Relationship Id="rId70" Type="http://schemas.openxmlformats.org/officeDocument/2006/relationships/externalLink" Target="externalLinks/externalLink47.xml"/><Relationship Id="rId75" Type="http://schemas.openxmlformats.org/officeDocument/2006/relationships/externalLink" Target="externalLinks/externalLink52.xml"/><Relationship Id="rId91" Type="http://schemas.openxmlformats.org/officeDocument/2006/relationships/externalLink" Target="externalLinks/externalLink68.xml"/><Relationship Id="rId96" Type="http://schemas.openxmlformats.org/officeDocument/2006/relationships/externalLink" Target="externalLinks/externalLink7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externalLink" Target="externalLinks/externalLink5.xml"/><Relationship Id="rId49" Type="http://schemas.openxmlformats.org/officeDocument/2006/relationships/externalLink" Target="externalLinks/externalLink26.xml"/><Relationship Id="rId114" Type="http://schemas.openxmlformats.org/officeDocument/2006/relationships/externalLink" Target="externalLinks/externalLink91.xml"/><Relationship Id="rId119" Type="http://schemas.openxmlformats.org/officeDocument/2006/relationships/externalLink" Target="externalLinks/externalLink96.xml"/><Relationship Id="rId44" Type="http://schemas.openxmlformats.org/officeDocument/2006/relationships/externalLink" Target="externalLinks/externalLink21.xml"/><Relationship Id="rId60" Type="http://schemas.openxmlformats.org/officeDocument/2006/relationships/externalLink" Target="externalLinks/externalLink37.xml"/><Relationship Id="rId65" Type="http://schemas.openxmlformats.org/officeDocument/2006/relationships/externalLink" Target="externalLinks/externalLink42.xml"/><Relationship Id="rId81" Type="http://schemas.openxmlformats.org/officeDocument/2006/relationships/externalLink" Target="externalLinks/externalLink58.xml"/><Relationship Id="rId86" Type="http://schemas.openxmlformats.org/officeDocument/2006/relationships/externalLink" Target="externalLinks/externalLink63.xml"/><Relationship Id="rId130"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6.xml"/><Relationship Id="rId109" Type="http://schemas.openxmlformats.org/officeDocument/2006/relationships/externalLink" Target="externalLinks/externalLink86.xml"/><Relationship Id="rId34" Type="http://schemas.openxmlformats.org/officeDocument/2006/relationships/externalLink" Target="externalLinks/externalLink11.xml"/><Relationship Id="rId50" Type="http://schemas.openxmlformats.org/officeDocument/2006/relationships/externalLink" Target="externalLinks/externalLink27.xml"/><Relationship Id="rId55" Type="http://schemas.openxmlformats.org/officeDocument/2006/relationships/externalLink" Target="externalLinks/externalLink32.xml"/><Relationship Id="rId76" Type="http://schemas.openxmlformats.org/officeDocument/2006/relationships/externalLink" Target="externalLinks/externalLink53.xml"/><Relationship Id="rId97" Type="http://schemas.openxmlformats.org/officeDocument/2006/relationships/externalLink" Target="externalLinks/externalLink74.xml"/><Relationship Id="rId104" Type="http://schemas.openxmlformats.org/officeDocument/2006/relationships/externalLink" Target="externalLinks/externalLink81.xml"/><Relationship Id="rId120" Type="http://schemas.openxmlformats.org/officeDocument/2006/relationships/externalLink" Target="externalLinks/externalLink97.xml"/><Relationship Id="rId125" Type="http://schemas.openxmlformats.org/officeDocument/2006/relationships/externalLink" Target="externalLinks/externalLink102.xml"/><Relationship Id="rId7" Type="http://schemas.openxmlformats.org/officeDocument/2006/relationships/worksheet" Target="worksheets/sheet7.xml"/><Relationship Id="rId71" Type="http://schemas.openxmlformats.org/officeDocument/2006/relationships/externalLink" Target="externalLinks/externalLink48.xml"/><Relationship Id="rId92" Type="http://schemas.openxmlformats.org/officeDocument/2006/relationships/externalLink" Target="externalLinks/externalLink69.xml"/><Relationship Id="rId2" Type="http://schemas.openxmlformats.org/officeDocument/2006/relationships/worksheet" Target="worksheets/sheet2.xml"/><Relationship Id="rId29" Type="http://schemas.openxmlformats.org/officeDocument/2006/relationships/externalLink" Target="externalLinks/externalLink6.xml"/><Relationship Id="rId24" Type="http://schemas.openxmlformats.org/officeDocument/2006/relationships/externalLink" Target="externalLinks/externalLink1.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66" Type="http://schemas.openxmlformats.org/officeDocument/2006/relationships/externalLink" Target="externalLinks/externalLink43.xml"/><Relationship Id="rId87" Type="http://schemas.openxmlformats.org/officeDocument/2006/relationships/externalLink" Target="externalLinks/externalLink64.xml"/><Relationship Id="rId110" Type="http://schemas.openxmlformats.org/officeDocument/2006/relationships/externalLink" Target="externalLinks/externalLink87.xml"/><Relationship Id="rId115" Type="http://schemas.openxmlformats.org/officeDocument/2006/relationships/externalLink" Target="externalLinks/externalLink92.xml"/><Relationship Id="rId131" Type="http://schemas.openxmlformats.org/officeDocument/2006/relationships/calcChain" Target="calcChain.xml"/><Relationship Id="rId61" Type="http://schemas.openxmlformats.org/officeDocument/2006/relationships/externalLink" Target="externalLinks/externalLink38.xml"/><Relationship Id="rId82" Type="http://schemas.openxmlformats.org/officeDocument/2006/relationships/externalLink" Target="externalLinks/externalLink59.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56" Type="http://schemas.openxmlformats.org/officeDocument/2006/relationships/externalLink" Target="externalLinks/externalLink33.xml"/><Relationship Id="rId77" Type="http://schemas.openxmlformats.org/officeDocument/2006/relationships/externalLink" Target="externalLinks/externalLink54.xml"/><Relationship Id="rId100" Type="http://schemas.openxmlformats.org/officeDocument/2006/relationships/externalLink" Target="externalLinks/externalLink77.xml"/><Relationship Id="rId105" Type="http://schemas.openxmlformats.org/officeDocument/2006/relationships/externalLink" Target="externalLinks/externalLink82.xml"/><Relationship Id="rId126" Type="http://schemas.openxmlformats.org/officeDocument/2006/relationships/externalLink" Target="externalLinks/externalLink103.xml"/><Relationship Id="rId8" Type="http://schemas.openxmlformats.org/officeDocument/2006/relationships/worksheet" Target="worksheets/sheet8.xml"/><Relationship Id="rId51" Type="http://schemas.openxmlformats.org/officeDocument/2006/relationships/externalLink" Target="externalLinks/externalLink28.xml"/><Relationship Id="rId72" Type="http://schemas.openxmlformats.org/officeDocument/2006/relationships/externalLink" Target="externalLinks/externalLink49.xml"/><Relationship Id="rId93" Type="http://schemas.openxmlformats.org/officeDocument/2006/relationships/externalLink" Target="externalLinks/externalLink70.xml"/><Relationship Id="rId98" Type="http://schemas.openxmlformats.org/officeDocument/2006/relationships/externalLink" Target="externalLinks/externalLink75.xml"/><Relationship Id="rId121" Type="http://schemas.openxmlformats.org/officeDocument/2006/relationships/externalLink" Target="externalLinks/externalLink98.xml"/><Relationship Id="rId3" Type="http://schemas.openxmlformats.org/officeDocument/2006/relationships/worksheet" Target="worksheets/sheet3.xml"/><Relationship Id="rId25" Type="http://schemas.openxmlformats.org/officeDocument/2006/relationships/externalLink" Target="externalLinks/externalLink2.xml"/><Relationship Id="rId46" Type="http://schemas.openxmlformats.org/officeDocument/2006/relationships/externalLink" Target="externalLinks/externalLink23.xml"/><Relationship Id="rId67" Type="http://schemas.openxmlformats.org/officeDocument/2006/relationships/externalLink" Target="externalLinks/externalLink44.xml"/><Relationship Id="rId116" Type="http://schemas.openxmlformats.org/officeDocument/2006/relationships/externalLink" Target="externalLinks/externalLink93.xml"/><Relationship Id="rId20" Type="http://schemas.openxmlformats.org/officeDocument/2006/relationships/worksheet" Target="worksheets/sheet20.xml"/><Relationship Id="rId41" Type="http://schemas.openxmlformats.org/officeDocument/2006/relationships/externalLink" Target="externalLinks/externalLink18.xml"/><Relationship Id="rId62" Type="http://schemas.openxmlformats.org/officeDocument/2006/relationships/externalLink" Target="externalLinks/externalLink39.xml"/><Relationship Id="rId83" Type="http://schemas.openxmlformats.org/officeDocument/2006/relationships/externalLink" Target="externalLinks/externalLink60.xml"/><Relationship Id="rId88" Type="http://schemas.openxmlformats.org/officeDocument/2006/relationships/externalLink" Target="externalLinks/externalLink65.xml"/><Relationship Id="rId111" Type="http://schemas.openxmlformats.org/officeDocument/2006/relationships/externalLink" Target="externalLinks/externalLink88.xml"/><Relationship Id="rId15" Type="http://schemas.openxmlformats.org/officeDocument/2006/relationships/worksheet" Target="worksheets/sheet15.xml"/><Relationship Id="rId36" Type="http://schemas.openxmlformats.org/officeDocument/2006/relationships/externalLink" Target="externalLinks/externalLink13.xml"/><Relationship Id="rId57" Type="http://schemas.openxmlformats.org/officeDocument/2006/relationships/externalLink" Target="externalLinks/externalLink34.xml"/><Relationship Id="rId106" Type="http://schemas.openxmlformats.org/officeDocument/2006/relationships/externalLink" Target="externalLinks/externalLink83.xml"/><Relationship Id="rId127" Type="http://schemas.openxmlformats.org/officeDocument/2006/relationships/externalLink" Target="externalLinks/externalLink104.xml"/><Relationship Id="rId10" Type="http://schemas.openxmlformats.org/officeDocument/2006/relationships/worksheet" Target="worksheets/sheet10.xml"/><Relationship Id="rId31" Type="http://schemas.openxmlformats.org/officeDocument/2006/relationships/externalLink" Target="externalLinks/externalLink8.xml"/><Relationship Id="rId52" Type="http://schemas.openxmlformats.org/officeDocument/2006/relationships/externalLink" Target="externalLinks/externalLink29.xml"/><Relationship Id="rId73" Type="http://schemas.openxmlformats.org/officeDocument/2006/relationships/externalLink" Target="externalLinks/externalLink50.xml"/><Relationship Id="rId78" Type="http://schemas.openxmlformats.org/officeDocument/2006/relationships/externalLink" Target="externalLinks/externalLink55.xml"/><Relationship Id="rId94" Type="http://schemas.openxmlformats.org/officeDocument/2006/relationships/externalLink" Target="externalLinks/externalLink71.xml"/><Relationship Id="rId99" Type="http://schemas.openxmlformats.org/officeDocument/2006/relationships/externalLink" Target="externalLinks/externalLink76.xml"/><Relationship Id="rId101" Type="http://schemas.openxmlformats.org/officeDocument/2006/relationships/externalLink" Target="externalLinks/externalLink78.xml"/><Relationship Id="rId122" Type="http://schemas.openxmlformats.org/officeDocument/2006/relationships/externalLink" Target="externalLinks/externalLink99.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externalLink" Target="externalLinks/externalLink3.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1</xdr:col>
      <xdr:colOff>0</xdr:colOff>
      <xdr:row>6</xdr:row>
      <xdr:rowOff>0</xdr:rowOff>
    </xdr:to>
    <xdr:sp macro="" textlink="">
      <xdr:nvSpPr>
        <xdr:cNvPr id="306866" name="Line 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67" name="Line 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68"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869"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70" name="Line 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71" name="Line 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72"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873" name="Line 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74" name="Line 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75" name="Line 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76"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877"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78" name="Line 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79" name="Line 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80"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881"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82" name="Line 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83" name="Line 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84"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885"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86" name="Line 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87" name="Line 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88"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889"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90" name="Line 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91" name="Line 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92"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893"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94" name="Line 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95" name="Line 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896"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897"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898" name="Line 9"/>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899" name="Line 10"/>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00" name="Line 1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01" name="Line 1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02" name="Line 13"/>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03" name="Line 14"/>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04" name="Line 1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05" name="Line 1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06" name="Line 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07" name="Line 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08"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09"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10" name="Line 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11" name="Line 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12"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13"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14" name="Line 9"/>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15" name="Line 10"/>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16" name="Line 1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17" name="Line 1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18" name="Line 13"/>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19" name="Line 14"/>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20" name="Line 1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21" name="Line 1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22" name="Line 17"/>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23" name="Line 18"/>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24" name="Line 1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25" name="Line 20"/>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26" name="Line 2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27" name="Line 2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28" name="Line 2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29" name="Line 24"/>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30" name="Line 2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31" name="Line 2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32" name="Line 2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33" name="Line 2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34" name="Line 29"/>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35" name="Line 30"/>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36" name="Line 3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37" name="Line 32"/>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38" name="Line 33"/>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39" name="Line 34"/>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40" name="Line 3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41" name="Line 36"/>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42" name="Line 37"/>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43" name="Line 38"/>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44" name="Line 3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45" name="Line 40"/>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46" name="Line 4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47" name="Line 4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48" name="Line 4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49" name="Line 4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50" name="Line 4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51" name="Line 4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52" name="Line 4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53" name="Line 4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54"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55"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56"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57"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58" name="Line 1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59" name="Line 1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60" name="Line 1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61" name="Line 1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62" name="Line 1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63" name="Line 20"/>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64" name="Line 2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65" name="Line 24"/>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66" name="Line 2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67" name="Line 2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68" name="Line 3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69" name="Line 32"/>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70" name="Line 3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71" name="Line 36"/>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72" name="Line 3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73" name="Line 40"/>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74" name="Line 4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75" name="Line 4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76" name="Line 4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77" name="Line 4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78" name="Line 11619"/>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79" name="Line 11620"/>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80" name="Line 1162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81" name="Line 1162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82" name="Line 11623"/>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83" name="Line 11624"/>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84" name="Line 1162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85" name="Line 1162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86" name="Line 11627"/>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87" name="Line 11628"/>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88" name="Line 1162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89" name="Line 11630"/>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90" name="Line 1163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91" name="Line 1163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92" name="Line 1163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6993" name="Line 11634"/>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94" name="Line 1163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95" name="Line 1163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6996" name="Line 1163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6997" name="Line 1163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6998" name="Line 11639"/>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6999" name="Line 11640"/>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00" name="Line 1164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01" name="Line 11642"/>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7002" name="Line 11643"/>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7003" name="Line 11644"/>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04" name="Line 1164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05" name="Line 11646"/>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7006" name="Line 11647"/>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7007" name="Line 11648"/>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08" name="Line 1164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09" name="Line 11650"/>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7010" name="Line 11651"/>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7011" name="Line 11652"/>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12" name="Line 1165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13" name="Line 1165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7014" name="Line 11655"/>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7015" name="Line 11656"/>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16" name="Line 1165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17" name="Line 1165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7018" name="Line 11659"/>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7019" name="Line 11660"/>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20" name="Line 1166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21" name="Line 1166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0</xdr:colOff>
      <xdr:row>6</xdr:row>
      <xdr:rowOff>0</xdr:rowOff>
    </xdr:to>
    <xdr:sp macro="" textlink="">
      <xdr:nvSpPr>
        <xdr:cNvPr id="307022" name="Line 11663"/>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0</xdr:colOff>
      <xdr:row>5</xdr:row>
      <xdr:rowOff>257175</xdr:rowOff>
    </xdr:to>
    <xdr:sp macro="" textlink="">
      <xdr:nvSpPr>
        <xdr:cNvPr id="307023" name="Line 11664"/>
        <xdr:cNvSpPr>
          <a:spLocks noChangeShapeType="1"/>
        </xdr:cNvSpPr>
      </xdr:nvSpPr>
      <xdr:spPr bwMode="auto">
        <a:xfrm>
          <a:off x="0" y="904875"/>
          <a:ext cx="4181475"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24" name="Line 1166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25" name="Line 1166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26"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27"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28"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29" name="Line 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30"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31"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32"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33"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34"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35"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36"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37"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38"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39"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40"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41"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42" name="Line 1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43" name="Line 1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44" name="Line 1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45" name="Line 1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46"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47"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48"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49"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50" name="Line 1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51" name="Line 1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52" name="Line 1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53" name="Line 1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54" name="Line 1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55" name="Line 20"/>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56" name="Line 2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57" name="Line 24"/>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58" name="Line 2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59" name="Line 2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60" name="Line 3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61" name="Line 32"/>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62" name="Line 3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63" name="Line 36"/>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64" name="Line 3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65" name="Line 40"/>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66" name="Line 4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67" name="Line 4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68" name="Line 4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69" name="Line 4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70" name="Line 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71" name="Line 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72" name="Line 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73" name="Line 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74" name="Line 1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75" name="Line 1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76" name="Line 1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77" name="Line 1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78" name="Line 1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79" name="Line 20"/>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80" name="Line 2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81" name="Line 24"/>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82" name="Line 2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83" name="Line 2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84" name="Line 3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85" name="Line 32"/>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86" name="Line 3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87" name="Line 36"/>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88" name="Line 3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89" name="Line 40"/>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90" name="Line 4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91" name="Line 4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92" name="Line 4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93" name="Line 4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94" name="Line 1162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95" name="Line 1162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96" name="Line 1162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097" name="Line 1162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098" name="Line 1162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099" name="Line 11630"/>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00" name="Line 1163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101" name="Line 11634"/>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02" name="Line 1163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103" name="Line 11638"/>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04" name="Line 1164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105" name="Line 11642"/>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06" name="Line 1164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107" name="Line 11646"/>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08" name="Line 11649"/>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109" name="Line 11650"/>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10" name="Line 11653"/>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111" name="Line 11654"/>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12" name="Line 11657"/>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113" name="Line 11658"/>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14" name="Line 11661"/>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3</xdr:row>
      <xdr:rowOff>285750</xdr:rowOff>
    </xdr:from>
    <xdr:to>
      <xdr:col>1</xdr:col>
      <xdr:colOff>9525</xdr:colOff>
      <xdr:row>5</xdr:row>
      <xdr:rowOff>257175</xdr:rowOff>
    </xdr:to>
    <xdr:sp macro="" textlink="">
      <xdr:nvSpPr>
        <xdr:cNvPr id="307115" name="Line 11662"/>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0</xdr:colOff>
      <xdr:row>4</xdr:row>
      <xdr:rowOff>0</xdr:rowOff>
    </xdr:from>
    <xdr:to>
      <xdr:col>1</xdr:col>
      <xdr:colOff>9525</xdr:colOff>
      <xdr:row>6</xdr:row>
      <xdr:rowOff>0</xdr:rowOff>
    </xdr:to>
    <xdr:sp macro="" textlink="">
      <xdr:nvSpPr>
        <xdr:cNvPr id="307116" name="Line 11665"/>
        <xdr:cNvSpPr>
          <a:spLocks noChangeShapeType="1"/>
        </xdr:cNvSpPr>
      </xdr:nvSpPr>
      <xdr:spPr bwMode="auto">
        <a:xfrm>
          <a:off x="0" y="904875"/>
          <a:ext cx="4191000" cy="419100"/>
        </a:xfrm>
        <a:prstGeom prst="line">
          <a:avLst/>
        </a:prstGeom>
        <a:noFill/>
        <a:ln w="9525">
          <a:solidFill>
            <a:srgbClr val="000000"/>
          </a:solidFill>
          <a:round/>
          <a:headEnd/>
          <a:tailEnd/>
        </a:ln>
      </xdr:spPr>
    </xdr:sp>
    <xdr:clientData/>
  </xdr:twoCellAnchor>
  <xdr:twoCellAnchor>
    <xdr:from>
      <xdr:col>0</xdr:col>
      <xdr:colOff>19050</xdr:colOff>
      <xdr:row>4</xdr:row>
      <xdr:rowOff>0</xdr:rowOff>
    </xdr:from>
    <xdr:to>
      <xdr:col>1</xdr:col>
      <xdr:colOff>28575</xdr:colOff>
      <xdr:row>6</xdr:row>
      <xdr:rowOff>0</xdr:rowOff>
    </xdr:to>
    <xdr:sp macro="" textlink="">
      <xdr:nvSpPr>
        <xdr:cNvPr id="307117" name="Line 11666"/>
        <xdr:cNvSpPr>
          <a:spLocks noChangeShapeType="1"/>
        </xdr:cNvSpPr>
      </xdr:nvSpPr>
      <xdr:spPr bwMode="auto">
        <a:xfrm>
          <a:off x="19050" y="904875"/>
          <a:ext cx="4191000" cy="419100"/>
        </a:xfrm>
        <a:prstGeom prst="line">
          <a:avLst/>
        </a:prstGeom>
        <a:no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PuertoY\Pacific%20Region\Colombia\Tame\Sipetrol%20Deal%20Files\TamePlan99-5YPVR%20(ModYP-Dec99)SipetrolDe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26041;&#20852;\&#36130;&#21153;&#26680;&#31639;&#12289;&#32771;&#35780;\1008\&#36130;&#21153;&#20998;&#26512;\&#26041;&#20852;&#22320;&#20135;&#27719;&#24635;&#20998;&#26512;-10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uertoY\Pacific%20Region\Colombia\Tame\Sipetrol%20Deal%20Files\TamePlan99-5YPVR%20(ModYP-Dec99)SipetrolDe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DOCUME~1\ec00865\LOCALS~1\Temp\Personal\10year\10year\PDP.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Z:\indi\&#37325;&#35201;&#25991;&#20214;\&#36141;&#25151;&#39044;&#3163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26041;&#20852;\&#36130;&#21153;&#26680;&#31639;&#12289;&#32771;&#35780;\0907\&#36130;&#21153;&#20998;&#26512;\&#26041;&#20852;&#22320;&#20135;&#27719;&#24635;&#20998;&#26512;-090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Documents%20and%20Settings\770463\My%20Documents\My%20Job\Huaxia\HX%20June%202002\Investment\Anno's%20workdone\PBC\To%20stephen\To%20stephen\9D4FF100"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Accounting\2010&#39044;&#31639;\&#26041;&#20852;&#22320;&#20135;&#39044;&#31639;&#36890;&#30693;\2010&#24180;&#39044;&#31639;&#25253;&#34920;-&#37329;&#33538;&#26412;&#3709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HRISTINE405803\aws\DOCUME~1\405893\LOCALS~1\Temp\temp\SH%20Wu%20Qi%2020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JAIR-770763\aws\Engagements\Embraco\Beijing%20Embraco%20Snowflake%202003%20Audit\Documents\K_Interim.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L:\Personal\10year\10year\PDP.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HRISTINE405803\aws\Engagements\Winton%20Group\Winton%20Audit%202000%20-%20Financing\Documents\WFF.31.12.2000.C1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HRISTINE405803\aws\Documents%20and%20Settings\405599\Desktop\Book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onnie-405599\kwoon%20chung\WINDOWS\DESKTOP\Kwoon%20Chung%20229955%20A01\KC%20CJV%20investment%20cost%20amt%20schedul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36182;&#35946;&#39745;\block\Atlantis\Rakgas-UAQ\Laihk\Rakgas-UAQ\Atlantis\Economic\Integrated%20gas%20model%2020040615-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tempo\LRP-99\Venezuela\Mgcombinado1_lrp31-5-9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WINNT\Temp\audit\2000&#24180;&#19994;&#21153;&#35268;&#33539;\&#25552;&#20379;&#20989;\&#25991;&#26412;&#25552;&#20379;&#20989;\&#19978;&#24066;&#20844;&#21496;\EXCEL\&#23457;&#26680;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Z:\WINDOWS\TEMP\Analysis%20by%20project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Z:\My%20Document\&#36130;&#21153;\&#39044;&#31639;\2008&#24180;&#39044;&#31639;\&#19978;&#24066;&#20844;&#21496;&#39044;&#31639;&#36890;&#30693;\CRLD990000-BU2005v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Z:\&#39044;&#31639;&#36164;&#26009;\Budget%20and%20planning\&#39044;&#31639;\2010&#24180;\2010&#24180;&#39044;&#31639;-final\2010&#24180;&#39044;&#31639;-11.23\&#37329;&#33538;&#26412;&#37096;-11.21\2010&#24180;(1)\2010&#24180;\2010&#39044;&#31639;&#21021;&#31295;\&#37202;&#24215;\&#19975;&#35946;\2010&#39044;&#31639;-&#23041;&#26031;&#27712;&#37202;&#24215;.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71pdc\CNData\Finance\CA\CA_new.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71pdc\CNData\Finance\CA\CA_new_tes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DOCUME~1\zhangtao\LOCALS~1\Temp\notes6030C8\05-11-18%20xjy-&#20462;&#25913;&#33609;&#31295;-GAS%20RAK%20Economic%20model%20engine-20051115.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HRISTINE405803\aws\DOCUME~1\405893\LOCALS~1\Temp\SH%20Wu%20Qi%2031050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Z:\Documents%20and%20Settings\Administrator\&#26700;&#38754;\&#20975;&#26216;&#20013;&#21270;&#20889;&#23383;&#27004;KPI.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Z:\BUSDEV\Prospect%20Evaluation\Wti15\Colombia\BoomPlan99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Z:\Accounting\&#26032;&#31995;&#32479;&#31649;&#29702;&#25253;&#34920;&#27169;&#26495;\Documents%20and%20Settings\wangj\Local%20Settings\Temporary%20Internet%20Files\Content.IE5\GHWN0ROJ\&#24635;&#20844;&#21496;&#21457;&#25991;\DOCUME~1\zhangtao\LOCALS~1\Temp\notes6030C8\05-11-18%20xjy-&#20462;&#25913;&#33609;&#31295;-GAS%20RAK%20Economic%20model%20engine-20051115.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Z:\&#26041;&#20852;\&#36130;&#21153;&#26680;&#31639;&#12289;&#32771;&#35780;\1008\&#36130;&#21153;&#20998;&#26512;\Documents%20and%20Settings\wangj\Local%20Settings\Temporary%20Internet%20Files\Content.IE5\GHWN0ROJ\&#24635;&#20844;&#21496;&#21457;&#25991;\DOCUME~1\zhangtao\LOCALS~1\Temp\notes6030C8\05-11-18%20xjy-&#20462;&#25913;&#33609;&#31295;-GAS%20RAK%20Economic%20model%20engine-20051115.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36182;&#35946;&#39745;\block\Atlantis\Rakgas-UAQ\David%20Thorpe\Tunisia\Isis\prediction\Isis_TCMSep041-Nov%2004%20OC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Z:\Accounting\&#26032;&#31995;&#32479;&#31649;&#29702;&#25253;&#34920;&#27169;&#26495;\Documents%20and%20Settings\wangj\Local%20Settings\Temporary%20Internet%20Files\Content.IE5\GHWN0ROJ\&#24635;&#20844;&#21496;&#21457;&#25991;\&#36182;&#35946;&#39745;\block\Atlantis\Rakgas-UAQ\David%20Thorpe\Tunisia\Isis\prediction\Isis_TCMSep041-Nov%2004%20OCM.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EVERYONE\temp-gc\marc-la-ssfd-auca-culyul.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5YEAR%20PLAN\5YEARCDnoBckup.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Z:\&#25105;&#30340;&#25991;&#26723;\qiao\&#20844;&#21496;\&#26041;&#20852;\&#39044;&#31639;\&#21508;&#20844;&#21496;&#32454;&#21270;\&#20975;&#26216;&#32622;&#19994;\&#22797;&#20214;%202008%20&#21033;&#28070;&#39044;&#27979;&#34920;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Z:\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Z:\WINDOWS\TEMP\notesE1EF34\SH%20Port\consol%20notes\Fixed%20Assets\Summary---update\&#38468;&#27880;\&#26417;&#22869;&#29822;\Shanghai%20Port%20(new)\Reporting%20package%20-%2003.12.31(Shanghai%20Por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Winne-780434\Audit\DOCUME~1\405803\LOCALS~1\Temp\SH_Pudong_E10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L:\windows\TEMP\MODELOARG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WINNT\temp\c.lotus.notes.data\&#23453;&#38050;H&#32929;\&#25151;&#23627;\&#19968;,&#20108;&#26399;&#26368;&#32456;&#29256;\&#35774;&#22791;&#37096;&#25151;&#23627;&#24314;&#31569;&#29289;&#28165;&#26597;&#35780;&#20272;&#26126;&#32454;&#34920;(&#25552;&#20132;&#29256;&#65289;.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Z:\&#26041;&#20852;\&#36130;&#21153;&#26680;&#31639;&#12289;&#32771;&#35780;\1008\&#36130;&#21153;&#20998;&#26512;\Documents%20and%20Settings\wangj\Local%20Settings\Temporary%20Internet%20Files\Content.IE5\GHWN0ROJ\&#24635;&#20844;&#21496;&#21457;&#25991;\tempo\LRP-99\Venezuela\Mgcombinado1_lrp31-5-99.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client%20service\FIB\FIB%202002%20Xiamen\lead%20schedule\XIAMEN-FIB1%20at%206%202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L:\Planes%20Entregados%20al%20Gobierno\Personal\10year\10year\PDP.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L:\Planes%20Entregados%20al%20Gobierno\Exploration\Analysis\PLAN\10year\NewModels\Production%20Profile%20Program\SummaryResMarz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L:\Exploration\Analysis\PLAN\10year\NewModels\Production%20Profile%20Program\SummaryResMarzo.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OMMON\common\Coparex\Isis%20field\Reports\Coparex\Archives\March02\CPX_WellRptMarch0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HELENA-770774\aws\Documents%20and%20Settings\780652\My%20Documents\Engagement%20sample\input%20VAT%20test_20%20sample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Z:\DOCUME~1\ec00865\LOCALS~1\Temp\windows\TEMP\MODELOARG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HRISTINE405803\aws\DOCUME~1\405893\LOCALS~1\Temp\Kwoon%20Chung%20229955%20A01\31.3.2001\PRC\Ever%20Bright\KC%20Ever%20Bright%202001.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HRISTINE405803\aws\DOCUME~1\405893\LOCALS~1\Temp\SH%20Wu%20Qi%20-%20B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Z:\DOCUME~1\ec00865\LOCALS~1\Temp\Exploration\Analysis\PLAN\10year\NewModels\Production%20Profile%20Program\SummaryResMarz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71pdc\cndata\Finance\Year%202001\Reports%202001\05\Tax-0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Winne-780434\Audit\Documents%20and%20Settings\405803\Desktop\Reference\Texwood\Texwood%203%20Sept%2001\Trading\Kwoon%20Chung%20229955%20A01\AWS\KC%20(China)%20%20(C)\KC%20(China)%20(C)%2022.7.01(updated)\KC%20(China)%20Development%20Co%20Ltd.20.07.200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Documents%20and%20Settings\780000\Desktop\work%20time\SVS.SVO\2002\SVS\F%20section%20SV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Documents%20and%20Settings\gen\My%20Documents\audit\audit%20work\ALFA%20KS\2001\PBC\0112update.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HRISTINE405803\aws\Engagements\Mansfield\Mansfield%20Audit%2031%20December%202000\Documents\Mansfield-Q201-HSBC%20repayment%20sch.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HRISTINE405803\aws\Engagements\Mansfield\Mansfield%20Audit%2031%20December%202000\Documents\Mansfield-Q211-Showa%20repayment%20sch.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HRISTINE405803\aws\DOCUME~1\405893\LOCALS~1\Temp\SH%20WQ-K&amp;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Winne-780434\Audit\DOCUME~1\405803\LOCALS~1\Temp\SH_Pudong_P10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2003audit\ICBCFJ\2003\O-trach.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Alks\2001\0112\011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DOCUME~1\XIEJIA~1.SIN\LOCALS~1\Temp\notes6030C8\GAS%20RAK%20Economic%20model%20engine-20050608-0818.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Alks\2001\0106\DR.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Acct\Shared\1999PLAN\Oper_rpt\Prsp_tmp.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FFIE-770401\aws\Project\BHP\BHP.Chengdu\04.Interim\PBC\From.Shen\stock%20movement%20with%20valuation%20(Nov04).xls" TargetMode="External"/></Relationships>
</file>

<file path=xl/externalLinks/_rels/externalLink64.xml.rels><?xml version="1.0" encoding="UTF-8" standalone="yes"?>
<Relationships xmlns="http://schemas.openxmlformats.org/package/2006/relationships"><Relationship Id="rId1" Type="http://schemas.microsoft.com/office/2006/relationships/xlExternalLinkPath/xlStartup" Target="Estudios/Espa&#241;a/Excel/Casablancaexce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10.30.152.5\&#21407;&#20844;&#20849;&#30424;&#19978;&#25991;&#20214;\WINDOWS\TEMP\notesE1EF34\Rar$DI00.120\2004&#24180;6&#26376;30&#26085;\&#23453;&#38050;H&#32929;\&#25151;&#23627;\&#19968;,&#20108;&#26399;&#26368;&#32456;&#29256;\&#35774;&#22791;&#37096;&#25151;&#23627;&#24314;&#31569;&#29289;&#28165;&#26597;&#35780;&#20272;&#26126;&#32454;&#34920;(&#25552;&#20132;&#29256;&#65289;.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L:\Planes%20Entregados%20al%20Gobierno\windows\TEMP\MODELOARG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ssequdat\groups\DOCUME~1\ec00865\LOCALS~1\Temp\windows\TEMP\MODELOARG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Y:\2-6&#22521;&#35757;&#36164;&#26009;\&#26032;&#21592;&#24037;&#22521;&#35757;\&#39044;&#31639;&#25253;&#34920;\DOCUME~1\XIEJIA~1.SIN\LOCALS~1\Temp\notes6030C8\GAS%20RAK%20Economic%20model%20engine-4.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NNABELLA771265\aws\Documents%20and%20Settings\tyhanw\My%20Documents\JV\SUNJV.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RYSTAL-780464\aws\Engagements\Andrew%20Telecom%20Suzhou\Andrew%20Telecom%20Suzhou%202003\Documents\audit\2002\FFSH\F-ref%20%20section.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Documents%20and%20Settings\780000\My%20Documents\SH%20Electrons\PBC\PBC-liability.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F:\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Documents%20and%20Settings\780000\Desktop\NEC\P\welfare.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Z:\WINNT\Temp\audit\2000&#24180;&#19994;&#21153;&#35268;&#33539;\&#25552;&#20379;&#20989;\&#25991;&#26412;&#25552;&#20379;&#20989;\&#19978;&#24066;&#20844;&#21496;\EXCEL\&#23457;&#26680;2.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rin-780663\Baostee%20-%20Kelly\2004%20annual%20audit\Final\Consol%20A3\RPT\SH_Pudong_U20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HRISTINE405803\aws\DOCUME~1\405893\LOCALS~1\Temp\WuQi\SH%20Wu%20Qi%202001per%20lingo.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Documents%20and%20Settings\780000\Desktop\work%20time\Sachs%20245663A02\PBC\A.R%200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Z:\&#26041;&#20852;\&#36130;&#21153;&#26680;&#31639;&#12289;&#32771;&#35780;\1008\&#36130;&#21153;&#20998;&#26512;\&#26041;&#20852;&#25253;&#34920;-&#25253;&#20052;&#26195;&#27905;090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Documents%20and%20Settings\770531\Desktop\ICBC%20ZHJ\ICBC%20Hangzhou-lea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Z:\Accounting\Financial%20Report\&#25253;&#34920;\&#20869;&#37096;&#25253;&#34920;\&#20013;&#21270;&#29289;&#19994;0805_&#20869;&#37096;&#25253;&#34920;_080622.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72.16.200.104\2006%20Annual\MA%20Team\Budget\Template%20to%20distribute\Budget%202003-CRLIT(unprotected).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9912&#36890;&#23453;&#25253;&#3492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Z:\Users\Think\AppData\Roaming\Microsoft\Excel\&#38468;&#20214;3_2009&#24180;&#39044;&#31639;&#25253;&#34920;_&#19968;&#33324;&#20844;&#2149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F:\Documents%20and%20Settings\TOSHIBA\&#26700;&#38754;\&#38271;&#22478;&#38598;&#22242;2003\&#38271;&#22478;&#21512;&#24182;203TB\&#36234;&#20247;&#38598;&#22242;TB\lai\&#22825;&#20581;&#26412;&#37096;\&#26412;&#37096;&#22791;&#29992;\&#26399;&#26411;&#22266;&#23450;&#36164;&#20135;.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172.16.200.104\2006%20Annual\WIN95\TEMP\6s%20final%20Oct\&#21326;&#28070;&#38598;&#22242;&#21512;&#24182;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Z:\Documents%20and%20Settings\TOSHIBA\&#26700;&#38754;\&#38271;&#22478;&#38598;&#22242;2003\&#38271;&#22478;&#21512;&#24182;203TB\&#36234;&#20247;&#38598;&#22242;TB\lai\&#22825;&#20581;&#26412;&#37096;\&#26412;&#37096;&#22791;&#29992;\&#26399;&#26411;&#22266;&#23450;&#36164;&#20135;.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Z:\Documents%20and%20Settings\406164\My%20Documents\AP(Kanxun).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Z:\&#39044;&#31639;&#36164;&#26009;\Budget%20and%20planning\&#39044;&#31639;\2010&#24180;\2010&#24180;&#39044;&#31639;-final\2010&#24180;&#39044;&#31639;-11.23\&#37329;&#33538;&#26412;&#37096;-11.21\&#26412;&#37096;\&#38598;&#22242;&#26412;&#3709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wgl\E$\&#35777;&#21048;&#20844;&#21496;&#24180;&#23457;&#25253;&#34920;&#26684;&#24335;\Program%20Files\Microsoft%20Office\Templates\&#30005;&#23376;&#34920;&#26684;&#27169;&#26495;\&#24037;&#19994;&#20225;&#19994;&#36130;&#21153;&#25253;&#34920;.xlt"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work\&#19978;&#28023;&#30005;&#27668;\&#37325;&#26426;&#21378;\Formating\2004&#24180;6&#26376;\&#23458;&#32534;&#34920;-&#36127;&#2053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Z:\ling\2005-&#22269;&#38469;\05&#24180;&#23376;&#20844;&#21496;&#25253;&#34920;\0512\&#21152;&#24037;&#20013;&#24515;\&#21152;&#24037;&#20013;&#24515;&#32463;&#33829;&#24555;&#25253;0505.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work\&#19978;&#28023;&#30005;&#27668;\&#37325;&#26426;&#21378;\Formating\2004&#24180;6&#26376;\&#23458;&#32534;&#34920;-&#36164;&#20135;.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Hua-7h0325\&#22269;&#38469;&#28207;&#21153;&#38598;&#22242;\04&#24180;7&#26376;-05&#24180;6&#26376;\bak&#19981;&#35201;&#29992;\WINDOWS\TEMP\notesE1EF34\work\2004\&#19978;&#28023;&#28207;&#21153;&#38598;&#22242;\IPO\&#26412;&#37096;\wp\Documents%20and%20Settings\770531\Desktop\ICBC%20ZHJ\Lead-02-hz.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Cwgl\E$\&#35777;&#21048;&#20844;&#21496;&#24180;&#23457;&#25253;&#34920;&#26684;&#24335;\WINDOWS\TEMP\Book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Z:\Gernal%20Ledger%20-File%20&amp;%20BP2014\0913\&#21531;&#24742;&#37202;&#24215;0913&#65288;&#26032;&#26684;&#24335;&#65289;.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2013%209+3\C11%20&#37202;&#24215;&#19987;&#29992;&#34920;%202014%20&#39044;&#31639;(&#19994;&#20027;&#20462;&#35746;&#29256;&#26412;&#65289;.xlsx"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2013%209+3\&#31246;&#37329;&#21450;&#25104;&#26412;New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2013%209+3\Copy%20of%20&#21531;&#24742;&#37202;&#24215;2012&#65288;&#26032;&#26684;&#24335;&#65289;.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Z:\Gernal%20Ledger%20-File%20&amp;%20BP2014\0913\&#29616;&#37329;&#27969;&#37327;&#34920;%20YTD.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2013%209+3\&#38144;&#21806;&#36153;&#29992;&#21450;&#31649;&#29702;&#36153;&#29992;&#21450;&#31246;&#37329;.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2013%209+3\&#38144;&#21806;&#36153;&#29992;&#21450;&#31649;&#29702;&#36153;&#29992;.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2013%209+3\2014&#39044;&#31639;&#24037;&#36164;&#20998;&#25674;&#34920;.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19994;&#20027;&#38468;&#34920;-%20&#23433;&#20840;&#29615;&#20445;&#33410;&#33021;&#20943;&#25490;&#36153;&#29992;&#34920;%20ENG.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Z:\&#39044;&#31639;\2014&#24180;\&#31532;&#19977;&#31295;\&#37329;&#33538;&#38598;&#22242;&#39044;&#31639;&#21512;&#24182;140214\&#21531;&#24742;&#26412;&#37096;&#36153;&#29992;&#20998;&#2567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apex"/>
      <sheetName val="Well Cost"/>
      <sheetName val="sum"/>
      <sheetName val="nada"/>
      <sheetName val="ypf"/>
      <sheetName val="econ"/>
      <sheetName val="A"/>
      <sheetName val="Profiles Plot"/>
      <sheetName val="Cash Flow Plots"/>
      <sheetName val="Dev. Plan Plot"/>
      <sheetName val="Summary"/>
      <sheetName val="3-1-1现金"/>
      <sheetName val="dpA"/>
      <sheetName val="Summary 2013"/>
      <sheetName val="设备部房屋"/>
      <sheetName val="Calculations"/>
      <sheetName val="G102"/>
      <sheetName val="M2-利润表"/>
      <sheetName val="C2-开发专用表-签约明细表"/>
      <sheetName val="M1-资产负债表"/>
      <sheetName val="M9-经济增加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 val="总体绩效评价-报集团"/>
      <sheetName val="总体绩效评价-内部分析"/>
      <sheetName val="开发板块"/>
      <sheetName val="租赁板块"/>
      <sheetName val="酒店板块"/>
      <sheetName val="其他板块"/>
      <sheetName val="分部报表"/>
      <sheetName val="财务费用分摊"/>
      <sheetName val="金茂本部费用分摊"/>
      <sheetName val="金茂母公司分部报表"/>
      <sheetName val="写字楼专用表-凯晨"/>
      <sheetName val="写字楼专用表-中化"/>
      <sheetName val="写字楼专用表-金茂"/>
      <sheetName val="时尚中心专用表"/>
      <sheetName val="丽思商场专用表"/>
      <sheetName val="金茂观光专用表"/>
      <sheetName val="损益预算"/>
      <sheetName val="累计损益预算"/>
      <sheetName val="金茂累计损益预算"/>
      <sheetName val="租赁历史数据"/>
      <sheetName val="开发项目数据"/>
      <sheetName val="损益预算(1-4月分析用)"/>
      <sheetName val="累计损益预算（1-4月分析用）"/>
      <sheetName val="Sheet2"/>
      <sheetName val="Sheet3"/>
      <sheetName val="Sheet1"/>
      <sheetName val="Sheet1 (2)"/>
      <sheetName val="A"/>
      <sheetName val="dpA"/>
      <sheetName val="IMPUTS"/>
      <sheetName val="CALCULOS"/>
    </sheetNames>
    <sheetDataSet>
      <sheetData sheetId="0" refreshError="1"/>
      <sheetData sheetId="1" refreshError="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apex"/>
      <sheetName val="Well Cost"/>
      <sheetName val="sum"/>
      <sheetName val="nada"/>
      <sheetName val="ypf"/>
      <sheetName val="econ"/>
      <sheetName val="A"/>
      <sheetName val="Profiles Plot"/>
      <sheetName val="Cash Flow Plots"/>
      <sheetName val="Dev. Plan Plot"/>
      <sheetName val="Summary"/>
      <sheetName val="3-1-1现金"/>
      <sheetName val="dpA"/>
      <sheetName val="Summary 2013"/>
      <sheetName val="设备部房屋"/>
      <sheetName val="Calculations"/>
      <sheetName val="G1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urnal"/>
      <sheetName val="RESRVS"/>
      <sheetName val="PRODPROF"/>
      <sheetName val="input"/>
      <sheetName val="Cap-Aset"/>
      <sheetName val="INCSTATLoc"/>
      <sheetName val="CarrF"/>
      <sheetName val="LIABIL"/>
      <sheetName val="Workvs"/>
      <sheetName val="DepreLoc"/>
      <sheetName val="INCSTATYPF"/>
      <sheetName val="DepGAAP"/>
      <sheetName val="DepreYPF"/>
      <sheetName val="Balance Sheet"/>
      <sheetName val="FCF-ROCEYPF"/>
      <sheetName val="E1-Proven Dev"/>
      <sheetName val="E7-Caso en evaluación"/>
      <sheetName val="Output"/>
      <sheetName val="Output_Reservas"/>
      <sheetName val="C1-Carátula (PD)"/>
      <sheetName val="Summary"/>
      <sheetName val="Share"/>
      <sheetName val="Sheet1"/>
      <sheetName val="WrkgK"/>
      <sheetName val="Cash Flow Working"/>
      <sheetName val="E7-Caso en evaluaci髇"/>
      <sheetName val="C1-Car醫ula (PD)"/>
      <sheetName val="calculos"/>
      <sheetName val="INPUTS"/>
      <sheetName val="impuestos trim"/>
      <sheetName val="Cálculos"/>
      <sheetName val="Checklist"/>
      <sheetName val="Parameters"/>
      <sheetName val="AP1998KX(estimated)"/>
      <sheetName val="DATA"/>
      <sheetName val="A"/>
      <sheetName val="UFPrn20021113090847"/>
      <sheetName val="Finsum-NAS"/>
      <sheetName val="NAS-BS"/>
      <sheetName val="B"/>
      <sheetName val="目录"/>
      <sheetName val="Calculations"/>
      <sheetName val="数据序列表"/>
      <sheetName val="SUDAREA"/>
      <sheetName val="parameter"/>
      <sheetName val="应收票据(关联方)"/>
      <sheetName val="cum pred"/>
      <sheetName val="Summry Prod"/>
      <sheetName val="Info div"/>
      <sheetName val="METHANOL"/>
      <sheetName val="DSCR"/>
      <sheetName val="敏感性"/>
      <sheetName val="OPSRESULTS"/>
      <sheetName val="DEBT"/>
      <sheetName val="投入产出汇总"/>
      <sheetName val="指标"/>
      <sheetName val="nada"/>
      <sheetName val="T  B"/>
      <sheetName val="Cover"/>
      <sheetName val="Aging Datasheet"/>
      <sheetName val="ECCS_1 DataSheet"/>
      <sheetName val="KPI Datasheet"/>
      <sheetName val="Info. Request"/>
      <sheetName val="金茂观光预算表"/>
      <sheetName val="观光经营数据"/>
      <sheetName val="金茂观光专用表"/>
      <sheetName val="2013观光各月"/>
      <sheetName val="2012观光各月"/>
      <sheetName val="每月费用摊销表"/>
      <sheetName val="Index Checklist"/>
      <sheetName val="ARP-U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t="str">
            <v>ECUADOR</v>
          </cell>
          <cell r="B1">
            <v>1996</v>
          </cell>
          <cell r="C1">
            <v>1997</v>
          </cell>
          <cell r="D1">
            <v>1998</v>
          </cell>
          <cell r="E1">
            <v>1999</v>
          </cell>
          <cell r="F1">
            <v>2000</v>
          </cell>
          <cell r="G1">
            <v>2001</v>
          </cell>
          <cell r="H1">
            <v>2002</v>
          </cell>
          <cell r="I1">
            <v>2003</v>
          </cell>
          <cell r="J1">
            <v>2004</v>
          </cell>
          <cell r="K1">
            <v>2005</v>
          </cell>
          <cell r="L1">
            <v>2006</v>
          </cell>
          <cell r="M1">
            <v>2007</v>
          </cell>
          <cell r="N1">
            <v>2008</v>
          </cell>
          <cell r="O1">
            <v>2009</v>
          </cell>
          <cell r="P1">
            <v>2010</v>
          </cell>
          <cell r="Q1">
            <v>2011</v>
          </cell>
          <cell r="R1">
            <v>2012</v>
          </cell>
          <cell r="S1">
            <v>2013</v>
          </cell>
          <cell r="T1">
            <v>2014</v>
          </cell>
          <cell r="U1">
            <v>2015</v>
          </cell>
          <cell r="V1">
            <v>2016</v>
          </cell>
          <cell r="W1">
            <v>2017</v>
          </cell>
          <cell r="X1">
            <v>2018</v>
          </cell>
          <cell r="Y1">
            <v>2019</v>
          </cell>
          <cell r="Z1">
            <v>2020</v>
          </cell>
          <cell r="AA1">
            <v>2021</v>
          </cell>
          <cell r="AB1">
            <v>2022</v>
          </cell>
          <cell r="AC1">
            <v>2023</v>
          </cell>
          <cell r="AD1">
            <v>2024</v>
          </cell>
          <cell r="AE1">
            <v>2025</v>
          </cell>
          <cell r="AF1">
            <v>2026</v>
          </cell>
          <cell r="AG1">
            <v>2027</v>
          </cell>
          <cell r="AH1" t="str">
            <v>TOTAL</v>
          </cell>
        </row>
        <row r="2">
          <cell r="C2">
            <v>36497.61243252315</v>
          </cell>
          <cell r="D2">
            <v>36497.61243252315</v>
          </cell>
          <cell r="AH2" t="str">
            <v>1998-2011</v>
          </cell>
        </row>
        <row r="3">
          <cell r="E3" t="str">
            <v>PDP CASE</v>
          </cell>
        </row>
        <row r="4">
          <cell r="A4" t="str">
            <v>ROCE</v>
          </cell>
          <cell r="C4">
            <v>5.0227659234710537E-2</v>
          </cell>
          <cell r="D4">
            <v>2.4638282309861034E-2</v>
          </cell>
          <cell r="E4">
            <v>5.2762208988777176E-2</v>
          </cell>
          <cell r="F4">
            <v>0.10322627380951896</v>
          </cell>
          <cell r="G4">
            <v>0.10060289422899332</v>
          </cell>
          <cell r="H4">
            <v>6.8518519906574898E-2</v>
          </cell>
          <cell r="I4">
            <v>5.8481364543496991E-2</v>
          </cell>
          <cell r="J4">
            <v>4.6898946634801604E-2</v>
          </cell>
          <cell r="K4">
            <v>2.8824400588813418E-2</v>
          </cell>
          <cell r="L4">
            <v>3.8705665671226859E-2</v>
          </cell>
          <cell r="M4">
            <v>1.8946728969241104E-2</v>
          </cell>
          <cell r="N4">
            <v>1.3179310721036799E-2</v>
          </cell>
          <cell r="O4">
            <v>5.7432556587325937E-3</v>
          </cell>
        </row>
        <row r="5">
          <cell r="A5" t="str">
            <v>Operating Income- (MM$)</v>
          </cell>
          <cell r="C5">
            <v>16.294198610998308</v>
          </cell>
          <cell r="D5">
            <v>7.7313303761711509</v>
          </cell>
          <cell r="E5">
            <v>15.107323864975584</v>
          </cell>
          <cell r="F5">
            <v>26.962121310876601</v>
          </cell>
          <cell r="G5">
            <v>24.466688032372481</v>
          </cell>
          <cell r="H5">
            <v>21.68364713322315</v>
          </cell>
          <cell r="I5">
            <v>19.1000588776947</v>
          </cell>
          <cell r="J5">
            <v>16.523007884606319</v>
          </cell>
          <cell r="K5">
            <v>14.520159416891463</v>
          </cell>
          <cell r="L5">
            <v>12.663134390590491</v>
          </cell>
          <cell r="M5">
            <v>10.939105452752102</v>
          </cell>
          <cell r="N5">
            <v>9.3360657447892272</v>
          </cell>
          <cell r="O5">
            <v>7.5858259561455323</v>
          </cell>
          <cell r="P5">
            <v>8.4899248575059598</v>
          </cell>
          <cell r="Q5">
            <v>4.0907661391646197</v>
          </cell>
          <cell r="R5">
            <v>-6.8416436782103442</v>
          </cell>
          <cell r="S5">
            <v>-221.30428083986394</v>
          </cell>
          <cell r="T5">
            <v>0</v>
          </cell>
          <cell r="U5">
            <v>0</v>
          </cell>
          <cell r="V5">
            <v>0</v>
          </cell>
          <cell r="W5">
            <v>0</v>
          </cell>
          <cell r="X5">
            <v>0</v>
          </cell>
          <cell r="Y5">
            <v>0</v>
          </cell>
        </row>
        <row r="6">
          <cell r="A6" t="str">
            <v>Lifting Cost /EBO</v>
          </cell>
          <cell r="D6">
            <v>1.8956879999414025</v>
          </cell>
          <cell r="E6">
            <v>2.7445564980302271</v>
          </cell>
          <cell r="F6">
            <v>2.1801658420544077</v>
          </cell>
          <cell r="G6">
            <v>2.2427563219786708</v>
          </cell>
          <cell r="H6">
            <v>2.3930446573049662</v>
          </cell>
          <cell r="I6">
            <v>2.5542154940835791</v>
          </cell>
          <cell r="J6">
            <v>2.7743555954006709</v>
          </cell>
          <cell r="K6">
            <v>2.8959307603808155</v>
          </cell>
          <cell r="L6">
            <v>3.0239639421694209</v>
          </cell>
          <cell r="M6">
            <v>3.1586198701510413</v>
          </cell>
          <cell r="N6">
            <v>3.3000483586927762</v>
          </cell>
          <cell r="O6">
            <v>3.4957387954138195</v>
          </cell>
          <cell r="P6">
            <v>3.7251115985294256</v>
          </cell>
          <cell r="Q6">
            <v>3.9774910305539706</v>
          </cell>
          <cell r="R6">
            <v>4.1262498451605731</v>
          </cell>
          <cell r="S6" t="e">
            <v>#DIV/0!</v>
          </cell>
          <cell r="T6" t="e">
            <v>#DIV/0!</v>
          </cell>
          <cell r="U6" t="e">
            <v>#DIV/0!</v>
          </cell>
          <cell r="V6" t="e">
            <v>#DIV/0!</v>
          </cell>
          <cell r="W6">
            <v>0</v>
          </cell>
          <cell r="X6">
            <v>0</v>
          </cell>
        </row>
        <row r="7">
          <cell r="A7" t="str">
            <v>DDxA /EBO</v>
          </cell>
          <cell r="D7">
            <v>4.7270291241426632</v>
          </cell>
          <cell r="E7">
            <v>1.8714006380465267</v>
          </cell>
          <cell r="F7">
            <v>3.858045151874391</v>
          </cell>
          <cell r="G7">
            <v>3.9434797393328647</v>
          </cell>
          <cell r="H7">
            <v>4.0869570544055085</v>
          </cell>
          <cell r="I7">
            <v>4.2365890099490215</v>
          </cell>
          <cell r="J7">
            <v>4.392873476668365</v>
          </cell>
          <cell r="K7">
            <v>4.5563833400580398</v>
          </cell>
          <cell r="L7">
            <v>4.7277811950330122</v>
          </cell>
          <cell r="M7">
            <v>4.9078375522951996</v>
          </cell>
          <cell r="N7">
            <v>5.0974535937778738</v>
          </cell>
          <cell r="O7">
            <v>5.2962748598205005</v>
          </cell>
          <cell r="P7">
            <v>4.4575002647341533</v>
          </cell>
          <cell r="Q7">
            <v>5.8424492480006851</v>
          </cell>
          <cell r="R7">
            <v>2.0119353867575978</v>
          </cell>
          <cell r="S7" t="e">
            <v>#DIV/0!</v>
          </cell>
          <cell r="T7" t="e">
            <v>#DIV/0!</v>
          </cell>
          <cell r="U7" t="e">
            <v>#DIV/0!</v>
          </cell>
          <cell r="V7" t="e">
            <v>#DIV/0!</v>
          </cell>
          <cell r="W7">
            <v>0</v>
          </cell>
          <cell r="X7">
            <v>0</v>
          </cell>
        </row>
        <row r="8">
          <cell r="A8" t="str">
            <v>Net Exploratory Wells Drilled</v>
          </cell>
          <cell r="D8" t="str">
            <v>#</v>
          </cell>
          <cell r="E8">
            <v>0</v>
          </cell>
          <cell r="G8" t="str">
            <v>#</v>
          </cell>
          <cell r="H8" t="str">
            <v>#</v>
          </cell>
          <cell r="I8" t="str">
            <v>#</v>
          </cell>
        </row>
        <row r="9">
          <cell r="A9" t="str">
            <v>Net Development Wells Drilled</v>
          </cell>
          <cell r="D9">
            <v>15</v>
          </cell>
          <cell r="E9">
            <v>4</v>
          </cell>
          <cell r="F9">
            <v>0</v>
          </cell>
          <cell r="G9">
            <v>0</v>
          </cell>
          <cell r="H9">
            <v>0</v>
          </cell>
          <cell r="I9">
            <v>0</v>
          </cell>
          <cell r="J9">
            <v>0</v>
          </cell>
          <cell r="K9">
            <v>0</v>
          </cell>
          <cell r="L9">
            <v>0</v>
          </cell>
          <cell r="M9">
            <v>0</v>
          </cell>
          <cell r="N9">
            <v>0</v>
          </cell>
          <cell r="O9">
            <v>0</v>
          </cell>
          <cell r="P9">
            <v>0</v>
          </cell>
          <cell r="Q9">
            <v>0</v>
          </cell>
          <cell r="R9">
            <v>0</v>
          </cell>
        </row>
        <row r="11">
          <cell r="A11" t="str">
            <v>Net Income - (MM$)</v>
          </cell>
          <cell r="C11">
            <v>16.294198610998308</v>
          </cell>
          <cell r="D11">
            <v>7.7313303761711509</v>
          </cell>
          <cell r="E11">
            <v>15.107323864975584</v>
          </cell>
          <cell r="F11">
            <v>26.962121310876601</v>
          </cell>
          <cell r="G11">
            <v>24.466688032372481</v>
          </cell>
          <cell r="H11">
            <v>15.026369012976653</v>
          </cell>
          <cell r="I11">
            <v>11.738681689605524</v>
          </cell>
          <cell r="J11">
            <v>8.6241916591068115</v>
          </cell>
          <cell r="K11">
            <v>4.7598555453041111</v>
          </cell>
          <cell r="L11">
            <v>5.8948734377011824</v>
          </cell>
          <cell r="M11">
            <v>2.5979358749546932</v>
          </cell>
          <cell r="N11">
            <v>1.6292199101730489</v>
          </cell>
          <cell r="O11">
            <v>0.63421513703667021</v>
          </cell>
          <cell r="P11">
            <v>2.293256769525958</v>
          </cell>
          <cell r="Q11">
            <v>-1.4023906701735385</v>
          </cell>
          <cell r="R11">
            <v>-11.78328992925212</v>
          </cell>
          <cell r="S11">
            <v>-221.30428083986394</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126.06367195060693</v>
          </cell>
        </row>
        <row r="12">
          <cell r="A12" t="str">
            <v>Net Cash Flow (MM$)</v>
          </cell>
          <cell r="B12">
            <v>299.23423659489532</v>
          </cell>
          <cell r="C12">
            <v>20.762984617074327</v>
          </cell>
          <cell r="D12">
            <v>18.094467595908156</v>
          </cell>
          <cell r="E12">
            <v>17.1998393891473</v>
          </cell>
          <cell r="F12">
            <v>45.596248152848617</v>
          </cell>
          <cell r="G12">
            <v>42.221417952157111</v>
          </cell>
          <cell r="H12">
            <v>32.265969076310988</v>
          </cell>
          <cell r="I12">
            <v>28.493174720933229</v>
          </cell>
          <cell r="J12">
            <v>24.923106381726747</v>
          </cell>
          <cell r="K12">
            <v>20.632327180764712</v>
          </cell>
          <cell r="L12">
            <v>21.369756382007857</v>
          </cell>
          <cell r="M12">
            <v>17.703931753734189</v>
          </cell>
          <cell r="N12">
            <v>16.39502528166668</v>
          </cell>
          <cell r="O12">
            <v>14.838497712717878</v>
          </cell>
          <cell r="P12">
            <v>13.30113160277488</v>
          </cell>
          <cell r="Q12">
            <v>11.871311539672595</v>
          </cell>
          <cell r="R12">
            <v>-7.5775005315675266</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324.90620472237094</v>
          </cell>
        </row>
        <row r="13">
          <cell r="A13" t="str">
            <v>Program Spending (MM$)</v>
          </cell>
          <cell r="B13">
            <v>5.6839999999999993</v>
          </cell>
          <cell r="C13">
            <v>24.511213993923977</v>
          </cell>
          <cell r="D13">
            <v>12.571958670415324</v>
          </cell>
          <cell r="E13">
            <v>5.6839999999999993</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18.255958670415325</v>
          </cell>
        </row>
        <row r="14">
          <cell r="A14" t="str">
            <v>Net Production - Sales (MMBOE)</v>
          </cell>
          <cell r="C14">
            <v>4.9864946914999999</v>
          </cell>
          <cell r="D14">
            <v>4.8519049254455453</v>
          </cell>
          <cell r="E14">
            <v>4.1554519999999995</v>
          </cell>
          <cell r="F14">
            <v>4.8299400624999995</v>
          </cell>
          <cell r="G14">
            <v>4.5023002762499988</v>
          </cell>
          <cell r="H14">
            <v>4.2181994657249993</v>
          </cell>
          <cell r="I14">
            <v>3.9547128579104989</v>
          </cell>
          <cell r="J14">
            <v>3.7103082547647901</v>
          </cell>
          <cell r="K14">
            <v>3.483568095756056</v>
          </cell>
          <cell r="L14">
            <v>3.2731808655960055</v>
          </cell>
          <cell r="M14">
            <v>3.0779331462825259</v>
          </cell>
          <cell r="N14">
            <v>2.8967022651304326</v>
          </cell>
          <cell r="O14">
            <v>2.6819383343262917</v>
          </cell>
          <cell r="P14">
            <v>2.4695174827780821</v>
          </cell>
          <cell r="Q14">
            <v>2.2719413804730029</v>
          </cell>
          <cell r="R14">
            <v>2.0904197149504764</v>
          </cell>
          <cell r="S14">
            <v>0</v>
          </cell>
          <cell r="T14">
            <v>0</v>
          </cell>
          <cell r="U14">
            <v>0</v>
          </cell>
          <cell r="V14">
            <v>0</v>
          </cell>
          <cell r="W14">
            <v>58.833044597348966</v>
          </cell>
          <cell r="X14">
            <v>58.833044597348959</v>
          </cell>
          <cell r="Y14">
            <v>0</v>
          </cell>
          <cell r="Z14">
            <v>0</v>
          </cell>
          <cell r="AA14">
            <v>0</v>
          </cell>
          <cell r="AB14">
            <v>0</v>
          </cell>
          <cell r="AC14">
            <v>0</v>
          </cell>
          <cell r="AD14">
            <v>0</v>
          </cell>
          <cell r="AE14">
            <v>0</v>
          </cell>
          <cell r="AF14">
            <v>0</v>
          </cell>
          <cell r="AG14">
            <v>0</v>
          </cell>
          <cell r="AH14">
            <v>50.377599412938224</v>
          </cell>
        </row>
        <row r="15">
          <cell r="A15" t="str">
            <v>Net Reserve Additions (MMBOE)</v>
          </cell>
          <cell r="C15">
            <v>30.242800000000003</v>
          </cell>
          <cell r="D15">
            <v>31.712800000000001</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31.712800000000001</v>
          </cell>
        </row>
        <row r="16">
          <cell r="A16" t="str">
            <v>Net Reserves (MMBOE)</v>
          </cell>
          <cell r="C16">
            <v>78.386585308500003</v>
          </cell>
          <cell r="D16">
            <v>105.24748038305445</v>
          </cell>
          <cell r="E16">
            <v>65.163588000000004</v>
          </cell>
          <cell r="F16">
            <v>60.333647937500004</v>
          </cell>
          <cell r="G16">
            <v>55.831347661250007</v>
          </cell>
          <cell r="H16">
            <v>51.613148195525007</v>
          </cell>
          <cell r="I16">
            <v>47.658435337614506</v>
          </cell>
          <cell r="J16">
            <v>43.948127082849716</v>
          </cell>
          <cell r="K16">
            <v>40.46455898709366</v>
          </cell>
          <cell r="L16">
            <v>37.191378121497657</v>
          </cell>
          <cell r="M16">
            <v>34.113444975215131</v>
          </cell>
          <cell r="N16">
            <v>31.216742710084699</v>
          </cell>
          <cell r="O16">
            <v>28.534804375758405</v>
          </cell>
          <cell r="P16">
            <v>26.065286892980325</v>
          </cell>
          <cell r="Q16">
            <v>23.793345512507322</v>
          </cell>
          <cell r="R16">
            <v>21.702925797556844</v>
          </cell>
          <cell r="S16">
            <v>21.702925797556844</v>
          </cell>
          <cell r="T16">
            <v>21.702925797556844</v>
          </cell>
          <cell r="U16">
            <v>21.702925797556844</v>
          </cell>
          <cell r="V16">
            <v>21.702925797556844</v>
          </cell>
          <cell r="W16">
            <v>0</v>
          </cell>
          <cell r="X16">
            <v>0</v>
          </cell>
          <cell r="Y16">
            <v>0</v>
          </cell>
          <cell r="Z16">
            <v>0</v>
          </cell>
          <cell r="AA16">
            <v>0</v>
          </cell>
          <cell r="AB16">
            <v>0</v>
          </cell>
          <cell r="AC16">
            <v>0</v>
          </cell>
          <cell r="AD16">
            <v>0</v>
          </cell>
          <cell r="AE16">
            <v>0</v>
          </cell>
          <cell r="AF16">
            <v>0</v>
          </cell>
          <cell r="AG16">
            <v>0</v>
          </cell>
          <cell r="AH16" t="str">
            <v xml:space="preserve"> </v>
          </cell>
        </row>
        <row r="17">
          <cell r="A17" t="str">
            <v>Net F&amp;D Cost per BOE</v>
          </cell>
          <cell r="C17">
            <v>0.81048097378298223</v>
          </cell>
          <cell r="D17">
            <v>0.39643168280364155</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t="str">
            <v xml:space="preserve"> </v>
          </cell>
        </row>
        <row r="18">
          <cell r="A18" t="str">
            <v>Total NPV@ 12%, Disc to 1/1/yr</v>
          </cell>
          <cell r="B18">
            <v>0.12</v>
          </cell>
          <cell r="C18">
            <v>178.20270070844228</v>
          </cell>
          <cell r="D18">
            <v>177.57826109935655</v>
          </cell>
          <cell r="E18">
            <v>179.70751677961678</v>
          </cell>
          <cell r="F18">
            <v>183.04058904067466</v>
          </cell>
          <cell r="G18">
            <v>156.67343668353607</v>
          </cell>
          <cell r="H18">
            <v>130.71954605627386</v>
          </cell>
          <cell r="I18">
            <v>112.20396436213709</v>
          </cell>
          <cell r="J18">
            <v>95.465674881404325</v>
          </cell>
          <cell r="K18">
            <v>80.503063102542512</v>
          </cell>
          <cell r="L18">
            <v>68.293163863237012</v>
          </cell>
          <cell r="M18">
            <v>53.836401761897136</v>
          </cell>
          <cell r="N18">
            <v>41.530602314366554</v>
          </cell>
          <cell r="O18">
            <v>29.135547793523862</v>
          </cell>
          <cell r="P18">
            <v>16.903005953265776</v>
          </cell>
          <cell r="Q18">
            <v>4.8321671687163006</v>
          </cell>
          <cell r="R18">
            <v>-7.1715630030906947</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129.50661859150625</v>
          </cell>
          <cell r="AH18">
            <v>1508.6256415689907</v>
          </cell>
        </row>
        <row r="19">
          <cell r="AH19">
            <v>0</v>
          </cell>
        </row>
        <row r="20">
          <cell r="A20" t="str">
            <v>Gross Production- Sales MMBOE</v>
          </cell>
          <cell r="C20">
            <v>17.596712</v>
          </cell>
          <cell r="D20">
            <v>17.407950721451819</v>
          </cell>
          <cell r="E20">
            <v>14.6</v>
          </cell>
          <cell r="F20">
            <v>17.100249999999999</v>
          </cell>
          <cell r="G20">
            <v>15.882245000000001</v>
          </cell>
          <cell r="H20">
            <v>14.825840099999999</v>
          </cell>
          <cell r="I20">
            <v>13.845970298000001</v>
          </cell>
          <cell r="J20">
            <v>12.93694936704</v>
          </cell>
          <cell r="K20">
            <v>12.093516469074199</v>
          </cell>
          <cell r="L20">
            <v>11.310804272364592</v>
          </cell>
          <cell r="M20">
            <v>10.584309459638783</v>
          </cell>
          <cell r="N20">
            <v>9.9098654477133827</v>
          </cell>
          <cell r="O20">
            <v>9.1134475329546252</v>
          </cell>
          <cell r="P20">
            <v>8.3820787624208037</v>
          </cell>
          <cell r="Q20">
            <v>7.7103486702332384</v>
          </cell>
          <cell r="R20">
            <v>7.0933057534603412</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t="str">
            <v xml:space="preserve"> </v>
          </cell>
        </row>
        <row r="21">
          <cell r="A21" t="str">
            <v>Gross Reserves- MMBOE</v>
          </cell>
          <cell r="C21">
            <v>325.49000000000007</v>
          </cell>
          <cell r="D21">
            <v>409.75000000000006</v>
          </cell>
          <cell r="E21">
            <v>247.56800000000001</v>
          </cell>
          <cell r="F21">
            <v>247.56800000000001</v>
          </cell>
          <cell r="G21">
            <v>247.56800000000001</v>
          </cell>
          <cell r="H21">
            <v>247.56800000000001</v>
          </cell>
          <cell r="I21">
            <v>247.56800000000001</v>
          </cell>
          <cell r="J21">
            <v>247.56800000000001</v>
          </cell>
          <cell r="K21">
            <v>247.56800000000001</v>
          </cell>
          <cell r="L21">
            <v>247.56800000000001</v>
          </cell>
          <cell r="M21">
            <v>247.56800000000001</v>
          </cell>
          <cell r="N21">
            <v>247.56800000000001</v>
          </cell>
          <cell r="O21">
            <v>247.56800000000001</v>
          </cell>
          <cell r="P21">
            <v>247.56800000000001</v>
          </cell>
          <cell r="Q21">
            <v>247.56800000000001</v>
          </cell>
          <cell r="R21">
            <v>247.56800000000001</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row>
        <row r="22">
          <cell r="A22" t="str">
            <v>INCOME STATEMENT</v>
          </cell>
          <cell r="AH22" t="str">
            <v xml:space="preserve"> </v>
          </cell>
        </row>
        <row r="23">
          <cell r="A23" t="str">
            <v>Oil Production - BBL/D</v>
          </cell>
          <cell r="C23">
            <v>13661.629291780822</v>
          </cell>
          <cell r="D23">
            <v>13292.890206700125</v>
          </cell>
          <cell r="E23">
            <v>11384.8</v>
          </cell>
          <cell r="F23">
            <v>13232.7125</v>
          </cell>
          <cell r="G23">
            <v>12335.069249999999</v>
          </cell>
          <cell r="H23">
            <v>11556.710864999999</v>
          </cell>
          <cell r="I23">
            <v>10834.829747699998</v>
          </cell>
          <cell r="J23">
            <v>10165.228095246001</v>
          </cell>
          <cell r="K23">
            <v>9544.022180153579</v>
          </cell>
          <cell r="L23">
            <v>8967.6188098520706</v>
          </cell>
          <cell r="M23">
            <v>8432.693551458975</v>
          </cell>
          <cell r="N23">
            <v>7936.1705893984454</v>
          </cell>
          <cell r="O23">
            <v>7347.7762584281963</v>
          </cell>
          <cell r="P23">
            <v>6765.8013226796775</v>
          </cell>
          <cell r="Q23">
            <v>6224.4969328027473</v>
          </cell>
          <cell r="R23">
            <v>5727.1773012341828</v>
          </cell>
          <cell r="S23">
            <v>0</v>
          </cell>
          <cell r="T23">
            <v>0</v>
          </cell>
          <cell r="U23">
            <v>0</v>
          </cell>
          <cell r="V23">
            <v>0</v>
          </cell>
          <cell r="W23">
            <v>161186.42355438074</v>
          </cell>
          <cell r="X23">
            <v>161186.42355438072</v>
          </cell>
          <cell r="Y23">
            <v>0</v>
          </cell>
          <cell r="Z23">
            <v>0</v>
          </cell>
          <cell r="AA23">
            <v>0</v>
          </cell>
          <cell r="AB23">
            <v>0</v>
          </cell>
          <cell r="AC23">
            <v>0</v>
          </cell>
          <cell r="AD23">
            <v>0</v>
          </cell>
          <cell r="AE23">
            <v>0</v>
          </cell>
          <cell r="AF23">
            <v>0</v>
          </cell>
          <cell r="AG23">
            <v>0</v>
          </cell>
        </row>
        <row r="24">
          <cell r="A24" t="str">
            <v>Gas Production - MCF/D</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t="str">
            <v xml:space="preserve"> </v>
          </cell>
        </row>
        <row r="25">
          <cell r="A25" t="str">
            <v>Gas Purchased - MCF/D</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t="str">
            <v xml:space="preserve"> </v>
          </cell>
        </row>
        <row r="26">
          <cell r="AH26" t="str">
            <v xml:space="preserve"> </v>
          </cell>
        </row>
        <row r="27">
          <cell r="A27" t="str">
            <v>Gas Sales - Maxus (MCF/D)</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t="str">
            <v xml:space="preserve"> </v>
          </cell>
        </row>
        <row r="28">
          <cell r="A28" t="str">
            <v xml:space="preserve">                      - Purchased (MCF/D)</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t="str">
            <v xml:space="preserve"> </v>
          </cell>
        </row>
        <row r="29">
          <cell r="A29" t="str">
            <v>NGL Sales - Maxus (BBL/D)</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t="str">
            <v xml:space="preserve"> </v>
          </cell>
        </row>
        <row r="30">
          <cell r="A30" t="str">
            <v xml:space="preserve">                      - Purchased (BBL/D)</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t="str">
            <v xml:space="preserve"> </v>
          </cell>
        </row>
        <row r="31">
          <cell r="A31" t="str">
            <v>BOE Sales - BOE/D</v>
          </cell>
          <cell r="C31">
            <v>13661.629291780822</v>
          </cell>
          <cell r="D31">
            <v>13292.890206700125</v>
          </cell>
          <cell r="E31">
            <v>11384.8</v>
          </cell>
          <cell r="F31">
            <v>13232.7125</v>
          </cell>
          <cell r="G31">
            <v>12335.069249999999</v>
          </cell>
          <cell r="H31">
            <v>11556.710864999999</v>
          </cell>
          <cell r="I31">
            <v>10834.829747699998</v>
          </cell>
          <cell r="J31">
            <v>10165.228095246001</v>
          </cell>
          <cell r="K31">
            <v>9544.022180153579</v>
          </cell>
          <cell r="L31">
            <v>8967.6188098520706</v>
          </cell>
          <cell r="M31">
            <v>8432.693551458975</v>
          </cell>
          <cell r="N31">
            <v>7936.1705893984454</v>
          </cell>
          <cell r="O31">
            <v>7347.7762584281963</v>
          </cell>
          <cell r="P31">
            <v>6765.8013226796775</v>
          </cell>
          <cell r="Q31">
            <v>6224.4969328027473</v>
          </cell>
          <cell r="R31">
            <v>5727.1773012341828</v>
          </cell>
          <cell r="S31">
            <v>0</v>
          </cell>
          <cell r="T31">
            <v>0</v>
          </cell>
          <cell r="U31">
            <v>0</v>
          </cell>
          <cell r="V31">
            <v>0</v>
          </cell>
          <cell r="W31">
            <v>161186.42355438074</v>
          </cell>
          <cell r="X31">
            <v>161186.42355438072</v>
          </cell>
          <cell r="Y31">
            <v>0</v>
          </cell>
          <cell r="Z31">
            <v>0</v>
          </cell>
          <cell r="AA31">
            <v>0</v>
          </cell>
          <cell r="AB31">
            <v>0</v>
          </cell>
          <cell r="AC31">
            <v>0</v>
          </cell>
          <cell r="AD31">
            <v>0</v>
          </cell>
          <cell r="AE31">
            <v>0</v>
          </cell>
          <cell r="AF31">
            <v>0</v>
          </cell>
          <cell r="AG31">
            <v>0</v>
          </cell>
          <cell r="AH31" t="str">
            <v xml:space="preserve"> </v>
          </cell>
        </row>
        <row r="32">
          <cell r="AH32" t="str">
            <v xml:space="preserve"> </v>
          </cell>
        </row>
        <row r="33">
          <cell r="A33" t="str">
            <v>Oil ($ / BBL)</v>
          </cell>
          <cell r="C33">
            <v>12.481069999999999</v>
          </cell>
          <cell r="D33">
            <v>8.2161800000000014</v>
          </cell>
          <cell r="E33">
            <v>8.2515000000000001</v>
          </cell>
          <cell r="F33">
            <v>11.6205</v>
          </cell>
          <cell r="G33">
            <v>11.6205</v>
          </cell>
          <cell r="H33">
            <v>11.6205</v>
          </cell>
          <cell r="I33">
            <v>11.6205</v>
          </cell>
          <cell r="J33">
            <v>11.6205</v>
          </cell>
          <cell r="K33">
            <v>11.6205</v>
          </cell>
          <cell r="L33">
            <v>11.6205</v>
          </cell>
          <cell r="M33">
            <v>11.6205</v>
          </cell>
          <cell r="N33">
            <v>11.6205</v>
          </cell>
          <cell r="O33">
            <v>11.6205</v>
          </cell>
          <cell r="P33">
            <v>11.6205</v>
          </cell>
          <cell r="Q33">
            <v>11.6205</v>
          </cell>
          <cell r="R33">
            <v>11.6205</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row>
        <row r="34">
          <cell r="A34" t="str">
            <v>Gas Sales - Maxus ($/MCF)</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t="str">
            <v xml:space="preserve"> </v>
          </cell>
        </row>
        <row r="35">
          <cell r="A35" t="str">
            <v xml:space="preserve">                      - Purchased ($/MCF)</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t="str">
            <v xml:space="preserve"> </v>
          </cell>
        </row>
        <row r="36">
          <cell r="A36" t="str">
            <v xml:space="preserve">   Total Gas Sales ($/MCF)</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t="str">
            <v xml:space="preserve"> </v>
          </cell>
        </row>
        <row r="37">
          <cell r="AH37" t="str">
            <v xml:space="preserve"> </v>
          </cell>
        </row>
        <row r="38">
          <cell r="A38" t="str">
            <v>NGL Sales - Maxus ($/BBL)</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t="str">
            <v xml:space="preserve"> </v>
          </cell>
        </row>
        <row r="39">
          <cell r="A39" t="str">
            <v xml:space="preserve">                      - Purchased ($/BBL)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t="str">
            <v xml:space="preserve"> </v>
          </cell>
        </row>
        <row r="40">
          <cell r="A40" t="str">
            <v xml:space="preserve">   Total NGL Sales ($/BBL)</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t="str">
            <v xml:space="preserve"> </v>
          </cell>
        </row>
        <row r="41">
          <cell r="AH41" t="str">
            <v xml:space="preserve"> </v>
          </cell>
        </row>
        <row r="42">
          <cell r="A42" t="str">
            <v>TOTAL SALES ($/EBO)</v>
          </cell>
          <cell r="C42">
            <v>12.481069999999999</v>
          </cell>
          <cell r="D42">
            <v>8.2161800000000014</v>
          </cell>
          <cell r="E42">
            <v>8.2515000000000001</v>
          </cell>
          <cell r="F42">
            <v>11.6205</v>
          </cell>
          <cell r="G42">
            <v>11.6205</v>
          </cell>
          <cell r="H42">
            <v>11.6205</v>
          </cell>
          <cell r="I42">
            <v>11.6205</v>
          </cell>
          <cell r="J42">
            <v>11.6205</v>
          </cell>
          <cell r="K42">
            <v>11.6205</v>
          </cell>
          <cell r="L42">
            <v>11.6205</v>
          </cell>
          <cell r="M42">
            <v>11.6205</v>
          </cell>
          <cell r="N42">
            <v>11.6205</v>
          </cell>
          <cell r="O42">
            <v>11.6205</v>
          </cell>
          <cell r="P42">
            <v>11.6205</v>
          </cell>
          <cell r="Q42">
            <v>11.6205</v>
          </cell>
          <cell r="R42">
            <v>11.6205</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t="str">
            <v xml:space="preserve"> </v>
          </cell>
        </row>
        <row r="43">
          <cell r="AH43" t="str">
            <v xml:space="preserve"> </v>
          </cell>
        </row>
        <row r="44">
          <cell r="A44" t="str">
            <v>SALES REVENUES (MM$)</v>
          </cell>
          <cell r="AH44" t="str">
            <v xml:space="preserve"> </v>
          </cell>
        </row>
        <row r="45">
          <cell r="A45" t="str">
            <v xml:space="preserve">   Oil</v>
          </cell>
          <cell r="C45">
            <v>62.236789299239902</v>
          </cell>
          <cell r="D45">
            <v>39.864124210347185</v>
          </cell>
          <cell r="E45">
            <v>34.288712177999997</v>
          </cell>
          <cell r="F45">
            <v>56.126318496281243</v>
          </cell>
          <cell r="G45">
            <v>52.31898036016311</v>
          </cell>
          <cell r="H45">
            <v>49.017586891457356</v>
          </cell>
          <cell r="I45">
            <v>45.955740765348949</v>
          </cell>
          <cell r="J45">
            <v>43.115637074494245</v>
          </cell>
          <cell r="K45">
            <v>40.480803056733251</v>
          </cell>
          <cell r="L45">
            <v>38.03599824865838</v>
          </cell>
          <cell r="M45">
            <v>35.767122126376094</v>
          </cell>
          <cell r="N45">
            <v>33.661128671948191</v>
          </cell>
          <cell r="O45">
            <v>31.165464414038674</v>
          </cell>
          <cell r="P45">
            <v>28.697027908622704</v>
          </cell>
          <cell r="Q45">
            <v>26.401094811786528</v>
          </cell>
          <cell r="R45">
            <v>5.9897397446092633</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row>
        <row r="46">
          <cell r="A46" t="str">
            <v xml:space="preserve">   Gas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row>
        <row r="47">
          <cell r="A47" t="str">
            <v xml:space="preserve">   NGL</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row>
        <row r="48">
          <cell r="C48" t="str">
            <v xml:space="preserve">---------- </v>
          </cell>
          <cell r="D48" t="str">
            <v xml:space="preserve">---------- </v>
          </cell>
          <cell r="E48" t="str">
            <v xml:space="preserve">---------- </v>
          </cell>
          <cell r="F48" t="str">
            <v xml:space="preserve">---------- </v>
          </cell>
          <cell r="G48" t="str">
            <v xml:space="preserve">---------- </v>
          </cell>
          <cell r="H48" t="str">
            <v xml:space="preserve">---------- </v>
          </cell>
          <cell r="I48" t="str">
            <v xml:space="preserve">---------- </v>
          </cell>
          <cell r="J48" t="str">
            <v xml:space="preserve">---------- </v>
          </cell>
          <cell r="K48" t="str">
            <v xml:space="preserve">---------- </v>
          </cell>
          <cell r="L48" t="str">
            <v xml:space="preserve">---------- </v>
          </cell>
          <cell r="M48" t="str">
            <v xml:space="preserve">---------- </v>
          </cell>
          <cell r="N48" t="str">
            <v xml:space="preserve">---------- </v>
          </cell>
          <cell r="O48" t="str">
            <v xml:space="preserve">---------- </v>
          </cell>
          <cell r="P48" t="str">
            <v xml:space="preserve">---------- </v>
          </cell>
          <cell r="Q48" t="str">
            <v xml:space="preserve">---------- </v>
          </cell>
          <cell r="R48" t="str">
            <v xml:space="preserve">---------- </v>
          </cell>
          <cell r="S48" t="str">
            <v xml:space="preserve">---------- </v>
          </cell>
          <cell r="T48" t="str">
            <v xml:space="preserve">---------- </v>
          </cell>
          <cell r="U48" t="str">
            <v xml:space="preserve">---------- </v>
          </cell>
          <cell r="V48" t="str">
            <v xml:space="preserve">---------- </v>
          </cell>
          <cell r="W48" t="str">
            <v xml:space="preserve">---------- </v>
          </cell>
          <cell r="X48" t="str">
            <v xml:space="preserve">---------- </v>
          </cell>
          <cell r="Y48" t="str">
            <v xml:space="preserve">---------- </v>
          </cell>
          <cell r="Z48" t="str">
            <v xml:space="preserve">---------- </v>
          </cell>
          <cell r="AA48" t="str">
            <v xml:space="preserve">---------- </v>
          </cell>
          <cell r="AB48" t="str">
            <v xml:space="preserve">---------- </v>
          </cell>
          <cell r="AC48" t="str">
            <v xml:space="preserve">---------- </v>
          </cell>
          <cell r="AD48" t="str">
            <v xml:space="preserve">---------- </v>
          </cell>
          <cell r="AE48" t="str">
            <v xml:space="preserve">---------- </v>
          </cell>
          <cell r="AF48" t="str">
            <v xml:space="preserve">---------- </v>
          </cell>
          <cell r="AG48" t="str">
            <v xml:space="preserve">---------- </v>
          </cell>
          <cell r="AH48" t="str">
            <v xml:space="preserve">---------- </v>
          </cell>
        </row>
        <row r="49">
          <cell r="A49" t="str">
            <v>TOTAL SALES REVENUES</v>
          </cell>
          <cell r="C49">
            <v>62.236789299239902</v>
          </cell>
          <cell r="D49">
            <v>39.864124210347185</v>
          </cell>
          <cell r="E49">
            <v>34.288712177999997</v>
          </cell>
          <cell r="F49">
            <v>56.126318496281243</v>
          </cell>
          <cell r="G49">
            <v>52.31898036016311</v>
          </cell>
          <cell r="H49">
            <v>49.017586891457356</v>
          </cell>
          <cell r="I49">
            <v>45.955740765348949</v>
          </cell>
          <cell r="J49">
            <v>43.115637074494245</v>
          </cell>
          <cell r="K49">
            <v>40.480803056733251</v>
          </cell>
          <cell r="L49">
            <v>38.03599824865838</v>
          </cell>
          <cell r="M49">
            <v>35.767122126376094</v>
          </cell>
          <cell r="N49">
            <v>33.661128671948191</v>
          </cell>
          <cell r="O49">
            <v>31.165464414038674</v>
          </cell>
          <cell r="P49">
            <v>28.697027908622704</v>
          </cell>
          <cell r="Q49">
            <v>26.401094811786528</v>
          </cell>
          <cell r="R49">
            <v>5.9897397446092633</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554.89573921425585</v>
          </cell>
        </row>
        <row r="50">
          <cell r="AH50" t="str">
            <v xml:space="preserve"> </v>
          </cell>
        </row>
        <row r="51">
          <cell r="A51" t="str">
            <v>Production Costs (MM$)</v>
          </cell>
          <cell r="C51">
            <v>12.532019064241599</v>
          </cell>
          <cell r="D51">
            <v>6.7518285293037641</v>
          </cell>
          <cell r="E51">
            <v>8.2287104608310191</v>
          </cell>
          <cell r="F51">
            <v>7.2657150575703007</v>
          </cell>
          <cell r="G51">
            <v>6.8552482177317602</v>
          </cell>
          <cell r="H51">
            <v>6.8735679353951946</v>
          </cell>
          <cell r="I51">
            <v>6.8802834003780191</v>
          </cell>
          <cell r="J51">
            <v>7.072258822575737</v>
          </cell>
          <cell r="K51">
            <v>6.8657699332087416</v>
          </cell>
          <cell r="L51">
            <v>6.6742507272081397</v>
          </cell>
          <cell r="M51">
            <v>6.4965909676605502</v>
          </cell>
          <cell r="N51">
            <v>6.3317632763993306</v>
          </cell>
          <cell r="O51">
            <v>6.145436267313916</v>
          </cell>
          <cell r="P51">
            <v>5.966488864734532</v>
          </cell>
          <cell r="Q51">
            <v>5.8006768222093168</v>
          </cell>
          <cell r="R51">
            <v>5.386045228868821</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94.208589282520293</v>
          </cell>
        </row>
        <row r="52">
          <cell r="A52" t="str">
            <v>Production Administration</v>
          </cell>
          <cell r="C52">
            <v>4.1999999999999993</v>
          </cell>
          <cell r="D52">
            <v>2.23</v>
          </cell>
          <cell r="E52">
            <v>2.9779999999999998</v>
          </cell>
          <cell r="F52">
            <v>3.0869999999999997</v>
          </cell>
          <cell r="G52">
            <v>3.0869999999999997</v>
          </cell>
          <cell r="H52">
            <v>3.0869999999999997</v>
          </cell>
          <cell r="I52">
            <v>3.0869999999999997</v>
          </cell>
          <cell r="J52">
            <v>3.0869999999999997</v>
          </cell>
          <cell r="K52">
            <v>3.0869999999999997</v>
          </cell>
          <cell r="L52">
            <v>3.0869999999999997</v>
          </cell>
          <cell r="M52">
            <v>3.0869999999999997</v>
          </cell>
          <cell r="N52">
            <v>3.0869999999999997</v>
          </cell>
          <cell r="O52">
            <v>3.0869999999999997</v>
          </cell>
          <cell r="P52">
            <v>3.0869999999999997</v>
          </cell>
          <cell r="Q52">
            <v>3.0869999999999997</v>
          </cell>
          <cell r="R52">
            <v>3.0869999999999997</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42.25200000000001</v>
          </cell>
        </row>
        <row r="53">
          <cell r="A53" t="str">
            <v>Taxes Other Than Income</v>
          </cell>
          <cell r="C53">
            <v>0.23057162400000003</v>
          </cell>
          <cell r="D53">
            <v>0.21586941471994209</v>
          </cell>
          <cell r="E53">
            <v>0.19816232802168315</v>
          </cell>
          <cell r="F53">
            <v>0.17735528586232976</v>
          </cell>
          <cell r="G53">
            <v>0.15531419027424215</v>
          </cell>
          <cell r="H53">
            <v>0.13377175950467826</v>
          </cell>
          <cell r="I53">
            <v>0.1339054559485299</v>
          </cell>
          <cell r="J53">
            <v>0.1344556446922566</v>
          </cell>
          <cell r="K53">
            <v>0.13540207117244318</v>
          </cell>
          <cell r="L53">
            <v>0.13673018655307592</v>
          </cell>
          <cell r="M53">
            <v>0.13842982718394906</v>
          </cell>
          <cell r="N53">
            <v>0.14049427926600017</v>
          </cell>
          <cell r="O53">
            <v>0.14291961489802149</v>
          </cell>
          <cell r="P53">
            <v>0.14573935313329178</v>
          </cell>
          <cell r="Q53">
            <v>0.14894964056645851</v>
          </cell>
          <cell r="R53">
            <v>0.15254879626619344</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2.1374990517969019</v>
          </cell>
        </row>
        <row r="54">
          <cell r="A54" t="str">
            <v>Gathering and Processing Costs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row>
        <row r="55">
          <cell r="C55" t="str">
            <v xml:space="preserve">---------- </v>
          </cell>
          <cell r="D55" t="str">
            <v xml:space="preserve">---------- </v>
          </cell>
          <cell r="E55" t="str">
            <v xml:space="preserve">---------- </v>
          </cell>
          <cell r="F55" t="str">
            <v xml:space="preserve">---------- </v>
          </cell>
          <cell r="G55" t="str">
            <v xml:space="preserve">---------- </v>
          </cell>
          <cell r="H55" t="str">
            <v xml:space="preserve">---------- </v>
          </cell>
          <cell r="I55" t="str">
            <v xml:space="preserve">---------- </v>
          </cell>
          <cell r="J55" t="str">
            <v xml:space="preserve">---------- </v>
          </cell>
          <cell r="K55" t="str">
            <v xml:space="preserve">---------- </v>
          </cell>
          <cell r="L55" t="str">
            <v xml:space="preserve">---------- </v>
          </cell>
          <cell r="M55" t="str">
            <v xml:space="preserve">---------- </v>
          </cell>
          <cell r="N55" t="str">
            <v xml:space="preserve">---------- </v>
          </cell>
          <cell r="O55" t="str">
            <v xml:space="preserve">---------- </v>
          </cell>
          <cell r="P55" t="str">
            <v xml:space="preserve">---------- </v>
          </cell>
          <cell r="Q55" t="str">
            <v xml:space="preserve">---------- </v>
          </cell>
          <cell r="R55" t="str">
            <v xml:space="preserve">---------- </v>
          </cell>
          <cell r="S55" t="str">
            <v xml:space="preserve">---------- </v>
          </cell>
          <cell r="T55" t="str">
            <v xml:space="preserve">---------- </v>
          </cell>
          <cell r="U55" t="str">
            <v xml:space="preserve">---------- </v>
          </cell>
          <cell r="V55" t="str">
            <v xml:space="preserve">---------- </v>
          </cell>
          <cell r="W55" t="str">
            <v xml:space="preserve">---------- </v>
          </cell>
          <cell r="X55" t="str">
            <v xml:space="preserve">---------- </v>
          </cell>
          <cell r="Y55" t="str">
            <v xml:space="preserve">---------- </v>
          </cell>
          <cell r="Z55" t="str">
            <v xml:space="preserve">---------- </v>
          </cell>
          <cell r="AA55" t="str">
            <v xml:space="preserve">---------- </v>
          </cell>
          <cell r="AB55" t="str">
            <v xml:space="preserve">---------- </v>
          </cell>
          <cell r="AC55" t="str">
            <v xml:space="preserve">---------- </v>
          </cell>
          <cell r="AD55" t="str">
            <v xml:space="preserve">---------- </v>
          </cell>
          <cell r="AE55" t="str">
            <v xml:space="preserve">---------- </v>
          </cell>
          <cell r="AF55" t="str">
            <v xml:space="preserve">---------- </v>
          </cell>
          <cell r="AG55" t="str">
            <v xml:space="preserve">---------- </v>
          </cell>
          <cell r="AH55" t="str">
            <v xml:space="preserve">---------- </v>
          </cell>
        </row>
        <row r="56">
          <cell r="A56" t="str">
            <v>TOTAL LIFTING COST</v>
          </cell>
          <cell r="B56">
            <v>52.228034091517756</v>
          </cell>
          <cell r="C56">
            <v>16.962590688241598</v>
          </cell>
          <cell r="D56">
            <v>9.1976979440237052</v>
          </cell>
          <cell r="E56">
            <v>11.404872788852702</v>
          </cell>
          <cell r="F56">
            <v>10.53007034343263</v>
          </cell>
          <cell r="G56">
            <v>10.097562408006</v>
          </cell>
          <cell r="H56">
            <v>10.094339694899872</v>
          </cell>
          <cell r="I56">
            <v>10.101188856326548</v>
          </cell>
          <cell r="J56">
            <v>10.293714467267993</v>
          </cell>
          <cell r="K56">
            <v>10.088172004381185</v>
          </cell>
          <cell r="L56">
            <v>9.8979809137612147</v>
          </cell>
          <cell r="M56">
            <v>9.7220207948444983</v>
          </cell>
          <cell r="N56">
            <v>9.5592575556653312</v>
          </cell>
          <cell r="O56">
            <v>9.3753558822119363</v>
          </cell>
          <cell r="P56">
            <v>9.1992282178678249</v>
          </cell>
          <cell r="Q56">
            <v>9.0366264627757751</v>
          </cell>
          <cell r="R56">
            <v>8.6255940251350136</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138.5980883343172</v>
          </cell>
        </row>
        <row r="57">
          <cell r="C57" t="str">
            <v xml:space="preserve">---------- </v>
          </cell>
          <cell r="D57" t="str">
            <v xml:space="preserve">---------- </v>
          </cell>
          <cell r="E57" t="str">
            <v xml:space="preserve">---------- </v>
          </cell>
          <cell r="F57" t="str">
            <v xml:space="preserve">---------- </v>
          </cell>
          <cell r="G57" t="str">
            <v xml:space="preserve">---------- </v>
          </cell>
          <cell r="H57" t="str">
            <v xml:space="preserve">---------- </v>
          </cell>
          <cell r="I57" t="str">
            <v xml:space="preserve">---------- </v>
          </cell>
          <cell r="J57" t="str">
            <v xml:space="preserve">---------- </v>
          </cell>
          <cell r="K57" t="str">
            <v xml:space="preserve">---------- </v>
          </cell>
          <cell r="L57" t="str">
            <v xml:space="preserve">---------- </v>
          </cell>
          <cell r="M57" t="str">
            <v xml:space="preserve">---------- </v>
          </cell>
          <cell r="N57" t="str">
            <v xml:space="preserve">---------- </v>
          </cell>
          <cell r="O57" t="str">
            <v xml:space="preserve">---------- </v>
          </cell>
          <cell r="P57" t="str">
            <v xml:space="preserve">---------- </v>
          </cell>
          <cell r="Q57" t="str">
            <v xml:space="preserve">---------- </v>
          </cell>
          <cell r="R57" t="str">
            <v xml:space="preserve">---------- </v>
          </cell>
          <cell r="S57" t="str">
            <v xml:space="preserve">---------- </v>
          </cell>
          <cell r="T57" t="str">
            <v xml:space="preserve">---------- </v>
          </cell>
          <cell r="U57" t="str">
            <v xml:space="preserve">---------- </v>
          </cell>
          <cell r="V57" t="str">
            <v xml:space="preserve">---------- </v>
          </cell>
          <cell r="W57" t="str">
            <v xml:space="preserve">---------- </v>
          </cell>
          <cell r="X57" t="str">
            <v xml:space="preserve">---------- </v>
          </cell>
          <cell r="Y57" t="str">
            <v xml:space="preserve">---------- </v>
          </cell>
          <cell r="Z57" t="str">
            <v xml:space="preserve">---------- </v>
          </cell>
          <cell r="AA57" t="str">
            <v xml:space="preserve">---------- </v>
          </cell>
          <cell r="AB57" t="str">
            <v xml:space="preserve">---------- </v>
          </cell>
          <cell r="AC57" t="str">
            <v xml:space="preserve">---------- </v>
          </cell>
          <cell r="AD57" t="str">
            <v xml:space="preserve">---------- </v>
          </cell>
          <cell r="AE57" t="str">
            <v xml:space="preserve">---------- </v>
          </cell>
          <cell r="AF57" t="str">
            <v xml:space="preserve">---------- </v>
          </cell>
          <cell r="AG57" t="str">
            <v xml:space="preserve">---------- </v>
          </cell>
          <cell r="AH57" t="str">
            <v xml:space="preserve">---------- </v>
          </cell>
        </row>
        <row r="58">
          <cell r="A58" t="str">
            <v>PRODUCTION CASH INCOME</v>
          </cell>
          <cell r="C58">
            <v>45.274198610998305</v>
          </cell>
          <cell r="D58">
            <v>30.66642626632348</v>
          </cell>
          <cell r="E58">
            <v>22.883839389147298</v>
          </cell>
          <cell r="F58">
            <v>45.596248152848617</v>
          </cell>
          <cell r="G58">
            <v>42.221417952157111</v>
          </cell>
          <cell r="H58">
            <v>38.923247196557483</v>
          </cell>
          <cell r="I58">
            <v>35.854551909022405</v>
          </cell>
          <cell r="J58">
            <v>32.821922607226256</v>
          </cell>
          <cell r="K58">
            <v>30.392631052352066</v>
          </cell>
          <cell r="L58">
            <v>28.138017334897164</v>
          </cell>
          <cell r="M58">
            <v>26.045101331531598</v>
          </cell>
          <cell r="N58">
            <v>24.101871116282858</v>
          </cell>
          <cell r="O58">
            <v>21.790108531826739</v>
          </cell>
          <cell r="P58">
            <v>19.497799690754881</v>
          </cell>
          <cell r="Q58">
            <v>17.364468349010753</v>
          </cell>
          <cell r="R58">
            <v>-2.6358542805257503</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416.29765087993866</v>
          </cell>
        </row>
        <row r="59">
          <cell r="C59" t="str">
            <v xml:space="preserve">---------- </v>
          </cell>
          <cell r="D59" t="str">
            <v xml:space="preserve">---------- </v>
          </cell>
          <cell r="E59" t="str">
            <v xml:space="preserve">---------- </v>
          </cell>
          <cell r="F59" t="str">
            <v xml:space="preserve">---------- </v>
          </cell>
          <cell r="G59" t="str">
            <v xml:space="preserve">---------- </v>
          </cell>
          <cell r="H59" t="str">
            <v xml:space="preserve">---------- </v>
          </cell>
          <cell r="I59" t="str">
            <v xml:space="preserve">---------- </v>
          </cell>
          <cell r="J59" t="str">
            <v xml:space="preserve">---------- </v>
          </cell>
          <cell r="K59" t="str">
            <v xml:space="preserve">---------- </v>
          </cell>
          <cell r="L59" t="str">
            <v xml:space="preserve">---------- </v>
          </cell>
          <cell r="M59" t="str">
            <v xml:space="preserve">---------- </v>
          </cell>
          <cell r="N59" t="str">
            <v xml:space="preserve">---------- </v>
          </cell>
          <cell r="O59" t="str">
            <v xml:space="preserve">---------- </v>
          </cell>
          <cell r="P59" t="str">
            <v xml:space="preserve">---------- </v>
          </cell>
          <cell r="Q59" t="str">
            <v xml:space="preserve">---------- </v>
          </cell>
          <cell r="R59" t="str">
            <v xml:space="preserve">---------- </v>
          </cell>
          <cell r="S59" t="str">
            <v xml:space="preserve">---------- </v>
          </cell>
          <cell r="T59" t="str">
            <v xml:space="preserve">---------- </v>
          </cell>
          <cell r="U59" t="str">
            <v xml:space="preserve">---------- </v>
          </cell>
          <cell r="V59" t="str">
            <v xml:space="preserve">---------- </v>
          </cell>
          <cell r="W59" t="str">
            <v xml:space="preserve">---------- </v>
          </cell>
          <cell r="X59" t="str">
            <v xml:space="preserve">---------- </v>
          </cell>
          <cell r="Y59" t="str">
            <v xml:space="preserve">---------- </v>
          </cell>
          <cell r="Z59" t="str">
            <v xml:space="preserve">---------- </v>
          </cell>
          <cell r="AA59" t="str">
            <v xml:space="preserve">---------- </v>
          </cell>
          <cell r="AB59" t="str">
            <v xml:space="preserve">---------- </v>
          </cell>
          <cell r="AC59" t="str">
            <v xml:space="preserve">---------- </v>
          </cell>
          <cell r="AD59" t="str">
            <v xml:space="preserve">---------- </v>
          </cell>
          <cell r="AE59" t="str">
            <v xml:space="preserve">---------- </v>
          </cell>
          <cell r="AF59" t="str">
            <v xml:space="preserve">---------- </v>
          </cell>
          <cell r="AG59" t="str">
            <v xml:space="preserve">---------- </v>
          </cell>
          <cell r="AH59" t="str">
            <v xml:space="preserve">---------- </v>
          </cell>
        </row>
        <row r="60">
          <cell r="A60" t="str">
            <v>GAS PURCHASING AND PROCESSING</v>
          </cell>
          <cell r="AH60" t="str">
            <v xml:space="preserve"> </v>
          </cell>
        </row>
        <row r="61">
          <cell r="A61" t="str">
            <v xml:space="preserve">   Gas Revenue</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row>
        <row r="62">
          <cell r="A62" t="str">
            <v xml:space="preserve">   NGL Revenue</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row>
        <row r="63">
          <cell r="A63" t="str">
            <v xml:space="preserve">   Gas Purchase Costs</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A64" t="str">
            <v xml:space="preserve">   Operating Costs</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row>
        <row r="65">
          <cell r="C65" t="str">
            <v xml:space="preserve">---------- </v>
          </cell>
          <cell r="D65" t="str">
            <v xml:space="preserve">---------- </v>
          </cell>
          <cell r="E65" t="str">
            <v xml:space="preserve">---------- </v>
          </cell>
          <cell r="F65" t="str">
            <v xml:space="preserve">---------- </v>
          </cell>
          <cell r="G65" t="str">
            <v xml:space="preserve">---------- </v>
          </cell>
          <cell r="H65" t="str">
            <v xml:space="preserve">---------- </v>
          </cell>
          <cell r="I65" t="str">
            <v xml:space="preserve">---------- </v>
          </cell>
          <cell r="J65" t="str">
            <v xml:space="preserve">---------- </v>
          </cell>
          <cell r="K65" t="str">
            <v xml:space="preserve">---------- </v>
          </cell>
          <cell r="L65" t="str">
            <v xml:space="preserve">---------- </v>
          </cell>
          <cell r="M65" t="str">
            <v xml:space="preserve">---------- </v>
          </cell>
          <cell r="N65" t="str">
            <v xml:space="preserve">---------- </v>
          </cell>
          <cell r="O65" t="str">
            <v xml:space="preserve">---------- </v>
          </cell>
          <cell r="P65" t="str">
            <v xml:space="preserve">---------- </v>
          </cell>
          <cell r="Q65" t="str">
            <v xml:space="preserve">---------- </v>
          </cell>
          <cell r="R65" t="str">
            <v xml:space="preserve">---------- </v>
          </cell>
          <cell r="S65" t="str">
            <v xml:space="preserve">---------- </v>
          </cell>
          <cell r="T65" t="str">
            <v xml:space="preserve">---------- </v>
          </cell>
          <cell r="U65" t="str">
            <v xml:space="preserve">---------- </v>
          </cell>
          <cell r="V65" t="str">
            <v xml:space="preserve">---------- </v>
          </cell>
          <cell r="W65" t="str">
            <v xml:space="preserve">---------- </v>
          </cell>
          <cell r="X65" t="str">
            <v xml:space="preserve">---------- </v>
          </cell>
          <cell r="Y65" t="str">
            <v xml:space="preserve">---------- </v>
          </cell>
          <cell r="Z65" t="str">
            <v xml:space="preserve">---------- </v>
          </cell>
          <cell r="AA65" t="str">
            <v xml:space="preserve">---------- </v>
          </cell>
          <cell r="AB65" t="str">
            <v xml:space="preserve">---------- </v>
          </cell>
          <cell r="AC65" t="str">
            <v xml:space="preserve">---------- </v>
          </cell>
          <cell r="AD65" t="str">
            <v xml:space="preserve">---------- </v>
          </cell>
          <cell r="AE65" t="str">
            <v xml:space="preserve">---------- </v>
          </cell>
          <cell r="AF65" t="str">
            <v xml:space="preserve">---------- </v>
          </cell>
          <cell r="AG65" t="str">
            <v xml:space="preserve">---------- </v>
          </cell>
          <cell r="AH65" t="str">
            <v xml:space="preserve">---------- </v>
          </cell>
        </row>
        <row r="66">
          <cell r="A66" t="str">
            <v>TOTAL GAS PURCHASING/PROCESSING</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row>
        <row r="67">
          <cell r="C67" t="str">
            <v xml:space="preserve">---------- </v>
          </cell>
          <cell r="D67" t="str">
            <v xml:space="preserve">---------- </v>
          </cell>
          <cell r="E67" t="str">
            <v xml:space="preserve">---------- </v>
          </cell>
          <cell r="F67" t="str">
            <v xml:space="preserve">---------- </v>
          </cell>
          <cell r="G67" t="str">
            <v xml:space="preserve">---------- </v>
          </cell>
          <cell r="H67" t="str">
            <v xml:space="preserve">---------- </v>
          </cell>
          <cell r="I67" t="str">
            <v xml:space="preserve">---------- </v>
          </cell>
          <cell r="J67" t="str">
            <v xml:space="preserve">---------- </v>
          </cell>
          <cell r="K67" t="str">
            <v xml:space="preserve">---------- </v>
          </cell>
          <cell r="L67" t="str">
            <v xml:space="preserve">---------- </v>
          </cell>
          <cell r="M67" t="str">
            <v xml:space="preserve">---------- </v>
          </cell>
          <cell r="N67" t="str">
            <v xml:space="preserve">---------- </v>
          </cell>
          <cell r="O67" t="str">
            <v xml:space="preserve">---------- </v>
          </cell>
          <cell r="P67" t="str">
            <v xml:space="preserve">---------- </v>
          </cell>
          <cell r="Q67" t="str">
            <v xml:space="preserve">---------- </v>
          </cell>
          <cell r="R67" t="str">
            <v xml:space="preserve">---------- </v>
          </cell>
          <cell r="S67" t="str">
            <v xml:space="preserve">---------- </v>
          </cell>
          <cell r="T67" t="str">
            <v xml:space="preserve">---------- </v>
          </cell>
          <cell r="U67" t="str">
            <v xml:space="preserve">---------- </v>
          </cell>
          <cell r="V67" t="str">
            <v xml:space="preserve">---------- </v>
          </cell>
          <cell r="W67" t="str">
            <v xml:space="preserve">---------- </v>
          </cell>
          <cell r="X67" t="str">
            <v xml:space="preserve">---------- </v>
          </cell>
          <cell r="Y67" t="str">
            <v xml:space="preserve">---------- </v>
          </cell>
          <cell r="Z67" t="str">
            <v xml:space="preserve">---------- </v>
          </cell>
          <cell r="AA67" t="str">
            <v xml:space="preserve">---------- </v>
          </cell>
          <cell r="AB67" t="str">
            <v xml:space="preserve">---------- </v>
          </cell>
          <cell r="AC67" t="str">
            <v xml:space="preserve">---------- </v>
          </cell>
          <cell r="AD67" t="str">
            <v xml:space="preserve">---------- </v>
          </cell>
          <cell r="AE67" t="str">
            <v xml:space="preserve">---------- </v>
          </cell>
          <cell r="AF67" t="str">
            <v xml:space="preserve">---------- </v>
          </cell>
          <cell r="AG67" t="str">
            <v xml:space="preserve">---------- </v>
          </cell>
          <cell r="AH67" t="str">
            <v xml:space="preserve">---------- </v>
          </cell>
        </row>
        <row r="68">
          <cell r="A68" t="str">
            <v>DIVISION CASH INCOME</v>
          </cell>
          <cell r="C68">
            <v>45.274198610998305</v>
          </cell>
          <cell r="D68">
            <v>30.66642626632348</v>
          </cell>
          <cell r="E68">
            <v>22.883839389147298</v>
          </cell>
          <cell r="F68">
            <v>45.596248152848617</v>
          </cell>
          <cell r="G68">
            <v>42.221417952157111</v>
          </cell>
          <cell r="H68">
            <v>38.923247196557483</v>
          </cell>
          <cell r="I68">
            <v>35.854551909022405</v>
          </cell>
          <cell r="J68">
            <v>32.821922607226256</v>
          </cell>
          <cell r="K68">
            <v>30.392631052352066</v>
          </cell>
          <cell r="L68">
            <v>28.138017334897164</v>
          </cell>
          <cell r="M68">
            <v>26.045101331531598</v>
          </cell>
          <cell r="N68">
            <v>24.101871116282858</v>
          </cell>
          <cell r="O68">
            <v>21.790108531826739</v>
          </cell>
          <cell r="P68">
            <v>19.497799690754881</v>
          </cell>
          <cell r="Q68">
            <v>17.364468349010753</v>
          </cell>
          <cell r="R68">
            <v>-2.6358542805257503</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416.29765087993866</v>
          </cell>
        </row>
        <row r="69">
          <cell r="C69" t="str">
            <v xml:space="preserve">---------- </v>
          </cell>
          <cell r="D69" t="str">
            <v xml:space="preserve">---------- </v>
          </cell>
          <cell r="E69" t="str">
            <v xml:space="preserve">---------- </v>
          </cell>
          <cell r="F69" t="str">
            <v xml:space="preserve">---------- </v>
          </cell>
          <cell r="G69" t="str">
            <v xml:space="preserve">---------- </v>
          </cell>
          <cell r="H69" t="str">
            <v xml:space="preserve">---------- </v>
          </cell>
          <cell r="I69" t="str">
            <v xml:space="preserve">---------- </v>
          </cell>
          <cell r="J69" t="str">
            <v xml:space="preserve">---------- </v>
          </cell>
          <cell r="K69" t="str">
            <v xml:space="preserve">---------- </v>
          </cell>
          <cell r="L69" t="str">
            <v xml:space="preserve">---------- </v>
          </cell>
          <cell r="M69" t="str">
            <v xml:space="preserve">---------- </v>
          </cell>
          <cell r="N69" t="str">
            <v xml:space="preserve">---------- </v>
          </cell>
          <cell r="O69" t="str">
            <v xml:space="preserve">---------- </v>
          </cell>
          <cell r="P69" t="str">
            <v xml:space="preserve">---------- </v>
          </cell>
          <cell r="Q69" t="str">
            <v xml:space="preserve">---------- </v>
          </cell>
          <cell r="R69" t="str">
            <v xml:space="preserve">---------- </v>
          </cell>
          <cell r="S69" t="str">
            <v xml:space="preserve">---------- </v>
          </cell>
          <cell r="T69" t="str">
            <v xml:space="preserve">---------- </v>
          </cell>
          <cell r="U69" t="str">
            <v xml:space="preserve">---------- </v>
          </cell>
          <cell r="V69" t="str">
            <v xml:space="preserve">---------- </v>
          </cell>
          <cell r="W69" t="str">
            <v xml:space="preserve">---------- </v>
          </cell>
          <cell r="X69" t="str">
            <v xml:space="preserve">---------- </v>
          </cell>
          <cell r="Y69" t="str">
            <v xml:space="preserve">---------- </v>
          </cell>
          <cell r="Z69" t="str">
            <v xml:space="preserve">---------- </v>
          </cell>
          <cell r="AA69" t="str">
            <v xml:space="preserve">---------- </v>
          </cell>
          <cell r="AB69" t="str">
            <v xml:space="preserve">---------- </v>
          </cell>
          <cell r="AC69" t="str">
            <v xml:space="preserve">---------- </v>
          </cell>
          <cell r="AD69" t="str">
            <v xml:space="preserve">---------- </v>
          </cell>
          <cell r="AE69" t="str">
            <v xml:space="preserve">---------- </v>
          </cell>
          <cell r="AF69" t="str">
            <v xml:space="preserve">---------- </v>
          </cell>
          <cell r="AG69" t="str">
            <v xml:space="preserve">---------- </v>
          </cell>
          <cell r="AH69" t="str">
            <v xml:space="preserve">---------- </v>
          </cell>
        </row>
        <row r="70">
          <cell r="A70" t="str">
            <v>EXPLORATION COSTS</v>
          </cell>
          <cell r="AH70" t="str">
            <v xml:space="preserve"> </v>
          </cell>
        </row>
        <row r="71">
          <cell r="A71" t="str">
            <v xml:space="preserve">   G &amp; G</v>
          </cell>
          <cell r="D71" t="str">
            <v xml:space="preserve"> </v>
          </cell>
          <cell r="AH71">
            <v>0</v>
          </cell>
        </row>
        <row r="72">
          <cell r="A72" t="str">
            <v xml:space="preserve">   Lease Rentals</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row>
        <row r="73">
          <cell r="A73" t="str">
            <v xml:space="preserve">   Other Exploratory Costs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row>
        <row r="74">
          <cell r="A74" t="str">
            <v xml:space="preserve">   Exploration Administration</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row>
        <row r="75">
          <cell r="A75" t="str">
            <v xml:space="preserve">   Development Administration</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row>
        <row r="76">
          <cell r="C76" t="str">
            <v xml:space="preserve">---------- </v>
          </cell>
          <cell r="D76" t="str">
            <v xml:space="preserve">---------- </v>
          </cell>
          <cell r="E76" t="str">
            <v xml:space="preserve">---------- </v>
          </cell>
          <cell r="F76" t="str">
            <v xml:space="preserve">---------- </v>
          </cell>
          <cell r="G76" t="str">
            <v xml:space="preserve">---------- </v>
          </cell>
          <cell r="H76" t="str">
            <v xml:space="preserve">---------- </v>
          </cell>
          <cell r="I76" t="str">
            <v xml:space="preserve">---------- </v>
          </cell>
          <cell r="J76" t="str">
            <v xml:space="preserve">---------- </v>
          </cell>
          <cell r="K76" t="str">
            <v xml:space="preserve">---------- </v>
          </cell>
          <cell r="L76" t="str">
            <v xml:space="preserve">---------- </v>
          </cell>
          <cell r="M76" t="str">
            <v xml:space="preserve">---------- </v>
          </cell>
          <cell r="N76" t="str">
            <v xml:space="preserve">---------- </v>
          </cell>
          <cell r="O76" t="str">
            <v xml:space="preserve">---------- </v>
          </cell>
          <cell r="P76" t="str">
            <v xml:space="preserve">---------- </v>
          </cell>
          <cell r="Q76" t="str">
            <v xml:space="preserve">---------- </v>
          </cell>
          <cell r="R76" t="str">
            <v xml:space="preserve">---------- </v>
          </cell>
          <cell r="S76" t="str">
            <v xml:space="preserve">---------- </v>
          </cell>
          <cell r="T76" t="str">
            <v xml:space="preserve">---------- </v>
          </cell>
          <cell r="U76" t="str">
            <v xml:space="preserve">---------- </v>
          </cell>
          <cell r="V76" t="str">
            <v xml:space="preserve">---------- </v>
          </cell>
          <cell r="W76" t="str">
            <v xml:space="preserve">---------- </v>
          </cell>
          <cell r="X76" t="str">
            <v xml:space="preserve">---------- </v>
          </cell>
          <cell r="Y76" t="str">
            <v xml:space="preserve">---------- </v>
          </cell>
          <cell r="Z76" t="str">
            <v xml:space="preserve">---------- </v>
          </cell>
          <cell r="AA76" t="str">
            <v xml:space="preserve">---------- </v>
          </cell>
          <cell r="AB76" t="str">
            <v xml:space="preserve">---------- </v>
          </cell>
          <cell r="AC76" t="str">
            <v xml:space="preserve">---------- </v>
          </cell>
          <cell r="AD76" t="str">
            <v xml:space="preserve">---------- </v>
          </cell>
          <cell r="AE76" t="str">
            <v xml:space="preserve">---------- </v>
          </cell>
          <cell r="AF76" t="str">
            <v xml:space="preserve">---------- </v>
          </cell>
          <cell r="AG76" t="str">
            <v xml:space="preserve">---------- </v>
          </cell>
          <cell r="AH76" t="str">
            <v xml:space="preserve">---------- </v>
          </cell>
        </row>
        <row r="77">
          <cell r="A77" t="str">
            <v>TOTAL EXPLORATION COSTS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row>
        <row r="78">
          <cell r="C78" t="str">
            <v xml:space="preserve">---------- </v>
          </cell>
          <cell r="D78" t="str">
            <v xml:space="preserve">---------- </v>
          </cell>
          <cell r="E78" t="str">
            <v xml:space="preserve">---------- </v>
          </cell>
          <cell r="F78" t="str">
            <v xml:space="preserve">---------- </v>
          </cell>
          <cell r="G78" t="str">
            <v xml:space="preserve">---------- </v>
          </cell>
          <cell r="H78" t="str">
            <v xml:space="preserve">---------- </v>
          </cell>
          <cell r="I78" t="str">
            <v xml:space="preserve">---------- </v>
          </cell>
          <cell r="J78" t="str">
            <v xml:space="preserve">---------- </v>
          </cell>
          <cell r="K78" t="str">
            <v xml:space="preserve">---------- </v>
          </cell>
          <cell r="L78" t="str">
            <v xml:space="preserve">---------- </v>
          </cell>
          <cell r="M78" t="str">
            <v xml:space="preserve">---------- </v>
          </cell>
          <cell r="N78" t="str">
            <v xml:space="preserve">---------- </v>
          </cell>
          <cell r="O78" t="str">
            <v xml:space="preserve">---------- </v>
          </cell>
          <cell r="P78" t="str">
            <v xml:space="preserve">---------- </v>
          </cell>
          <cell r="Q78" t="str">
            <v xml:space="preserve">---------- </v>
          </cell>
          <cell r="R78" t="str">
            <v xml:space="preserve">---------- </v>
          </cell>
          <cell r="S78" t="str">
            <v xml:space="preserve">---------- </v>
          </cell>
          <cell r="T78" t="str">
            <v xml:space="preserve">---------- </v>
          </cell>
          <cell r="U78" t="str">
            <v xml:space="preserve">---------- </v>
          </cell>
          <cell r="V78" t="str">
            <v xml:space="preserve">---------- </v>
          </cell>
          <cell r="W78" t="str">
            <v xml:space="preserve">---------- </v>
          </cell>
          <cell r="X78" t="str">
            <v xml:space="preserve">---------- </v>
          </cell>
          <cell r="Y78" t="str">
            <v xml:space="preserve">---------- </v>
          </cell>
          <cell r="Z78" t="str">
            <v xml:space="preserve">---------- </v>
          </cell>
          <cell r="AA78" t="str">
            <v xml:space="preserve">---------- </v>
          </cell>
          <cell r="AB78" t="str">
            <v xml:space="preserve">---------- </v>
          </cell>
          <cell r="AC78" t="str">
            <v xml:space="preserve">---------- </v>
          </cell>
          <cell r="AD78" t="str">
            <v xml:space="preserve">---------- </v>
          </cell>
          <cell r="AE78" t="str">
            <v xml:space="preserve">---------- </v>
          </cell>
          <cell r="AF78" t="str">
            <v xml:space="preserve">---------- </v>
          </cell>
          <cell r="AG78" t="str">
            <v xml:space="preserve">---------- </v>
          </cell>
          <cell r="AH78" t="str">
            <v xml:space="preserve">---------- </v>
          </cell>
        </row>
        <row r="79">
          <cell r="A79" t="str">
            <v>Other Expense/(Income)</v>
          </cell>
          <cell r="B79">
            <v>0</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row>
        <row r="80">
          <cell r="A80" t="str">
            <v>Interest Expense</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A81" t="str">
            <v>Administrative Expense</v>
          </cell>
          <cell r="B81">
            <v>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row>
        <row r="82">
          <cell r="C82" t="str">
            <v xml:space="preserve">---------- </v>
          </cell>
          <cell r="D82" t="str">
            <v xml:space="preserve">---------- </v>
          </cell>
          <cell r="E82" t="str">
            <v xml:space="preserve">---------- </v>
          </cell>
          <cell r="F82" t="str">
            <v xml:space="preserve">---------- </v>
          </cell>
          <cell r="G82" t="str">
            <v xml:space="preserve">---------- </v>
          </cell>
          <cell r="H82" t="str">
            <v xml:space="preserve">---------- </v>
          </cell>
          <cell r="I82" t="str">
            <v xml:space="preserve">---------- </v>
          </cell>
          <cell r="J82" t="str">
            <v xml:space="preserve">---------- </v>
          </cell>
          <cell r="K82" t="str">
            <v xml:space="preserve">---------- </v>
          </cell>
          <cell r="L82" t="str">
            <v xml:space="preserve">---------- </v>
          </cell>
          <cell r="M82" t="str">
            <v xml:space="preserve">---------- </v>
          </cell>
          <cell r="N82" t="str">
            <v xml:space="preserve">---------- </v>
          </cell>
          <cell r="O82" t="str">
            <v xml:space="preserve">---------- </v>
          </cell>
          <cell r="P82" t="str">
            <v xml:space="preserve">---------- </v>
          </cell>
          <cell r="Q82" t="str">
            <v xml:space="preserve">---------- </v>
          </cell>
          <cell r="R82" t="str">
            <v xml:space="preserve">---------- </v>
          </cell>
          <cell r="S82" t="str">
            <v xml:space="preserve">---------- </v>
          </cell>
          <cell r="T82" t="str">
            <v xml:space="preserve">---------- </v>
          </cell>
          <cell r="U82" t="str">
            <v xml:space="preserve">---------- </v>
          </cell>
          <cell r="V82" t="str">
            <v xml:space="preserve">---------- </v>
          </cell>
          <cell r="W82" t="str">
            <v xml:space="preserve">---------- </v>
          </cell>
          <cell r="X82" t="str">
            <v xml:space="preserve">---------- </v>
          </cell>
          <cell r="Y82" t="str">
            <v xml:space="preserve">---------- </v>
          </cell>
          <cell r="Z82" t="str">
            <v xml:space="preserve">---------- </v>
          </cell>
          <cell r="AA82" t="str">
            <v xml:space="preserve">---------- </v>
          </cell>
          <cell r="AB82" t="str">
            <v xml:space="preserve">---------- </v>
          </cell>
          <cell r="AC82" t="str">
            <v xml:space="preserve">---------- </v>
          </cell>
          <cell r="AD82" t="str">
            <v xml:space="preserve">---------- </v>
          </cell>
          <cell r="AE82" t="str">
            <v xml:space="preserve">---------- </v>
          </cell>
          <cell r="AF82" t="str">
            <v xml:space="preserve">---------- </v>
          </cell>
          <cell r="AG82" t="str">
            <v xml:space="preserve">---------- </v>
          </cell>
          <cell r="AH82" t="str">
            <v xml:space="preserve">---------- </v>
          </cell>
        </row>
        <row r="83">
          <cell r="A83" t="str">
            <v>NET OPERATING CASH INCOME</v>
          </cell>
          <cell r="C83">
            <v>45.274198610998305</v>
          </cell>
          <cell r="D83">
            <v>30.66642626632348</v>
          </cell>
          <cell r="E83">
            <v>22.883839389147298</v>
          </cell>
          <cell r="F83">
            <v>45.596248152848617</v>
          </cell>
          <cell r="G83">
            <v>42.221417952157111</v>
          </cell>
          <cell r="H83">
            <v>38.923247196557483</v>
          </cell>
          <cell r="I83">
            <v>35.854551909022405</v>
          </cell>
          <cell r="J83">
            <v>32.821922607226256</v>
          </cell>
          <cell r="K83">
            <v>30.392631052352066</v>
          </cell>
          <cell r="L83">
            <v>28.138017334897164</v>
          </cell>
          <cell r="M83">
            <v>26.045101331531598</v>
          </cell>
          <cell r="N83">
            <v>24.101871116282858</v>
          </cell>
          <cell r="O83">
            <v>21.790108531826739</v>
          </cell>
          <cell r="P83">
            <v>19.497799690754881</v>
          </cell>
          <cell r="Q83">
            <v>17.364468349010753</v>
          </cell>
          <cell r="R83">
            <v>-2.6358542805257503</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416.29765087993866</v>
          </cell>
        </row>
        <row r="84">
          <cell r="C84" t="str">
            <v xml:space="preserve">---------- </v>
          </cell>
          <cell r="D84" t="str">
            <v xml:space="preserve">---------- </v>
          </cell>
          <cell r="E84" t="str">
            <v xml:space="preserve">---------- </v>
          </cell>
          <cell r="F84" t="str">
            <v xml:space="preserve">---------- </v>
          </cell>
          <cell r="G84" t="str">
            <v xml:space="preserve">---------- </v>
          </cell>
          <cell r="H84" t="str">
            <v xml:space="preserve">---------- </v>
          </cell>
          <cell r="I84" t="str">
            <v xml:space="preserve">---------- </v>
          </cell>
          <cell r="J84" t="str">
            <v xml:space="preserve">---------- </v>
          </cell>
          <cell r="K84" t="str">
            <v xml:space="preserve">---------- </v>
          </cell>
          <cell r="L84" t="str">
            <v xml:space="preserve">---------- </v>
          </cell>
          <cell r="M84" t="str">
            <v xml:space="preserve">---------- </v>
          </cell>
          <cell r="N84" t="str">
            <v xml:space="preserve">---------- </v>
          </cell>
          <cell r="O84" t="str">
            <v xml:space="preserve">---------- </v>
          </cell>
          <cell r="P84" t="str">
            <v xml:space="preserve">---------- </v>
          </cell>
          <cell r="Q84" t="str">
            <v xml:space="preserve">---------- </v>
          </cell>
          <cell r="R84" t="str">
            <v xml:space="preserve">---------- </v>
          </cell>
          <cell r="S84" t="str">
            <v xml:space="preserve">---------- </v>
          </cell>
          <cell r="T84" t="str">
            <v xml:space="preserve">---------- </v>
          </cell>
          <cell r="U84" t="str">
            <v xml:space="preserve">---------- </v>
          </cell>
          <cell r="V84" t="str">
            <v xml:space="preserve">---------- </v>
          </cell>
          <cell r="W84" t="str">
            <v xml:space="preserve">---------- </v>
          </cell>
          <cell r="X84" t="str">
            <v xml:space="preserve">---------- </v>
          </cell>
          <cell r="Y84" t="str">
            <v xml:space="preserve">---------- </v>
          </cell>
          <cell r="Z84" t="str">
            <v xml:space="preserve">---------- </v>
          </cell>
          <cell r="AA84" t="str">
            <v xml:space="preserve">---------- </v>
          </cell>
          <cell r="AB84" t="str">
            <v xml:space="preserve">---------- </v>
          </cell>
          <cell r="AC84" t="str">
            <v xml:space="preserve">---------- </v>
          </cell>
          <cell r="AD84" t="str">
            <v xml:space="preserve">---------- </v>
          </cell>
          <cell r="AE84" t="str">
            <v xml:space="preserve">---------- </v>
          </cell>
          <cell r="AF84" t="str">
            <v xml:space="preserve">---------- </v>
          </cell>
          <cell r="AG84" t="str">
            <v xml:space="preserve">---------- </v>
          </cell>
          <cell r="AH84" t="str">
            <v xml:space="preserve">---------- </v>
          </cell>
        </row>
        <row r="85">
          <cell r="A85" t="str">
            <v>DD&amp;A Expense</v>
          </cell>
          <cell r="C85">
            <v>28.979999999999997</v>
          </cell>
          <cell r="D85">
            <v>22.935095890152329</v>
          </cell>
          <cell r="E85">
            <v>7.7765155241717148</v>
          </cell>
          <cell r="F85">
            <v>18.634126841972016</v>
          </cell>
          <cell r="G85">
            <v>17.75472991978463</v>
          </cell>
          <cell r="H85">
            <v>17.239600063334333</v>
          </cell>
          <cell r="I85">
            <v>16.754493031327705</v>
          </cell>
          <cell r="J85">
            <v>16.298914722619937</v>
          </cell>
          <cell r="K85">
            <v>15.872471635460602</v>
          </cell>
          <cell r="L85">
            <v>15.474882944306673</v>
          </cell>
          <cell r="M85">
            <v>15.105995878779495</v>
          </cell>
          <cell r="N85">
            <v>14.765805371493631</v>
          </cell>
          <cell r="O85">
            <v>14.204282575681207</v>
          </cell>
          <cell r="P85">
            <v>11.007874833248922</v>
          </cell>
          <cell r="Q85">
            <v>13.273702209846133</v>
          </cell>
          <cell r="R85">
            <v>4.2057893976845939</v>
          </cell>
          <cell r="S85">
            <v>221.30428083986394</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217.09849144217938</v>
          </cell>
        </row>
        <row r="86">
          <cell r="A86" t="str">
            <v>Lease &amp; Well Impairment</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row>
        <row r="87">
          <cell r="A87" t="str">
            <v>Gas Purchasing and Processing DD&amp;A</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row>
        <row r="88">
          <cell r="A88" t="str">
            <v>Other (DD&amp;A)</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TOTAL DD&amp;A</v>
          </cell>
          <cell r="C89">
            <v>28.979999999999997</v>
          </cell>
          <cell r="D89">
            <v>22.935095890152329</v>
          </cell>
          <cell r="E89">
            <v>7.7765155241717148</v>
          </cell>
          <cell r="F89">
            <v>18.634126841972016</v>
          </cell>
          <cell r="G89">
            <v>17.75472991978463</v>
          </cell>
          <cell r="H89">
            <v>17.239600063334333</v>
          </cell>
          <cell r="I89">
            <v>16.754493031327705</v>
          </cell>
          <cell r="J89">
            <v>16.298914722619937</v>
          </cell>
          <cell r="K89">
            <v>15.872471635460602</v>
          </cell>
          <cell r="L89">
            <v>15.474882944306673</v>
          </cell>
          <cell r="M89">
            <v>15.105995878779495</v>
          </cell>
          <cell r="N89">
            <v>14.765805371493631</v>
          </cell>
          <cell r="O89">
            <v>14.204282575681207</v>
          </cell>
          <cell r="P89">
            <v>11.007874833248922</v>
          </cell>
          <cell r="Q89">
            <v>13.273702209846133</v>
          </cell>
          <cell r="R89">
            <v>4.2057893976845939</v>
          </cell>
          <cell r="S89">
            <v>221.30428083986394</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217.09849144217938</v>
          </cell>
        </row>
        <row r="90">
          <cell r="A90" t="str">
            <v>Dry Hole Expense</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OPERATING INCOME</v>
          </cell>
          <cell r="C91">
            <v>16.294198610998308</v>
          </cell>
          <cell r="D91">
            <v>7.7313303761711509</v>
          </cell>
          <cell r="E91">
            <v>15.107323864975584</v>
          </cell>
          <cell r="F91">
            <v>26.962121310876601</v>
          </cell>
          <cell r="G91">
            <v>24.466688032372481</v>
          </cell>
          <cell r="H91">
            <v>21.68364713322315</v>
          </cell>
          <cell r="I91">
            <v>19.1000588776947</v>
          </cell>
          <cell r="J91">
            <v>16.523007884606319</v>
          </cell>
          <cell r="K91">
            <v>14.520159416891463</v>
          </cell>
          <cell r="L91">
            <v>12.663134390590491</v>
          </cell>
          <cell r="M91">
            <v>10.939105452752102</v>
          </cell>
          <cell r="N91">
            <v>9.3360657447892272</v>
          </cell>
          <cell r="O91">
            <v>7.5858259561455323</v>
          </cell>
          <cell r="P91">
            <v>8.4899248575059598</v>
          </cell>
          <cell r="Q91">
            <v>4.0907661391646197</v>
          </cell>
          <cell r="R91">
            <v>-6.8416436782103442</v>
          </cell>
          <cell r="S91">
            <v>-221.30428083986394</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-28.946765080314862</v>
          </cell>
        </row>
        <row r="93">
          <cell r="A93" t="str">
            <v>Gain (Loss) on Sale of Assets</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Other Noncash Income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row>
        <row r="95">
          <cell r="C95" t="str">
            <v xml:space="preserve">---------- </v>
          </cell>
          <cell r="D95" t="str">
            <v xml:space="preserve">---------- </v>
          </cell>
          <cell r="E95" t="str">
            <v xml:space="preserve">---------- </v>
          </cell>
          <cell r="F95" t="str">
            <v xml:space="preserve">---------- </v>
          </cell>
          <cell r="G95" t="str">
            <v xml:space="preserve">---------- </v>
          </cell>
          <cell r="H95" t="str">
            <v xml:space="preserve">---------- </v>
          </cell>
          <cell r="I95" t="str">
            <v xml:space="preserve">---------- </v>
          </cell>
          <cell r="J95" t="str">
            <v xml:space="preserve">---------- </v>
          </cell>
          <cell r="K95" t="str">
            <v xml:space="preserve">---------- </v>
          </cell>
          <cell r="L95" t="str">
            <v xml:space="preserve">---------- </v>
          </cell>
          <cell r="M95" t="str">
            <v xml:space="preserve">---------- </v>
          </cell>
          <cell r="N95" t="str">
            <v xml:space="preserve">---------- </v>
          </cell>
          <cell r="O95" t="str">
            <v xml:space="preserve">---------- </v>
          </cell>
          <cell r="P95" t="str">
            <v xml:space="preserve">---------- </v>
          </cell>
          <cell r="Q95" t="str">
            <v xml:space="preserve">---------- </v>
          </cell>
          <cell r="R95" t="str">
            <v xml:space="preserve">---------- </v>
          </cell>
          <cell r="S95" t="str">
            <v xml:space="preserve">---------- </v>
          </cell>
          <cell r="T95" t="str">
            <v xml:space="preserve">---------- </v>
          </cell>
          <cell r="U95" t="str">
            <v xml:space="preserve">---------- </v>
          </cell>
          <cell r="V95" t="str">
            <v xml:space="preserve">---------- </v>
          </cell>
          <cell r="W95" t="str">
            <v xml:space="preserve">---------- </v>
          </cell>
          <cell r="X95" t="str">
            <v xml:space="preserve">---------- </v>
          </cell>
          <cell r="Y95" t="str">
            <v xml:space="preserve">---------- </v>
          </cell>
          <cell r="Z95" t="str">
            <v xml:space="preserve">---------- </v>
          </cell>
          <cell r="AA95" t="str">
            <v xml:space="preserve">---------- </v>
          </cell>
          <cell r="AB95" t="str">
            <v xml:space="preserve">---------- </v>
          </cell>
          <cell r="AC95" t="str">
            <v xml:space="preserve">---------- </v>
          </cell>
          <cell r="AD95" t="str">
            <v xml:space="preserve">---------- </v>
          </cell>
          <cell r="AE95" t="str">
            <v xml:space="preserve">---------- </v>
          </cell>
          <cell r="AF95" t="str">
            <v xml:space="preserve">---------- </v>
          </cell>
          <cell r="AG95" t="str">
            <v xml:space="preserve">---------- </v>
          </cell>
          <cell r="AH95" t="str">
            <v xml:space="preserve">---------- </v>
          </cell>
        </row>
        <row r="96">
          <cell r="A96" t="str">
            <v>NET INCOME (LOSS) BEFORE TAXES</v>
          </cell>
          <cell r="C96">
            <v>16.294198610998308</v>
          </cell>
          <cell r="D96">
            <v>7.7313303761711509</v>
          </cell>
          <cell r="E96">
            <v>15.107323864975584</v>
          </cell>
          <cell r="F96">
            <v>26.962121310876601</v>
          </cell>
          <cell r="G96">
            <v>24.466688032372481</v>
          </cell>
          <cell r="H96">
            <v>21.68364713322315</v>
          </cell>
          <cell r="I96">
            <v>19.1000588776947</v>
          </cell>
          <cell r="J96">
            <v>16.523007884606319</v>
          </cell>
          <cell r="K96">
            <v>14.520159416891463</v>
          </cell>
          <cell r="L96">
            <v>12.663134390590491</v>
          </cell>
          <cell r="M96">
            <v>10.939105452752102</v>
          </cell>
          <cell r="N96">
            <v>9.3360657447892272</v>
          </cell>
          <cell r="O96">
            <v>7.5858259561455323</v>
          </cell>
          <cell r="P96">
            <v>8.4899248575059598</v>
          </cell>
          <cell r="Q96">
            <v>4.0907661391646197</v>
          </cell>
          <cell r="R96">
            <v>-6.8416436782103442</v>
          </cell>
          <cell r="S96">
            <v>-221.30428083986394</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199.19915943775928</v>
          </cell>
        </row>
        <row r="97">
          <cell r="C97" t="str">
            <v xml:space="preserve">---------- </v>
          </cell>
          <cell r="D97" t="str">
            <v xml:space="preserve">---------- </v>
          </cell>
          <cell r="E97" t="str">
            <v xml:space="preserve">---------- </v>
          </cell>
          <cell r="F97" t="str">
            <v xml:space="preserve">---------- </v>
          </cell>
          <cell r="G97" t="str">
            <v xml:space="preserve">---------- </v>
          </cell>
          <cell r="H97" t="str">
            <v xml:space="preserve">---------- </v>
          </cell>
          <cell r="I97" t="str">
            <v xml:space="preserve">---------- </v>
          </cell>
          <cell r="J97" t="str">
            <v xml:space="preserve">---------- </v>
          </cell>
          <cell r="K97" t="str">
            <v xml:space="preserve">---------- </v>
          </cell>
          <cell r="L97" t="str">
            <v xml:space="preserve">---------- </v>
          </cell>
          <cell r="M97" t="str">
            <v xml:space="preserve">---------- </v>
          </cell>
          <cell r="N97" t="str">
            <v xml:space="preserve">---------- </v>
          </cell>
          <cell r="O97" t="str">
            <v xml:space="preserve">---------- </v>
          </cell>
          <cell r="P97" t="str">
            <v xml:space="preserve">---------- </v>
          </cell>
          <cell r="Q97" t="str">
            <v xml:space="preserve">---------- </v>
          </cell>
          <cell r="R97" t="str">
            <v xml:space="preserve">---------- </v>
          </cell>
          <cell r="S97" t="str">
            <v xml:space="preserve">---------- </v>
          </cell>
          <cell r="T97" t="str">
            <v xml:space="preserve">---------- </v>
          </cell>
          <cell r="U97" t="str">
            <v xml:space="preserve">---------- </v>
          </cell>
          <cell r="V97" t="str">
            <v xml:space="preserve">---------- </v>
          </cell>
          <cell r="W97" t="str">
            <v xml:space="preserve">---------- </v>
          </cell>
          <cell r="X97" t="str">
            <v xml:space="preserve">---------- </v>
          </cell>
          <cell r="Y97" t="str">
            <v xml:space="preserve">---------- </v>
          </cell>
          <cell r="Z97" t="str">
            <v xml:space="preserve">---------- </v>
          </cell>
          <cell r="AA97" t="str">
            <v xml:space="preserve">---------- </v>
          </cell>
          <cell r="AB97" t="str">
            <v xml:space="preserve">---------- </v>
          </cell>
          <cell r="AC97" t="str">
            <v xml:space="preserve">---------- </v>
          </cell>
          <cell r="AD97" t="str">
            <v xml:space="preserve">---------- </v>
          </cell>
          <cell r="AE97" t="str">
            <v xml:space="preserve">---------- </v>
          </cell>
          <cell r="AF97" t="str">
            <v xml:space="preserve">---------- </v>
          </cell>
          <cell r="AG97" t="str">
            <v xml:space="preserve">---------- </v>
          </cell>
          <cell r="AH97" t="str">
            <v xml:space="preserve">---------- </v>
          </cell>
        </row>
        <row r="98">
          <cell r="A98" t="str">
            <v>Current U.S. Income Taxes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Current Foreign Income Taxes</v>
          </cell>
          <cell r="C99">
            <v>0</v>
          </cell>
          <cell r="D99">
            <v>0</v>
          </cell>
          <cell r="E99">
            <v>0</v>
          </cell>
          <cell r="F99">
            <v>0</v>
          </cell>
          <cell r="G99">
            <v>0</v>
          </cell>
          <cell r="H99">
            <v>6.657278120246497</v>
          </cell>
          <cell r="I99">
            <v>7.3613771880891745</v>
          </cell>
          <cell r="J99">
            <v>7.8988162254995071</v>
          </cell>
          <cell r="K99">
            <v>9.760303871587352</v>
          </cell>
          <cell r="L99">
            <v>6.7682609528893085</v>
          </cell>
          <cell r="M99">
            <v>8.3411695777974089</v>
          </cell>
          <cell r="N99">
            <v>7.7068458346161783</v>
          </cell>
          <cell r="O99">
            <v>6.9516108191088621</v>
          </cell>
          <cell r="P99">
            <v>6.1966680879800018</v>
          </cell>
          <cell r="Q99">
            <v>5.4931568093381582</v>
          </cell>
          <cell r="R99">
            <v>4.9416462510417762</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73.135487487152446</v>
          </cell>
        </row>
        <row r="100">
          <cell r="A100" t="str">
            <v>Deferred U.S. Income Taxes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row>
        <row r="101">
          <cell r="A101" t="str">
            <v>Deferred Foreign Income Taxes</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row>
        <row r="102">
          <cell r="C102" t="str">
            <v xml:space="preserve">---------- </v>
          </cell>
          <cell r="D102" t="str">
            <v xml:space="preserve">---------- </v>
          </cell>
          <cell r="E102" t="str">
            <v xml:space="preserve">---------- </v>
          </cell>
          <cell r="F102" t="str">
            <v xml:space="preserve">---------- </v>
          </cell>
          <cell r="G102" t="str">
            <v xml:space="preserve">---------- </v>
          </cell>
          <cell r="H102" t="str">
            <v xml:space="preserve">---------- </v>
          </cell>
          <cell r="I102" t="str">
            <v xml:space="preserve">---------- </v>
          </cell>
          <cell r="J102" t="str">
            <v xml:space="preserve">---------- </v>
          </cell>
          <cell r="K102" t="str">
            <v xml:space="preserve">---------- </v>
          </cell>
          <cell r="L102" t="str">
            <v xml:space="preserve">---------- </v>
          </cell>
          <cell r="M102" t="str">
            <v xml:space="preserve">---------- </v>
          </cell>
          <cell r="N102" t="str">
            <v xml:space="preserve">---------- </v>
          </cell>
          <cell r="O102" t="str">
            <v xml:space="preserve">---------- </v>
          </cell>
          <cell r="P102" t="str">
            <v xml:space="preserve">---------- </v>
          </cell>
          <cell r="Q102" t="str">
            <v xml:space="preserve">---------- </v>
          </cell>
          <cell r="R102" t="str">
            <v xml:space="preserve">---------- </v>
          </cell>
          <cell r="S102" t="str">
            <v xml:space="preserve">---------- </v>
          </cell>
          <cell r="T102" t="str">
            <v xml:space="preserve">---------- </v>
          </cell>
          <cell r="U102" t="str">
            <v xml:space="preserve">---------- </v>
          </cell>
          <cell r="V102" t="str">
            <v xml:space="preserve">---------- </v>
          </cell>
          <cell r="W102" t="str">
            <v xml:space="preserve">---------- </v>
          </cell>
          <cell r="X102" t="str">
            <v xml:space="preserve">---------- </v>
          </cell>
          <cell r="Y102" t="str">
            <v xml:space="preserve">---------- </v>
          </cell>
          <cell r="Z102" t="str">
            <v xml:space="preserve">---------- </v>
          </cell>
          <cell r="AA102" t="str">
            <v xml:space="preserve">---------- </v>
          </cell>
          <cell r="AB102" t="str">
            <v xml:space="preserve">---------- </v>
          </cell>
          <cell r="AC102" t="str">
            <v xml:space="preserve">---------- </v>
          </cell>
          <cell r="AD102" t="str">
            <v xml:space="preserve">---------- </v>
          </cell>
          <cell r="AE102" t="str">
            <v xml:space="preserve">---------- </v>
          </cell>
          <cell r="AF102" t="str">
            <v xml:space="preserve">---------- </v>
          </cell>
          <cell r="AG102" t="str">
            <v xml:space="preserve">---------- </v>
          </cell>
          <cell r="AH102" t="str">
            <v xml:space="preserve">---------- </v>
          </cell>
        </row>
        <row r="103">
          <cell r="A103" t="str">
            <v>NET INCOME (LOSS)</v>
          </cell>
          <cell r="C103">
            <v>16.294198610998308</v>
          </cell>
          <cell r="D103">
            <v>7.7313303761711509</v>
          </cell>
          <cell r="E103">
            <v>15.107323864975584</v>
          </cell>
          <cell r="F103">
            <v>26.962121310876601</v>
          </cell>
          <cell r="G103">
            <v>24.466688032372481</v>
          </cell>
          <cell r="H103">
            <v>15.026369012976653</v>
          </cell>
          <cell r="I103">
            <v>11.738681689605524</v>
          </cell>
          <cell r="J103">
            <v>8.6241916591068115</v>
          </cell>
          <cell r="K103">
            <v>4.7598555453041111</v>
          </cell>
          <cell r="L103">
            <v>5.8948734377011824</v>
          </cell>
          <cell r="M103">
            <v>2.5979358749546932</v>
          </cell>
          <cell r="N103">
            <v>1.6292199101730489</v>
          </cell>
          <cell r="O103">
            <v>0.63421513703667021</v>
          </cell>
          <cell r="P103">
            <v>2.293256769525958</v>
          </cell>
          <cell r="Q103">
            <v>-1.4023906701735385</v>
          </cell>
          <cell r="R103">
            <v>-11.78328992925212</v>
          </cell>
          <cell r="S103">
            <v>-221.30428083986394</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126.06367195060693</v>
          </cell>
        </row>
        <row r="104">
          <cell r="A104" t="str">
            <v>=</v>
          </cell>
          <cell r="C104" t="str">
            <v xml:space="preserve"> =========</v>
          </cell>
          <cell r="D104" t="str">
            <v xml:space="preserve"> =========</v>
          </cell>
          <cell r="E104" t="str">
            <v xml:space="preserve"> =========</v>
          </cell>
          <cell r="F104" t="str">
            <v xml:space="preserve"> =========</v>
          </cell>
          <cell r="G104" t="str">
            <v xml:space="preserve"> =========</v>
          </cell>
          <cell r="H104" t="str">
            <v xml:space="preserve"> =========</v>
          </cell>
          <cell r="I104" t="str">
            <v xml:space="preserve"> =========</v>
          </cell>
          <cell r="J104" t="str">
            <v xml:space="preserve"> =========</v>
          </cell>
          <cell r="K104" t="str">
            <v xml:space="preserve"> =========</v>
          </cell>
          <cell r="L104" t="str">
            <v xml:space="preserve"> =========</v>
          </cell>
          <cell r="M104" t="str">
            <v xml:space="preserve"> =========</v>
          </cell>
          <cell r="N104" t="str">
            <v xml:space="preserve"> =========</v>
          </cell>
          <cell r="O104" t="str">
            <v xml:space="preserve"> =========</v>
          </cell>
          <cell r="P104" t="str">
            <v xml:space="preserve"> =========</v>
          </cell>
          <cell r="Q104" t="str">
            <v xml:space="preserve"> =========</v>
          </cell>
          <cell r="R104" t="str">
            <v xml:space="preserve"> =========</v>
          </cell>
          <cell r="S104" t="str">
            <v xml:space="preserve"> =========</v>
          </cell>
          <cell r="T104" t="str">
            <v xml:space="preserve"> =========</v>
          </cell>
          <cell r="U104" t="str">
            <v xml:space="preserve"> =========</v>
          </cell>
          <cell r="V104" t="str">
            <v xml:space="preserve"> =========</v>
          </cell>
          <cell r="W104" t="str">
            <v xml:space="preserve"> =========</v>
          </cell>
          <cell r="X104" t="str">
            <v xml:space="preserve"> =========</v>
          </cell>
          <cell r="Y104" t="str">
            <v xml:space="preserve"> =========</v>
          </cell>
          <cell r="Z104" t="str">
            <v xml:space="preserve"> =========</v>
          </cell>
          <cell r="AA104" t="str">
            <v xml:space="preserve"> =========</v>
          </cell>
          <cell r="AB104" t="str">
            <v xml:space="preserve"> =========</v>
          </cell>
          <cell r="AC104" t="str">
            <v xml:space="preserve"> =========</v>
          </cell>
          <cell r="AD104" t="str">
            <v xml:space="preserve"> =========</v>
          </cell>
          <cell r="AE104" t="str">
            <v xml:space="preserve"> =========</v>
          </cell>
          <cell r="AF104" t="str">
            <v xml:space="preserve"> =========</v>
          </cell>
          <cell r="AG104" t="str">
            <v xml:space="preserve"> =========</v>
          </cell>
          <cell r="AH104" t="str">
            <v xml:space="preserve"> =========</v>
          </cell>
        </row>
        <row r="105">
          <cell r="A105" t="str">
            <v>CASH FLOW STATEMENT</v>
          </cell>
        </row>
        <row r="106">
          <cell r="A106" t="str">
            <v>Cash Flow From Operations</v>
          </cell>
          <cell r="C106">
            <v>45.274198610998305</v>
          </cell>
          <cell r="D106">
            <v>30.66642626632348</v>
          </cell>
          <cell r="E106">
            <v>22.883839389147298</v>
          </cell>
          <cell r="F106">
            <v>45.596248152848617</v>
          </cell>
          <cell r="G106">
            <v>42.221417952157111</v>
          </cell>
          <cell r="H106">
            <v>32.265969076310988</v>
          </cell>
          <cell r="I106">
            <v>28.493174720933229</v>
          </cell>
          <cell r="J106">
            <v>24.923106381726747</v>
          </cell>
          <cell r="K106">
            <v>20.632327180764712</v>
          </cell>
          <cell r="L106">
            <v>21.369756382007857</v>
          </cell>
          <cell r="M106">
            <v>17.703931753734189</v>
          </cell>
          <cell r="N106">
            <v>16.39502528166668</v>
          </cell>
          <cell r="O106">
            <v>14.838497712717878</v>
          </cell>
          <cell r="P106">
            <v>13.30113160277488</v>
          </cell>
          <cell r="Q106">
            <v>11.871311539672595</v>
          </cell>
          <cell r="R106">
            <v>-7.5775005315675266</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343.16216339278628</v>
          </cell>
        </row>
        <row r="107">
          <cell r="AH107" t="str">
            <v xml:space="preserve"> </v>
          </cell>
        </row>
        <row r="108">
          <cell r="A108" t="str">
            <v>Expenditures for PP&amp;E</v>
          </cell>
          <cell r="C108">
            <v>24.511213993923977</v>
          </cell>
          <cell r="D108">
            <v>12.571958670415324</v>
          </cell>
          <cell r="E108">
            <v>5.6839999999999993</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18.255958670415325</v>
          </cell>
        </row>
        <row r="109">
          <cell r="A109" t="str">
            <v>Proceeds from Asset Sales</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row>
        <row r="110">
          <cell r="A110" t="str">
            <v>Debt Repayments</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row>
        <row r="111">
          <cell r="A111" t="str">
            <v>Other</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C112" t="str">
            <v xml:space="preserve">---------- </v>
          </cell>
          <cell r="D112" t="str">
            <v xml:space="preserve">---------- </v>
          </cell>
          <cell r="E112" t="str">
            <v xml:space="preserve">---------- </v>
          </cell>
          <cell r="F112" t="str">
            <v xml:space="preserve">---------- </v>
          </cell>
          <cell r="G112" t="str">
            <v xml:space="preserve">---------- </v>
          </cell>
          <cell r="H112" t="str">
            <v xml:space="preserve">---------- </v>
          </cell>
          <cell r="I112" t="str">
            <v xml:space="preserve">---------- </v>
          </cell>
          <cell r="J112" t="str">
            <v xml:space="preserve">---------- </v>
          </cell>
          <cell r="K112" t="str">
            <v xml:space="preserve">---------- </v>
          </cell>
          <cell r="L112" t="str">
            <v xml:space="preserve">---------- </v>
          </cell>
          <cell r="M112" t="str">
            <v xml:space="preserve">---------- </v>
          </cell>
          <cell r="N112" t="str">
            <v xml:space="preserve">---------- </v>
          </cell>
          <cell r="O112" t="str">
            <v xml:space="preserve">---------- </v>
          </cell>
          <cell r="P112" t="str">
            <v xml:space="preserve">---------- </v>
          </cell>
          <cell r="Q112" t="str">
            <v xml:space="preserve">---------- </v>
          </cell>
          <cell r="R112" t="str">
            <v xml:space="preserve">---------- </v>
          </cell>
          <cell r="S112" t="str">
            <v xml:space="preserve">---------- </v>
          </cell>
          <cell r="T112" t="str">
            <v xml:space="preserve">---------- </v>
          </cell>
          <cell r="U112" t="str">
            <v xml:space="preserve">---------- </v>
          </cell>
          <cell r="V112" t="str">
            <v xml:space="preserve">---------- </v>
          </cell>
          <cell r="W112" t="str">
            <v xml:space="preserve">---------- </v>
          </cell>
          <cell r="X112" t="str">
            <v xml:space="preserve">---------- </v>
          </cell>
          <cell r="Y112" t="str">
            <v xml:space="preserve">---------- </v>
          </cell>
          <cell r="Z112" t="str">
            <v xml:space="preserve">---------- </v>
          </cell>
          <cell r="AA112" t="str">
            <v xml:space="preserve">---------- </v>
          </cell>
          <cell r="AB112" t="str">
            <v xml:space="preserve">---------- </v>
          </cell>
          <cell r="AC112" t="str">
            <v xml:space="preserve">---------- </v>
          </cell>
          <cell r="AD112" t="str">
            <v xml:space="preserve">---------- </v>
          </cell>
          <cell r="AE112" t="str">
            <v xml:space="preserve">---------- </v>
          </cell>
          <cell r="AF112" t="str">
            <v xml:space="preserve">---------- </v>
          </cell>
          <cell r="AG112" t="str">
            <v xml:space="preserve">---------- </v>
          </cell>
          <cell r="AH112" t="str">
            <v xml:space="preserve">---------- </v>
          </cell>
        </row>
        <row r="113">
          <cell r="A113" t="str">
            <v>NET CASH FLOW</v>
          </cell>
          <cell r="C113">
            <v>20.762984617074327</v>
          </cell>
          <cell r="D113">
            <v>18.094467595908156</v>
          </cell>
          <cell r="E113">
            <v>17.1998393891473</v>
          </cell>
          <cell r="F113">
            <v>45.596248152848617</v>
          </cell>
          <cell r="G113">
            <v>42.221417952157111</v>
          </cell>
          <cell r="H113">
            <v>32.265969076310988</v>
          </cell>
          <cell r="I113">
            <v>28.493174720933229</v>
          </cell>
          <cell r="J113">
            <v>24.923106381726747</v>
          </cell>
          <cell r="K113">
            <v>20.632327180764712</v>
          </cell>
          <cell r="L113">
            <v>21.369756382007857</v>
          </cell>
          <cell r="M113">
            <v>17.703931753734189</v>
          </cell>
          <cell r="N113">
            <v>16.39502528166668</v>
          </cell>
          <cell r="O113">
            <v>14.838497712717878</v>
          </cell>
          <cell r="P113">
            <v>13.30113160277488</v>
          </cell>
          <cell r="Q113">
            <v>11.871311539672595</v>
          </cell>
          <cell r="R113">
            <v>-7.5775005315675266</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324.90620472237094</v>
          </cell>
        </row>
        <row r="115">
          <cell r="A115" t="str">
            <v>DISCOUNTED NET CASH FLOW</v>
          </cell>
          <cell r="C115">
            <v>20.762984617074327</v>
          </cell>
          <cell r="D115">
            <v>16.800291396779361</v>
          </cell>
          <cell r="E115">
            <v>13.766939620511573</v>
          </cell>
          <cell r="F115">
            <v>31.461841261697387</v>
          </cell>
          <cell r="G115">
            <v>25.11480740850276</v>
          </cell>
          <cell r="H115">
            <v>16.545647276870941</v>
          </cell>
          <cell r="I115">
            <v>12.59568817386466</v>
          </cell>
          <cell r="J115">
            <v>9.4978485738071576</v>
          </cell>
          <cell r="K115">
            <v>6.7781831088495226</v>
          </cell>
          <cell r="L115">
            <v>6.0521079071234709</v>
          </cell>
          <cell r="M115">
            <v>4.322339036089728</v>
          </cell>
          <cell r="N115">
            <v>3.450668217735791</v>
          </cell>
          <cell r="O115">
            <v>2.6922975623312468</v>
          </cell>
          <cell r="P115">
            <v>2.0804808617859223</v>
          </cell>
          <cell r="Q115">
            <v>1.6007217565735419</v>
          </cell>
          <cell r="R115">
            <v>-0.88081587168275299</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152.75986216252304</v>
          </cell>
        </row>
        <row r="116">
          <cell r="A116" t="str">
            <v>=</v>
          </cell>
          <cell r="C116" t="str">
            <v xml:space="preserve"> =========</v>
          </cell>
          <cell r="D116" t="str">
            <v xml:space="preserve"> =========</v>
          </cell>
          <cell r="E116" t="str">
            <v xml:space="preserve"> =========</v>
          </cell>
          <cell r="F116" t="str">
            <v xml:space="preserve"> =========</v>
          </cell>
          <cell r="G116" t="str">
            <v xml:space="preserve"> =========</v>
          </cell>
          <cell r="H116" t="str">
            <v xml:space="preserve"> =========</v>
          </cell>
          <cell r="I116" t="str">
            <v xml:space="preserve"> =========</v>
          </cell>
          <cell r="J116" t="str">
            <v xml:space="preserve"> =========</v>
          </cell>
          <cell r="K116" t="str">
            <v xml:space="preserve"> =========</v>
          </cell>
          <cell r="L116" t="str">
            <v xml:space="preserve"> =========</v>
          </cell>
          <cell r="M116" t="str">
            <v xml:space="preserve"> =========</v>
          </cell>
          <cell r="N116" t="str">
            <v xml:space="preserve"> =========</v>
          </cell>
          <cell r="O116" t="str">
            <v xml:space="preserve"> =========</v>
          </cell>
          <cell r="P116" t="str">
            <v xml:space="preserve"> =========</v>
          </cell>
          <cell r="Q116" t="str">
            <v xml:space="preserve"> =========</v>
          </cell>
          <cell r="R116" t="str">
            <v xml:space="preserve"> =========</v>
          </cell>
          <cell r="S116" t="str">
            <v xml:space="preserve"> =========</v>
          </cell>
          <cell r="T116" t="str">
            <v xml:space="preserve"> =========</v>
          </cell>
          <cell r="U116" t="str">
            <v xml:space="preserve"> =========</v>
          </cell>
          <cell r="V116" t="str">
            <v xml:space="preserve"> =========</v>
          </cell>
          <cell r="W116" t="str">
            <v xml:space="preserve"> =========</v>
          </cell>
          <cell r="X116" t="str">
            <v xml:space="preserve"> =========</v>
          </cell>
          <cell r="Y116" t="str">
            <v xml:space="preserve"> =========</v>
          </cell>
          <cell r="Z116" t="str">
            <v xml:space="preserve"> =========</v>
          </cell>
          <cell r="AA116" t="str">
            <v xml:space="preserve"> =========</v>
          </cell>
          <cell r="AB116" t="str">
            <v xml:space="preserve"> =========</v>
          </cell>
          <cell r="AC116" t="str">
            <v xml:space="preserve"> =========</v>
          </cell>
          <cell r="AD116" t="str">
            <v xml:space="preserve"> =========</v>
          </cell>
          <cell r="AE116" t="str">
            <v xml:space="preserve"> =========</v>
          </cell>
          <cell r="AF116" t="str">
            <v xml:space="preserve"> =========</v>
          </cell>
          <cell r="AG116" t="str">
            <v xml:space="preserve"> =========</v>
          </cell>
          <cell r="AH116" t="str">
            <v>=</v>
          </cell>
        </row>
        <row r="117">
          <cell r="A117" t="str">
            <v>PROGRAM SPENDING</v>
          </cell>
          <cell r="AH117" t="str">
            <v xml:space="preserve"> </v>
          </cell>
        </row>
        <row r="118">
          <cell r="A118" t="str">
            <v xml:space="preserve">   Capital Expenditures</v>
          </cell>
          <cell r="AH118" t="str">
            <v xml:space="preserve"> </v>
          </cell>
        </row>
        <row r="119">
          <cell r="A119" t="str">
            <v xml:space="preserve">      Gross Exploratory Wells</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AH119">
            <v>0</v>
          </cell>
        </row>
        <row r="120">
          <cell r="A120" t="str">
            <v xml:space="preserve">      Development Wells</v>
          </cell>
          <cell r="C120">
            <v>10.335850000000001</v>
          </cell>
          <cell r="D120">
            <v>7.4466000000000001</v>
          </cell>
          <cell r="E120">
            <v>4.6339999999999995</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12.0806</v>
          </cell>
        </row>
        <row r="121">
          <cell r="A121" t="str">
            <v xml:space="preserve">      Development Dry Holes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 xml:space="preserve">      Production Equipment</v>
          </cell>
          <cell r="C122">
            <v>13.017199999999999</v>
          </cell>
          <cell r="D122">
            <v>2.9483999999999999</v>
          </cell>
          <cell r="E122">
            <v>1.05</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3.9984000000000002</v>
          </cell>
        </row>
        <row r="123">
          <cell r="A123" t="str">
            <v xml:space="preserve">      Gas Gathering</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row>
        <row r="124">
          <cell r="A124" t="str">
            <v xml:space="preserve">      Property Acquisitions</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row>
        <row r="125">
          <cell r="A125" t="str">
            <v xml:space="preserve">      Lease Acquisitions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row>
        <row r="126">
          <cell r="A126" t="str">
            <v xml:space="preserve">      Gas Plant</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row>
        <row r="127">
          <cell r="A127" t="str">
            <v xml:space="preserve">      Other</v>
          </cell>
          <cell r="C127">
            <v>1.1581639939239785</v>
          </cell>
          <cell r="D127">
            <v>1.9769586704153255</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1.9769586704153255</v>
          </cell>
        </row>
        <row r="128">
          <cell r="C128" t="str">
            <v xml:space="preserve">---------- </v>
          </cell>
          <cell r="D128" t="str">
            <v xml:space="preserve">---------- </v>
          </cell>
          <cell r="E128" t="str">
            <v xml:space="preserve">---------- </v>
          </cell>
          <cell r="F128" t="str">
            <v xml:space="preserve">---------- </v>
          </cell>
          <cell r="G128" t="str">
            <v xml:space="preserve">---------- </v>
          </cell>
          <cell r="H128" t="str">
            <v xml:space="preserve">---------- </v>
          </cell>
          <cell r="I128" t="str">
            <v xml:space="preserve">---------- </v>
          </cell>
          <cell r="J128" t="str">
            <v xml:space="preserve">---------- </v>
          </cell>
          <cell r="K128" t="str">
            <v xml:space="preserve">---------- </v>
          </cell>
          <cell r="L128" t="str">
            <v xml:space="preserve">---------- </v>
          </cell>
          <cell r="M128" t="str">
            <v xml:space="preserve">---------- </v>
          </cell>
          <cell r="N128" t="str">
            <v xml:space="preserve">---------- </v>
          </cell>
          <cell r="O128" t="str">
            <v xml:space="preserve">---------- </v>
          </cell>
          <cell r="P128" t="str">
            <v xml:space="preserve">---------- </v>
          </cell>
          <cell r="Q128" t="str">
            <v xml:space="preserve">---------- </v>
          </cell>
          <cell r="R128" t="str">
            <v xml:space="preserve">---------- </v>
          </cell>
          <cell r="S128" t="str">
            <v xml:space="preserve">---------- </v>
          </cell>
          <cell r="T128" t="str">
            <v xml:space="preserve">---------- </v>
          </cell>
          <cell r="U128" t="str">
            <v xml:space="preserve">---------- </v>
          </cell>
          <cell r="V128" t="str">
            <v xml:space="preserve">---------- </v>
          </cell>
          <cell r="W128" t="str">
            <v xml:space="preserve">---------- </v>
          </cell>
          <cell r="X128" t="str">
            <v xml:space="preserve">---------- </v>
          </cell>
          <cell r="Y128" t="str">
            <v xml:space="preserve">---------- </v>
          </cell>
          <cell r="Z128" t="str">
            <v xml:space="preserve">---------- </v>
          </cell>
          <cell r="AA128" t="str">
            <v xml:space="preserve">---------- </v>
          </cell>
          <cell r="AB128" t="str">
            <v xml:space="preserve">---------- </v>
          </cell>
          <cell r="AC128" t="str">
            <v xml:space="preserve">---------- </v>
          </cell>
          <cell r="AD128" t="str">
            <v xml:space="preserve">---------- </v>
          </cell>
          <cell r="AE128" t="str">
            <v xml:space="preserve">---------- </v>
          </cell>
          <cell r="AF128" t="str">
            <v xml:space="preserve">---------- </v>
          </cell>
          <cell r="AG128" t="str">
            <v xml:space="preserve">---------- </v>
          </cell>
          <cell r="AH128" t="str">
            <v xml:space="preserve">---------- </v>
          </cell>
        </row>
        <row r="129">
          <cell r="C129">
            <v>24.511213993923977</v>
          </cell>
          <cell r="D129">
            <v>12.371958670415324</v>
          </cell>
          <cell r="E129">
            <v>5.6839999999999993</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18.055958670415322</v>
          </cell>
        </row>
        <row r="130">
          <cell r="A130" t="str">
            <v xml:space="preserve">   Capitalized Interest</v>
          </cell>
          <cell r="C130">
            <v>0</v>
          </cell>
          <cell r="D130">
            <v>0.2</v>
          </cell>
          <cell r="H130">
            <v>0</v>
          </cell>
          <cell r="AH130">
            <v>0.2</v>
          </cell>
        </row>
        <row r="131">
          <cell r="C131" t="str">
            <v xml:space="preserve">---------- </v>
          </cell>
          <cell r="D131" t="str">
            <v xml:space="preserve">---------- </v>
          </cell>
          <cell r="E131" t="str">
            <v xml:space="preserve">---------- </v>
          </cell>
          <cell r="F131" t="str">
            <v xml:space="preserve">---------- </v>
          </cell>
          <cell r="G131" t="str">
            <v xml:space="preserve">---------- </v>
          </cell>
          <cell r="H131" t="str">
            <v xml:space="preserve">---------- </v>
          </cell>
          <cell r="I131" t="str">
            <v xml:space="preserve">---------- </v>
          </cell>
          <cell r="J131" t="str">
            <v xml:space="preserve">---------- </v>
          </cell>
          <cell r="K131" t="str">
            <v xml:space="preserve">---------- </v>
          </cell>
          <cell r="L131" t="str">
            <v xml:space="preserve">---------- </v>
          </cell>
          <cell r="M131" t="str">
            <v xml:space="preserve">---------- </v>
          </cell>
          <cell r="N131" t="str">
            <v xml:space="preserve">---------- </v>
          </cell>
          <cell r="O131" t="str">
            <v xml:space="preserve">---------- </v>
          </cell>
          <cell r="P131" t="str">
            <v xml:space="preserve">---------- </v>
          </cell>
          <cell r="Q131" t="str">
            <v xml:space="preserve">---------- </v>
          </cell>
          <cell r="R131" t="str">
            <v xml:space="preserve">---------- </v>
          </cell>
          <cell r="S131" t="str">
            <v xml:space="preserve">---------- </v>
          </cell>
          <cell r="T131" t="str">
            <v xml:space="preserve">---------- </v>
          </cell>
          <cell r="U131" t="str">
            <v xml:space="preserve">---------- </v>
          </cell>
          <cell r="V131" t="str">
            <v xml:space="preserve">---------- </v>
          </cell>
          <cell r="W131" t="str">
            <v xml:space="preserve">---------- </v>
          </cell>
          <cell r="X131" t="str">
            <v xml:space="preserve">---------- </v>
          </cell>
          <cell r="Y131" t="str">
            <v xml:space="preserve">---------- </v>
          </cell>
          <cell r="Z131" t="str">
            <v xml:space="preserve">---------- </v>
          </cell>
          <cell r="AA131" t="str">
            <v xml:space="preserve">---------- </v>
          </cell>
          <cell r="AB131" t="str">
            <v xml:space="preserve">---------- </v>
          </cell>
          <cell r="AC131" t="str">
            <v xml:space="preserve">---------- </v>
          </cell>
          <cell r="AD131" t="str">
            <v xml:space="preserve">---------- </v>
          </cell>
          <cell r="AE131" t="str">
            <v xml:space="preserve">---------- </v>
          </cell>
          <cell r="AF131" t="str">
            <v xml:space="preserve">---------- </v>
          </cell>
          <cell r="AG131" t="str">
            <v xml:space="preserve">---------- </v>
          </cell>
          <cell r="AH131" t="str">
            <v xml:space="preserve">---------- </v>
          </cell>
        </row>
        <row r="132">
          <cell r="A132" t="str">
            <v xml:space="preserve">   TOTAL Capital Expenditures</v>
          </cell>
          <cell r="C132">
            <v>24.511213993923977</v>
          </cell>
          <cell r="D132">
            <v>12.571958670415324</v>
          </cell>
          <cell r="E132">
            <v>5.6839999999999993</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18.255958670415325</v>
          </cell>
        </row>
        <row r="133">
          <cell r="AH133" t="str">
            <v xml:space="preserve"> </v>
          </cell>
        </row>
        <row r="134">
          <cell r="A134" t="str">
            <v xml:space="preserve">  EXPLORATION EXPENSES</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row>
        <row r="135">
          <cell r="C135" t="str">
            <v xml:space="preserve">---------- </v>
          </cell>
          <cell r="D135" t="str">
            <v xml:space="preserve">---------- </v>
          </cell>
          <cell r="E135" t="str">
            <v xml:space="preserve">---------- </v>
          </cell>
          <cell r="F135" t="str">
            <v xml:space="preserve">---------- </v>
          </cell>
          <cell r="G135" t="str">
            <v xml:space="preserve">---------- </v>
          </cell>
          <cell r="H135" t="str">
            <v xml:space="preserve">---------- </v>
          </cell>
          <cell r="I135" t="str">
            <v xml:space="preserve">---------- </v>
          </cell>
          <cell r="J135" t="str">
            <v xml:space="preserve">---------- </v>
          </cell>
          <cell r="K135" t="str">
            <v xml:space="preserve">---------- </v>
          </cell>
          <cell r="L135" t="str">
            <v xml:space="preserve">---------- </v>
          </cell>
          <cell r="M135" t="str">
            <v xml:space="preserve">---------- </v>
          </cell>
          <cell r="N135" t="str">
            <v xml:space="preserve">---------- </v>
          </cell>
          <cell r="O135" t="str">
            <v xml:space="preserve">---------- </v>
          </cell>
          <cell r="P135" t="str">
            <v xml:space="preserve">---------- </v>
          </cell>
          <cell r="Q135" t="str">
            <v xml:space="preserve">---------- </v>
          </cell>
          <cell r="R135" t="str">
            <v xml:space="preserve">---------- </v>
          </cell>
          <cell r="S135" t="str">
            <v xml:space="preserve">---------- </v>
          </cell>
          <cell r="T135" t="str">
            <v xml:space="preserve">---------- </v>
          </cell>
          <cell r="U135" t="str">
            <v xml:space="preserve">---------- </v>
          </cell>
          <cell r="V135" t="str">
            <v xml:space="preserve">---------- </v>
          </cell>
          <cell r="W135" t="str">
            <v xml:space="preserve">---------- </v>
          </cell>
          <cell r="X135" t="str">
            <v xml:space="preserve">---------- </v>
          </cell>
          <cell r="Y135" t="str">
            <v xml:space="preserve">---------- </v>
          </cell>
          <cell r="Z135" t="str">
            <v xml:space="preserve">---------- </v>
          </cell>
          <cell r="AA135" t="str">
            <v xml:space="preserve">---------- </v>
          </cell>
          <cell r="AB135" t="str">
            <v xml:space="preserve">---------- </v>
          </cell>
          <cell r="AC135" t="str">
            <v xml:space="preserve">---------- </v>
          </cell>
          <cell r="AD135" t="str">
            <v xml:space="preserve">---------- </v>
          </cell>
          <cell r="AE135" t="str">
            <v xml:space="preserve">---------- </v>
          </cell>
          <cell r="AF135" t="str">
            <v xml:space="preserve">---------- </v>
          </cell>
          <cell r="AG135" t="str">
            <v xml:space="preserve">---------- </v>
          </cell>
          <cell r="AH135" t="str">
            <v xml:space="preserve">---------- </v>
          </cell>
        </row>
        <row r="136">
          <cell r="A136" t="str">
            <v>TOTAL PROGRAM EXPENDITURES</v>
          </cell>
          <cell r="C136">
            <v>24.511213993923977</v>
          </cell>
          <cell r="D136">
            <v>12.571958670415324</v>
          </cell>
          <cell r="E136">
            <v>5.6839999999999993</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18.255958670415325</v>
          </cell>
        </row>
        <row r="137">
          <cell r="C137" t="str">
            <v xml:space="preserve"> =========</v>
          </cell>
          <cell r="D137" t="str">
            <v xml:space="preserve"> =========</v>
          </cell>
          <cell r="E137" t="str">
            <v xml:space="preserve"> =========</v>
          </cell>
          <cell r="F137" t="str">
            <v xml:space="preserve"> =========</v>
          </cell>
          <cell r="G137" t="str">
            <v xml:space="preserve"> =========</v>
          </cell>
          <cell r="H137" t="str">
            <v xml:space="preserve"> =========</v>
          </cell>
          <cell r="I137" t="str">
            <v xml:space="preserve"> =========</v>
          </cell>
          <cell r="J137" t="str">
            <v xml:space="preserve"> =========</v>
          </cell>
          <cell r="K137" t="str">
            <v xml:space="preserve"> =========</v>
          </cell>
          <cell r="L137" t="str">
            <v xml:space="preserve"> =========</v>
          </cell>
          <cell r="M137" t="str">
            <v xml:space="preserve"> =========</v>
          </cell>
          <cell r="N137" t="str">
            <v xml:space="preserve"> =========</v>
          </cell>
          <cell r="O137" t="str">
            <v xml:space="preserve"> =========</v>
          </cell>
          <cell r="P137" t="str">
            <v xml:space="preserve"> =========</v>
          </cell>
          <cell r="Q137" t="str">
            <v xml:space="preserve"> =========</v>
          </cell>
          <cell r="R137" t="str">
            <v xml:space="preserve"> =========</v>
          </cell>
          <cell r="S137" t="str">
            <v xml:space="preserve"> =========</v>
          </cell>
          <cell r="T137" t="str">
            <v xml:space="preserve"> =========</v>
          </cell>
          <cell r="U137" t="str">
            <v xml:space="preserve"> =========</v>
          </cell>
          <cell r="V137" t="str">
            <v xml:space="preserve"> =========</v>
          </cell>
          <cell r="W137" t="str">
            <v xml:space="preserve"> =========</v>
          </cell>
          <cell r="X137" t="str">
            <v xml:space="preserve"> =========</v>
          </cell>
          <cell r="Y137" t="str">
            <v xml:space="preserve"> =========</v>
          </cell>
          <cell r="Z137" t="str">
            <v xml:space="preserve"> =========</v>
          </cell>
          <cell r="AA137" t="str">
            <v xml:space="preserve"> =========</v>
          </cell>
          <cell r="AB137" t="str">
            <v xml:space="preserve"> =========</v>
          </cell>
          <cell r="AC137" t="str">
            <v xml:space="preserve"> =========</v>
          </cell>
          <cell r="AD137" t="str">
            <v xml:space="preserve"> =========</v>
          </cell>
          <cell r="AE137" t="str">
            <v xml:space="preserve"> =========</v>
          </cell>
          <cell r="AF137" t="str">
            <v xml:space="preserve"> =========</v>
          </cell>
          <cell r="AG137" t="str">
            <v xml:space="preserve"> =========</v>
          </cell>
          <cell r="AH137" t="str">
            <v xml:space="preserve"> =========</v>
          </cell>
        </row>
        <row r="138">
          <cell r="A138" t="str">
            <v>NET RESERVE INFORMATION</v>
          </cell>
          <cell r="AH138" t="str">
            <v xml:space="preserve"> </v>
          </cell>
        </row>
        <row r="139">
          <cell r="A139" t="str">
            <v>OIL  Reserves - Beginning of Year (MMB)</v>
          </cell>
          <cell r="C139">
            <v>53.130279999999999</v>
          </cell>
          <cell r="D139">
            <v>78.386585308500003</v>
          </cell>
          <cell r="E139">
            <v>69.319040000000001</v>
          </cell>
          <cell r="F139">
            <v>65.163588000000004</v>
          </cell>
          <cell r="G139">
            <v>60.333647937500004</v>
          </cell>
          <cell r="H139">
            <v>55.831347661250007</v>
          </cell>
          <cell r="I139">
            <v>51.613148195525007</v>
          </cell>
          <cell r="J139">
            <v>47.658435337614506</v>
          </cell>
          <cell r="K139">
            <v>43.948127082849716</v>
          </cell>
          <cell r="L139">
            <v>40.46455898709366</v>
          </cell>
          <cell r="M139">
            <v>37.191378121497657</v>
          </cell>
          <cell r="N139">
            <v>34.113444975215131</v>
          </cell>
          <cell r="O139">
            <v>31.216742710084699</v>
          </cell>
          <cell r="P139">
            <v>28.534804375758405</v>
          </cell>
          <cell r="Q139">
            <v>26.065286892980325</v>
          </cell>
          <cell r="R139">
            <v>23.793345512507322</v>
          </cell>
          <cell r="S139">
            <v>21.702925797556844</v>
          </cell>
          <cell r="T139">
            <v>21.702925797556844</v>
          </cell>
          <cell r="U139">
            <v>21.702925797556844</v>
          </cell>
          <cell r="V139">
            <v>21.702925797556844</v>
          </cell>
          <cell r="W139">
            <v>21.702925797556844</v>
          </cell>
          <cell r="X139">
            <v>0</v>
          </cell>
          <cell r="Y139">
            <v>0</v>
          </cell>
          <cell r="Z139">
            <v>0</v>
          </cell>
          <cell r="AA139">
            <v>0</v>
          </cell>
          <cell r="AB139">
            <v>0</v>
          </cell>
          <cell r="AC139">
            <v>0</v>
          </cell>
          <cell r="AD139">
            <v>0</v>
          </cell>
          <cell r="AE139">
            <v>0</v>
          </cell>
          <cell r="AF139">
            <v>0</v>
          </cell>
          <cell r="AG139">
            <v>0</v>
          </cell>
          <cell r="AH139" t="str">
            <v xml:space="preserve"> </v>
          </cell>
        </row>
        <row r="140">
          <cell r="A140" t="str">
            <v xml:space="preserve">   Oil Production</v>
          </cell>
          <cell r="C140">
            <v>4.9864946914999999</v>
          </cell>
          <cell r="D140">
            <v>4.8519049254455453</v>
          </cell>
          <cell r="E140">
            <v>4.1554519999999995</v>
          </cell>
          <cell r="F140">
            <v>4.8299400624999995</v>
          </cell>
          <cell r="G140">
            <v>4.5023002762499988</v>
          </cell>
          <cell r="H140">
            <v>4.2181994657249993</v>
          </cell>
          <cell r="I140">
            <v>3.9547128579104989</v>
          </cell>
          <cell r="J140">
            <v>3.7103082547647901</v>
          </cell>
          <cell r="K140">
            <v>3.483568095756056</v>
          </cell>
          <cell r="L140">
            <v>3.2731808655960055</v>
          </cell>
          <cell r="M140">
            <v>3.0779331462825259</v>
          </cell>
          <cell r="N140">
            <v>2.8967022651304326</v>
          </cell>
          <cell r="O140">
            <v>2.6819383343262917</v>
          </cell>
          <cell r="P140">
            <v>2.4695174827780821</v>
          </cell>
          <cell r="Q140">
            <v>2.2719413804730029</v>
          </cell>
          <cell r="R140">
            <v>2.0904197149504764</v>
          </cell>
          <cell r="S140">
            <v>0</v>
          </cell>
          <cell r="T140">
            <v>0</v>
          </cell>
          <cell r="U140">
            <v>0</v>
          </cell>
          <cell r="V140">
            <v>0</v>
          </cell>
          <cell r="W140">
            <v>58.833044597348966</v>
          </cell>
          <cell r="X140">
            <v>58.833044597348959</v>
          </cell>
          <cell r="Y140">
            <v>0</v>
          </cell>
          <cell r="Z140">
            <v>0</v>
          </cell>
          <cell r="AA140">
            <v>0</v>
          </cell>
          <cell r="AB140">
            <v>0</v>
          </cell>
          <cell r="AC140">
            <v>0</v>
          </cell>
          <cell r="AD140">
            <v>0</v>
          </cell>
          <cell r="AE140">
            <v>0</v>
          </cell>
          <cell r="AF140">
            <v>0</v>
          </cell>
          <cell r="AG140">
            <v>0</v>
          </cell>
          <cell r="AH140">
            <v>50.377599412938224</v>
          </cell>
        </row>
        <row r="141">
          <cell r="A141" t="str">
            <v xml:space="preserve">   Oil Reserve Additions</v>
          </cell>
          <cell r="C141">
            <v>30.242800000000003</v>
          </cell>
          <cell r="D141">
            <v>31.712800000000001</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row>
        <row r="142">
          <cell r="A142" t="str">
            <v xml:space="preserve">   Oil Reserves Sold</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t="str">
            <v xml:space="preserve"> </v>
          </cell>
        </row>
        <row r="143">
          <cell r="C143" t="str">
            <v xml:space="preserve">---------- </v>
          </cell>
          <cell r="D143" t="str">
            <v xml:space="preserve">---------- </v>
          </cell>
          <cell r="E143" t="str">
            <v xml:space="preserve">---------- </v>
          </cell>
          <cell r="F143" t="str">
            <v xml:space="preserve">---------- </v>
          </cell>
          <cell r="G143" t="str">
            <v xml:space="preserve">---------- </v>
          </cell>
          <cell r="H143" t="str">
            <v xml:space="preserve">---------- </v>
          </cell>
          <cell r="I143" t="str">
            <v xml:space="preserve">---------- </v>
          </cell>
          <cell r="J143" t="str">
            <v xml:space="preserve">---------- </v>
          </cell>
          <cell r="K143" t="str">
            <v xml:space="preserve">---------- </v>
          </cell>
          <cell r="L143" t="str">
            <v xml:space="preserve">---------- </v>
          </cell>
          <cell r="M143" t="str">
            <v xml:space="preserve">---------- </v>
          </cell>
          <cell r="N143" t="str">
            <v xml:space="preserve">---------- </v>
          </cell>
          <cell r="O143" t="str">
            <v xml:space="preserve">---------- </v>
          </cell>
          <cell r="P143" t="str">
            <v xml:space="preserve">---------- </v>
          </cell>
          <cell r="Q143" t="str">
            <v xml:space="preserve">---------- </v>
          </cell>
          <cell r="R143" t="str">
            <v xml:space="preserve">---------- </v>
          </cell>
          <cell r="S143" t="str">
            <v xml:space="preserve">---------- </v>
          </cell>
          <cell r="T143" t="str">
            <v xml:space="preserve">---------- </v>
          </cell>
          <cell r="U143" t="str">
            <v xml:space="preserve">---------- </v>
          </cell>
          <cell r="V143" t="str">
            <v xml:space="preserve">---------- </v>
          </cell>
          <cell r="W143" t="str">
            <v xml:space="preserve">---------- </v>
          </cell>
          <cell r="X143" t="str">
            <v xml:space="preserve">---------- </v>
          </cell>
          <cell r="Y143" t="str">
            <v xml:space="preserve">---------- </v>
          </cell>
          <cell r="Z143" t="str">
            <v xml:space="preserve">---------- </v>
          </cell>
          <cell r="AA143" t="str">
            <v xml:space="preserve">---------- </v>
          </cell>
          <cell r="AB143" t="str">
            <v xml:space="preserve">---------- </v>
          </cell>
          <cell r="AC143" t="str">
            <v xml:space="preserve">---------- </v>
          </cell>
          <cell r="AD143" t="str">
            <v xml:space="preserve">---------- </v>
          </cell>
          <cell r="AE143" t="str">
            <v xml:space="preserve">---------- </v>
          </cell>
          <cell r="AF143" t="str">
            <v xml:space="preserve">---------- </v>
          </cell>
          <cell r="AG143" t="str">
            <v xml:space="preserve">---------- </v>
          </cell>
          <cell r="AH143" t="str">
            <v xml:space="preserve"> </v>
          </cell>
        </row>
        <row r="144">
          <cell r="A144" t="str">
            <v>OIL Reserves - End of Year</v>
          </cell>
          <cell r="B144">
            <v>53.130279999999999</v>
          </cell>
          <cell r="C144">
            <v>78.386585308500003</v>
          </cell>
          <cell r="D144">
            <v>105.24748038305445</v>
          </cell>
          <cell r="E144">
            <v>65.163588000000004</v>
          </cell>
          <cell r="F144">
            <v>60.333647937500004</v>
          </cell>
          <cell r="G144">
            <v>55.831347661250007</v>
          </cell>
          <cell r="H144">
            <v>51.613148195525007</v>
          </cell>
          <cell r="I144">
            <v>47.658435337614506</v>
          </cell>
          <cell r="J144">
            <v>43.948127082849716</v>
          </cell>
          <cell r="K144">
            <v>40.46455898709366</v>
          </cell>
          <cell r="L144">
            <v>37.191378121497657</v>
          </cell>
          <cell r="M144">
            <v>34.113444975215131</v>
          </cell>
          <cell r="N144">
            <v>31.216742710084699</v>
          </cell>
          <cell r="O144">
            <v>28.534804375758405</v>
          </cell>
          <cell r="P144">
            <v>26.065286892980325</v>
          </cell>
          <cell r="Q144">
            <v>23.793345512507322</v>
          </cell>
          <cell r="R144">
            <v>21.702925797556844</v>
          </cell>
          <cell r="S144">
            <v>21.702925797556844</v>
          </cell>
          <cell r="T144">
            <v>21.702925797556844</v>
          </cell>
          <cell r="U144">
            <v>21.702925797556844</v>
          </cell>
          <cell r="V144">
            <v>21.702925797556844</v>
          </cell>
          <cell r="W144">
            <v>0</v>
          </cell>
          <cell r="X144">
            <v>0</v>
          </cell>
          <cell r="Y144">
            <v>0</v>
          </cell>
          <cell r="Z144">
            <v>0</v>
          </cell>
          <cell r="AA144">
            <v>0</v>
          </cell>
          <cell r="AB144">
            <v>0</v>
          </cell>
          <cell r="AC144">
            <v>0</v>
          </cell>
          <cell r="AD144">
            <v>0</v>
          </cell>
          <cell r="AE144">
            <v>0</v>
          </cell>
          <cell r="AF144">
            <v>0</v>
          </cell>
          <cell r="AG144">
            <v>0</v>
          </cell>
          <cell r="AH144" t="str">
            <v xml:space="preserve"> </v>
          </cell>
        </row>
        <row r="145">
          <cell r="C145" t="str">
            <v xml:space="preserve"> =========</v>
          </cell>
          <cell r="D145" t="str">
            <v xml:space="preserve"> =========</v>
          </cell>
          <cell r="E145" t="str">
            <v xml:space="preserve"> =========</v>
          </cell>
          <cell r="F145" t="str">
            <v xml:space="preserve"> =========</v>
          </cell>
          <cell r="G145" t="str">
            <v xml:space="preserve"> =========</v>
          </cell>
          <cell r="H145" t="str">
            <v xml:space="preserve"> =========</v>
          </cell>
          <cell r="I145" t="str">
            <v xml:space="preserve"> =========</v>
          </cell>
          <cell r="J145" t="str">
            <v xml:space="preserve"> =========</v>
          </cell>
          <cell r="K145" t="str">
            <v xml:space="preserve"> =========</v>
          </cell>
          <cell r="L145" t="str">
            <v xml:space="preserve"> =========</v>
          </cell>
          <cell r="M145" t="str">
            <v xml:space="preserve"> =========</v>
          </cell>
          <cell r="N145" t="str">
            <v xml:space="preserve"> =========</v>
          </cell>
          <cell r="O145" t="str">
            <v xml:space="preserve"> =========</v>
          </cell>
          <cell r="P145" t="str">
            <v xml:space="preserve"> =========</v>
          </cell>
          <cell r="Q145" t="str">
            <v xml:space="preserve"> =========</v>
          </cell>
          <cell r="R145" t="str">
            <v xml:space="preserve"> =========</v>
          </cell>
          <cell r="S145" t="str">
            <v xml:space="preserve"> =========</v>
          </cell>
          <cell r="T145" t="str">
            <v xml:space="preserve"> =========</v>
          </cell>
          <cell r="U145" t="str">
            <v xml:space="preserve"> =========</v>
          </cell>
          <cell r="V145" t="str">
            <v xml:space="preserve"> =========</v>
          </cell>
          <cell r="W145" t="str">
            <v xml:space="preserve"> =========</v>
          </cell>
          <cell r="X145" t="str">
            <v xml:space="preserve"> =========</v>
          </cell>
          <cell r="Y145" t="str">
            <v xml:space="preserve"> =========</v>
          </cell>
          <cell r="Z145" t="str">
            <v xml:space="preserve"> =========</v>
          </cell>
          <cell r="AA145" t="str">
            <v xml:space="preserve"> =========</v>
          </cell>
          <cell r="AB145" t="str">
            <v xml:space="preserve"> =========</v>
          </cell>
          <cell r="AC145" t="str">
            <v xml:space="preserve"> =========</v>
          </cell>
          <cell r="AD145" t="str">
            <v xml:space="preserve"> =========</v>
          </cell>
          <cell r="AE145" t="str">
            <v xml:space="preserve"> =========</v>
          </cell>
          <cell r="AF145" t="str">
            <v xml:space="preserve"> =========</v>
          </cell>
          <cell r="AG145" t="str">
            <v xml:space="preserve"> =========</v>
          </cell>
        </row>
        <row r="146">
          <cell r="A146" t="str">
            <v>NGL Reserves - Beginning of Year</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row>
        <row r="147">
          <cell r="A147" t="str">
            <v xml:space="preserve">   NGL Production</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row>
        <row r="148">
          <cell r="A148" t="str">
            <v xml:space="preserve">   NGL Reserve Additions</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row>
        <row r="149">
          <cell r="A149" t="str">
            <v xml:space="preserve">   NGL Reserves Sold</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row>
        <row r="150">
          <cell r="C150" t="str">
            <v xml:space="preserve">---------- </v>
          </cell>
          <cell r="D150" t="str">
            <v xml:space="preserve">---------- </v>
          </cell>
          <cell r="E150" t="str">
            <v xml:space="preserve">---------- </v>
          </cell>
          <cell r="F150" t="str">
            <v xml:space="preserve">---------- </v>
          </cell>
          <cell r="G150" t="str">
            <v xml:space="preserve">---------- </v>
          </cell>
          <cell r="H150" t="str">
            <v xml:space="preserve">---------- </v>
          </cell>
          <cell r="I150" t="str">
            <v xml:space="preserve">---------- </v>
          </cell>
          <cell r="J150" t="str">
            <v xml:space="preserve">---------- </v>
          </cell>
          <cell r="K150" t="str">
            <v xml:space="preserve">---------- </v>
          </cell>
          <cell r="L150" t="str">
            <v xml:space="preserve">---------- </v>
          </cell>
          <cell r="M150" t="str">
            <v xml:space="preserve">---------- </v>
          </cell>
          <cell r="N150" t="str">
            <v xml:space="preserve">---------- </v>
          </cell>
          <cell r="O150" t="str">
            <v xml:space="preserve">---------- </v>
          </cell>
          <cell r="P150" t="str">
            <v xml:space="preserve">---------- </v>
          </cell>
          <cell r="Q150" t="str">
            <v xml:space="preserve">---------- </v>
          </cell>
          <cell r="R150" t="str">
            <v xml:space="preserve">---------- </v>
          </cell>
          <cell r="S150" t="str">
            <v xml:space="preserve">---------- </v>
          </cell>
          <cell r="T150" t="str">
            <v xml:space="preserve">---------- </v>
          </cell>
          <cell r="U150" t="str">
            <v xml:space="preserve">---------- </v>
          </cell>
          <cell r="V150" t="str">
            <v xml:space="preserve">---------- </v>
          </cell>
          <cell r="W150" t="str">
            <v xml:space="preserve">---------- </v>
          </cell>
          <cell r="X150" t="str">
            <v xml:space="preserve">---------- </v>
          </cell>
          <cell r="Y150" t="str">
            <v xml:space="preserve">---------- </v>
          </cell>
          <cell r="Z150" t="str">
            <v xml:space="preserve">---------- </v>
          </cell>
          <cell r="AA150" t="str">
            <v xml:space="preserve">---------- </v>
          </cell>
          <cell r="AB150" t="str">
            <v xml:space="preserve">---------- </v>
          </cell>
          <cell r="AC150" t="str">
            <v xml:space="preserve">---------- </v>
          </cell>
          <cell r="AD150" t="str">
            <v xml:space="preserve">---------- </v>
          </cell>
          <cell r="AE150" t="str">
            <v xml:space="preserve">---------- </v>
          </cell>
          <cell r="AF150" t="str">
            <v xml:space="preserve">---------- </v>
          </cell>
          <cell r="AG150" t="str">
            <v xml:space="preserve">---------- </v>
          </cell>
        </row>
        <row r="151">
          <cell r="A151" t="str">
            <v>NGL Reserves - End of Year</v>
          </cell>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row>
        <row r="152">
          <cell r="C152" t="str">
            <v xml:space="preserve"> =========</v>
          </cell>
          <cell r="D152" t="str">
            <v xml:space="preserve"> =========</v>
          </cell>
          <cell r="E152" t="str">
            <v xml:space="preserve"> =========</v>
          </cell>
          <cell r="F152" t="str">
            <v xml:space="preserve"> =========</v>
          </cell>
          <cell r="G152" t="str">
            <v xml:space="preserve"> =========</v>
          </cell>
          <cell r="H152" t="str">
            <v xml:space="preserve"> =========</v>
          </cell>
          <cell r="I152" t="str">
            <v xml:space="preserve"> =========</v>
          </cell>
          <cell r="J152" t="str">
            <v xml:space="preserve"> =========</v>
          </cell>
          <cell r="K152" t="str">
            <v xml:space="preserve"> =========</v>
          </cell>
          <cell r="L152" t="str">
            <v xml:space="preserve"> =========</v>
          </cell>
          <cell r="M152" t="str">
            <v xml:space="preserve"> =========</v>
          </cell>
          <cell r="N152" t="str">
            <v xml:space="preserve"> =========</v>
          </cell>
          <cell r="O152" t="str">
            <v xml:space="preserve"> =========</v>
          </cell>
          <cell r="P152" t="str">
            <v xml:space="preserve"> =========</v>
          </cell>
          <cell r="Q152" t="str">
            <v xml:space="preserve"> =========</v>
          </cell>
          <cell r="R152" t="str">
            <v xml:space="preserve"> =========</v>
          </cell>
          <cell r="S152" t="str">
            <v xml:space="preserve"> =========</v>
          </cell>
          <cell r="T152" t="str">
            <v xml:space="preserve"> =========</v>
          </cell>
          <cell r="U152" t="str">
            <v xml:space="preserve"> =========</v>
          </cell>
          <cell r="V152" t="str">
            <v xml:space="preserve"> =========</v>
          </cell>
          <cell r="W152" t="str">
            <v xml:space="preserve"> =========</v>
          </cell>
          <cell r="X152" t="str">
            <v xml:space="preserve"> =========</v>
          </cell>
          <cell r="Y152" t="str">
            <v xml:space="preserve"> =========</v>
          </cell>
          <cell r="Z152" t="str">
            <v xml:space="preserve"> =========</v>
          </cell>
          <cell r="AA152" t="str">
            <v xml:space="preserve"> =========</v>
          </cell>
          <cell r="AB152" t="str">
            <v xml:space="preserve"> =========</v>
          </cell>
          <cell r="AC152" t="str">
            <v xml:space="preserve"> =========</v>
          </cell>
          <cell r="AD152" t="str">
            <v xml:space="preserve"> =========</v>
          </cell>
          <cell r="AE152" t="str">
            <v xml:space="preserve"> =========</v>
          </cell>
          <cell r="AF152" t="str">
            <v xml:space="preserve"> =========</v>
          </cell>
          <cell r="AG152" t="str">
            <v xml:space="preserve"> =========</v>
          </cell>
        </row>
        <row r="153">
          <cell r="A153" t="str">
            <v>GAS Reserves - Beginning of Year</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row>
        <row r="154">
          <cell r="A154" t="str">
            <v xml:space="preserve">   Gas Production</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row>
        <row r="155">
          <cell r="A155" t="str">
            <v xml:space="preserve">   Gas Reserve Additions</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row>
        <row r="156">
          <cell r="A156" t="str">
            <v xml:space="preserve">   Gas Reserves Sold</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row>
        <row r="157">
          <cell r="C157" t="str">
            <v xml:space="preserve">---------- </v>
          </cell>
          <cell r="D157" t="str">
            <v xml:space="preserve">---------- </v>
          </cell>
          <cell r="E157" t="str">
            <v xml:space="preserve">---------- </v>
          </cell>
          <cell r="F157" t="str">
            <v xml:space="preserve">---------- </v>
          </cell>
          <cell r="G157" t="str">
            <v xml:space="preserve">---------- </v>
          </cell>
          <cell r="H157" t="str">
            <v xml:space="preserve">---------- </v>
          </cell>
          <cell r="I157" t="str">
            <v xml:space="preserve">---------- </v>
          </cell>
          <cell r="J157" t="str">
            <v xml:space="preserve">---------- </v>
          </cell>
          <cell r="K157" t="str">
            <v xml:space="preserve">---------- </v>
          </cell>
          <cell r="L157" t="str">
            <v xml:space="preserve">---------- </v>
          </cell>
          <cell r="M157" t="str">
            <v xml:space="preserve">---------- </v>
          </cell>
          <cell r="N157" t="str">
            <v xml:space="preserve">---------- </v>
          </cell>
          <cell r="O157" t="str">
            <v xml:space="preserve">---------- </v>
          </cell>
          <cell r="P157" t="str">
            <v xml:space="preserve">---------- </v>
          </cell>
          <cell r="Q157" t="str">
            <v xml:space="preserve">---------- </v>
          </cell>
          <cell r="R157" t="str">
            <v xml:space="preserve">---------- </v>
          </cell>
          <cell r="S157" t="str">
            <v xml:space="preserve">---------- </v>
          </cell>
          <cell r="T157" t="str">
            <v xml:space="preserve">---------- </v>
          </cell>
          <cell r="U157" t="str">
            <v xml:space="preserve">---------- </v>
          </cell>
          <cell r="V157" t="str">
            <v xml:space="preserve">---------- </v>
          </cell>
          <cell r="W157" t="str">
            <v xml:space="preserve">---------- </v>
          </cell>
          <cell r="X157" t="str">
            <v xml:space="preserve">---------- </v>
          </cell>
          <cell r="Y157" t="str">
            <v xml:space="preserve">---------- </v>
          </cell>
          <cell r="Z157" t="str">
            <v xml:space="preserve">---------- </v>
          </cell>
          <cell r="AA157" t="str">
            <v xml:space="preserve">---------- </v>
          </cell>
          <cell r="AB157" t="str">
            <v xml:space="preserve">---------- </v>
          </cell>
          <cell r="AC157" t="str">
            <v xml:space="preserve">---------- </v>
          </cell>
          <cell r="AD157" t="str">
            <v xml:space="preserve">---------- </v>
          </cell>
          <cell r="AE157" t="str">
            <v xml:space="preserve">---------- </v>
          </cell>
          <cell r="AF157" t="str">
            <v xml:space="preserve">---------- </v>
          </cell>
          <cell r="AG157" t="str">
            <v xml:space="preserve">---------- </v>
          </cell>
        </row>
        <row r="158">
          <cell r="A158" t="str">
            <v>GAS Reserves - End of Year</v>
          </cell>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t="str">
            <v xml:space="preserve"> </v>
          </cell>
        </row>
        <row r="159">
          <cell r="C159" t="str">
            <v xml:space="preserve"> =========</v>
          </cell>
          <cell r="D159" t="str">
            <v xml:space="preserve"> =========</v>
          </cell>
          <cell r="E159" t="str">
            <v xml:space="preserve"> =========</v>
          </cell>
          <cell r="F159" t="str">
            <v xml:space="preserve"> =========</v>
          </cell>
          <cell r="G159" t="str">
            <v xml:space="preserve"> =========</v>
          </cell>
          <cell r="H159" t="str">
            <v xml:space="preserve"> =========</v>
          </cell>
          <cell r="I159" t="str">
            <v xml:space="preserve"> =========</v>
          </cell>
          <cell r="J159" t="str">
            <v xml:space="preserve"> =========</v>
          </cell>
          <cell r="K159" t="str">
            <v xml:space="preserve"> =========</v>
          </cell>
          <cell r="L159" t="str">
            <v xml:space="preserve"> =========</v>
          </cell>
          <cell r="M159" t="str">
            <v xml:space="preserve"> =========</v>
          </cell>
          <cell r="N159" t="str">
            <v xml:space="preserve"> =========</v>
          </cell>
          <cell r="O159" t="str">
            <v xml:space="preserve"> =========</v>
          </cell>
          <cell r="P159" t="str">
            <v xml:space="preserve"> =========</v>
          </cell>
          <cell r="Q159" t="str">
            <v xml:space="preserve"> =========</v>
          </cell>
          <cell r="R159" t="str">
            <v xml:space="preserve"> =========</v>
          </cell>
          <cell r="S159" t="str">
            <v xml:space="preserve"> =========</v>
          </cell>
          <cell r="T159" t="str">
            <v xml:space="preserve"> =========</v>
          </cell>
          <cell r="U159" t="str">
            <v xml:space="preserve"> =========</v>
          </cell>
          <cell r="V159" t="str">
            <v xml:space="preserve"> =========</v>
          </cell>
          <cell r="W159" t="str">
            <v xml:space="preserve"> =========</v>
          </cell>
          <cell r="X159" t="str">
            <v xml:space="preserve"> =========</v>
          </cell>
          <cell r="Y159" t="str">
            <v xml:space="preserve"> =========</v>
          </cell>
          <cell r="Z159" t="str">
            <v xml:space="preserve"> =========</v>
          </cell>
          <cell r="AA159" t="str">
            <v xml:space="preserve"> =========</v>
          </cell>
          <cell r="AB159" t="str">
            <v xml:space="preserve"> =========</v>
          </cell>
          <cell r="AC159" t="str">
            <v xml:space="preserve"> =========</v>
          </cell>
          <cell r="AD159" t="str">
            <v xml:space="preserve"> =========</v>
          </cell>
          <cell r="AE159" t="str">
            <v xml:space="preserve"> =========</v>
          </cell>
          <cell r="AF159" t="str">
            <v xml:space="preserve"> =========</v>
          </cell>
          <cell r="AG159" t="str">
            <v xml:space="preserve"> =========</v>
          </cell>
          <cell r="AH159" t="str">
            <v xml:space="preserve"> </v>
          </cell>
        </row>
        <row r="160">
          <cell r="A160" t="str">
            <v>BOE Reserves - Beginning of Year</v>
          </cell>
          <cell r="C160">
            <v>53.130279999999999</v>
          </cell>
          <cell r="D160">
            <v>78.386585308500003</v>
          </cell>
          <cell r="E160">
            <v>69.319040000000001</v>
          </cell>
          <cell r="F160">
            <v>65.163588000000004</v>
          </cell>
          <cell r="G160">
            <v>60.333647937500004</v>
          </cell>
          <cell r="H160">
            <v>55.831347661250007</v>
          </cell>
          <cell r="I160">
            <v>51.613148195525007</v>
          </cell>
          <cell r="J160">
            <v>47.658435337614506</v>
          </cell>
          <cell r="K160">
            <v>43.948127082849716</v>
          </cell>
          <cell r="L160">
            <v>40.46455898709366</v>
          </cell>
          <cell r="M160">
            <v>37.191378121497657</v>
          </cell>
          <cell r="N160">
            <v>34.113444975215131</v>
          </cell>
          <cell r="O160">
            <v>31.216742710084699</v>
          </cell>
          <cell r="P160">
            <v>28.534804375758405</v>
          </cell>
          <cell r="Q160">
            <v>26.065286892980325</v>
          </cell>
          <cell r="R160">
            <v>23.793345512507322</v>
          </cell>
          <cell r="S160">
            <v>21.702925797556844</v>
          </cell>
          <cell r="T160">
            <v>21.702925797556844</v>
          </cell>
          <cell r="U160">
            <v>21.702925797556844</v>
          </cell>
          <cell r="V160">
            <v>21.702925797556844</v>
          </cell>
          <cell r="W160">
            <v>21.702925797556844</v>
          </cell>
          <cell r="X160">
            <v>0</v>
          </cell>
          <cell r="Y160">
            <v>0</v>
          </cell>
          <cell r="Z160">
            <v>0</v>
          </cell>
          <cell r="AA160">
            <v>0</v>
          </cell>
          <cell r="AB160">
            <v>0</v>
          </cell>
          <cell r="AC160">
            <v>0</v>
          </cell>
          <cell r="AD160">
            <v>0</v>
          </cell>
          <cell r="AE160">
            <v>0</v>
          </cell>
          <cell r="AF160">
            <v>0</v>
          </cell>
          <cell r="AG160">
            <v>0</v>
          </cell>
          <cell r="AH160" t="str">
            <v xml:space="preserve"> </v>
          </cell>
        </row>
        <row r="161">
          <cell r="A161" t="str">
            <v xml:space="preserve">   BOE Production</v>
          </cell>
          <cell r="C161">
            <v>4.9864946914999999</v>
          </cell>
          <cell r="D161">
            <v>4.8519049254455453</v>
          </cell>
          <cell r="E161">
            <v>4.1554519999999995</v>
          </cell>
          <cell r="F161">
            <v>4.8299400624999995</v>
          </cell>
          <cell r="G161">
            <v>4.5023002762499988</v>
          </cell>
          <cell r="H161">
            <v>4.2181994657249993</v>
          </cell>
          <cell r="I161">
            <v>3.9547128579104989</v>
          </cell>
          <cell r="J161">
            <v>3.7103082547647901</v>
          </cell>
          <cell r="K161">
            <v>3.483568095756056</v>
          </cell>
          <cell r="L161">
            <v>3.2731808655960055</v>
          </cell>
          <cell r="M161">
            <v>3.0779331462825259</v>
          </cell>
          <cell r="N161">
            <v>2.8967022651304326</v>
          </cell>
          <cell r="O161">
            <v>2.6819383343262917</v>
          </cell>
          <cell r="P161">
            <v>2.4695174827780821</v>
          </cell>
          <cell r="Q161">
            <v>2.2719413804730029</v>
          </cell>
          <cell r="R161">
            <v>2.0904197149504764</v>
          </cell>
          <cell r="S161">
            <v>0</v>
          </cell>
          <cell r="T161">
            <v>0</v>
          </cell>
          <cell r="U161">
            <v>0</v>
          </cell>
          <cell r="V161">
            <v>0</v>
          </cell>
          <cell r="W161">
            <v>58.833044597348966</v>
          </cell>
          <cell r="X161">
            <v>58.833044597348959</v>
          </cell>
          <cell r="Y161">
            <v>0</v>
          </cell>
          <cell r="Z161">
            <v>0</v>
          </cell>
          <cell r="AA161">
            <v>0</v>
          </cell>
          <cell r="AB161">
            <v>0</v>
          </cell>
          <cell r="AC161">
            <v>0</v>
          </cell>
          <cell r="AD161">
            <v>0</v>
          </cell>
          <cell r="AE161">
            <v>0</v>
          </cell>
          <cell r="AF161">
            <v>0</v>
          </cell>
          <cell r="AG161">
            <v>0</v>
          </cell>
        </row>
        <row r="162">
          <cell r="A162" t="str">
            <v xml:space="preserve">   BOE Reserve Additions</v>
          </cell>
          <cell r="C162">
            <v>30.242800000000003</v>
          </cell>
          <cell r="D162">
            <v>31.712800000000001</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row>
        <row r="163">
          <cell r="A163" t="str">
            <v xml:space="preserve">   BOE Reserves Sold</v>
          </cell>
          <cell r="C163">
            <v>0</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row>
        <row r="164">
          <cell r="C164" t="str">
            <v xml:space="preserve">---------- </v>
          </cell>
          <cell r="D164" t="str">
            <v xml:space="preserve">---------- </v>
          </cell>
          <cell r="E164" t="str">
            <v xml:space="preserve">---------- </v>
          </cell>
          <cell r="F164" t="str">
            <v xml:space="preserve">---------- </v>
          </cell>
          <cell r="G164" t="str">
            <v xml:space="preserve">---------- </v>
          </cell>
          <cell r="H164" t="str">
            <v xml:space="preserve">---------- </v>
          </cell>
          <cell r="I164" t="str">
            <v xml:space="preserve">---------- </v>
          </cell>
          <cell r="J164" t="str">
            <v xml:space="preserve">---------- </v>
          </cell>
          <cell r="K164" t="str">
            <v xml:space="preserve">---------- </v>
          </cell>
          <cell r="L164" t="str">
            <v xml:space="preserve">---------- </v>
          </cell>
          <cell r="M164" t="str">
            <v xml:space="preserve">---------- </v>
          </cell>
          <cell r="N164" t="str">
            <v xml:space="preserve">---------- </v>
          </cell>
          <cell r="O164" t="str">
            <v xml:space="preserve">---------- </v>
          </cell>
          <cell r="P164" t="str">
            <v xml:space="preserve">---------- </v>
          </cell>
          <cell r="Q164" t="str">
            <v xml:space="preserve">---------- </v>
          </cell>
          <cell r="R164" t="str">
            <v xml:space="preserve">---------- </v>
          </cell>
          <cell r="S164" t="str">
            <v xml:space="preserve">---------- </v>
          </cell>
          <cell r="T164" t="str">
            <v xml:space="preserve">---------- </v>
          </cell>
          <cell r="U164" t="str">
            <v xml:space="preserve">---------- </v>
          </cell>
          <cell r="V164" t="str">
            <v xml:space="preserve">---------- </v>
          </cell>
          <cell r="W164" t="str">
            <v xml:space="preserve">---------- </v>
          </cell>
          <cell r="X164" t="str">
            <v xml:space="preserve">---------- </v>
          </cell>
          <cell r="Y164" t="str">
            <v xml:space="preserve">---------- </v>
          </cell>
          <cell r="Z164" t="str">
            <v xml:space="preserve">---------- </v>
          </cell>
          <cell r="AA164" t="str">
            <v xml:space="preserve">---------- </v>
          </cell>
          <cell r="AB164" t="str">
            <v xml:space="preserve">---------- </v>
          </cell>
          <cell r="AC164" t="str">
            <v xml:space="preserve">---------- </v>
          </cell>
          <cell r="AD164" t="str">
            <v xml:space="preserve">---------- </v>
          </cell>
          <cell r="AE164" t="str">
            <v xml:space="preserve">---------- </v>
          </cell>
          <cell r="AF164" t="str">
            <v xml:space="preserve">---------- </v>
          </cell>
          <cell r="AG164" t="str">
            <v xml:space="preserve">---------- </v>
          </cell>
        </row>
        <row r="165">
          <cell r="A165" t="str">
            <v>BOE Reserves - End of Year</v>
          </cell>
          <cell r="B165">
            <v>53.130279999999999</v>
          </cell>
          <cell r="C165">
            <v>78.386585308500003</v>
          </cell>
          <cell r="D165">
            <v>105.24748038305445</v>
          </cell>
          <cell r="E165">
            <v>65.163588000000004</v>
          </cell>
          <cell r="F165">
            <v>60.333647937500004</v>
          </cell>
          <cell r="G165">
            <v>55.831347661250007</v>
          </cell>
          <cell r="H165">
            <v>51.613148195525007</v>
          </cell>
          <cell r="I165">
            <v>47.658435337614506</v>
          </cell>
          <cell r="J165">
            <v>43.948127082849716</v>
          </cell>
          <cell r="K165">
            <v>40.46455898709366</v>
          </cell>
          <cell r="L165">
            <v>37.191378121497657</v>
          </cell>
          <cell r="M165">
            <v>34.113444975215131</v>
          </cell>
          <cell r="N165">
            <v>31.216742710084699</v>
          </cell>
          <cell r="O165">
            <v>28.534804375758405</v>
          </cell>
          <cell r="P165">
            <v>26.065286892980325</v>
          </cell>
          <cell r="Q165">
            <v>23.793345512507322</v>
          </cell>
          <cell r="R165">
            <v>21.702925797556844</v>
          </cell>
          <cell r="S165">
            <v>21.702925797556844</v>
          </cell>
          <cell r="T165">
            <v>21.702925797556844</v>
          </cell>
          <cell r="U165">
            <v>21.702925797556844</v>
          </cell>
          <cell r="V165">
            <v>21.702925797556844</v>
          </cell>
          <cell r="W165">
            <v>0</v>
          </cell>
          <cell r="X165">
            <v>0</v>
          </cell>
          <cell r="Y165">
            <v>0</v>
          </cell>
          <cell r="Z165">
            <v>0</v>
          </cell>
          <cell r="AA165">
            <v>0</v>
          </cell>
          <cell r="AB165">
            <v>0</v>
          </cell>
          <cell r="AC165">
            <v>0</v>
          </cell>
          <cell r="AD165">
            <v>0</v>
          </cell>
          <cell r="AE165">
            <v>0</v>
          </cell>
          <cell r="AF165">
            <v>0</v>
          </cell>
          <cell r="AG165">
            <v>0</v>
          </cell>
        </row>
        <row r="166">
          <cell r="A166" t="str">
            <v>=</v>
          </cell>
          <cell r="B166" t="str">
            <v xml:space="preserve"> =========</v>
          </cell>
          <cell r="C166" t="str">
            <v xml:space="preserve"> =========</v>
          </cell>
          <cell r="D166" t="str">
            <v xml:space="preserve"> =========</v>
          </cell>
          <cell r="E166" t="str">
            <v xml:space="preserve"> =========</v>
          </cell>
          <cell r="F166" t="str">
            <v xml:space="preserve"> =========</v>
          </cell>
          <cell r="G166" t="str">
            <v xml:space="preserve"> =========</v>
          </cell>
          <cell r="H166" t="str">
            <v xml:space="preserve"> =========</v>
          </cell>
          <cell r="I166" t="str">
            <v xml:space="preserve"> =========</v>
          </cell>
          <cell r="J166" t="str">
            <v xml:space="preserve"> =========</v>
          </cell>
          <cell r="K166" t="str">
            <v xml:space="preserve"> =========</v>
          </cell>
          <cell r="L166" t="str">
            <v xml:space="preserve"> =========</v>
          </cell>
          <cell r="M166" t="str">
            <v xml:space="preserve"> =========</v>
          </cell>
          <cell r="N166" t="str">
            <v xml:space="preserve"> =========</v>
          </cell>
          <cell r="O166" t="str">
            <v xml:space="preserve"> =========</v>
          </cell>
          <cell r="P166" t="str">
            <v xml:space="preserve"> =========</v>
          </cell>
          <cell r="Q166" t="str">
            <v xml:space="preserve"> =========</v>
          </cell>
          <cell r="R166" t="str">
            <v xml:space="preserve"> =========</v>
          </cell>
          <cell r="S166" t="str">
            <v xml:space="preserve"> =========</v>
          </cell>
          <cell r="T166" t="str">
            <v xml:space="preserve"> =========</v>
          </cell>
          <cell r="U166" t="str">
            <v xml:space="preserve"> =========</v>
          </cell>
          <cell r="V166" t="str">
            <v xml:space="preserve"> =========</v>
          </cell>
          <cell r="W166" t="str">
            <v xml:space="preserve"> =========</v>
          </cell>
          <cell r="X166" t="str">
            <v xml:space="preserve"> =========</v>
          </cell>
          <cell r="Y166" t="str">
            <v xml:space="preserve"> =========</v>
          </cell>
          <cell r="Z166" t="str">
            <v xml:space="preserve"> =========</v>
          </cell>
          <cell r="AA166" t="str">
            <v xml:space="preserve"> =========</v>
          </cell>
          <cell r="AB166" t="str">
            <v xml:space="preserve"> =========</v>
          </cell>
          <cell r="AC166" t="str">
            <v xml:space="preserve"> =========</v>
          </cell>
          <cell r="AD166" t="str">
            <v xml:space="preserve"> =========</v>
          </cell>
          <cell r="AE166" t="str">
            <v xml:space="preserve"> =========</v>
          </cell>
          <cell r="AF166" t="str">
            <v xml:space="preserve"> =========</v>
          </cell>
          <cell r="AG166" t="str">
            <v xml:space="preserve"> =========</v>
          </cell>
        </row>
        <row r="167">
          <cell r="A167" t="str">
            <v>Book Basis of PP&amp;E</v>
          </cell>
          <cell r="C167">
            <v>299.8</v>
          </cell>
          <cell r="D167">
            <v>289.43686278026297</v>
          </cell>
          <cell r="E167">
            <v>287.34434725609128</v>
          </cell>
          <cell r="F167">
            <v>268.71022041411925</v>
          </cell>
          <cell r="G167">
            <v>250.95549049433461</v>
          </cell>
          <cell r="H167">
            <v>233.71589043100028</v>
          </cell>
          <cell r="I167">
            <v>216.96139739967256</v>
          </cell>
          <cell r="J167">
            <v>200.66248267705262</v>
          </cell>
          <cell r="K167">
            <v>184.79001104159201</v>
          </cell>
          <cell r="L167">
            <v>169.31512809728534</v>
          </cell>
          <cell r="M167">
            <v>154.20913221850583</v>
          </cell>
          <cell r="N167">
            <v>139.4433268470122</v>
          </cell>
          <cell r="O167">
            <v>125.239044271331</v>
          </cell>
          <cell r="P167">
            <v>114.23116943808208</v>
          </cell>
          <cell r="Q167">
            <v>100.95746722823594</v>
          </cell>
        </row>
        <row r="168">
          <cell r="A168" t="str">
            <v>Book Basis of Assets Sold</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row>
        <row r="169">
          <cell r="A169" t="str">
            <v>U.S. Tax Basis of PP&amp;E</v>
          </cell>
          <cell r="C169">
            <v>150</v>
          </cell>
          <cell r="D169">
            <v>164.62782616681844</v>
          </cell>
          <cell r="E169">
            <v>174.9528943030592</v>
          </cell>
          <cell r="F169">
            <v>177.54302142388082</v>
          </cell>
          <cell r="G169">
            <v>174.26524202007312</v>
          </cell>
          <cell r="H169">
            <v>171.01718921137123</v>
          </cell>
          <cell r="I169">
            <v>167.86215716282618</v>
          </cell>
          <cell r="J169">
            <v>164.79340920347647</v>
          </cell>
          <cell r="K169">
            <v>161.80470911496172</v>
          </cell>
          <cell r="L169">
            <v>158.89028369353196</v>
          </cell>
          <cell r="M169">
            <v>156.04478811798725</v>
          </cell>
          <cell r="N169">
            <v>153.26327391314101</v>
          </cell>
          <cell r="O169">
            <v>150.55757951660826</v>
          </cell>
          <cell r="P169">
            <v>147.92687773259601</v>
          </cell>
          <cell r="Q169">
            <v>145.36592780192345</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row>
        <row r="170">
          <cell r="A170" t="str">
            <v>Foreign Tax Basis of PP&amp;E</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row>
        <row r="171">
          <cell r="A171" t="str">
            <v>U.S. Taxis Basis of Assets Sold</v>
          </cell>
          <cell r="C171">
            <v>0</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row>
        <row r="172">
          <cell r="A172" t="str">
            <v>TAX DD&amp;A</v>
          </cell>
          <cell r="C172">
            <v>0</v>
          </cell>
          <cell r="D172">
            <v>9.8833878271055244</v>
          </cell>
          <cell r="E172">
            <v>2.0468905341745507</v>
          </cell>
          <cell r="F172">
            <v>3.0938728791783703</v>
          </cell>
          <cell r="G172">
            <v>3.2777794038076968</v>
          </cell>
          <cell r="H172">
            <v>3.2480528087018734</v>
          </cell>
          <cell r="I172">
            <v>3.1550320485450416</v>
          </cell>
          <cell r="J172">
            <v>3.0687479593497065</v>
          </cell>
          <cell r="K172">
            <v>2.9887000885147597</v>
          </cell>
          <cell r="L172">
            <v>2.9144254214297587</v>
          </cell>
          <cell r="M172">
            <v>2.8454955755447107</v>
          </cell>
          <cell r="N172">
            <v>2.7815142048462471</v>
          </cell>
          <cell r="O172">
            <v>2.7056943965327442</v>
          </cell>
          <cell r="P172">
            <v>2.6307017840122362</v>
          </cell>
          <cell r="Q172">
            <v>2.5609499306725723</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row>
        <row r="173">
          <cell r="A173" t="str">
            <v>Tax Lease Expiration Expense</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row>
        <row r="174">
          <cell r="A174" t="str">
            <v>U.S. Taxable Income FTC</v>
          </cell>
          <cell r="C174">
            <v>0</v>
          </cell>
          <cell r="D174">
            <v>20.583038439217951</v>
          </cell>
          <cell r="E174">
            <v>20.836948854972743</v>
          </cell>
          <cell r="F174">
            <v>42.502375273670239</v>
          </cell>
          <cell r="G174">
            <v>38.943638548349405</v>
          </cell>
          <cell r="H174">
            <v>34.724154656391818</v>
          </cell>
          <cell r="I174">
            <v>31.647894547893191</v>
          </cell>
          <cell r="J174">
            <v>28.624772329948041</v>
          </cell>
          <cell r="K174">
            <v>26.009601839324819</v>
          </cell>
          <cell r="L174">
            <v>24.25669749162607</v>
          </cell>
          <cell r="M174">
            <v>22.008010102015824</v>
          </cell>
          <cell r="N174">
            <v>20.219378935062867</v>
          </cell>
          <cell r="O174">
            <v>18.091326875421295</v>
          </cell>
          <cell r="P174">
            <v>15.981859608459784</v>
          </cell>
          <cell r="Q174">
            <v>14.018781731289868</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row>
        <row r="175">
          <cell r="A175" t="str">
            <v>U.S. Taxable Income FTD</v>
          </cell>
          <cell r="C175">
            <v>0</v>
          </cell>
          <cell r="D175">
            <v>20.583038439217951</v>
          </cell>
          <cell r="E175">
            <v>20.836948854972743</v>
          </cell>
          <cell r="F175">
            <v>42.502375273670239</v>
          </cell>
          <cell r="G175">
            <v>38.943638548349405</v>
          </cell>
          <cell r="H175">
            <v>29.017916267609113</v>
          </cell>
          <cell r="I175">
            <v>25.338142672388187</v>
          </cell>
          <cell r="J175">
            <v>21.854358422377036</v>
          </cell>
          <cell r="K175">
            <v>17.643627092249947</v>
          </cell>
          <cell r="L175">
            <v>18.455330960578092</v>
          </cell>
          <cell r="M175">
            <v>14.858436178189477</v>
          </cell>
          <cell r="N175">
            <v>13.613511076820432</v>
          </cell>
          <cell r="O175">
            <v>12.132803316185131</v>
          </cell>
          <cell r="P175">
            <v>10.67042981876264</v>
          </cell>
          <cell r="Q175">
            <v>9.3103616090000205</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row>
        <row r="176">
          <cell r="A176" t="str">
            <v>Foreign Taxes Paid</v>
          </cell>
          <cell r="C176">
            <v>0</v>
          </cell>
          <cell r="D176">
            <v>0</v>
          </cell>
          <cell r="E176">
            <v>0</v>
          </cell>
          <cell r="F176">
            <v>0</v>
          </cell>
          <cell r="G176">
            <v>0</v>
          </cell>
          <cell r="H176">
            <v>6.657278120246497</v>
          </cell>
          <cell r="I176">
            <v>7.3613771880891745</v>
          </cell>
          <cell r="J176">
            <v>7.8988162254995071</v>
          </cell>
          <cell r="K176">
            <v>9.760303871587352</v>
          </cell>
          <cell r="L176">
            <v>6.7682609528893085</v>
          </cell>
          <cell r="M176">
            <v>8.3411695777974089</v>
          </cell>
          <cell r="N176">
            <v>7.7068458346161783</v>
          </cell>
          <cell r="O176">
            <v>6.9516108191088621</v>
          </cell>
          <cell r="P176">
            <v>6.1966680879800018</v>
          </cell>
          <cell r="Q176">
            <v>5.4931568093381582</v>
          </cell>
          <cell r="R176">
            <v>4.9416462510417762</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row>
        <row r="177">
          <cell r="A177" t="str">
            <v>Deductible Royalty (Tax)</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row>
        <row r="178">
          <cell r="A178" t="str">
            <v>Debt Balance</v>
          </cell>
          <cell r="C178">
            <v>0</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row>
        <row r="180">
          <cell r="A180" t="str">
            <v>Production from New Reserves MMBOE</v>
          </cell>
          <cell r="C180">
            <v>0</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row>
        <row r="183">
          <cell r="A183" t="str">
            <v>BALANCE SHEET</v>
          </cell>
        </row>
        <row r="184">
          <cell r="A184" t="str">
            <v>CURRENT ASSETS</v>
          </cell>
        </row>
        <row r="186">
          <cell r="A186" t="str">
            <v>Cash</v>
          </cell>
          <cell r="C186">
            <v>0</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row>
        <row r="187">
          <cell r="A187" t="str">
            <v>Trade Receivables</v>
          </cell>
          <cell r="C187">
            <v>20.558649999999997</v>
          </cell>
          <cell r="D187">
            <v>8.6280000000000001</v>
          </cell>
          <cell r="E187">
            <v>8.1</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row>
        <row r="188">
          <cell r="A188" t="str">
            <v>Other Receivables</v>
          </cell>
          <cell r="C188">
            <v>4.4000000000000004</v>
          </cell>
          <cell r="D188">
            <v>2.706</v>
          </cell>
          <cell r="E188">
            <v>5.75</v>
          </cell>
          <cell r="F188">
            <v>5.75</v>
          </cell>
          <cell r="G188">
            <v>5.05</v>
          </cell>
          <cell r="H188">
            <v>5.05</v>
          </cell>
          <cell r="I188">
            <v>3.9299999999999993</v>
          </cell>
          <cell r="J188">
            <v>3.9299999999999993</v>
          </cell>
          <cell r="K188">
            <v>3.258</v>
          </cell>
          <cell r="L188">
            <v>3.258</v>
          </cell>
          <cell r="M188">
            <v>2.8548</v>
          </cell>
          <cell r="N188">
            <v>2.6128799999999996</v>
          </cell>
          <cell r="O188">
            <v>2.4677280000000001</v>
          </cell>
          <cell r="P188">
            <v>2.3806368</v>
          </cell>
          <cell r="Q188">
            <v>2.3283820799999999</v>
          </cell>
          <cell r="R188">
            <v>2.2970292479999999</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row>
        <row r="189">
          <cell r="A189" t="str">
            <v>Inventories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row>
        <row r="190">
          <cell r="A190" t="str">
            <v>Total Current Assets</v>
          </cell>
          <cell r="C190">
            <v>24.958649999999999</v>
          </cell>
          <cell r="D190">
            <v>11.334</v>
          </cell>
          <cell r="E190">
            <v>13.85</v>
          </cell>
          <cell r="F190">
            <v>5.75</v>
          </cell>
          <cell r="G190">
            <v>5.05</v>
          </cell>
          <cell r="H190">
            <v>5.05</v>
          </cell>
          <cell r="I190">
            <v>3.9299999999999993</v>
          </cell>
          <cell r="J190">
            <v>3.9299999999999993</v>
          </cell>
          <cell r="K190">
            <v>3.258</v>
          </cell>
          <cell r="L190">
            <v>3.258</v>
          </cell>
          <cell r="M190">
            <v>2.8548</v>
          </cell>
          <cell r="N190">
            <v>2.6128799999999996</v>
          </cell>
          <cell r="O190">
            <v>2.4677280000000001</v>
          </cell>
          <cell r="P190">
            <v>2.3806368</v>
          </cell>
          <cell r="Q190">
            <v>2.3283820799999999</v>
          </cell>
          <cell r="R190">
            <v>2.2970292479999999</v>
          </cell>
        </row>
        <row r="192">
          <cell r="A192" t="str">
            <v>NONCURRENT ASSETS</v>
          </cell>
        </row>
        <row r="194">
          <cell r="A194" t="str">
            <v>Other Receivables</v>
          </cell>
          <cell r="C194">
            <v>0.1</v>
          </cell>
          <cell r="D194">
            <v>0.7</v>
          </cell>
          <cell r="E194">
            <v>1.7000000000000002</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Intercompany Accounts</v>
          </cell>
          <cell r="C195">
            <v>-217.3</v>
          </cell>
          <cell r="D195">
            <v>32.738999999999997</v>
          </cell>
          <cell r="E195">
            <v>44.8</v>
          </cell>
          <cell r="F195">
            <v>82.6</v>
          </cell>
          <cell r="G195">
            <v>105.69999999999999</v>
          </cell>
          <cell r="H195">
            <v>123.55</v>
          </cell>
          <cell r="I195">
            <v>138.94999999999999</v>
          </cell>
          <cell r="J195">
            <v>149.1</v>
          </cell>
          <cell r="K195">
            <v>159.25</v>
          </cell>
          <cell r="L195">
            <v>166.25</v>
          </cell>
          <cell r="M195">
            <v>170.1</v>
          </cell>
          <cell r="N195">
            <v>175</v>
          </cell>
          <cell r="O195">
            <v>178.5</v>
          </cell>
          <cell r="P195">
            <v>180.95</v>
          </cell>
          <cell r="Q195">
            <v>180.95</v>
          </cell>
          <cell r="R195">
            <v>173.6</v>
          </cell>
        </row>
        <row r="196">
          <cell r="A196" t="str">
            <v>Investments</v>
          </cell>
          <cell r="C196">
            <v>0</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row>
        <row r="197">
          <cell r="A197" t="str">
            <v>Fixed Assets</v>
          </cell>
          <cell r="C197">
            <v>299.8</v>
          </cell>
          <cell r="D197">
            <v>307.77940000000007</v>
          </cell>
          <cell r="E197">
            <v>281.57849447582828</v>
          </cell>
          <cell r="F197">
            <v>262.94436763385625</v>
          </cell>
          <cell r="G197">
            <v>245.65063771407168</v>
          </cell>
          <cell r="H197">
            <v>228.41103765073734</v>
          </cell>
          <cell r="I197">
            <v>211.65654461940963</v>
          </cell>
          <cell r="J197">
            <v>195.35762989678966</v>
          </cell>
          <cell r="K197">
            <v>179.13515826132908</v>
          </cell>
          <cell r="L197">
            <v>163.31027531702239</v>
          </cell>
          <cell r="M197">
            <v>147.85427943824291</v>
          </cell>
          <cell r="N197">
            <v>132.3884740667493</v>
          </cell>
          <cell r="O197">
            <v>117.4841914910681</v>
          </cell>
          <cell r="P197">
            <v>105.77631665781919</v>
          </cell>
          <cell r="Q197">
            <v>92.152614447973036</v>
          </cell>
          <cell r="R197">
            <v>87.946825050288453</v>
          </cell>
        </row>
        <row r="198">
          <cell r="A198" t="str">
            <v>Total Noncurrent Assets</v>
          </cell>
          <cell r="C198">
            <v>82.6</v>
          </cell>
          <cell r="D198">
            <v>341.21840000000009</v>
          </cell>
          <cell r="E198">
            <v>328.07849447582828</v>
          </cell>
          <cell r="F198">
            <v>345.54436763385627</v>
          </cell>
          <cell r="G198">
            <v>351.35063771407169</v>
          </cell>
          <cell r="H198">
            <v>351.96103765073735</v>
          </cell>
          <cell r="I198">
            <v>350.60654461940965</v>
          </cell>
          <cell r="J198">
            <v>344.45762989678963</v>
          </cell>
          <cell r="K198">
            <v>338.38515826132908</v>
          </cell>
          <cell r="L198">
            <v>329.56027531702239</v>
          </cell>
          <cell r="M198">
            <v>317.95427943824291</v>
          </cell>
          <cell r="N198">
            <v>307.38847406674927</v>
          </cell>
          <cell r="O198">
            <v>295.98419149106809</v>
          </cell>
          <cell r="P198">
            <v>286.72631665781921</v>
          </cell>
          <cell r="Q198">
            <v>273.102614447973</v>
          </cell>
          <cell r="R198">
            <v>261.54682505028848</v>
          </cell>
        </row>
        <row r="200">
          <cell r="A200" t="str">
            <v>TOTAL ASSETS</v>
          </cell>
          <cell r="C200">
            <v>107.55865</v>
          </cell>
          <cell r="D200">
            <v>352.55240000000009</v>
          </cell>
          <cell r="E200">
            <v>341.9284944758283</v>
          </cell>
          <cell r="F200">
            <v>351.29436763385627</v>
          </cell>
          <cell r="G200">
            <v>356.40063771407171</v>
          </cell>
          <cell r="H200">
            <v>357.01103765073736</v>
          </cell>
          <cell r="I200">
            <v>354.53654461940965</v>
          </cell>
          <cell r="J200">
            <v>348.38762989678963</v>
          </cell>
          <cell r="K200">
            <v>341.64315826132906</v>
          </cell>
          <cell r="L200">
            <v>332.81827531702237</v>
          </cell>
          <cell r="M200">
            <v>320.80907943824292</v>
          </cell>
          <cell r="N200">
            <v>310.00135406674929</v>
          </cell>
          <cell r="O200">
            <v>298.45191949106811</v>
          </cell>
          <cell r="P200">
            <v>289.1069534578192</v>
          </cell>
          <cell r="Q200">
            <v>275.43099652797298</v>
          </cell>
          <cell r="R200">
            <v>263.84385429828848</v>
          </cell>
        </row>
        <row r="203">
          <cell r="A203" t="str">
            <v>CURRENT LIABILITIES</v>
          </cell>
        </row>
        <row r="205">
          <cell r="A205" t="str">
            <v>Accounts Payable</v>
          </cell>
          <cell r="C205">
            <v>4.5</v>
          </cell>
          <cell r="D205">
            <v>2.4999999999999996</v>
          </cell>
          <cell r="E205">
            <v>7.5</v>
          </cell>
          <cell r="F205">
            <v>7.2</v>
          </cell>
          <cell r="G205">
            <v>7.2</v>
          </cell>
          <cell r="H205">
            <v>7.2</v>
          </cell>
          <cell r="I205">
            <v>7.2</v>
          </cell>
          <cell r="J205">
            <v>7.2</v>
          </cell>
          <cell r="K205">
            <v>7.2</v>
          </cell>
          <cell r="L205">
            <v>7.2</v>
          </cell>
          <cell r="M205">
            <v>5.04</v>
          </cell>
          <cell r="N205">
            <v>3.5279999999999991</v>
          </cell>
          <cell r="O205">
            <v>2.4695999999999994</v>
          </cell>
          <cell r="P205">
            <v>1.7287199999999994</v>
          </cell>
          <cell r="Q205">
            <v>0.95799899999999971</v>
          </cell>
          <cell r="R205">
            <v>0</v>
          </cell>
        </row>
        <row r="206">
          <cell r="A206" t="str">
            <v>Loans</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Salaries and Social Security</v>
          </cell>
          <cell r="C207">
            <v>0</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row>
        <row r="208">
          <cell r="A208" t="str">
            <v>Taxes Payable</v>
          </cell>
          <cell r="C208">
            <v>3</v>
          </cell>
          <cell r="D208">
            <v>3.0200000000000005</v>
          </cell>
          <cell r="E208">
            <v>2.9999999999999996</v>
          </cell>
          <cell r="F208">
            <v>0</v>
          </cell>
          <cell r="G208">
            <v>0</v>
          </cell>
          <cell r="H208">
            <v>6.657278120246497</v>
          </cell>
          <cell r="I208">
            <v>7.3613771880891745</v>
          </cell>
          <cell r="J208">
            <v>7.8988162254995071</v>
          </cell>
          <cell r="K208">
            <v>9.760303871587352</v>
          </cell>
          <cell r="L208">
            <v>6.7682609528893085</v>
          </cell>
          <cell r="M208">
            <v>8.3411695777974089</v>
          </cell>
          <cell r="N208">
            <v>7.7068458346161783</v>
          </cell>
          <cell r="O208">
            <v>6.9516108191088621</v>
          </cell>
          <cell r="P208">
            <v>6.1966680879800018</v>
          </cell>
          <cell r="Q208">
            <v>5.4931568093381582</v>
          </cell>
          <cell r="R208">
            <v>4.9416462510417762</v>
          </cell>
        </row>
        <row r="209">
          <cell r="A209" t="str">
            <v>Total Current Liabilities</v>
          </cell>
          <cell r="C209">
            <v>7.5</v>
          </cell>
          <cell r="D209">
            <v>5.52</v>
          </cell>
          <cell r="E209">
            <v>10.5</v>
          </cell>
          <cell r="F209">
            <v>7.2</v>
          </cell>
          <cell r="G209">
            <v>7.2</v>
          </cell>
          <cell r="H209">
            <v>13.857278120246498</v>
          </cell>
          <cell r="I209">
            <v>14.561377188089175</v>
          </cell>
          <cell r="J209">
            <v>15.098816225499508</v>
          </cell>
          <cell r="K209">
            <v>16.960303871587353</v>
          </cell>
          <cell r="L209">
            <v>13.96826095288931</v>
          </cell>
          <cell r="M209">
            <v>13.381169577797408</v>
          </cell>
          <cell r="N209">
            <v>11.234845834616177</v>
          </cell>
          <cell r="O209">
            <v>9.421210819108861</v>
          </cell>
          <cell r="P209">
            <v>7.9253880879800009</v>
          </cell>
          <cell r="Q209">
            <v>6.4511558093381582</v>
          </cell>
          <cell r="R209">
            <v>4.9416462510417762</v>
          </cell>
        </row>
        <row r="211">
          <cell r="A211" t="str">
            <v>NONCURRENT LIABILITIES</v>
          </cell>
        </row>
        <row r="213">
          <cell r="A213" t="str">
            <v>Accounts Payable</v>
          </cell>
          <cell r="C213">
            <v>0.7</v>
          </cell>
          <cell r="D213">
            <v>0.5</v>
          </cell>
          <cell r="E213">
            <v>0.3</v>
          </cell>
          <cell r="F213">
            <v>0.3</v>
          </cell>
          <cell r="G213">
            <v>0.3</v>
          </cell>
          <cell r="H213">
            <v>0.3</v>
          </cell>
          <cell r="I213">
            <v>0.3</v>
          </cell>
          <cell r="J213">
            <v>0.3</v>
          </cell>
          <cell r="K213">
            <v>0.3</v>
          </cell>
          <cell r="L213">
            <v>0.3</v>
          </cell>
          <cell r="M213">
            <v>0.21</v>
          </cell>
          <cell r="N213">
            <v>0.14699999999999999</v>
          </cell>
          <cell r="O213">
            <v>0.10289999999999999</v>
          </cell>
          <cell r="P213">
            <v>7.2029999999999983E-2</v>
          </cell>
          <cell r="Q213">
            <v>5.0420999999999987E-2</v>
          </cell>
          <cell r="R213">
            <v>0</v>
          </cell>
        </row>
        <row r="214">
          <cell r="A214" t="str">
            <v>Loans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Reserves</v>
          </cell>
          <cell r="C215">
            <v>0.1</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row>
        <row r="216">
          <cell r="A216" t="str">
            <v>Total Noncurrent Liabilities</v>
          </cell>
          <cell r="C216">
            <v>0.79999999999999993</v>
          </cell>
          <cell r="D216">
            <v>0.5</v>
          </cell>
          <cell r="E216">
            <v>0.3</v>
          </cell>
          <cell r="F216">
            <v>0.3</v>
          </cell>
          <cell r="G216">
            <v>0.3</v>
          </cell>
          <cell r="H216">
            <v>0.3</v>
          </cell>
          <cell r="I216">
            <v>0.3</v>
          </cell>
          <cell r="J216">
            <v>0.3</v>
          </cell>
          <cell r="K216">
            <v>0.3</v>
          </cell>
          <cell r="L216">
            <v>0.3</v>
          </cell>
          <cell r="M216">
            <v>0.21</v>
          </cell>
          <cell r="N216">
            <v>0.14699999999999999</v>
          </cell>
          <cell r="O216">
            <v>0.10289999999999999</v>
          </cell>
          <cell r="P216">
            <v>7.2029999999999983E-2</v>
          </cell>
          <cell r="Q216">
            <v>5.0420999999999987E-2</v>
          </cell>
          <cell r="R216">
            <v>0</v>
          </cell>
        </row>
        <row r="218">
          <cell r="A218" t="str">
            <v>TOTAL LIABILITIES</v>
          </cell>
          <cell r="C218">
            <v>8.3000000000000007</v>
          </cell>
          <cell r="D218">
            <v>6.02</v>
          </cell>
          <cell r="E218">
            <v>10.8</v>
          </cell>
          <cell r="F218">
            <v>7.5</v>
          </cell>
          <cell r="G218">
            <v>7.5</v>
          </cell>
          <cell r="H218">
            <v>14.157278120246499</v>
          </cell>
          <cell r="I218">
            <v>14.861377188089175</v>
          </cell>
          <cell r="J218">
            <v>15.398816225499509</v>
          </cell>
          <cell r="K218">
            <v>17.260303871587354</v>
          </cell>
          <cell r="L218">
            <v>14.26826095288931</v>
          </cell>
          <cell r="M218">
            <v>13.591169577797409</v>
          </cell>
          <cell r="N218">
            <v>11.381845834616177</v>
          </cell>
          <cell r="O218">
            <v>9.524110819108861</v>
          </cell>
          <cell r="P218">
            <v>7.9974180879800008</v>
          </cell>
          <cell r="Q218">
            <v>6.5015768093381583</v>
          </cell>
          <cell r="R218">
            <v>4.9416462510417762</v>
          </cell>
        </row>
        <row r="219">
          <cell r="A219" t="str">
            <v>PREFERRED STOCK</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row>
        <row r="220">
          <cell r="A220" t="str">
            <v>SHAREHOLDER'S EQUITY</v>
          </cell>
          <cell r="C220">
            <v>99.258650000000003</v>
          </cell>
          <cell r="D220">
            <v>346.53240000000011</v>
          </cell>
          <cell r="E220">
            <v>331.12849447582829</v>
          </cell>
          <cell r="F220">
            <v>343.79436763385627</v>
          </cell>
          <cell r="G220">
            <v>348.90063771407171</v>
          </cell>
          <cell r="H220">
            <v>342.85375953049089</v>
          </cell>
          <cell r="I220">
            <v>339.67516743132046</v>
          </cell>
          <cell r="J220">
            <v>332.98881367129013</v>
          </cell>
          <cell r="K220">
            <v>324.38285438974174</v>
          </cell>
          <cell r="L220">
            <v>318.55001436413306</v>
          </cell>
          <cell r="M220">
            <v>307.2179098604455</v>
          </cell>
          <cell r="N220">
            <v>298.61950823213311</v>
          </cell>
          <cell r="O220">
            <v>288.92780867195927</v>
          </cell>
          <cell r="P220">
            <v>281.10953536983919</v>
          </cell>
          <cell r="Q220">
            <v>268.92941971863485</v>
          </cell>
          <cell r="R220">
            <v>258.90220804724669</v>
          </cell>
        </row>
        <row r="222">
          <cell r="A222" t="str">
            <v>TOTAL LIABILITIES AND SHAREHOLDER'S EQUITY</v>
          </cell>
          <cell r="C222">
            <v>107.55865</v>
          </cell>
          <cell r="D222">
            <v>352.55240000000009</v>
          </cell>
          <cell r="E222">
            <v>341.9284944758283</v>
          </cell>
          <cell r="F222">
            <v>351.29436763385627</v>
          </cell>
          <cell r="G222">
            <v>356.40063771407171</v>
          </cell>
          <cell r="H222">
            <v>357.01103765073736</v>
          </cell>
          <cell r="I222">
            <v>354.53654461940965</v>
          </cell>
          <cell r="J222">
            <v>348.38762989678963</v>
          </cell>
          <cell r="K222">
            <v>341.64315826132906</v>
          </cell>
          <cell r="L222">
            <v>332.81827531702237</v>
          </cell>
          <cell r="M222">
            <v>320.80907943824292</v>
          </cell>
          <cell r="N222">
            <v>310.00135406674929</v>
          </cell>
          <cell r="O222">
            <v>298.45191949106811</v>
          </cell>
          <cell r="P222">
            <v>289.1069534578192</v>
          </cell>
          <cell r="Q222">
            <v>275.43099652797298</v>
          </cell>
          <cell r="R222">
            <v>263.84385429828848</v>
          </cell>
        </row>
        <row r="224">
          <cell r="A224" t="str">
            <v>NET WORKING CAPITAL</v>
          </cell>
          <cell r="C224">
            <v>17.458649999999999</v>
          </cell>
          <cell r="D224">
            <v>5.8140000000000001</v>
          </cell>
          <cell r="E224">
            <v>3.3499999999999996</v>
          </cell>
          <cell r="F224">
            <v>-1.4500000000000002</v>
          </cell>
          <cell r="G224">
            <v>-2.1500000000000004</v>
          </cell>
          <cell r="H224">
            <v>-8.8072781202464974</v>
          </cell>
        </row>
        <row r="225">
          <cell r="A225" t="str">
            <v>ROCE</v>
          </cell>
          <cell r="C225">
            <v>5.0227659234710537E-2</v>
          </cell>
          <cell r="D225">
            <v>2.4638282309861034E-2</v>
          </cell>
          <cell r="E225">
            <v>5.2762208988777176E-2</v>
          </cell>
          <cell r="F225">
            <v>0.10322627380951896</v>
          </cell>
          <cell r="G225">
            <v>0.10060289422899332</v>
          </cell>
          <cell r="H225">
            <v>6.8518519906574898E-2</v>
          </cell>
          <cell r="I225">
            <v>5.8481364543496991E-2</v>
          </cell>
          <cell r="J225">
            <v>4.6898946634801604E-2</v>
          </cell>
          <cell r="K225">
            <v>2.8824400588813418E-2</v>
          </cell>
          <cell r="L225">
            <v>3.8705665671226859E-2</v>
          </cell>
          <cell r="M225">
            <v>1.8946728969241104E-2</v>
          </cell>
          <cell r="N225">
            <v>1.3179310721036799E-2</v>
          </cell>
          <cell r="O225">
            <v>5.7432556587325937E-3</v>
          </cell>
          <cell r="P225">
            <v>2.2896040412508947E-2</v>
          </cell>
          <cell r="Q225">
            <v>-1.5939985449534622E-2</v>
          </cell>
          <cell r="R225">
            <v>-0.13813581382003215</v>
          </cell>
          <cell r="S225" t="e">
            <v>#DIV/0!</v>
          </cell>
          <cell r="T225" t="e">
            <v>#DIV/0!</v>
          </cell>
          <cell r="U225" t="e">
            <v>#DIV/0!</v>
          </cell>
          <cell r="V225" t="e">
            <v>#DIV/0!</v>
          </cell>
          <cell r="W225" t="e">
            <v>#DIV/0!</v>
          </cell>
          <cell r="X225" t="e">
            <v>#DIV/0!</v>
          </cell>
          <cell r="Y225" t="e">
            <v>#DIV/0!</v>
          </cell>
          <cell r="Z225" t="e">
            <v>#DIV/0!</v>
          </cell>
          <cell r="AA225" t="e">
            <v>#DIV/0!</v>
          </cell>
          <cell r="AB225" t="e">
            <v>#DIV/0!</v>
          </cell>
          <cell r="AC225" t="e">
            <v>#DIV/0!</v>
          </cell>
          <cell r="AD225" t="e">
            <v>#DIV/0!</v>
          </cell>
          <cell r="AE225" t="e">
            <v>#DIV/0!</v>
          </cell>
          <cell r="AF225" t="e">
            <v>#DIV/0!</v>
          </cell>
          <cell r="AG225" t="e">
            <v>#DIV/0!</v>
          </cell>
        </row>
        <row r="226">
          <cell r="A226" t="str">
            <v>CAPITAL EMPLOYED</v>
          </cell>
          <cell r="E226">
            <v>286.32849447582828</v>
          </cell>
          <cell r="F226">
            <v>261.19436763385625</v>
          </cell>
          <cell r="G226">
            <v>243.20063771407172</v>
          </cell>
          <cell r="H226">
            <v>219.30375953049085</v>
          </cell>
          <cell r="I226">
            <v>200.7251674313205</v>
          </cell>
          <cell r="J226">
            <v>183.88881367129014</v>
          </cell>
          <cell r="K226">
            <v>165.13285438974171</v>
          </cell>
          <cell r="L226">
            <v>152.30001436413306</v>
          </cell>
          <cell r="M226">
            <v>137.11790986044551</v>
          </cell>
          <cell r="N226">
            <v>123.61950823213311</v>
          </cell>
          <cell r="O226">
            <v>110.42780867195926</v>
          </cell>
          <cell r="P226">
            <v>100.15953536983922</v>
          </cell>
          <cell r="Q226">
            <v>87.97941971863483</v>
          </cell>
          <cell r="R226">
            <v>85.302208047246708</v>
          </cell>
        </row>
        <row r="228">
          <cell r="A228" t="str">
            <v>INPUT TEMPLATE</v>
          </cell>
          <cell r="C228">
            <v>1997</v>
          </cell>
          <cell r="D228">
            <v>1998</v>
          </cell>
          <cell r="E228">
            <v>1999</v>
          </cell>
          <cell r="F228">
            <v>2000</v>
          </cell>
          <cell r="G228">
            <v>2001</v>
          </cell>
          <cell r="H228">
            <v>2002</v>
          </cell>
          <cell r="I228">
            <v>2003</v>
          </cell>
          <cell r="J228">
            <v>2004</v>
          </cell>
          <cell r="K228">
            <v>2005</v>
          </cell>
          <cell r="L228">
            <v>2006</v>
          </cell>
          <cell r="M228">
            <v>2007</v>
          </cell>
          <cell r="N228">
            <v>2008</v>
          </cell>
          <cell r="O228">
            <v>2009</v>
          </cell>
          <cell r="P228">
            <v>2010</v>
          </cell>
          <cell r="Q228">
            <v>2011</v>
          </cell>
          <cell r="R228">
            <v>2012</v>
          </cell>
          <cell r="S228">
            <v>2013</v>
          </cell>
          <cell r="T228">
            <v>2014</v>
          </cell>
          <cell r="U228">
            <v>2015</v>
          </cell>
          <cell r="V228">
            <v>2016</v>
          </cell>
          <cell r="W228">
            <v>2017</v>
          </cell>
          <cell r="X228">
            <v>2018</v>
          </cell>
          <cell r="Y228">
            <v>2019</v>
          </cell>
          <cell r="Z228">
            <v>2020</v>
          </cell>
          <cell r="AA228">
            <v>2021</v>
          </cell>
          <cell r="AB228">
            <v>2022</v>
          </cell>
          <cell r="AC228">
            <v>2023</v>
          </cell>
          <cell r="AD228">
            <v>2024</v>
          </cell>
          <cell r="AE228">
            <v>2025</v>
          </cell>
          <cell r="AF228">
            <v>2026</v>
          </cell>
          <cell r="AG228">
            <v>2026</v>
          </cell>
        </row>
        <row r="229">
          <cell r="A229" t="str">
            <v>PRICES</v>
          </cell>
        </row>
        <row r="230">
          <cell r="A230" t="str">
            <v xml:space="preserve">   WTI</v>
          </cell>
          <cell r="C230">
            <v>19.5</v>
          </cell>
          <cell r="D230">
            <v>19.5</v>
          </cell>
          <cell r="E230">
            <v>19.5</v>
          </cell>
          <cell r="F230">
            <v>19.5</v>
          </cell>
          <cell r="G230">
            <v>19.5</v>
          </cell>
          <cell r="H230">
            <v>19.5</v>
          </cell>
          <cell r="I230">
            <v>19.5</v>
          </cell>
          <cell r="J230">
            <v>19.5</v>
          </cell>
          <cell r="K230">
            <v>19.5</v>
          </cell>
          <cell r="L230">
            <v>19.5</v>
          </cell>
          <cell r="M230">
            <v>19.5</v>
          </cell>
          <cell r="N230">
            <v>19.5</v>
          </cell>
          <cell r="O230">
            <v>19.5</v>
          </cell>
          <cell r="P230">
            <v>19.5</v>
          </cell>
          <cell r="Q230">
            <v>19.5</v>
          </cell>
          <cell r="R230">
            <v>19.5</v>
          </cell>
          <cell r="S230">
            <v>19.5</v>
          </cell>
          <cell r="T230">
            <v>19.5</v>
          </cell>
          <cell r="U230">
            <v>19.5</v>
          </cell>
          <cell r="V230">
            <v>19.5</v>
          </cell>
          <cell r="W230">
            <v>19.5</v>
          </cell>
          <cell r="X230">
            <v>19.5</v>
          </cell>
          <cell r="Y230">
            <v>19.5</v>
          </cell>
          <cell r="Z230">
            <v>19.5</v>
          </cell>
          <cell r="AA230">
            <v>19.5</v>
          </cell>
          <cell r="AB230">
            <v>19.5</v>
          </cell>
          <cell r="AC230">
            <v>19.5</v>
          </cell>
          <cell r="AD230">
            <v>19.5</v>
          </cell>
          <cell r="AE230">
            <v>19.5</v>
          </cell>
          <cell r="AF230">
            <v>19.5</v>
          </cell>
          <cell r="AG230">
            <v>19.5</v>
          </cell>
        </row>
        <row r="231">
          <cell r="A231" t="str">
            <v xml:space="preserve">   GAS (Henry Hub)</v>
          </cell>
          <cell r="C231">
            <v>2</v>
          </cell>
          <cell r="D231">
            <v>2</v>
          </cell>
          <cell r="E231">
            <v>2</v>
          </cell>
          <cell r="F231">
            <v>2</v>
          </cell>
          <cell r="G231">
            <v>2.0139999999999998</v>
          </cell>
          <cell r="H231">
            <v>2.028098</v>
          </cell>
          <cell r="I231">
            <v>2.042294686</v>
          </cell>
          <cell r="J231">
            <v>2.0565907488019999</v>
          </cell>
          <cell r="K231">
            <v>2.0709868840436099</v>
          </cell>
          <cell r="L231">
            <v>2.08548379223192</v>
          </cell>
          <cell r="M231">
            <v>2.1000821787775399</v>
          </cell>
          <cell r="N231">
            <v>2.1147827540289899</v>
          </cell>
          <cell r="O231">
            <v>2.1295862333071902</v>
          </cell>
          <cell r="P231">
            <v>2.1444933369403398</v>
          </cell>
          <cell r="Q231">
            <v>2.1595047902989202</v>
          </cell>
          <cell r="R231">
            <v>2.1746213238310101</v>
          </cell>
          <cell r="S231">
            <v>2.1898436730978301</v>
          </cell>
          <cell r="T231">
            <v>2.20517257880952</v>
          </cell>
          <cell r="U231">
            <v>2.2206087868611801</v>
          </cell>
          <cell r="V231">
            <v>2.2361530483692098</v>
          </cell>
          <cell r="W231">
            <v>2.2518061197077901</v>
          </cell>
          <cell r="X231">
            <v>2.2675687625457499</v>
          </cell>
          <cell r="Y231">
            <v>2.2834417438835701</v>
          </cell>
          <cell r="Z231">
            <v>2.2994258360907498</v>
          </cell>
          <cell r="AA231">
            <v>2.3155218169433902</v>
          </cell>
          <cell r="AB231">
            <v>2.33173046966199</v>
          </cell>
          <cell r="AC231">
            <v>2.3480525829496299</v>
          </cell>
          <cell r="AD231">
            <v>2.36448895103028</v>
          </cell>
          <cell r="AE231">
            <v>2.3810403736874899</v>
          </cell>
          <cell r="AF231">
            <v>2.3977076563033002</v>
          </cell>
          <cell r="AG231">
            <v>2.3977076563033002</v>
          </cell>
        </row>
        <row r="232">
          <cell r="A232" t="str">
            <v xml:space="preserve">   MCF per BOE</v>
          </cell>
          <cell r="C232">
            <v>6</v>
          </cell>
          <cell r="D232">
            <v>6</v>
          </cell>
          <cell r="E232">
            <v>6</v>
          </cell>
          <cell r="F232">
            <v>6</v>
          </cell>
          <cell r="G232">
            <v>6</v>
          </cell>
          <cell r="H232">
            <v>6</v>
          </cell>
          <cell r="I232">
            <v>6</v>
          </cell>
          <cell r="J232">
            <v>6</v>
          </cell>
          <cell r="K232">
            <v>6</v>
          </cell>
          <cell r="L232">
            <v>6</v>
          </cell>
          <cell r="M232">
            <v>6</v>
          </cell>
          <cell r="N232">
            <v>6</v>
          </cell>
          <cell r="O232">
            <v>6</v>
          </cell>
          <cell r="P232">
            <v>6</v>
          </cell>
          <cell r="Q232">
            <v>6</v>
          </cell>
          <cell r="R232">
            <v>6</v>
          </cell>
          <cell r="S232">
            <v>6</v>
          </cell>
          <cell r="T232">
            <v>6</v>
          </cell>
          <cell r="U232">
            <v>6</v>
          </cell>
          <cell r="V232">
            <v>6</v>
          </cell>
          <cell r="W232">
            <v>6</v>
          </cell>
          <cell r="X232">
            <v>6</v>
          </cell>
          <cell r="Y232">
            <v>6</v>
          </cell>
          <cell r="Z232">
            <v>6</v>
          </cell>
          <cell r="AA232">
            <v>6</v>
          </cell>
          <cell r="AB232">
            <v>6</v>
          </cell>
          <cell r="AC232">
            <v>6</v>
          </cell>
          <cell r="AD232">
            <v>6</v>
          </cell>
          <cell r="AE232">
            <v>6</v>
          </cell>
          <cell r="AF232">
            <v>6</v>
          </cell>
          <cell r="AG232">
            <v>6</v>
          </cell>
        </row>
        <row r="234">
          <cell r="A234" t="str">
            <v>INFLATION</v>
          </cell>
        </row>
        <row r="235">
          <cell r="A235" t="str">
            <v xml:space="preserve">   Inflation Rate</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row>
        <row r="236">
          <cell r="A236" t="str">
            <v xml:space="preserve">   Inflation Factor</v>
          </cell>
          <cell r="C236">
            <v>1</v>
          </cell>
          <cell r="D236">
            <v>1</v>
          </cell>
          <cell r="E236">
            <v>1</v>
          </cell>
          <cell r="F236">
            <v>1</v>
          </cell>
          <cell r="G236">
            <v>1</v>
          </cell>
          <cell r="H236">
            <v>1</v>
          </cell>
          <cell r="I236">
            <v>1</v>
          </cell>
          <cell r="J236">
            <v>1</v>
          </cell>
          <cell r="K236">
            <v>1</v>
          </cell>
          <cell r="L236">
            <v>1</v>
          </cell>
          <cell r="M236">
            <v>1</v>
          </cell>
          <cell r="N236">
            <v>1</v>
          </cell>
          <cell r="O236">
            <v>1</v>
          </cell>
          <cell r="P236">
            <v>1</v>
          </cell>
          <cell r="Q236">
            <v>1</v>
          </cell>
          <cell r="R236">
            <v>1</v>
          </cell>
          <cell r="S236">
            <v>1</v>
          </cell>
          <cell r="T236">
            <v>1</v>
          </cell>
          <cell r="U236">
            <v>1</v>
          </cell>
          <cell r="V236">
            <v>1</v>
          </cell>
          <cell r="W236">
            <v>1</v>
          </cell>
          <cell r="X236">
            <v>1</v>
          </cell>
          <cell r="Y236">
            <v>1</v>
          </cell>
          <cell r="Z236">
            <v>1</v>
          </cell>
          <cell r="AA236">
            <v>1</v>
          </cell>
          <cell r="AB236">
            <v>1</v>
          </cell>
          <cell r="AC236">
            <v>1</v>
          </cell>
          <cell r="AD236">
            <v>1</v>
          </cell>
          <cell r="AE236">
            <v>1</v>
          </cell>
          <cell r="AF236">
            <v>1</v>
          </cell>
          <cell r="AG236">
            <v>1</v>
          </cell>
          <cell r="AH236">
            <v>1</v>
          </cell>
        </row>
        <row r="238">
          <cell r="A238" t="str">
            <v>COST OF DEBT, EQUITY</v>
          </cell>
        </row>
        <row r="239">
          <cell r="A239" t="str">
            <v xml:space="preserve">   Maxus Cost of Capital </v>
          </cell>
          <cell r="C239">
            <v>0.16</v>
          </cell>
          <cell r="D239">
            <v>0.16</v>
          </cell>
          <cell r="E239">
            <v>0.16</v>
          </cell>
          <cell r="F239">
            <v>0.16</v>
          </cell>
          <cell r="G239">
            <v>0.16</v>
          </cell>
          <cell r="H239">
            <v>0.16</v>
          </cell>
          <cell r="I239">
            <v>0.16</v>
          </cell>
          <cell r="J239">
            <v>0.16</v>
          </cell>
          <cell r="K239">
            <v>0.16</v>
          </cell>
          <cell r="L239">
            <v>0.16</v>
          </cell>
          <cell r="M239">
            <v>0.16</v>
          </cell>
          <cell r="N239">
            <v>0.16</v>
          </cell>
          <cell r="O239">
            <v>0.16</v>
          </cell>
          <cell r="P239">
            <v>0.16</v>
          </cell>
          <cell r="Q239">
            <v>0.16</v>
          </cell>
          <cell r="R239">
            <v>0.16</v>
          </cell>
          <cell r="S239">
            <v>0.16</v>
          </cell>
          <cell r="T239">
            <v>0.16</v>
          </cell>
          <cell r="U239">
            <v>0.16</v>
          </cell>
          <cell r="V239">
            <v>0.16</v>
          </cell>
          <cell r="W239">
            <v>0.16</v>
          </cell>
          <cell r="X239">
            <v>0.16</v>
          </cell>
          <cell r="Y239">
            <v>0.16</v>
          </cell>
          <cell r="Z239">
            <v>0.16</v>
          </cell>
          <cell r="AA239">
            <v>0.16</v>
          </cell>
          <cell r="AB239">
            <v>0.16</v>
          </cell>
          <cell r="AC239">
            <v>0.16</v>
          </cell>
          <cell r="AD239">
            <v>0.16</v>
          </cell>
          <cell r="AE239">
            <v>0.16</v>
          </cell>
          <cell r="AF239">
            <v>0.16</v>
          </cell>
          <cell r="AG239">
            <v>0.16</v>
          </cell>
        </row>
        <row r="240">
          <cell r="A240" t="str">
            <v xml:space="preserve">   Discount Factor </v>
          </cell>
          <cell r="C240">
            <v>1</v>
          </cell>
          <cell r="D240">
            <v>0.92847669088525941</v>
          </cell>
          <cell r="E240">
            <v>0.80041094041832705</v>
          </cell>
          <cell r="F240">
            <v>0.69000943139510951</v>
          </cell>
          <cell r="G240">
            <v>0.59483571671992208</v>
          </cell>
          <cell r="H240">
            <v>0.51278941096545017</v>
          </cell>
          <cell r="I240">
            <v>0.44205983703918117</v>
          </cell>
          <cell r="J240">
            <v>0.38108606641308723</v>
          </cell>
          <cell r="K240">
            <v>0.32852247104576487</v>
          </cell>
          <cell r="L240">
            <v>0.28320902676359044</v>
          </cell>
          <cell r="M240">
            <v>0.24414571272723312</v>
          </cell>
          <cell r="N240">
            <v>0.21047044200623546</v>
          </cell>
          <cell r="O240">
            <v>0.18144003621227198</v>
          </cell>
          <cell r="P240">
            <v>0.15641382432092413</v>
          </cell>
          <cell r="Q240">
            <v>0.13483950372493458</v>
          </cell>
          <cell r="R240">
            <v>0.11624095148701259</v>
          </cell>
          <cell r="S240">
            <v>0.1002077167991488</v>
          </cell>
          <cell r="T240">
            <v>8.6385962757886875E-2</v>
          </cell>
          <cell r="U240">
            <v>7.4470657549902494E-2</v>
          </cell>
          <cell r="V240">
            <v>6.4198842715433191E-2</v>
          </cell>
          <cell r="W240">
            <v>5.534382992709759E-2</v>
          </cell>
          <cell r="X240">
            <v>4.771019821301517E-2</v>
          </cell>
          <cell r="Y240">
            <v>4.1129481218116513E-2</v>
          </cell>
          <cell r="Z240">
            <v>3.5456449325962515E-2</v>
          </cell>
          <cell r="AA240">
            <v>3.0565904591347001E-2</v>
          </cell>
          <cell r="AB240">
            <v>2.6349917751161214E-2</v>
          </cell>
          <cell r="AC240">
            <v>2.2715446337207946E-2</v>
          </cell>
          <cell r="AD240">
            <v>1.9582281325179265E-2</v>
          </cell>
          <cell r="AE240">
            <v>1.6881277004464876E-2</v>
          </cell>
          <cell r="AF240">
            <v>1.4552825003849041E-2</v>
          </cell>
          <cell r="AG240">
            <v>1.2545538796421583E-2</v>
          </cell>
        </row>
        <row r="241">
          <cell r="A241" t="str">
            <v xml:space="preserve">   Treasury Yield</v>
          </cell>
          <cell r="C241">
            <v>4.3300000000000005E-2</v>
          </cell>
          <cell r="D241">
            <v>4.7199999999999999E-2</v>
          </cell>
          <cell r="E241">
            <v>5.0599999999999999E-2</v>
          </cell>
          <cell r="F241">
            <v>5.2700000000000004E-2</v>
          </cell>
          <cell r="G241">
            <v>5.5200000000000006E-2</v>
          </cell>
          <cell r="H241">
            <v>5.6800000000000003E-2</v>
          </cell>
          <cell r="I241">
            <v>5.8500000000000003E-2</v>
          </cell>
          <cell r="J241">
            <v>6.0200000000000004E-2</v>
          </cell>
          <cell r="K241">
            <v>6.1700000000000005E-2</v>
          </cell>
          <cell r="L241">
            <v>6.2899999999999998E-2</v>
          </cell>
          <cell r="M241">
            <v>6.4100000000000004E-2</v>
          </cell>
          <cell r="N241">
            <v>6.5100000000000005E-2</v>
          </cell>
          <cell r="O241">
            <v>6.59E-2</v>
          </cell>
          <cell r="P241">
            <v>6.6600000000000006E-2</v>
          </cell>
          <cell r="Q241">
            <v>6.7400000000000002E-2</v>
          </cell>
          <cell r="R241">
            <v>6.8000000000000005E-2</v>
          </cell>
          <cell r="S241">
            <v>6.83E-2</v>
          </cell>
          <cell r="T241">
            <v>6.8699999999999997E-2</v>
          </cell>
          <cell r="U241">
            <v>6.8900000000000003E-2</v>
          </cell>
          <cell r="V241">
            <v>6.8900000000000003E-2</v>
          </cell>
          <cell r="W241">
            <v>6.9000000000000006E-2</v>
          </cell>
          <cell r="X241">
            <v>6.9100000000000009E-2</v>
          </cell>
          <cell r="Y241">
            <v>6.9100000000000009E-2</v>
          </cell>
          <cell r="Z241">
            <v>6.8600000000000008E-2</v>
          </cell>
          <cell r="AA241">
            <v>6.8199999999999997E-2</v>
          </cell>
          <cell r="AB241">
            <v>6.8199999999999997E-2</v>
          </cell>
          <cell r="AC241">
            <v>6.7100000000000007E-2</v>
          </cell>
          <cell r="AD241">
            <v>6.5799999999999997E-2</v>
          </cell>
          <cell r="AE241">
            <v>6.5799999999999997E-2</v>
          </cell>
          <cell r="AF241">
            <v>6.5799999999999997E-2</v>
          </cell>
          <cell r="AG241">
            <v>6.5799999999999997E-2</v>
          </cell>
        </row>
        <row r="242">
          <cell r="A242" t="str">
            <v xml:space="preserve">   Prime Rate Spread</v>
          </cell>
          <cell r="C242">
            <v>4.9399999999999999E-2</v>
          </cell>
          <cell r="D242">
            <v>5.1200000000000002E-2</v>
          </cell>
          <cell r="E242">
            <v>4.5400000000000003E-2</v>
          </cell>
          <cell r="F242">
            <v>4.19E-2</v>
          </cell>
          <cell r="G242">
            <v>4.3299999999999998E-2</v>
          </cell>
          <cell r="H242">
            <v>4.6600000000000003E-2</v>
          </cell>
          <cell r="I242">
            <v>4.0600000000000004E-2</v>
          </cell>
          <cell r="J242">
            <v>4.4399999999999995E-2</v>
          </cell>
          <cell r="K242">
            <v>3.73E-2</v>
          </cell>
          <cell r="L242">
            <v>3.7300000000000014E-2</v>
          </cell>
          <cell r="M242">
            <v>3.5400000000000001E-2</v>
          </cell>
          <cell r="N242">
            <v>3.6400000000000002E-2</v>
          </cell>
          <cell r="O242">
            <v>3.3399999999999999E-2</v>
          </cell>
          <cell r="P242">
            <v>3.3100000000000004E-2</v>
          </cell>
          <cell r="Q242">
            <v>3.1E-2</v>
          </cell>
          <cell r="R242">
            <v>2.6999999999999996E-2</v>
          </cell>
          <cell r="S242">
            <v>2.8400000000000009E-2</v>
          </cell>
          <cell r="T242">
            <v>2.4000000000000007E-2</v>
          </cell>
          <cell r="U242">
            <v>1.9199999999999995E-2</v>
          </cell>
          <cell r="V242">
            <v>1.84E-2</v>
          </cell>
          <cell r="W242">
            <v>1.5299999999999994E-2</v>
          </cell>
          <cell r="X242">
            <v>1.419999999999999E-2</v>
          </cell>
          <cell r="Y242">
            <v>1.5599999999999989E-2</v>
          </cell>
          <cell r="Z242">
            <v>1.0200000000000001E-2</v>
          </cell>
          <cell r="AA242">
            <v>-1.1999999999999927E-3</v>
          </cell>
          <cell r="AB242">
            <v>-3.9999999999999758E-4</v>
          </cell>
          <cell r="AC242">
            <v>-1.5200000000000005E-2</v>
          </cell>
          <cell r="AD242">
            <v>1.2700000000000003E-2</v>
          </cell>
          <cell r="AE242">
            <v>-1.1399999999999993E-2</v>
          </cell>
          <cell r="AF242">
            <v>-1.1399999999999993E-2</v>
          </cell>
          <cell r="AG242">
            <v>-1.1399999999999993E-2</v>
          </cell>
        </row>
        <row r="243">
          <cell r="A243" t="str">
            <v xml:space="preserve">   Prime Rate</v>
          </cell>
          <cell r="C243">
            <v>9.2700000000000005E-2</v>
          </cell>
          <cell r="D243">
            <v>9.8400000000000001E-2</v>
          </cell>
          <cell r="E243">
            <v>9.6000000000000002E-2</v>
          </cell>
          <cell r="F243">
            <v>9.4600000000000004E-2</v>
          </cell>
          <cell r="G243">
            <v>9.8500000000000004E-2</v>
          </cell>
          <cell r="H243">
            <v>0.10340000000000001</v>
          </cell>
          <cell r="I243">
            <v>9.9100000000000008E-2</v>
          </cell>
          <cell r="J243">
            <v>0.1046</v>
          </cell>
          <cell r="K243">
            <v>9.9000000000000005E-2</v>
          </cell>
          <cell r="L243">
            <v>0.10020000000000001</v>
          </cell>
          <cell r="M243">
            <v>9.9500000000000005E-2</v>
          </cell>
          <cell r="N243">
            <v>0.10150000000000001</v>
          </cell>
          <cell r="O243">
            <v>9.9299999999999999E-2</v>
          </cell>
          <cell r="P243">
            <v>9.9700000000000011E-2</v>
          </cell>
          <cell r="Q243">
            <v>9.8400000000000001E-2</v>
          </cell>
          <cell r="R243">
            <v>9.5000000000000001E-2</v>
          </cell>
          <cell r="S243">
            <v>9.6700000000000008E-2</v>
          </cell>
          <cell r="T243">
            <v>9.2700000000000005E-2</v>
          </cell>
          <cell r="U243">
            <v>8.8099999999999998E-2</v>
          </cell>
          <cell r="V243">
            <v>8.7300000000000003E-2</v>
          </cell>
          <cell r="W243">
            <v>8.43E-2</v>
          </cell>
          <cell r="X243">
            <v>8.3299999999999999E-2</v>
          </cell>
          <cell r="Y243">
            <v>8.4699999999999998E-2</v>
          </cell>
          <cell r="Z243">
            <v>7.8800000000000009E-2</v>
          </cell>
          <cell r="AA243">
            <v>6.7000000000000004E-2</v>
          </cell>
          <cell r="AB243">
            <v>6.7799999999999999E-2</v>
          </cell>
          <cell r="AC243">
            <v>5.1900000000000002E-2</v>
          </cell>
          <cell r="AD243">
            <v>7.85E-2</v>
          </cell>
          <cell r="AE243">
            <v>5.4400000000000004E-2</v>
          </cell>
          <cell r="AF243">
            <v>5.4400000000000004E-2</v>
          </cell>
          <cell r="AG243">
            <v>5.4400000000000004E-2</v>
          </cell>
        </row>
        <row r="244">
          <cell r="A244" t="str">
            <v xml:space="preserve">   Horizon Premium</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row>
        <row r="245">
          <cell r="A245" t="str">
            <v xml:space="preserve">   LIBOR Spread</v>
          </cell>
          <cell r="C245">
            <v>1.1074999999999995E-2</v>
          </cell>
          <cell r="D245">
            <v>7.1750000000000008E-3</v>
          </cell>
          <cell r="E245">
            <v>3.7750000000000006E-3</v>
          </cell>
          <cell r="F245">
            <v>1.6749999999999959E-3</v>
          </cell>
          <cell r="G245">
            <v>-8.2500000000000628E-4</v>
          </cell>
          <cell r="H245">
            <v>-2.4250000000000035E-3</v>
          </cell>
          <cell r="I245">
            <v>-4.1250000000000037E-3</v>
          </cell>
          <cell r="J245">
            <v>-5.8250000000000038E-3</v>
          </cell>
          <cell r="K245">
            <v>-7.3250000000000051E-3</v>
          </cell>
          <cell r="L245">
            <v>-8.5249999999999979E-3</v>
          </cell>
          <cell r="M245">
            <v>-9.7250000000000045E-3</v>
          </cell>
          <cell r="N245">
            <v>-1.0725000000000005E-2</v>
          </cell>
          <cell r="O245">
            <v>-1.1525000000000001E-2</v>
          </cell>
          <cell r="P245">
            <v>-1.2225000000000007E-2</v>
          </cell>
          <cell r="Q245">
            <v>-1.3025000000000002E-2</v>
          </cell>
          <cell r="R245">
            <v>-1.3625000000000005E-2</v>
          </cell>
          <cell r="S245">
            <v>-1.3925E-2</v>
          </cell>
          <cell r="T245">
            <v>-1.4324999999999997E-2</v>
          </cell>
          <cell r="U245">
            <v>-1.4525000000000003E-2</v>
          </cell>
          <cell r="V245">
            <v>-1.4525000000000003E-2</v>
          </cell>
          <cell r="W245">
            <v>-1.4625000000000006E-2</v>
          </cell>
          <cell r="X245">
            <v>-1.4725000000000009E-2</v>
          </cell>
          <cell r="Y245">
            <v>-1.4725000000000009E-2</v>
          </cell>
          <cell r="Z245">
            <v>-1.4225000000000008E-2</v>
          </cell>
          <cell r="AA245">
            <v>-1.3824999999999997E-2</v>
          </cell>
          <cell r="AB245">
            <v>-1.3824999999999997E-2</v>
          </cell>
          <cell r="AC245">
            <v>-1.2725000000000007E-2</v>
          </cell>
          <cell r="AD245">
            <v>-1.1424999999999998E-2</v>
          </cell>
          <cell r="AE245">
            <v>-1.1424999999999998E-2</v>
          </cell>
          <cell r="AF245">
            <v>-6.5799999999999997E-2</v>
          </cell>
          <cell r="AG245">
            <v>-6.5799999999999997E-2</v>
          </cell>
        </row>
        <row r="246">
          <cell r="A246" t="str">
            <v xml:space="preserve">   LIBOR</v>
          </cell>
          <cell r="C246">
            <v>5.4375E-2</v>
          </cell>
          <cell r="D246">
            <v>5.4375E-2</v>
          </cell>
          <cell r="E246">
            <v>5.4375E-2</v>
          </cell>
          <cell r="F246">
            <v>5.4375E-2</v>
          </cell>
          <cell r="G246">
            <v>5.4375E-2</v>
          </cell>
          <cell r="H246">
            <v>5.4375E-2</v>
          </cell>
          <cell r="I246">
            <v>5.4375E-2</v>
          </cell>
          <cell r="J246">
            <v>5.4375E-2</v>
          </cell>
          <cell r="K246">
            <v>5.4375E-2</v>
          </cell>
          <cell r="L246">
            <v>5.4375E-2</v>
          </cell>
          <cell r="M246">
            <v>5.4375E-2</v>
          </cell>
          <cell r="N246">
            <v>5.4375E-2</v>
          </cell>
          <cell r="O246">
            <v>5.4375E-2</v>
          </cell>
          <cell r="P246">
            <v>5.4375E-2</v>
          </cell>
          <cell r="Q246">
            <v>5.4375E-2</v>
          </cell>
          <cell r="R246">
            <v>5.4375E-2</v>
          </cell>
          <cell r="S246">
            <v>5.4375E-2</v>
          </cell>
          <cell r="T246">
            <v>5.4375E-2</v>
          </cell>
          <cell r="U246">
            <v>5.4375E-2</v>
          </cell>
          <cell r="V246">
            <v>5.4375E-2</v>
          </cell>
          <cell r="W246">
            <v>5.4375E-2</v>
          </cell>
          <cell r="X246">
            <v>5.4375E-2</v>
          </cell>
          <cell r="Y246">
            <v>5.4375E-2</v>
          </cell>
          <cell r="Z246">
            <v>5.4375E-2</v>
          </cell>
          <cell r="AA246">
            <v>5.4375E-2</v>
          </cell>
          <cell r="AB246">
            <v>5.4375E-2</v>
          </cell>
          <cell r="AC246">
            <v>5.4375E-2</v>
          </cell>
          <cell r="AD246">
            <v>5.4375E-2</v>
          </cell>
          <cell r="AE246">
            <v>5.4375E-2</v>
          </cell>
          <cell r="AF246">
            <v>0</v>
          </cell>
          <cell r="AG246">
            <v>0</v>
          </cell>
        </row>
        <row r="247">
          <cell r="A247" t="str">
            <v xml:space="preserve">   Discount Period</v>
          </cell>
          <cell r="C247">
            <v>0</v>
          </cell>
          <cell r="D247">
            <v>0.5</v>
          </cell>
          <cell r="E247">
            <v>1.5</v>
          </cell>
          <cell r="F247">
            <v>2.5</v>
          </cell>
          <cell r="G247">
            <v>3.5</v>
          </cell>
          <cell r="H247">
            <v>4.5</v>
          </cell>
          <cell r="I247">
            <v>5.5</v>
          </cell>
          <cell r="J247">
            <v>6.5</v>
          </cell>
          <cell r="K247">
            <v>7.5</v>
          </cell>
          <cell r="L247">
            <v>8.5</v>
          </cell>
          <cell r="M247">
            <v>9.5</v>
          </cell>
          <cell r="N247">
            <v>10.5</v>
          </cell>
          <cell r="O247">
            <v>11.5</v>
          </cell>
          <cell r="P247">
            <v>12.5</v>
          </cell>
          <cell r="Q247">
            <v>13.5</v>
          </cell>
          <cell r="R247">
            <v>14.5</v>
          </cell>
          <cell r="S247">
            <v>15.5</v>
          </cell>
          <cell r="T247">
            <v>16.5</v>
          </cell>
          <cell r="U247">
            <v>17.5</v>
          </cell>
          <cell r="V247">
            <v>18.5</v>
          </cell>
          <cell r="W247">
            <v>19.5</v>
          </cell>
          <cell r="X247">
            <v>20.5</v>
          </cell>
          <cell r="Y247">
            <v>21.5</v>
          </cell>
          <cell r="Z247">
            <v>22.5</v>
          </cell>
          <cell r="AA247">
            <v>23.5</v>
          </cell>
          <cell r="AB247">
            <v>24.5</v>
          </cell>
          <cell r="AC247">
            <v>25.5</v>
          </cell>
          <cell r="AD247">
            <v>26.5</v>
          </cell>
          <cell r="AE247">
            <v>27.5</v>
          </cell>
          <cell r="AF247">
            <v>28.5</v>
          </cell>
          <cell r="AG247">
            <v>29.5</v>
          </cell>
        </row>
        <row r="248">
          <cell r="A248" t="str">
            <v>TAX INFO</v>
          </cell>
        </row>
        <row r="249">
          <cell r="A249" t="str">
            <v xml:space="preserve">  U.S. TAX RATE</v>
          </cell>
          <cell r="C249">
            <v>0.35</v>
          </cell>
          <cell r="D249">
            <v>0.35</v>
          </cell>
          <cell r="E249">
            <v>0.35</v>
          </cell>
          <cell r="F249">
            <v>0.35</v>
          </cell>
          <cell r="G249">
            <v>0.35</v>
          </cell>
          <cell r="H249">
            <v>0.35</v>
          </cell>
          <cell r="I249">
            <v>0.35</v>
          </cell>
          <cell r="J249">
            <v>0.35</v>
          </cell>
          <cell r="K249">
            <v>0.35</v>
          </cell>
          <cell r="L249">
            <v>0.35</v>
          </cell>
          <cell r="M249">
            <v>0.35</v>
          </cell>
          <cell r="N249">
            <v>0.35</v>
          </cell>
          <cell r="O249">
            <v>0.35</v>
          </cell>
          <cell r="P249">
            <v>0.35</v>
          </cell>
          <cell r="Q249">
            <v>0.35</v>
          </cell>
          <cell r="R249">
            <v>0.35</v>
          </cell>
          <cell r="S249">
            <v>0.35</v>
          </cell>
          <cell r="T249">
            <v>0.35</v>
          </cell>
          <cell r="U249">
            <v>0.35</v>
          </cell>
          <cell r="V249">
            <v>0.35</v>
          </cell>
          <cell r="W249">
            <v>0.35</v>
          </cell>
          <cell r="X249">
            <v>0.35</v>
          </cell>
          <cell r="Y249">
            <v>0.35</v>
          </cell>
          <cell r="Z249">
            <v>0.35</v>
          </cell>
          <cell r="AA249">
            <v>0.35</v>
          </cell>
          <cell r="AB249">
            <v>0.35</v>
          </cell>
          <cell r="AC249">
            <v>0.35</v>
          </cell>
          <cell r="AD249">
            <v>0.35</v>
          </cell>
          <cell r="AE249">
            <v>0.35</v>
          </cell>
          <cell r="AF249">
            <v>0.35</v>
          </cell>
          <cell r="AG249">
            <v>0.35</v>
          </cell>
        </row>
        <row r="250">
          <cell r="A250" t="str">
            <v xml:space="preserve">  MACRS14Y1 PCT</v>
          </cell>
          <cell r="C250">
            <v>3.5700000000000003E-2</v>
          </cell>
          <cell r="D250">
            <v>3.5700000000000003E-2</v>
          </cell>
          <cell r="E250">
            <v>3.5700000000000003E-2</v>
          </cell>
          <cell r="F250">
            <v>3.5700000000000003E-2</v>
          </cell>
          <cell r="G250">
            <v>3.5700000000000003E-2</v>
          </cell>
          <cell r="H250">
            <v>3.5700000000000003E-2</v>
          </cell>
          <cell r="I250">
            <v>3.5700000000000003E-2</v>
          </cell>
          <cell r="J250">
            <v>3.5700000000000003E-2</v>
          </cell>
          <cell r="K250">
            <v>3.5700000000000003E-2</v>
          </cell>
          <cell r="L250">
            <v>3.5700000000000003E-2</v>
          </cell>
          <cell r="M250">
            <v>3.5700000000000003E-2</v>
          </cell>
          <cell r="N250">
            <v>3.5700000000000003E-2</v>
          </cell>
          <cell r="O250">
            <v>3.5700000000000003E-2</v>
          </cell>
          <cell r="P250">
            <v>3.5700000000000003E-2</v>
          </cell>
          <cell r="Q250">
            <v>3.5700000000000003E-2</v>
          </cell>
          <cell r="R250">
            <v>3.5700000000000003E-2</v>
          </cell>
          <cell r="S250">
            <v>3.5700000000000003E-2</v>
          </cell>
          <cell r="T250">
            <v>3.5700000000000003E-2</v>
          </cell>
          <cell r="U250">
            <v>3.5700000000000003E-2</v>
          </cell>
          <cell r="V250">
            <v>3.5700000000000003E-2</v>
          </cell>
          <cell r="W250">
            <v>3.5700000000000003E-2</v>
          </cell>
          <cell r="X250">
            <v>3.5700000000000003E-2</v>
          </cell>
          <cell r="Y250">
            <v>3.5700000000000003E-2</v>
          </cell>
          <cell r="Z250">
            <v>3.5700000000000003E-2</v>
          </cell>
          <cell r="AA250">
            <v>3.5700000000000003E-2</v>
          </cell>
          <cell r="AB250">
            <v>3.5700000000000003E-2</v>
          </cell>
          <cell r="AC250">
            <v>3.5700000000000003E-2</v>
          </cell>
          <cell r="AD250">
            <v>3.5700000000000003E-2</v>
          </cell>
          <cell r="AE250">
            <v>3.5700000000000003E-2</v>
          </cell>
          <cell r="AF250">
            <v>3.5700000000000003E-2</v>
          </cell>
          <cell r="AG250">
            <v>3.5700000000000003E-2</v>
          </cell>
        </row>
        <row r="251">
          <cell r="A251" t="str">
            <v xml:space="preserve">  MACRS14Y2 PCT</v>
          </cell>
          <cell r="C251">
            <v>7.1400000000000005E-2</v>
          </cell>
          <cell r="D251">
            <v>7.1400000000000005E-2</v>
          </cell>
          <cell r="E251">
            <v>7.1400000000000005E-2</v>
          </cell>
          <cell r="F251">
            <v>7.1400000000000005E-2</v>
          </cell>
          <cell r="G251">
            <v>7.1400000000000005E-2</v>
          </cell>
          <cell r="H251">
            <v>7.1400000000000005E-2</v>
          </cell>
          <cell r="I251">
            <v>7.1400000000000005E-2</v>
          </cell>
          <cell r="J251">
            <v>7.1400000000000005E-2</v>
          </cell>
          <cell r="K251">
            <v>7.1400000000000005E-2</v>
          </cell>
          <cell r="L251">
            <v>7.1400000000000005E-2</v>
          </cell>
          <cell r="M251">
            <v>7.1400000000000005E-2</v>
          </cell>
          <cell r="N251">
            <v>7.1400000000000005E-2</v>
          </cell>
          <cell r="O251">
            <v>7.1400000000000005E-2</v>
          </cell>
          <cell r="P251">
            <v>7.1400000000000005E-2</v>
          </cell>
          <cell r="Q251">
            <v>7.1400000000000005E-2</v>
          </cell>
          <cell r="R251">
            <v>7.1400000000000005E-2</v>
          </cell>
          <cell r="S251">
            <v>7.1400000000000005E-2</v>
          </cell>
          <cell r="T251">
            <v>7.1400000000000005E-2</v>
          </cell>
          <cell r="U251">
            <v>7.1400000000000005E-2</v>
          </cell>
          <cell r="V251">
            <v>7.1400000000000005E-2</v>
          </cell>
          <cell r="W251">
            <v>7.1400000000000005E-2</v>
          </cell>
          <cell r="X251">
            <v>7.1400000000000005E-2</v>
          </cell>
          <cell r="Y251">
            <v>7.1400000000000005E-2</v>
          </cell>
          <cell r="Z251">
            <v>7.1400000000000005E-2</v>
          </cell>
          <cell r="AA251">
            <v>7.1400000000000005E-2</v>
          </cell>
          <cell r="AB251">
            <v>7.1400000000000005E-2</v>
          </cell>
          <cell r="AC251">
            <v>7.1400000000000005E-2</v>
          </cell>
          <cell r="AD251">
            <v>7.1400000000000005E-2</v>
          </cell>
          <cell r="AE251">
            <v>7.1400000000000005E-2</v>
          </cell>
          <cell r="AF251">
            <v>7.1400000000000005E-2</v>
          </cell>
          <cell r="AG251">
            <v>7.1400000000000005E-2</v>
          </cell>
        </row>
        <row r="252">
          <cell r="A252" t="str">
            <v xml:space="preserve">  MACRS14Y3 PCT</v>
          </cell>
          <cell r="C252">
            <v>7.1400000000000005E-2</v>
          </cell>
          <cell r="D252">
            <v>7.1400000000000005E-2</v>
          </cell>
          <cell r="E252">
            <v>7.1400000000000005E-2</v>
          </cell>
          <cell r="F252">
            <v>7.1400000000000005E-2</v>
          </cell>
          <cell r="G252">
            <v>7.1400000000000005E-2</v>
          </cell>
          <cell r="H252">
            <v>7.1400000000000005E-2</v>
          </cell>
          <cell r="I252">
            <v>7.1400000000000005E-2</v>
          </cell>
          <cell r="J252">
            <v>7.1400000000000005E-2</v>
          </cell>
          <cell r="K252">
            <v>7.1400000000000005E-2</v>
          </cell>
          <cell r="L252">
            <v>7.1400000000000005E-2</v>
          </cell>
          <cell r="M252">
            <v>7.1400000000000005E-2</v>
          </cell>
          <cell r="N252">
            <v>7.1400000000000005E-2</v>
          </cell>
          <cell r="O252">
            <v>7.1400000000000005E-2</v>
          </cell>
          <cell r="P252">
            <v>7.1400000000000005E-2</v>
          </cell>
          <cell r="Q252">
            <v>7.1400000000000005E-2</v>
          </cell>
          <cell r="R252">
            <v>7.1400000000000005E-2</v>
          </cell>
          <cell r="S252">
            <v>7.1400000000000005E-2</v>
          </cell>
          <cell r="T252">
            <v>7.1400000000000005E-2</v>
          </cell>
          <cell r="U252">
            <v>7.1400000000000005E-2</v>
          </cell>
          <cell r="V252">
            <v>7.1400000000000005E-2</v>
          </cell>
          <cell r="W252">
            <v>7.1400000000000005E-2</v>
          </cell>
          <cell r="X252">
            <v>7.1400000000000005E-2</v>
          </cell>
          <cell r="Y252">
            <v>7.1400000000000005E-2</v>
          </cell>
          <cell r="Z252">
            <v>7.1400000000000005E-2</v>
          </cell>
          <cell r="AA252">
            <v>7.1400000000000005E-2</v>
          </cell>
          <cell r="AB252">
            <v>7.1400000000000005E-2</v>
          </cell>
          <cell r="AC252">
            <v>7.1400000000000005E-2</v>
          </cell>
          <cell r="AD252">
            <v>7.1400000000000005E-2</v>
          </cell>
          <cell r="AE252">
            <v>7.1400000000000005E-2</v>
          </cell>
          <cell r="AF252">
            <v>7.1400000000000005E-2</v>
          </cell>
          <cell r="AG252">
            <v>7.1400000000000005E-2</v>
          </cell>
        </row>
        <row r="253">
          <cell r="A253" t="str">
            <v xml:space="preserve">  MACRS14Y4 PCT</v>
          </cell>
          <cell r="C253">
            <v>7.1400000000000005E-2</v>
          </cell>
          <cell r="D253">
            <v>7.1400000000000005E-2</v>
          </cell>
          <cell r="E253">
            <v>7.1400000000000005E-2</v>
          </cell>
          <cell r="F253">
            <v>7.1400000000000005E-2</v>
          </cell>
          <cell r="G253">
            <v>7.1400000000000005E-2</v>
          </cell>
          <cell r="H253">
            <v>7.1400000000000005E-2</v>
          </cell>
          <cell r="I253">
            <v>7.1400000000000005E-2</v>
          </cell>
          <cell r="J253">
            <v>7.1400000000000005E-2</v>
          </cell>
          <cell r="K253">
            <v>7.1400000000000005E-2</v>
          </cell>
          <cell r="L253">
            <v>7.1400000000000005E-2</v>
          </cell>
          <cell r="M253">
            <v>7.1400000000000005E-2</v>
          </cell>
          <cell r="N253">
            <v>7.1400000000000005E-2</v>
          </cell>
          <cell r="O253">
            <v>7.1400000000000005E-2</v>
          </cell>
          <cell r="P253">
            <v>7.1400000000000005E-2</v>
          </cell>
          <cell r="Q253">
            <v>7.1400000000000005E-2</v>
          </cell>
          <cell r="R253">
            <v>7.1400000000000005E-2</v>
          </cell>
          <cell r="S253">
            <v>7.1400000000000005E-2</v>
          </cell>
          <cell r="T253">
            <v>7.1400000000000005E-2</v>
          </cell>
          <cell r="U253">
            <v>7.1400000000000005E-2</v>
          </cell>
          <cell r="V253">
            <v>7.1400000000000005E-2</v>
          </cell>
          <cell r="W253">
            <v>7.1400000000000005E-2</v>
          </cell>
          <cell r="X253">
            <v>7.1400000000000005E-2</v>
          </cell>
          <cell r="Y253">
            <v>7.1400000000000005E-2</v>
          </cell>
          <cell r="Z253">
            <v>7.1400000000000005E-2</v>
          </cell>
          <cell r="AA253">
            <v>7.1400000000000005E-2</v>
          </cell>
          <cell r="AB253">
            <v>7.1400000000000005E-2</v>
          </cell>
          <cell r="AC253">
            <v>7.1400000000000005E-2</v>
          </cell>
          <cell r="AD253">
            <v>7.1400000000000005E-2</v>
          </cell>
          <cell r="AE253">
            <v>7.1400000000000005E-2</v>
          </cell>
          <cell r="AF253">
            <v>7.1400000000000005E-2</v>
          </cell>
          <cell r="AG253">
            <v>7.1400000000000005E-2</v>
          </cell>
        </row>
        <row r="254">
          <cell r="A254" t="str">
            <v xml:space="preserve">  MACRS14Y5 PCT</v>
          </cell>
          <cell r="C254">
            <v>7.1400000000000005E-2</v>
          </cell>
          <cell r="D254">
            <v>7.1400000000000005E-2</v>
          </cell>
          <cell r="E254">
            <v>7.1400000000000005E-2</v>
          </cell>
          <cell r="F254">
            <v>7.1400000000000005E-2</v>
          </cell>
          <cell r="G254">
            <v>7.1400000000000005E-2</v>
          </cell>
          <cell r="H254">
            <v>7.1400000000000005E-2</v>
          </cell>
          <cell r="I254">
            <v>7.1400000000000005E-2</v>
          </cell>
          <cell r="J254">
            <v>7.1400000000000005E-2</v>
          </cell>
          <cell r="K254">
            <v>7.1400000000000005E-2</v>
          </cell>
          <cell r="L254">
            <v>7.1400000000000005E-2</v>
          </cell>
          <cell r="M254">
            <v>7.1400000000000005E-2</v>
          </cell>
          <cell r="N254">
            <v>7.1400000000000005E-2</v>
          </cell>
          <cell r="O254">
            <v>7.1400000000000005E-2</v>
          </cell>
          <cell r="P254">
            <v>7.1400000000000005E-2</v>
          </cell>
          <cell r="Q254">
            <v>7.1400000000000005E-2</v>
          </cell>
          <cell r="R254">
            <v>7.1400000000000005E-2</v>
          </cell>
          <cell r="S254">
            <v>7.1400000000000005E-2</v>
          </cell>
          <cell r="T254">
            <v>7.1400000000000005E-2</v>
          </cell>
          <cell r="U254">
            <v>7.1400000000000005E-2</v>
          </cell>
          <cell r="V254">
            <v>7.1400000000000005E-2</v>
          </cell>
          <cell r="W254">
            <v>7.1400000000000005E-2</v>
          </cell>
          <cell r="X254">
            <v>7.1400000000000005E-2</v>
          </cell>
          <cell r="Y254">
            <v>7.1400000000000005E-2</v>
          </cell>
          <cell r="Z254">
            <v>7.1400000000000005E-2</v>
          </cell>
          <cell r="AA254">
            <v>7.1400000000000005E-2</v>
          </cell>
          <cell r="AB254">
            <v>7.1400000000000005E-2</v>
          </cell>
          <cell r="AC254">
            <v>7.1400000000000005E-2</v>
          </cell>
          <cell r="AD254">
            <v>7.1400000000000005E-2</v>
          </cell>
          <cell r="AE254">
            <v>7.1400000000000005E-2</v>
          </cell>
          <cell r="AF254">
            <v>7.1400000000000005E-2</v>
          </cell>
          <cell r="AG254">
            <v>7.1400000000000005E-2</v>
          </cell>
        </row>
        <row r="255">
          <cell r="A255" t="str">
            <v xml:space="preserve">  MACRS14Y6 PCT</v>
          </cell>
          <cell r="C255">
            <v>7.1400000000000005E-2</v>
          </cell>
          <cell r="D255">
            <v>7.1400000000000005E-2</v>
          </cell>
          <cell r="E255">
            <v>7.1400000000000005E-2</v>
          </cell>
          <cell r="F255">
            <v>7.1400000000000005E-2</v>
          </cell>
          <cell r="G255">
            <v>7.1400000000000005E-2</v>
          </cell>
          <cell r="H255">
            <v>7.1400000000000005E-2</v>
          </cell>
          <cell r="I255">
            <v>7.1400000000000005E-2</v>
          </cell>
          <cell r="J255">
            <v>7.1400000000000005E-2</v>
          </cell>
          <cell r="K255">
            <v>7.1400000000000005E-2</v>
          </cell>
          <cell r="L255">
            <v>7.1400000000000005E-2</v>
          </cell>
          <cell r="M255">
            <v>7.1400000000000005E-2</v>
          </cell>
          <cell r="N255">
            <v>7.1400000000000005E-2</v>
          </cell>
          <cell r="O255">
            <v>7.1400000000000005E-2</v>
          </cell>
          <cell r="P255">
            <v>7.1400000000000005E-2</v>
          </cell>
          <cell r="Q255">
            <v>7.1400000000000005E-2</v>
          </cell>
          <cell r="R255">
            <v>7.1400000000000005E-2</v>
          </cell>
          <cell r="S255">
            <v>7.1400000000000005E-2</v>
          </cell>
          <cell r="T255">
            <v>7.1400000000000005E-2</v>
          </cell>
          <cell r="U255">
            <v>7.1400000000000005E-2</v>
          </cell>
          <cell r="V255">
            <v>7.1400000000000005E-2</v>
          </cell>
          <cell r="W255">
            <v>7.1400000000000005E-2</v>
          </cell>
          <cell r="X255">
            <v>7.1400000000000005E-2</v>
          </cell>
          <cell r="Y255">
            <v>7.1400000000000005E-2</v>
          </cell>
          <cell r="Z255">
            <v>7.1400000000000005E-2</v>
          </cell>
          <cell r="AA255">
            <v>7.1400000000000005E-2</v>
          </cell>
          <cell r="AB255">
            <v>7.1400000000000005E-2</v>
          </cell>
          <cell r="AC255">
            <v>7.1400000000000005E-2</v>
          </cell>
          <cell r="AD255">
            <v>7.1400000000000005E-2</v>
          </cell>
          <cell r="AE255">
            <v>7.1400000000000005E-2</v>
          </cell>
          <cell r="AF255">
            <v>7.1400000000000005E-2</v>
          </cell>
          <cell r="AG255">
            <v>7.1400000000000005E-2</v>
          </cell>
        </row>
        <row r="256">
          <cell r="A256" t="str">
            <v xml:space="preserve">  MACRS14Y7 PCT</v>
          </cell>
          <cell r="C256">
            <v>7.1400000000000005E-2</v>
          </cell>
          <cell r="D256">
            <v>7.1400000000000005E-2</v>
          </cell>
          <cell r="E256">
            <v>7.1400000000000005E-2</v>
          </cell>
          <cell r="F256">
            <v>7.1400000000000005E-2</v>
          </cell>
          <cell r="G256">
            <v>7.1400000000000005E-2</v>
          </cell>
          <cell r="H256">
            <v>7.1400000000000005E-2</v>
          </cell>
          <cell r="I256">
            <v>7.1400000000000005E-2</v>
          </cell>
          <cell r="J256">
            <v>7.1400000000000005E-2</v>
          </cell>
          <cell r="K256">
            <v>7.1400000000000005E-2</v>
          </cell>
          <cell r="L256">
            <v>7.1400000000000005E-2</v>
          </cell>
          <cell r="M256">
            <v>7.1400000000000005E-2</v>
          </cell>
          <cell r="N256">
            <v>7.1400000000000005E-2</v>
          </cell>
          <cell r="O256">
            <v>7.1400000000000005E-2</v>
          </cell>
          <cell r="P256">
            <v>7.1400000000000005E-2</v>
          </cell>
          <cell r="Q256">
            <v>7.1400000000000005E-2</v>
          </cell>
          <cell r="R256">
            <v>7.1400000000000005E-2</v>
          </cell>
          <cell r="S256">
            <v>7.1400000000000005E-2</v>
          </cell>
          <cell r="T256">
            <v>7.1400000000000005E-2</v>
          </cell>
          <cell r="U256">
            <v>7.1400000000000005E-2</v>
          </cell>
          <cell r="V256">
            <v>7.1400000000000005E-2</v>
          </cell>
          <cell r="W256">
            <v>7.1400000000000005E-2</v>
          </cell>
          <cell r="X256">
            <v>7.1400000000000005E-2</v>
          </cell>
          <cell r="Y256">
            <v>7.1400000000000005E-2</v>
          </cell>
          <cell r="Z256">
            <v>7.1400000000000005E-2</v>
          </cell>
          <cell r="AA256">
            <v>7.1400000000000005E-2</v>
          </cell>
          <cell r="AB256">
            <v>7.1400000000000005E-2</v>
          </cell>
          <cell r="AC256">
            <v>7.1400000000000005E-2</v>
          </cell>
          <cell r="AD256">
            <v>7.1400000000000005E-2</v>
          </cell>
          <cell r="AE256">
            <v>7.1400000000000005E-2</v>
          </cell>
          <cell r="AF256">
            <v>7.1400000000000005E-2</v>
          </cell>
          <cell r="AG256">
            <v>7.1400000000000005E-2</v>
          </cell>
        </row>
        <row r="257">
          <cell r="A257" t="str">
            <v xml:space="preserve">  MACRS14Y8 PCT</v>
          </cell>
          <cell r="C257">
            <v>7.1400000000000005E-2</v>
          </cell>
          <cell r="D257">
            <v>7.1400000000000005E-2</v>
          </cell>
          <cell r="E257">
            <v>7.1400000000000005E-2</v>
          </cell>
          <cell r="F257">
            <v>7.1400000000000005E-2</v>
          </cell>
          <cell r="G257">
            <v>7.1400000000000005E-2</v>
          </cell>
          <cell r="H257">
            <v>7.1400000000000005E-2</v>
          </cell>
          <cell r="I257">
            <v>7.1400000000000005E-2</v>
          </cell>
          <cell r="J257">
            <v>7.1400000000000005E-2</v>
          </cell>
          <cell r="K257">
            <v>7.1400000000000005E-2</v>
          </cell>
          <cell r="L257">
            <v>7.1400000000000005E-2</v>
          </cell>
          <cell r="M257">
            <v>7.1400000000000005E-2</v>
          </cell>
          <cell r="N257">
            <v>7.1400000000000005E-2</v>
          </cell>
          <cell r="O257">
            <v>7.1400000000000005E-2</v>
          </cell>
          <cell r="P257">
            <v>7.1400000000000005E-2</v>
          </cell>
          <cell r="Q257">
            <v>7.1400000000000005E-2</v>
          </cell>
          <cell r="R257">
            <v>7.1400000000000005E-2</v>
          </cell>
          <cell r="S257">
            <v>7.1400000000000005E-2</v>
          </cell>
          <cell r="T257">
            <v>7.1400000000000005E-2</v>
          </cell>
          <cell r="U257">
            <v>7.1400000000000005E-2</v>
          </cell>
          <cell r="V257">
            <v>7.1400000000000005E-2</v>
          </cell>
          <cell r="W257">
            <v>7.1400000000000005E-2</v>
          </cell>
          <cell r="X257">
            <v>7.1400000000000005E-2</v>
          </cell>
          <cell r="Y257">
            <v>7.1400000000000005E-2</v>
          </cell>
          <cell r="Z257">
            <v>7.1400000000000005E-2</v>
          </cell>
          <cell r="AA257">
            <v>7.1400000000000005E-2</v>
          </cell>
          <cell r="AB257">
            <v>7.1400000000000005E-2</v>
          </cell>
          <cell r="AC257">
            <v>7.1400000000000005E-2</v>
          </cell>
          <cell r="AD257">
            <v>7.1400000000000005E-2</v>
          </cell>
          <cell r="AE257">
            <v>7.1400000000000005E-2</v>
          </cell>
          <cell r="AF257">
            <v>7.1400000000000005E-2</v>
          </cell>
          <cell r="AG257">
            <v>7.1400000000000005E-2</v>
          </cell>
        </row>
        <row r="258">
          <cell r="A258" t="str">
            <v xml:space="preserve">  MACRS14Y9 PCT</v>
          </cell>
          <cell r="C258">
            <v>7.1400000000000005E-2</v>
          </cell>
          <cell r="D258">
            <v>7.1400000000000005E-2</v>
          </cell>
          <cell r="E258">
            <v>7.1400000000000005E-2</v>
          </cell>
          <cell r="F258">
            <v>7.1400000000000005E-2</v>
          </cell>
          <cell r="G258">
            <v>7.1400000000000005E-2</v>
          </cell>
          <cell r="H258">
            <v>7.1400000000000005E-2</v>
          </cell>
          <cell r="I258">
            <v>7.1400000000000005E-2</v>
          </cell>
          <cell r="J258">
            <v>7.1400000000000005E-2</v>
          </cell>
          <cell r="K258">
            <v>7.1400000000000005E-2</v>
          </cell>
          <cell r="L258">
            <v>7.1400000000000005E-2</v>
          </cell>
          <cell r="M258">
            <v>7.1400000000000005E-2</v>
          </cell>
          <cell r="N258">
            <v>7.1400000000000005E-2</v>
          </cell>
          <cell r="O258">
            <v>7.1400000000000005E-2</v>
          </cell>
          <cell r="P258">
            <v>7.1400000000000005E-2</v>
          </cell>
          <cell r="Q258">
            <v>7.1400000000000005E-2</v>
          </cell>
          <cell r="R258">
            <v>7.1400000000000005E-2</v>
          </cell>
          <cell r="S258">
            <v>7.1400000000000005E-2</v>
          </cell>
          <cell r="T258">
            <v>7.1400000000000005E-2</v>
          </cell>
          <cell r="U258">
            <v>7.1400000000000005E-2</v>
          </cell>
          <cell r="V258">
            <v>7.1400000000000005E-2</v>
          </cell>
          <cell r="W258">
            <v>7.1400000000000005E-2</v>
          </cell>
          <cell r="X258">
            <v>7.1400000000000005E-2</v>
          </cell>
          <cell r="Y258">
            <v>7.1400000000000005E-2</v>
          </cell>
          <cell r="Z258">
            <v>7.1400000000000005E-2</v>
          </cell>
          <cell r="AA258">
            <v>7.1400000000000005E-2</v>
          </cell>
          <cell r="AB258">
            <v>7.1400000000000005E-2</v>
          </cell>
          <cell r="AC258">
            <v>7.1400000000000005E-2</v>
          </cell>
          <cell r="AD258">
            <v>7.1400000000000005E-2</v>
          </cell>
          <cell r="AE258">
            <v>7.1400000000000005E-2</v>
          </cell>
          <cell r="AF258">
            <v>7.1400000000000005E-2</v>
          </cell>
          <cell r="AG258">
            <v>7.1400000000000005E-2</v>
          </cell>
        </row>
        <row r="259">
          <cell r="A259" t="str">
            <v xml:space="preserve">  MACRS14Y10 PCT</v>
          </cell>
          <cell r="C259">
            <v>7.1400000000000005E-2</v>
          </cell>
          <cell r="D259">
            <v>7.1400000000000005E-2</v>
          </cell>
          <cell r="E259">
            <v>7.1400000000000005E-2</v>
          </cell>
          <cell r="F259">
            <v>7.1400000000000005E-2</v>
          </cell>
          <cell r="G259">
            <v>7.1400000000000005E-2</v>
          </cell>
          <cell r="H259">
            <v>7.1400000000000005E-2</v>
          </cell>
          <cell r="I259">
            <v>7.1400000000000005E-2</v>
          </cell>
          <cell r="J259">
            <v>7.1400000000000005E-2</v>
          </cell>
          <cell r="K259">
            <v>7.1400000000000005E-2</v>
          </cell>
          <cell r="L259">
            <v>7.1400000000000005E-2</v>
          </cell>
          <cell r="M259">
            <v>7.1400000000000005E-2</v>
          </cell>
          <cell r="N259">
            <v>7.1400000000000005E-2</v>
          </cell>
          <cell r="O259">
            <v>7.1400000000000005E-2</v>
          </cell>
          <cell r="P259">
            <v>7.1400000000000005E-2</v>
          </cell>
          <cell r="Q259">
            <v>7.1400000000000005E-2</v>
          </cell>
          <cell r="R259">
            <v>7.1400000000000005E-2</v>
          </cell>
          <cell r="S259">
            <v>7.1400000000000005E-2</v>
          </cell>
          <cell r="T259">
            <v>7.1400000000000005E-2</v>
          </cell>
          <cell r="U259">
            <v>7.1400000000000005E-2</v>
          </cell>
          <cell r="V259">
            <v>7.1400000000000005E-2</v>
          </cell>
          <cell r="W259">
            <v>7.1400000000000005E-2</v>
          </cell>
          <cell r="X259">
            <v>7.1400000000000005E-2</v>
          </cell>
          <cell r="Y259">
            <v>7.1400000000000005E-2</v>
          </cell>
          <cell r="Z259">
            <v>7.1400000000000005E-2</v>
          </cell>
          <cell r="AA259">
            <v>7.1400000000000005E-2</v>
          </cell>
          <cell r="AB259">
            <v>7.1400000000000005E-2</v>
          </cell>
          <cell r="AC259">
            <v>7.1400000000000005E-2</v>
          </cell>
          <cell r="AD259">
            <v>7.1400000000000005E-2</v>
          </cell>
          <cell r="AE259">
            <v>7.1400000000000005E-2</v>
          </cell>
          <cell r="AF259">
            <v>7.1400000000000005E-2</v>
          </cell>
          <cell r="AG259">
            <v>7.1400000000000005E-2</v>
          </cell>
        </row>
        <row r="260">
          <cell r="A260" t="str">
            <v xml:space="preserve">  MACRS14Y11 PCT</v>
          </cell>
          <cell r="C260">
            <v>7.1400000000000005E-2</v>
          </cell>
          <cell r="D260">
            <v>7.1400000000000005E-2</v>
          </cell>
          <cell r="E260">
            <v>7.1400000000000005E-2</v>
          </cell>
          <cell r="F260">
            <v>7.1400000000000005E-2</v>
          </cell>
          <cell r="G260">
            <v>7.1400000000000005E-2</v>
          </cell>
          <cell r="H260">
            <v>7.1400000000000005E-2</v>
          </cell>
          <cell r="I260">
            <v>7.1400000000000005E-2</v>
          </cell>
          <cell r="J260">
            <v>7.1400000000000005E-2</v>
          </cell>
          <cell r="K260">
            <v>7.1400000000000005E-2</v>
          </cell>
          <cell r="L260">
            <v>7.1400000000000005E-2</v>
          </cell>
          <cell r="M260">
            <v>7.1400000000000005E-2</v>
          </cell>
          <cell r="N260">
            <v>7.1400000000000005E-2</v>
          </cell>
          <cell r="O260">
            <v>7.1400000000000005E-2</v>
          </cell>
          <cell r="P260">
            <v>7.1400000000000005E-2</v>
          </cell>
          <cell r="Q260">
            <v>7.1400000000000005E-2</v>
          </cell>
          <cell r="R260">
            <v>7.1400000000000005E-2</v>
          </cell>
          <cell r="S260">
            <v>7.1400000000000005E-2</v>
          </cell>
          <cell r="T260">
            <v>7.1400000000000005E-2</v>
          </cell>
          <cell r="U260">
            <v>7.1400000000000005E-2</v>
          </cell>
          <cell r="V260">
            <v>7.1400000000000005E-2</v>
          </cell>
          <cell r="W260">
            <v>7.1400000000000005E-2</v>
          </cell>
          <cell r="X260">
            <v>7.1400000000000005E-2</v>
          </cell>
          <cell r="Y260">
            <v>7.1400000000000005E-2</v>
          </cell>
          <cell r="Z260">
            <v>7.1400000000000005E-2</v>
          </cell>
          <cell r="AA260">
            <v>7.1400000000000005E-2</v>
          </cell>
          <cell r="AB260">
            <v>7.1400000000000005E-2</v>
          </cell>
          <cell r="AC260">
            <v>7.1400000000000005E-2</v>
          </cell>
          <cell r="AD260">
            <v>7.1400000000000005E-2</v>
          </cell>
          <cell r="AE260">
            <v>7.1400000000000005E-2</v>
          </cell>
          <cell r="AF260">
            <v>7.1400000000000005E-2</v>
          </cell>
          <cell r="AG260">
            <v>7.1400000000000005E-2</v>
          </cell>
        </row>
        <row r="261">
          <cell r="A261" t="str">
            <v xml:space="preserve">  MACRS14Y12 PCT</v>
          </cell>
          <cell r="C261">
            <v>7.1400000000000005E-2</v>
          </cell>
          <cell r="D261">
            <v>7.1400000000000005E-2</v>
          </cell>
          <cell r="E261">
            <v>7.1400000000000005E-2</v>
          </cell>
          <cell r="F261">
            <v>7.1400000000000005E-2</v>
          </cell>
          <cell r="G261">
            <v>7.1400000000000005E-2</v>
          </cell>
          <cell r="H261">
            <v>7.1400000000000005E-2</v>
          </cell>
          <cell r="I261">
            <v>7.1400000000000005E-2</v>
          </cell>
          <cell r="J261">
            <v>7.1400000000000005E-2</v>
          </cell>
          <cell r="K261">
            <v>7.1400000000000005E-2</v>
          </cell>
          <cell r="L261">
            <v>7.1400000000000005E-2</v>
          </cell>
          <cell r="M261">
            <v>7.1400000000000005E-2</v>
          </cell>
          <cell r="N261">
            <v>7.1400000000000005E-2</v>
          </cell>
          <cell r="O261">
            <v>7.1400000000000005E-2</v>
          </cell>
          <cell r="P261">
            <v>7.1400000000000005E-2</v>
          </cell>
          <cell r="Q261">
            <v>7.1400000000000005E-2</v>
          </cell>
          <cell r="R261">
            <v>7.1400000000000005E-2</v>
          </cell>
          <cell r="S261">
            <v>7.1400000000000005E-2</v>
          </cell>
          <cell r="T261">
            <v>7.1400000000000005E-2</v>
          </cell>
          <cell r="U261">
            <v>7.1400000000000005E-2</v>
          </cell>
          <cell r="V261">
            <v>7.1400000000000005E-2</v>
          </cell>
          <cell r="W261">
            <v>7.1400000000000005E-2</v>
          </cell>
          <cell r="X261">
            <v>7.1400000000000005E-2</v>
          </cell>
          <cell r="Y261">
            <v>7.1400000000000005E-2</v>
          </cell>
          <cell r="Z261">
            <v>7.1400000000000005E-2</v>
          </cell>
          <cell r="AA261">
            <v>7.1400000000000005E-2</v>
          </cell>
          <cell r="AB261">
            <v>7.1400000000000005E-2</v>
          </cell>
          <cell r="AC261">
            <v>7.1400000000000005E-2</v>
          </cell>
          <cell r="AD261">
            <v>7.1400000000000005E-2</v>
          </cell>
          <cell r="AE261">
            <v>7.1400000000000005E-2</v>
          </cell>
          <cell r="AF261">
            <v>7.1400000000000005E-2</v>
          </cell>
          <cell r="AG261">
            <v>7.1400000000000005E-2</v>
          </cell>
        </row>
        <row r="262">
          <cell r="A262" t="str">
            <v xml:space="preserve">  MACRS14Y13 PCT</v>
          </cell>
          <cell r="C262">
            <v>7.1400000000000005E-2</v>
          </cell>
          <cell r="D262">
            <v>7.1400000000000005E-2</v>
          </cell>
          <cell r="E262">
            <v>7.1400000000000005E-2</v>
          </cell>
          <cell r="F262">
            <v>7.1400000000000005E-2</v>
          </cell>
          <cell r="G262">
            <v>7.1400000000000005E-2</v>
          </cell>
          <cell r="H262">
            <v>7.1400000000000005E-2</v>
          </cell>
          <cell r="I262">
            <v>7.1400000000000005E-2</v>
          </cell>
          <cell r="J262">
            <v>7.1400000000000005E-2</v>
          </cell>
          <cell r="K262">
            <v>7.1400000000000005E-2</v>
          </cell>
          <cell r="L262">
            <v>7.1400000000000005E-2</v>
          </cell>
          <cell r="M262">
            <v>7.1400000000000005E-2</v>
          </cell>
          <cell r="N262">
            <v>7.1400000000000005E-2</v>
          </cell>
          <cell r="O262">
            <v>7.1400000000000005E-2</v>
          </cell>
          <cell r="P262">
            <v>7.1400000000000005E-2</v>
          </cell>
          <cell r="Q262">
            <v>7.1400000000000005E-2</v>
          </cell>
          <cell r="R262">
            <v>7.1400000000000005E-2</v>
          </cell>
          <cell r="S262">
            <v>7.1400000000000005E-2</v>
          </cell>
          <cell r="T262">
            <v>7.1400000000000005E-2</v>
          </cell>
          <cell r="U262">
            <v>7.1400000000000005E-2</v>
          </cell>
          <cell r="V262">
            <v>7.1400000000000005E-2</v>
          </cell>
          <cell r="W262">
            <v>7.1400000000000005E-2</v>
          </cell>
          <cell r="X262">
            <v>7.1400000000000005E-2</v>
          </cell>
          <cell r="Y262">
            <v>7.1400000000000005E-2</v>
          </cell>
          <cell r="Z262">
            <v>7.1400000000000005E-2</v>
          </cell>
          <cell r="AA262">
            <v>7.1400000000000005E-2</v>
          </cell>
          <cell r="AB262">
            <v>7.1400000000000005E-2</v>
          </cell>
          <cell r="AC262">
            <v>7.1400000000000005E-2</v>
          </cell>
          <cell r="AD262">
            <v>7.1400000000000005E-2</v>
          </cell>
          <cell r="AE262">
            <v>7.1400000000000005E-2</v>
          </cell>
          <cell r="AF262">
            <v>7.1400000000000005E-2</v>
          </cell>
          <cell r="AG262">
            <v>7.1400000000000005E-2</v>
          </cell>
        </row>
        <row r="263">
          <cell r="A263" t="str">
            <v xml:space="preserve">  MACRS14Y14 PCT</v>
          </cell>
          <cell r="C263">
            <v>7.1400000000000005E-2</v>
          </cell>
          <cell r="D263">
            <v>7.1400000000000005E-2</v>
          </cell>
          <cell r="E263">
            <v>7.1400000000000005E-2</v>
          </cell>
          <cell r="F263">
            <v>7.1400000000000005E-2</v>
          </cell>
          <cell r="G263">
            <v>7.1400000000000005E-2</v>
          </cell>
          <cell r="H263">
            <v>7.1400000000000005E-2</v>
          </cell>
          <cell r="I263">
            <v>7.1400000000000005E-2</v>
          </cell>
          <cell r="J263">
            <v>7.1400000000000005E-2</v>
          </cell>
          <cell r="K263">
            <v>7.1400000000000005E-2</v>
          </cell>
          <cell r="L263">
            <v>7.1400000000000005E-2</v>
          </cell>
          <cell r="M263">
            <v>7.1400000000000005E-2</v>
          </cell>
          <cell r="N263">
            <v>7.1400000000000005E-2</v>
          </cell>
          <cell r="O263">
            <v>7.1400000000000005E-2</v>
          </cell>
          <cell r="P263">
            <v>7.1400000000000005E-2</v>
          </cell>
          <cell r="Q263">
            <v>7.1400000000000005E-2</v>
          </cell>
          <cell r="R263">
            <v>7.1400000000000005E-2</v>
          </cell>
          <cell r="S263">
            <v>7.1400000000000005E-2</v>
          </cell>
          <cell r="T263">
            <v>7.1400000000000005E-2</v>
          </cell>
          <cell r="U263">
            <v>7.1400000000000005E-2</v>
          </cell>
          <cell r="V263">
            <v>7.1400000000000005E-2</v>
          </cell>
          <cell r="W263">
            <v>7.1400000000000005E-2</v>
          </cell>
          <cell r="X263">
            <v>7.1400000000000005E-2</v>
          </cell>
          <cell r="Y263">
            <v>7.1400000000000005E-2</v>
          </cell>
          <cell r="Z263">
            <v>7.1400000000000005E-2</v>
          </cell>
          <cell r="AA263">
            <v>7.1400000000000005E-2</v>
          </cell>
          <cell r="AB263">
            <v>7.1400000000000005E-2</v>
          </cell>
          <cell r="AC263">
            <v>7.1400000000000005E-2</v>
          </cell>
          <cell r="AD263">
            <v>7.1400000000000005E-2</v>
          </cell>
          <cell r="AE263">
            <v>7.1400000000000005E-2</v>
          </cell>
          <cell r="AF263">
            <v>7.1400000000000005E-2</v>
          </cell>
          <cell r="AG263">
            <v>7.1400000000000005E-2</v>
          </cell>
        </row>
        <row r="264">
          <cell r="A264" t="str">
            <v xml:space="preserve">  MACRS14Y15 PCT</v>
          </cell>
          <cell r="C264">
            <v>3.5700000000000003E-2</v>
          </cell>
          <cell r="D264">
            <v>3.5700000000000003E-2</v>
          </cell>
          <cell r="E264">
            <v>3.5700000000000003E-2</v>
          </cell>
          <cell r="F264">
            <v>3.5700000000000003E-2</v>
          </cell>
          <cell r="G264">
            <v>3.5700000000000003E-2</v>
          </cell>
          <cell r="H264">
            <v>3.5700000000000003E-2</v>
          </cell>
          <cell r="I264">
            <v>3.5700000000000003E-2</v>
          </cell>
          <cell r="J264">
            <v>3.5700000000000003E-2</v>
          </cell>
          <cell r="K264">
            <v>3.5700000000000003E-2</v>
          </cell>
          <cell r="L264">
            <v>3.5700000000000003E-2</v>
          </cell>
          <cell r="M264">
            <v>3.5700000000000003E-2</v>
          </cell>
          <cell r="N264">
            <v>3.5700000000000003E-2</v>
          </cell>
          <cell r="O264">
            <v>3.5700000000000003E-2</v>
          </cell>
          <cell r="P264">
            <v>3.5700000000000003E-2</v>
          </cell>
          <cell r="Q264">
            <v>3.5700000000000003E-2</v>
          </cell>
          <cell r="R264">
            <v>3.5700000000000003E-2</v>
          </cell>
          <cell r="S264">
            <v>3.5700000000000003E-2</v>
          </cell>
          <cell r="T264">
            <v>3.5700000000000003E-2</v>
          </cell>
          <cell r="U264">
            <v>3.5700000000000003E-2</v>
          </cell>
          <cell r="V264">
            <v>3.5700000000000003E-2</v>
          </cell>
          <cell r="W264">
            <v>3.5700000000000003E-2</v>
          </cell>
          <cell r="X264">
            <v>3.5700000000000003E-2</v>
          </cell>
          <cell r="Y264">
            <v>3.5700000000000003E-2</v>
          </cell>
          <cell r="Z264">
            <v>3.5700000000000003E-2</v>
          </cell>
          <cell r="AA264">
            <v>3.5700000000000003E-2</v>
          </cell>
          <cell r="AB264">
            <v>3.5700000000000003E-2</v>
          </cell>
          <cell r="AC264">
            <v>3.5700000000000003E-2</v>
          </cell>
          <cell r="AD264">
            <v>3.5700000000000003E-2</v>
          </cell>
          <cell r="AE264">
            <v>3.5700000000000003E-2</v>
          </cell>
          <cell r="AF264">
            <v>3.5700000000000003E-2</v>
          </cell>
          <cell r="AG264">
            <v>3.5700000000000003E-2</v>
          </cell>
        </row>
        <row r="265">
          <cell r="A265" t="str">
            <v>OTHER</v>
          </cell>
        </row>
        <row r="266">
          <cell r="A266" t="str">
            <v xml:space="preserve">   Number of Days in Year</v>
          </cell>
          <cell r="C266">
            <v>365</v>
          </cell>
          <cell r="D266">
            <v>365</v>
          </cell>
          <cell r="E266">
            <v>365</v>
          </cell>
          <cell r="F266">
            <v>366</v>
          </cell>
          <cell r="G266">
            <v>365</v>
          </cell>
          <cell r="H266">
            <v>365</v>
          </cell>
          <cell r="I266">
            <v>365</v>
          </cell>
          <cell r="J266">
            <v>366</v>
          </cell>
          <cell r="K266">
            <v>365</v>
          </cell>
          <cell r="L266">
            <v>365</v>
          </cell>
          <cell r="M266">
            <v>365</v>
          </cell>
          <cell r="N266">
            <v>366</v>
          </cell>
          <cell r="O266">
            <v>365</v>
          </cell>
          <cell r="P266">
            <v>365</v>
          </cell>
          <cell r="Q266">
            <v>365</v>
          </cell>
          <cell r="R266">
            <v>366</v>
          </cell>
          <cell r="S266">
            <v>365</v>
          </cell>
          <cell r="T266">
            <v>365</v>
          </cell>
          <cell r="U266">
            <v>365</v>
          </cell>
          <cell r="V266">
            <v>366</v>
          </cell>
          <cell r="W266">
            <v>365</v>
          </cell>
          <cell r="X266">
            <v>365</v>
          </cell>
          <cell r="Y266">
            <v>365</v>
          </cell>
          <cell r="Z266">
            <v>366</v>
          </cell>
          <cell r="AA266">
            <v>365</v>
          </cell>
          <cell r="AB266">
            <v>365</v>
          </cell>
          <cell r="AC266">
            <v>365</v>
          </cell>
          <cell r="AD266">
            <v>366</v>
          </cell>
          <cell r="AE266">
            <v>365</v>
          </cell>
          <cell r="AF266">
            <v>365</v>
          </cell>
          <cell r="AG266">
            <v>365</v>
          </cell>
        </row>
        <row r="267">
          <cell r="A267" t="str">
            <v xml:space="preserve">   Liquidation</v>
          </cell>
          <cell r="C267">
            <v>1</v>
          </cell>
          <cell r="D267">
            <v>1</v>
          </cell>
          <cell r="E267">
            <v>1</v>
          </cell>
          <cell r="F267">
            <v>1</v>
          </cell>
          <cell r="G267">
            <v>1</v>
          </cell>
          <cell r="H267">
            <v>1</v>
          </cell>
          <cell r="I267">
            <v>1</v>
          </cell>
          <cell r="J267">
            <v>1</v>
          </cell>
          <cell r="K267">
            <v>1</v>
          </cell>
          <cell r="L267">
            <v>1</v>
          </cell>
          <cell r="M267">
            <v>1</v>
          </cell>
          <cell r="N267">
            <v>1</v>
          </cell>
          <cell r="O267">
            <v>1</v>
          </cell>
          <cell r="P267">
            <v>1</v>
          </cell>
          <cell r="Q267">
            <v>1</v>
          </cell>
          <cell r="R267">
            <v>1</v>
          </cell>
          <cell r="S267">
            <v>1</v>
          </cell>
          <cell r="T267">
            <v>1</v>
          </cell>
          <cell r="U267">
            <v>1</v>
          </cell>
          <cell r="V267">
            <v>1</v>
          </cell>
          <cell r="W267">
            <v>1</v>
          </cell>
          <cell r="X267">
            <v>1</v>
          </cell>
          <cell r="Y267">
            <v>1</v>
          </cell>
          <cell r="Z267">
            <v>1</v>
          </cell>
          <cell r="AA267">
            <v>1</v>
          </cell>
          <cell r="AB267">
            <v>1</v>
          </cell>
          <cell r="AC267">
            <v>1</v>
          </cell>
          <cell r="AD267">
            <v>1</v>
          </cell>
          <cell r="AE267">
            <v>1</v>
          </cell>
          <cell r="AF267">
            <v>1</v>
          </cell>
          <cell r="AG267">
            <v>1</v>
          </cell>
          <cell r="AH267">
            <v>1</v>
          </cell>
        </row>
        <row r="268">
          <cell r="A268" t="str">
            <v xml:space="preserve">   FASB (0 = FASB69) (1 = NO)</v>
          </cell>
          <cell r="C268">
            <v>1</v>
          </cell>
        </row>
        <row r="270">
          <cell r="A270" t="str">
            <v>INPUT PRICES</v>
          </cell>
          <cell r="C270">
            <v>1997</v>
          </cell>
          <cell r="D270">
            <v>1998</v>
          </cell>
          <cell r="E270">
            <v>1999</v>
          </cell>
          <cell r="F270">
            <v>2000</v>
          </cell>
          <cell r="G270">
            <v>2001</v>
          </cell>
          <cell r="H270">
            <v>2002</v>
          </cell>
          <cell r="I270">
            <v>2003</v>
          </cell>
          <cell r="J270">
            <v>2004</v>
          </cell>
          <cell r="K270">
            <v>2005</v>
          </cell>
          <cell r="L270">
            <v>2006</v>
          </cell>
          <cell r="M270">
            <v>2007</v>
          </cell>
          <cell r="N270">
            <v>2008</v>
          </cell>
          <cell r="O270">
            <v>2009</v>
          </cell>
          <cell r="P270">
            <v>2010</v>
          </cell>
          <cell r="Q270">
            <v>2011</v>
          </cell>
          <cell r="R270">
            <v>2012</v>
          </cell>
          <cell r="S270">
            <v>2013</v>
          </cell>
          <cell r="T270">
            <v>2014</v>
          </cell>
          <cell r="U270">
            <v>2015</v>
          </cell>
          <cell r="V270">
            <v>2016</v>
          </cell>
          <cell r="W270">
            <v>2017</v>
          </cell>
          <cell r="X270">
            <v>2018</v>
          </cell>
          <cell r="Y270">
            <v>2019</v>
          </cell>
          <cell r="Z270">
            <v>2020</v>
          </cell>
          <cell r="AA270">
            <v>2021</v>
          </cell>
          <cell r="AB270">
            <v>2022</v>
          </cell>
          <cell r="AC270">
            <v>2023</v>
          </cell>
          <cell r="AD270">
            <v>2024</v>
          </cell>
          <cell r="AE270">
            <v>2025</v>
          </cell>
          <cell r="AF270">
            <v>2026</v>
          </cell>
          <cell r="AG270">
            <v>2026</v>
          </cell>
        </row>
        <row r="271">
          <cell r="A271" t="str">
            <v xml:space="preserve">  WTI</v>
          </cell>
          <cell r="C271">
            <v>19.5</v>
          </cell>
          <cell r="D271">
            <v>19.5</v>
          </cell>
          <cell r="E271">
            <v>19.5</v>
          </cell>
          <cell r="F271">
            <v>19.5</v>
          </cell>
          <cell r="G271">
            <v>19.5</v>
          </cell>
          <cell r="H271">
            <v>19.5</v>
          </cell>
          <cell r="I271">
            <v>19.5</v>
          </cell>
          <cell r="J271">
            <v>19.5</v>
          </cell>
          <cell r="K271">
            <v>19.5</v>
          </cell>
          <cell r="L271">
            <v>19.5</v>
          </cell>
          <cell r="M271">
            <v>19.5</v>
          </cell>
          <cell r="N271">
            <v>19.5</v>
          </cell>
          <cell r="O271">
            <v>19.5</v>
          </cell>
          <cell r="P271">
            <v>19.5</v>
          </cell>
          <cell r="Q271">
            <v>19.5</v>
          </cell>
          <cell r="R271">
            <v>19.5</v>
          </cell>
          <cell r="S271">
            <v>19.5</v>
          </cell>
          <cell r="T271">
            <v>19.5</v>
          </cell>
          <cell r="U271">
            <v>19.5</v>
          </cell>
          <cell r="V271">
            <v>19.5</v>
          </cell>
          <cell r="W271">
            <v>19.5</v>
          </cell>
          <cell r="X271">
            <v>19.5</v>
          </cell>
          <cell r="Y271">
            <v>19.5</v>
          </cell>
          <cell r="Z271">
            <v>19.5</v>
          </cell>
          <cell r="AA271">
            <v>19.5</v>
          </cell>
          <cell r="AB271">
            <v>19.5</v>
          </cell>
          <cell r="AC271">
            <v>19.5</v>
          </cell>
          <cell r="AD271">
            <v>19.5</v>
          </cell>
          <cell r="AE271">
            <v>19.5</v>
          </cell>
          <cell r="AF271">
            <v>19.5</v>
          </cell>
          <cell r="AG271">
            <v>19.5</v>
          </cell>
          <cell r="AH271">
            <v>19.5</v>
          </cell>
        </row>
        <row r="272">
          <cell r="A272" t="str">
            <v xml:space="preserve">   GAS (Henry Hub)</v>
          </cell>
          <cell r="C272">
            <v>2</v>
          </cell>
          <cell r="D272">
            <v>2</v>
          </cell>
          <cell r="E272">
            <v>2</v>
          </cell>
          <cell r="F272">
            <v>2</v>
          </cell>
          <cell r="G272">
            <v>2.0139999999999998</v>
          </cell>
          <cell r="H272">
            <v>2.028098</v>
          </cell>
          <cell r="I272">
            <v>2.042294686</v>
          </cell>
          <cell r="J272">
            <v>2.0565907488019999</v>
          </cell>
          <cell r="K272">
            <v>2.0709868840436099</v>
          </cell>
          <cell r="L272">
            <v>2.08548379223192</v>
          </cell>
          <cell r="M272">
            <v>2.1000821787775399</v>
          </cell>
          <cell r="N272">
            <v>2.1147827540289899</v>
          </cell>
          <cell r="O272">
            <v>2.1295862333071902</v>
          </cell>
          <cell r="P272">
            <v>2.1444933369403398</v>
          </cell>
          <cell r="Q272">
            <v>2.1595047902989202</v>
          </cell>
          <cell r="R272">
            <v>2.1746213238310101</v>
          </cell>
          <cell r="S272">
            <v>2.1898436730978301</v>
          </cell>
          <cell r="T272">
            <v>2.20517257880952</v>
          </cell>
          <cell r="U272">
            <v>2.2206087868611801</v>
          </cell>
          <cell r="V272">
            <v>2.2361530483692098</v>
          </cell>
          <cell r="W272">
            <v>2.2518061197077901</v>
          </cell>
          <cell r="X272">
            <v>2.2675687625457499</v>
          </cell>
          <cell r="Y272">
            <v>2.2834417438835701</v>
          </cell>
          <cell r="Z272">
            <v>2.2994258360907498</v>
          </cell>
          <cell r="AA272">
            <v>2.3155218169433902</v>
          </cell>
          <cell r="AB272">
            <v>2.33173046966199</v>
          </cell>
          <cell r="AC272">
            <v>2.3480525829496299</v>
          </cell>
          <cell r="AD272">
            <v>2.36448895103028</v>
          </cell>
          <cell r="AE272">
            <v>2.3810403736874899</v>
          </cell>
          <cell r="AF272">
            <v>2.3977076563033002</v>
          </cell>
          <cell r="AG272">
            <v>2.3977076563033002</v>
          </cell>
          <cell r="AH272">
            <v>2.4144916098974201</v>
          </cell>
        </row>
        <row r="395">
          <cell r="A395" t="str">
            <v>ECUADOR</v>
          </cell>
        </row>
        <row r="396">
          <cell r="A396" t="str">
            <v>STATEMENT OF INCOME &amp; OPERATING CASH FLOWS</v>
          </cell>
        </row>
        <row r="397">
          <cell r="A397" t="str">
            <v>ARGENTINE GAAP</v>
          </cell>
        </row>
        <row r="398">
          <cell r="B398">
            <v>19.5</v>
          </cell>
          <cell r="C398" t="str">
            <v>PER BBL WTI</v>
          </cell>
        </row>
        <row r="400">
          <cell r="D400">
            <v>1998</v>
          </cell>
          <cell r="E400">
            <v>1999</v>
          </cell>
          <cell r="F400">
            <v>2000</v>
          </cell>
          <cell r="G400">
            <v>2001</v>
          </cell>
          <cell r="H400">
            <v>2002</v>
          </cell>
        </row>
        <row r="401">
          <cell r="A401" t="str">
            <v>Gross Oil Production (Bbl/D)</v>
          </cell>
          <cell r="D401">
            <v>77559</v>
          </cell>
          <cell r="E401">
            <v>98923</v>
          </cell>
          <cell r="F401">
            <v>101228</v>
          </cell>
          <cell r="G401">
            <v>100537</v>
          </cell>
          <cell r="H401">
            <v>100398</v>
          </cell>
        </row>
        <row r="402">
          <cell r="A402" t="str">
            <v>Gross Gas Production (Mcf/D)</v>
          </cell>
          <cell r="D402">
            <v>0</v>
          </cell>
          <cell r="E402">
            <v>0</v>
          </cell>
          <cell r="F402">
            <v>0</v>
          </cell>
          <cell r="G402">
            <v>0</v>
          </cell>
          <cell r="H402">
            <v>0</v>
          </cell>
        </row>
        <row r="404">
          <cell r="A404" t="str">
            <v>Net Oil Production (Bbl/D)</v>
          </cell>
          <cell r="D404">
            <v>13292.890206700125</v>
          </cell>
          <cell r="E404">
            <v>11384.8</v>
          </cell>
          <cell r="F404">
            <v>13232.7125</v>
          </cell>
          <cell r="G404">
            <v>12335.069249999999</v>
          </cell>
          <cell r="H404">
            <v>11556.710864999999</v>
          </cell>
        </row>
        <row r="405">
          <cell r="A405" t="str">
            <v>Net Gas Production (Mcf/D)</v>
          </cell>
          <cell r="D405">
            <v>0</v>
          </cell>
          <cell r="E405">
            <v>0</v>
          </cell>
          <cell r="F405">
            <v>0</v>
          </cell>
          <cell r="G405">
            <v>0</v>
          </cell>
          <cell r="H405">
            <v>0</v>
          </cell>
        </row>
        <row r="407">
          <cell r="A407" t="str">
            <v>$MM</v>
          </cell>
        </row>
        <row r="408">
          <cell r="A408" t="str">
            <v>Oil Sales</v>
          </cell>
          <cell r="D408">
            <v>39.864124210347185</v>
          </cell>
          <cell r="E408">
            <v>34.288712177999997</v>
          </cell>
          <cell r="F408">
            <v>56.126318496281243</v>
          </cell>
          <cell r="G408">
            <v>52.31898036016311</v>
          </cell>
          <cell r="H408">
            <v>49.017586891457356</v>
          </cell>
        </row>
        <row r="409">
          <cell r="A409" t="str">
            <v>Natural Gas Sales</v>
          </cell>
          <cell r="D409">
            <v>0</v>
          </cell>
          <cell r="E409">
            <v>0</v>
          </cell>
          <cell r="F409">
            <v>0</v>
          </cell>
          <cell r="G409">
            <v>0</v>
          </cell>
          <cell r="H409">
            <v>0</v>
          </cell>
        </row>
        <row r="410">
          <cell r="A410" t="str">
            <v>NGL, Helium, Sulfur Sales</v>
          </cell>
          <cell r="D410">
            <v>0</v>
          </cell>
          <cell r="E410">
            <v>0</v>
          </cell>
          <cell r="F410">
            <v>0</v>
          </cell>
          <cell r="G410">
            <v>0</v>
          </cell>
          <cell r="H410">
            <v>0</v>
          </cell>
        </row>
        <row r="411">
          <cell r="A411" t="str">
            <v>TOTAL SALES</v>
          </cell>
          <cell r="D411">
            <v>39.864124210347185</v>
          </cell>
          <cell r="E411">
            <v>34.288712177999997</v>
          </cell>
          <cell r="F411">
            <v>56.126318496281243</v>
          </cell>
          <cell r="G411">
            <v>52.31898036016311</v>
          </cell>
          <cell r="H411">
            <v>49.017586891457356</v>
          </cell>
        </row>
        <row r="413">
          <cell r="A413" t="str">
            <v>DD &amp; A On Reinvestment Assets</v>
          </cell>
          <cell r="D413">
            <v>0</v>
          </cell>
          <cell r="E413">
            <v>0</v>
          </cell>
          <cell r="F413">
            <v>0</v>
          </cell>
          <cell r="G413">
            <v>0</v>
          </cell>
          <cell r="H413">
            <v>0</v>
          </cell>
        </row>
        <row r="414">
          <cell r="A414" t="str">
            <v>DD&amp;A</v>
          </cell>
          <cell r="D414">
            <v>22.935095890152329</v>
          </cell>
          <cell r="E414">
            <v>7.7765155241717148</v>
          </cell>
          <cell r="F414">
            <v>18.634126841972016</v>
          </cell>
          <cell r="G414">
            <v>17.75472991978463</v>
          </cell>
          <cell r="H414">
            <v>17.239600063334333</v>
          </cell>
        </row>
        <row r="415">
          <cell r="A415" t="str">
            <v>Lifting Cost</v>
          </cell>
          <cell r="D415">
            <v>9.1976979440237052</v>
          </cell>
          <cell r="E415">
            <v>11.404872788852702</v>
          </cell>
          <cell r="F415">
            <v>10.53007034343263</v>
          </cell>
          <cell r="G415">
            <v>10.097562408006</v>
          </cell>
          <cell r="H415">
            <v>10.094339694899872</v>
          </cell>
        </row>
        <row r="416">
          <cell r="A416" t="str">
            <v>Gas Processing Cost</v>
          </cell>
          <cell r="D416">
            <v>0</v>
          </cell>
          <cell r="E416">
            <v>0</v>
          </cell>
          <cell r="F416">
            <v>0</v>
          </cell>
          <cell r="G416">
            <v>0</v>
          </cell>
          <cell r="H416">
            <v>0</v>
          </cell>
        </row>
        <row r="417">
          <cell r="A417" t="str">
            <v>Purchases</v>
          </cell>
          <cell r="D417">
            <v>0</v>
          </cell>
          <cell r="E417">
            <v>0</v>
          </cell>
          <cell r="F417">
            <v>0</v>
          </cell>
          <cell r="G417">
            <v>0</v>
          </cell>
          <cell r="H417">
            <v>0</v>
          </cell>
        </row>
        <row r="418">
          <cell r="A418" t="str">
            <v>Other Expenses</v>
          </cell>
          <cell r="D418">
            <v>0</v>
          </cell>
          <cell r="E418">
            <v>0</v>
          </cell>
          <cell r="F418">
            <v>0</v>
          </cell>
          <cell r="G418">
            <v>0</v>
          </cell>
          <cell r="H418">
            <v>0</v>
          </cell>
        </row>
        <row r="419">
          <cell r="A419" t="str">
            <v>TOTAL PRODUCTION COST</v>
          </cell>
          <cell r="D419">
            <v>32.132793834176034</v>
          </cell>
          <cell r="E419">
            <v>19.181388313024417</v>
          </cell>
          <cell r="F419">
            <v>29.164197185404646</v>
          </cell>
          <cell r="G419">
            <v>27.852292327790629</v>
          </cell>
          <cell r="H419">
            <v>27.333939758234205</v>
          </cell>
        </row>
        <row r="421">
          <cell r="A421" t="str">
            <v>GROSS PROFIT</v>
          </cell>
          <cell r="D421">
            <v>7.7313303761711509</v>
          </cell>
          <cell r="E421">
            <v>15.10732386497558</v>
          </cell>
          <cell r="F421">
            <v>26.962121310876597</v>
          </cell>
          <cell r="G421">
            <v>24.466688032372481</v>
          </cell>
          <cell r="H421">
            <v>21.68364713322315</v>
          </cell>
        </row>
        <row r="423">
          <cell r="A423" t="str">
            <v>Administrative - Department</v>
          </cell>
          <cell r="D423">
            <v>0</v>
          </cell>
          <cell r="E423">
            <v>0</v>
          </cell>
          <cell r="F423">
            <v>0</v>
          </cell>
          <cell r="G423">
            <v>0</v>
          </cell>
          <cell r="H423">
            <v>0</v>
          </cell>
        </row>
        <row r="424">
          <cell r="A424" t="str">
            <v>Administrative - DD&amp;A</v>
          </cell>
          <cell r="D424">
            <v>0</v>
          </cell>
          <cell r="E424">
            <v>0</v>
          </cell>
          <cell r="F424">
            <v>0</v>
          </cell>
          <cell r="G424">
            <v>0</v>
          </cell>
          <cell r="H424">
            <v>0</v>
          </cell>
        </row>
        <row r="425">
          <cell r="A425" t="str">
            <v>Total Administrative Expenses</v>
          </cell>
          <cell r="D425">
            <v>0</v>
          </cell>
          <cell r="E425">
            <v>0</v>
          </cell>
          <cell r="F425">
            <v>0</v>
          </cell>
          <cell r="G425">
            <v>0</v>
          </cell>
          <cell r="H425">
            <v>0</v>
          </cell>
        </row>
        <row r="427">
          <cell r="A427" t="str">
            <v xml:space="preserve">Selling Expenses - Marketing </v>
          </cell>
          <cell r="D427">
            <v>0</v>
          </cell>
          <cell r="E427">
            <v>0</v>
          </cell>
          <cell r="F427">
            <v>0</v>
          </cell>
          <cell r="G427">
            <v>0</v>
          </cell>
          <cell r="H427">
            <v>0</v>
          </cell>
        </row>
        <row r="428">
          <cell r="A428" t="str">
            <v>Exploration Expenses</v>
          </cell>
          <cell r="D428">
            <v>0</v>
          </cell>
          <cell r="E428">
            <v>0</v>
          </cell>
          <cell r="F428">
            <v>0</v>
          </cell>
          <cell r="G428">
            <v>0</v>
          </cell>
          <cell r="H428">
            <v>0</v>
          </cell>
        </row>
        <row r="430">
          <cell r="A430" t="str">
            <v>OPERATING INCOME (LOSS)</v>
          </cell>
          <cell r="D430">
            <v>7.7313303761711509</v>
          </cell>
          <cell r="E430">
            <v>15.10732386497558</v>
          </cell>
          <cell r="F430">
            <v>26.962121310876597</v>
          </cell>
          <cell r="G430">
            <v>24.466688032372481</v>
          </cell>
          <cell r="H430">
            <v>21.68364713322315</v>
          </cell>
        </row>
        <row r="432">
          <cell r="A432" t="str">
            <v>Other (Expense) and Income, Net</v>
          </cell>
          <cell r="D432">
            <v>0</v>
          </cell>
          <cell r="E432">
            <v>0</v>
          </cell>
          <cell r="F432">
            <v>0</v>
          </cell>
          <cell r="G432">
            <v>0</v>
          </cell>
          <cell r="H432">
            <v>0</v>
          </cell>
        </row>
        <row r="433">
          <cell r="A433" t="str">
            <v>Holding Gains (Losses)</v>
          </cell>
          <cell r="D433">
            <v>0</v>
          </cell>
          <cell r="E433">
            <v>0</v>
          </cell>
          <cell r="F433">
            <v>0</v>
          </cell>
          <cell r="G433">
            <v>0</v>
          </cell>
          <cell r="H433">
            <v>0</v>
          </cell>
        </row>
        <row r="435">
          <cell r="A435" t="str">
            <v>Financinal Expenses</v>
          </cell>
          <cell r="D435">
            <v>0</v>
          </cell>
          <cell r="E435">
            <v>0</v>
          </cell>
          <cell r="F435">
            <v>0</v>
          </cell>
          <cell r="G435">
            <v>0</v>
          </cell>
          <cell r="H435">
            <v>0</v>
          </cell>
        </row>
        <row r="436">
          <cell r="A436" t="str">
            <v>Financial Income and Other</v>
          </cell>
          <cell r="D436">
            <v>0</v>
          </cell>
          <cell r="E436">
            <v>0</v>
          </cell>
          <cell r="F436">
            <v>0</v>
          </cell>
          <cell r="G436">
            <v>0</v>
          </cell>
          <cell r="H436">
            <v>0</v>
          </cell>
        </row>
        <row r="437">
          <cell r="A437" t="str">
            <v>Total Financial Income (Expenses)</v>
          </cell>
          <cell r="D437">
            <v>0</v>
          </cell>
          <cell r="E437">
            <v>0</v>
          </cell>
          <cell r="F437">
            <v>0</v>
          </cell>
          <cell r="G437">
            <v>0</v>
          </cell>
          <cell r="H437">
            <v>0</v>
          </cell>
        </row>
        <row r="439">
          <cell r="A439" t="str">
            <v>Gain\(Loss) on Sale of Assets</v>
          </cell>
          <cell r="D439">
            <v>0</v>
          </cell>
          <cell r="E439">
            <v>0</v>
          </cell>
          <cell r="F439">
            <v>0</v>
          </cell>
          <cell r="G439">
            <v>0</v>
          </cell>
          <cell r="H439">
            <v>0</v>
          </cell>
        </row>
        <row r="440">
          <cell r="A440" t="str">
            <v>Foreign Income Tax</v>
          </cell>
          <cell r="D440">
            <v>0</v>
          </cell>
          <cell r="E440">
            <v>0</v>
          </cell>
          <cell r="F440">
            <v>0</v>
          </cell>
          <cell r="G440">
            <v>0</v>
          </cell>
          <cell r="H440">
            <v>6.657278120246497</v>
          </cell>
        </row>
        <row r="442">
          <cell r="A442" t="str">
            <v>NET INCOME (LOSS)</v>
          </cell>
          <cell r="D442">
            <v>7.7313303761711509</v>
          </cell>
          <cell r="E442">
            <v>15.10732386497558</v>
          </cell>
          <cell r="F442">
            <v>26.962121310876597</v>
          </cell>
          <cell r="G442">
            <v>24.466688032372481</v>
          </cell>
          <cell r="H442">
            <v>15.026369012976653</v>
          </cell>
        </row>
        <row r="444">
          <cell r="A444" t="str">
            <v>DD &amp; A</v>
          </cell>
          <cell r="D444">
            <v>22.935095890152329</v>
          </cell>
          <cell r="E444">
            <v>7.7765155241717148</v>
          </cell>
          <cell r="F444">
            <v>18.634126841972016</v>
          </cell>
          <cell r="G444">
            <v>17.75472991978463</v>
          </cell>
          <cell r="H444">
            <v>17.239600063334333</v>
          </cell>
        </row>
        <row r="445">
          <cell r="A445" t="str">
            <v>Exploration Expenses</v>
          </cell>
          <cell r="D445">
            <v>0</v>
          </cell>
          <cell r="E445">
            <v>0</v>
          </cell>
          <cell r="F445">
            <v>0</v>
          </cell>
          <cell r="G445">
            <v>0</v>
          </cell>
          <cell r="H445">
            <v>0</v>
          </cell>
        </row>
        <row r="447">
          <cell r="A447" t="str">
            <v>DISCRETIONARY CASH FLOW</v>
          </cell>
          <cell r="D447">
            <v>30.66642626632348</v>
          </cell>
          <cell r="E447">
            <v>22.883839389147294</v>
          </cell>
          <cell r="F447">
            <v>45.596248152848617</v>
          </cell>
          <cell r="G447">
            <v>42.221417952157111</v>
          </cell>
          <cell r="H447">
            <v>32.265969076310988</v>
          </cell>
        </row>
        <row r="449">
          <cell r="A449" t="str">
            <v>Program Spending</v>
          </cell>
          <cell r="D449">
            <v>-12.571958670415324</v>
          </cell>
          <cell r="E449">
            <v>-5.6839999999999993</v>
          </cell>
          <cell r="F449">
            <v>0</v>
          </cell>
          <cell r="G449">
            <v>0</v>
          </cell>
          <cell r="H449">
            <v>0</v>
          </cell>
        </row>
        <row r="450">
          <cell r="A450" t="str">
            <v>Changes in Assets/Liabilities</v>
          </cell>
          <cell r="D450">
            <v>-2.1</v>
          </cell>
          <cell r="E450">
            <v>-2</v>
          </cell>
          <cell r="F450">
            <v>0</v>
          </cell>
          <cell r="G450">
            <v>1</v>
          </cell>
          <cell r="H450">
            <v>1</v>
          </cell>
        </row>
        <row r="452">
          <cell r="A452" t="str">
            <v>NET CASH FLOW</v>
          </cell>
          <cell r="D452">
            <v>15.994467595908157</v>
          </cell>
          <cell r="E452">
            <v>15.199839389147293</v>
          </cell>
          <cell r="F452">
            <v>45.596248152848617</v>
          </cell>
          <cell r="G452">
            <v>43.221417952157111</v>
          </cell>
          <cell r="H452">
            <v>33.265969076310988</v>
          </cell>
        </row>
        <row r="456">
          <cell r="A456">
            <v>0</v>
          </cell>
          <cell r="G456">
            <v>36497.61243252315</v>
          </cell>
          <cell r="H456">
            <v>36497.61243252315</v>
          </cell>
        </row>
      </sheetData>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4层"/>
      <sheetName val="4#-3层"/>
      <sheetName val="7#-1层"/>
      <sheetName val="Sheet1"/>
      <sheetName val="A"/>
      <sheetName val="金茂观光预算表"/>
      <sheetName val="观光经营数据"/>
      <sheetName val="2012观光各月"/>
      <sheetName val="2011观光各月"/>
      <sheetName val="每月费用摊销表"/>
      <sheetName val="Summary"/>
      <sheetName val="设备部房屋"/>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金茂预测"/>
      <sheetName val="利润预测汇总"/>
      <sheetName val="利润预测底稿"/>
      <sheetName val="金茂各月"/>
      <sheetName val="方兴各月"/>
      <sheetName val="方兴+金茂"/>
      <sheetName val="报集团"/>
      <sheetName val="总体"/>
      <sheetName val="各公司底稿-金茂"/>
      <sheetName val="三项费用ppt-方兴"/>
      <sheetName val="方兴销售费用"/>
      <sheetName val="方兴管理费用"/>
      <sheetName val="方兴财务费用"/>
      <sheetName val="费用底稿-方兴"/>
      <sheetName val="各公司底稿-方兴"/>
      <sheetName val="开发指标"/>
      <sheetName val="出租指标"/>
      <sheetName val="境外资金头寸测算"/>
      <sheetName val="写字楼专用表"/>
      <sheetName val="商场专用表"/>
      <sheetName val="分部报表"/>
      <sheetName val="金茂折旧和房产税"/>
      <sheetName val="财务费用分摊"/>
      <sheetName val="汇港"/>
      <sheetName val="收益率底稿"/>
      <sheetName val="收益率"/>
      <sheetName val="A"/>
      <sheetName val="#REF!"/>
      <sheetName val="select case"/>
      <sheetName val="H101"/>
      <sheetName val="资产负债表"/>
      <sheetName val="Description"/>
      <sheetName val="Data"/>
      <sheetName val="LinkData"/>
      <sheetName val="设备部房屋"/>
      <sheetName val="IMPUTS"/>
      <sheetName val="CALCULOS"/>
      <sheetName val="CA_new"/>
      <sheetName val="Calculations"/>
      <sheetName val="Parameters"/>
      <sheetName val="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TB"/>
      <sheetName val="B"/>
      <sheetName val="11-1"/>
      <sheetName val="A3"/>
      <sheetName val="Ã«ÀûÂÊ·ÖÎö±í"/>
      <sheetName val="原材料变动表-金铜矿"/>
      <sheetName val="ARP-U501"/>
      <sheetName val="Customer"/>
      <sheetName val="E1020"/>
      <sheetName val="封面"/>
      <sheetName val="资产负债表"/>
      <sheetName val="损益表"/>
      <sheetName val="表二十二 (2)"/>
      <sheetName val="UFPrn20021113090847"/>
      <sheetName val="Name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报表目录"/>
      <sheetName val="报表勾稽关系检查"/>
      <sheetName val="M1-资产负债表"/>
      <sheetName val="M2-利润表"/>
      <sheetName val="M3-现金流量表"/>
      <sheetName val="M4-销售费用"/>
      <sheetName val="M5-管理费用"/>
      <sheetName val="M6-财务费用"/>
      <sheetName val="S2-人工成本表"/>
      <sheetName val="S3-固定资产及重要支出预算表"/>
      <sheetName val="S4-安全生产费用预算表"/>
      <sheetName val="S5-内部交易表"/>
      <sheetName val="S6-实交税金表"/>
      <sheetName val="C5-写字楼专用表"/>
      <sheetName val="C8-金茂裙房专用表"/>
      <sheetName val="C9-金茂观光专用表"/>
      <sheetName val="C10-金茂本部费用表"/>
      <sheetName val="C11-金茂本部成本分摊表"/>
      <sheetName val="C12-分部报表"/>
      <sheetName val="BOX SUM"/>
      <sheetName val="FIN GOOD"/>
      <sheetName val="目录"/>
      <sheetName val="master"/>
      <sheetName val="Calculations"/>
      <sheetName val="ARP-G101"/>
      <sheetName val="ARP-U101"/>
      <sheetName val="ARP-U301"/>
      <sheetName val="E221"/>
      <sheetName val="AP1998KX(estimated)"/>
      <sheetName val="A.R 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501"/>
      <sheetName val="G201"/>
      <sheetName val="G301"/>
    </sheetNames>
    <sheetDataSet>
      <sheetData sheetId="0"/>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
      <sheetName val="K100.FA.Addition&amp;Disposal"/>
      <sheetName val="K110.FA.Addition.Breakdown"/>
      <sheetName val="K200.Depreciation"/>
      <sheetName val="K300.Re-test"/>
      <sheetName val="#REF!"/>
      <sheetName val="ARP-U50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urnal"/>
      <sheetName val="RESRVS"/>
      <sheetName val="PRODPROF"/>
      <sheetName val="input"/>
      <sheetName val="Cap-Aset"/>
      <sheetName val="INCSTATLoc"/>
      <sheetName val="CarrF"/>
      <sheetName val="LIABIL"/>
      <sheetName val="Workvs"/>
      <sheetName val="DepreLoc"/>
      <sheetName val="INCSTATYPF"/>
      <sheetName val="DepGAAP"/>
      <sheetName val="DepreYPF"/>
      <sheetName val="Balance Sheet"/>
      <sheetName val="FCF-ROCEYPF"/>
      <sheetName val="E1-Proven Dev"/>
      <sheetName val="E7-Caso en evaluación"/>
      <sheetName val="Output"/>
      <sheetName val="Output_Reservas"/>
      <sheetName val="C1-Carátula (PD)"/>
      <sheetName val="Summary"/>
      <sheetName val="Share"/>
      <sheetName val="Sheet1"/>
      <sheetName val="WrkgK"/>
      <sheetName val="E7-Caso en evaluaci髇"/>
      <sheetName val="C1-Car醫ula (PD)"/>
      <sheetName val="parameter"/>
      <sheetName val="IMPUTS"/>
      <sheetName val="CALCULOS"/>
      <sheetName val="Parameters"/>
      <sheetName val="A"/>
      <sheetName val="nada"/>
      <sheetName val="cum pred"/>
      <sheetName val="Part_Datum"/>
      <sheetName val="应收票据(关联方)"/>
      <sheetName val="C - Cash and Bank"/>
      <sheetName val="A300"/>
      <sheetName val="Calculations"/>
      <sheetName val="#REF!"/>
      <sheetName val="封面"/>
      <sheetName val="INPUTS"/>
      <sheetName val="impuestos trim"/>
      <sheetName val="master"/>
      <sheetName val="F101"/>
      <sheetName val="LinkData"/>
      <sheetName val="AP1998KX(estimated)"/>
      <sheetName val="Shine Best con BS"/>
      <sheetName val="2013年新增开业站计划"/>
      <sheetName val="资产负债预算表（01表）"/>
      <sheetName val="Cálculos"/>
      <sheetName val="SUDAREA"/>
      <sheetName val="select case"/>
      <sheetName val="4-货币资金-现金"/>
      <sheetName val="T  B"/>
      <sheetName val="A.R 01"/>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refreshError="1"/>
      <sheetData sheetId="27"/>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FF.31.12.2000.C101"/>
      <sheetName val="Info. Request"/>
    </sheetNames>
    <sheetDataSet>
      <sheetData sheetId="0" refreshError="1"/>
      <sheetData sheetId="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710"/>
      <sheetName val="Book1"/>
      <sheetName val="#REF!"/>
      <sheetName val="Info. Request"/>
    </sheetNames>
    <definedNames>
      <definedName name="ARP_A"/>
    </definedNames>
    <sheetDataSet>
      <sheetData sheetId="0" refreshError="1"/>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H101(OK)"/>
      <sheetName val="#REF!"/>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nisia&amp;RAK&amp;blk17"/>
      <sheetName val="UAE fiscal"/>
      <sheetName val="指标"/>
      <sheetName val="敏感性"/>
      <sheetName val="投入产出汇总"/>
      <sheetName val="B1"/>
      <sheetName val="Bn"/>
      <sheetName val="C1"/>
      <sheetName val="Cn"/>
      <sheetName val="capex"/>
      <sheetName val="Deemed royalty"/>
      <sheetName val="Sheet1"/>
      <sheetName val="PARAMETER"/>
      <sheetName val="Field DATA"/>
      <sheetName val="METHANOL"/>
      <sheetName val="CASH FLOW"/>
      <sheetName val="CONCESSION"/>
      <sheetName val="results"/>
      <sheetName val="A"/>
      <sheetName val="OPSRESULTS"/>
      <sheetName val="CURVES"/>
      <sheetName val="DRAW"/>
      <sheetName val="IDC"/>
      <sheetName val="DEBT"/>
      <sheetName val="DSCR"/>
      <sheetName val="UAQ_CARRY"/>
      <sheetName val="BSIS"/>
      <sheetName val="graphics"/>
      <sheetName val="Summary"/>
      <sheetName val="calculos"/>
      <sheetName val="impuestos trim"/>
      <sheetName val="IM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calculos"/>
      <sheetName val="impuestos trim"/>
      <sheetName val="años"/>
      <sheetName val="Cta. Resultados"/>
      <sheetName val="Carátula"/>
      <sheetName val="Libro Reservas"/>
      <sheetName val="Ceiling 99 14-16"/>
      <sheetName val="Módulo1"/>
      <sheetName val="Módulo2"/>
      <sheetName val="Hoja1"/>
      <sheetName val="COA"/>
      <sheetName val="CA_new"/>
      <sheetName val="IMPUTS"/>
      <sheetName val="nada"/>
      <sheetName val="Calculations"/>
      <sheetName val="H101(OK)"/>
      <sheetName val="总部调整"/>
      <sheetName val="汇总抵消"/>
      <sheetName val="SUDAREA"/>
      <sheetName val="ARP-U501"/>
      <sheetName val="Parameters"/>
      <sheetName val="METHANOL"/>
      <sheetName val="DSCR"/>
      <sheetName val="敏感性"/>
      <sheetName val="OPSRESULTS"/>
      <sheetName val="DEBT"/>
      <sheetName val="PARAMETER"/>
      <sheetName val="投入产出汇总"/>
      <sheetName val="A"/>
      <sheetName val="指标"/>
      <sheetName val="设备部房屋"/>
      <sheetName val="AP1998KX(estimated)"/>
      <sheetName val="Data"/>
      <sheetName val="LinkData"/>
      <sheetName val="ProductCode"/>
      <sheetName val="G102"/>
      <sheetName val="B"/>
      <sheetName val="cum pred"/>
      <sheetName val="E101"/>
      <sheetName val="A.R 01"/>
      <sheetName val="Summary"/>
      <sheetName val="A300"/>
      <sheetName val="Summry Prod"/>
      <sheetName val="Info div"/>
    </sheetNames>
    <sheetDataSet>
      <sheetData sheetId="0" refreshError="1"/>
      <sheetData sheetId="1"/>
      <sheetData sheetId="2"/>
      <sheetData sheetId="3"/>
      <sheetData sheetId="4"/>
      <sheetData sheetId="5"/>
      <sheetData sheetId="6"/>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封面"/>
      <sheetName val="目录"/>
      <sheetName val="C1"/>
      <sheetName val="C1-1"/>
      <sheetName val="C2"/>
      <sheetName val="C3"/>
      <sheetName val="C4"/>
      <sheetName val="C5"/>
      <sheetName val="E"/>
      <sheetName val="F"/>
      <sheetName val="F1"/>
      <sheetName val="F2"/>
      <sheetName val="F3"/>
      <sheetName val="G1"/>
      <sheetName val="G1-1"/>
      <sheetName val="G1-1.1"/>
      <sheetName val="G1-2"/>
      <sheetName val="G2"/>
      <sheetName val="G2-1"/>
      <sheetName val="G3"/>
      <sheetName val="H"/>
      <sheetName val="H1"/>
      <sheetName val="H1-1"/>
      <sheetName val="H2"/>
      <sheetName val="I"/>
      <sheetName val="J"/>
      <sheetName val="K"/>
      <sheetName val="K1"/>
      <sheetName val="K2"/>
      <sheetName val="K3"/>
      <sheetName val="K4"/>
      <sheetName val="K5"/>
      <sheetName val="K6"/>
      <sheetName val="L1"/>
      <sheetName val="L2"/>
      <sheetName val="M"/>
      <sheetName val="M1"/>
      <sheetName val="N"/>
      <sheetName val="N1"/>
      <sheetName val="O"/>
      <sheetName val="P1"/>
      <sheetName val="P2"/>
      <sheetName val="P2-1"/>
      <sheetName val="P2-2"/>
      <sheetName val="P3"/>
      <sheetName val="P4"/>
      <sheetName val="P5"/>
      <sheetName val="P6"/>
      <sheetName val="P7"/>
      <sheetName val="Q1"/>
      <sheetName val="Q2"/>
      <sheetName val="S1"/>
      <sheetName val="S2"/>
      <sheetName val="S3"/>
      <sheetName val="S4"/>
      <sheetName val="T"/>
      <sheetName val="U1"/>
      <sheetName val="U1-1"/>
      <sheetName val="U1-2"/>
      <sheetName val="U1-3"/>
      <sheetName val="U2"/>
      <sheetName val="U2-1"/>
      <sheetName val="U3"/>
      <sheetName val="U4"/>
      <sheetName val="U5"/>
      <sheetName val="U6"/>
      <sheetName val="U7"/>
      <sheetName val="U8"/>
      <sheetName val="U9"/>
      <sheetName val="U10"/>
      <sheetName val="U11"/>
      <sheetName val="U12"/>
      <sheetName val="V1"/>
      <sheetName val="V2"/>
      <sheetName val="1月回款"/>
      <sheetName val="1月销售"/>
      <sheetName val="Aging Datasheet"/>
      <sheetName val="ECCS_1 DataSheet"/>
      <sheetName val="KPI Datasheet"/>
      <sheetName val="ARP-G101"/>
      <sheetName val="ARP-U101"/>
      <sheetName val="ARP-U301"/>
      <sheetName val="E221"/>
      <sheetName val="汇总抵消 "/>
      <sheetName val="离石试算"/>
      <sheetName val="Parameters"/>
      <sheetName val="ARP-P101"/>
      <sheetName val="2171_FYbk"/>
      <sheetName val="2171-BK"/>
      <sheetName val="Consol PRC"/>
      <sheetName val="CF"/>
      <sheetName val="F30.Nov.Price.Variance.For.Ref"/>
      <sheetName val="应收票据(关联方)"/>
      <sheetName val="企业表一"/>
      <sheetName val="M-5C"/>
      <sheetName val="M-5A"/>
      <sheetName val="资产负债表"/>
      <sheetName val="BOX SUM"/>
      <sheetName val="FIN GOOD"/>
      <sheetName val="A"/>
      <sheetName val="METHANOL"/>
      <sheetName val="DSCR"/>
      <sheetName val="敏感性"/>
      <sheetName val="OPSRESULTS"/>
      <sheetName val="DEBT"/>
      <sheetName val="PARAMETER"/>
      <sheetName val="投入产出汇总"/>
      <sheetName val="指标"/>
      <sheetName val="分期数据方案阶段"/>
      <sheetName val="一期分产品成本"/>
      <sheetName val="二期分产品成本"/>
      <sheetName val="三期分产品成本"/>
      <sheetName val="Calculations"/>
      <sheetName val="Summary"/>
      <sheetName val="Data"/>
      <sheetName val="E101"/>
      <sheetName val="U 5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营业额分析 (2)"/>
      <sheetName val="营业额分析"/>
      <sheetName val="Parameters"/>
      <sheetName val="#REF!"/>
      <sheetName val="目录"/>
      <sheetName val="Aging Datasheet"/>
      <sheetName val="ECCS_1 DataSheet"/>
      <sheetName val="KPI Datasheet"/>
      <sheetName val="B"/>
      <sheetName val="Summary"/>
      <sheetName val="I101"/>
      <sheetName val="ARP-U20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s"/>
      <sheetName val="目录"/>
      <sheetName val="损益表(一般)-1"/>
      <sheetName val="营业额分析表-2"/>
      <sheetName val="毛利率分析表-4"/>
      <sheetName val="经营利润分析表-5"/>
      <sheetName val="经营利润表-明细-5-1-CRLD610000"/>
      <sheetName val="经营利润表-明细-5-1-CRLD210000"/>
      <sheetName val="经营利润表-明细-5-1-CRLD220000"/>
      <sheetName val="经营利润表-明细-5-1-CRLD230000"/>
      <sheetName val="经营利润表-明细-5-1-CRLD240000"/>
      <sheetName val="经营利润表-明细-5-1-CRLD250000"/>
      <sheetName val="经营利润表-明细-5-1-CRLD260000"/>
      <sheetName val="经营利润表-明细-5-1-CRLD270000"/>
      <sheetName val="经营利润表-明细-5-1-CRLD620000"/>
      <sheetName val="经营利润表-明细-5-1-CRLD630000"/>
      <sheetName val="经营利润表-明细-5-1-CRLD640000"/>
      <sheetName val="经营利润表-明细-5-1-CRLD650000"/>
      <sheetName val="经营利润表-明细-5-1-CRLD660000"/>
      <sheetName val="经营利润表-明细-5-1-CRLD670000"/>
      <sheetName val="一般及行政费用-明细-11-1"/>
      <sheetName val="一般及行政费用分析表-11"/>
      <sheetName val="销售及分销费用分析表-14"/>
      <sheetName val="销售及分销费用-明细-14-1"/>
      <sheetName val="其它经营费用分析表-15"/>
      <sheetName val="其它经营收入分析表-20"/>
      <sheetName val="非经营性收入及支出分析表-23"/>
      <sheetName val="财务收支分析表-24"/>
      <sheetName val="资产负债表-26"/>
      <sheetName val="资金情况表-27"/>
      <sheetName val="应收帐款周转天数表-按利润中心-29"/>
      <sheetName val="资本性支出表-35"/>
      <sheetName val="资本性支出表-明细-35-1"/>
      <sheetName val="关联交易"/>
      <sheetName val="重要指标表-47"/>
      <sheetName val="员工人数表-113"/>
      <sheetName val="现金流量表-45"/>
      <sheetName val="现金流量表(直接法)-50"/>
      <sheetName val="三年综述表-115"/>
      <sheetName val="FS"/>
      <sheetName val="Aging"/>
      <sheetName val="Validation"/>
      <sheetName val="KPI"/>
      <sheetName val="Cash Flow"/>
      <sheetName val="DataSheetIndex_1"/>
      <sheetName val="DataSheetIndex"/>
      <sheetName val="Cell Copy"/>
      <sheetName val="A"/>
      <sheetName val="Aging Datasheet"/>
      <sheetName val="ECCS_1 DataSheet"/>
      <sheetName val="KPI Datasheet"/>
      <sheetName val="select case"/>
      <sheetName val="Summry Prod"/>
      <sheetName val="Info div"/>
      <sheetName val="A300"/>
      <sheetName val="A430"/>
      <sheetName val="Summary"/>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报表目录"/>
      <sheetName val="报表勾稽关系检查"/>
      <sheetName val="M1-资产负债表"/>
      <sheetName val="M2-利润表"/>
      <sheetName val="2009YTD"/>
      <sheetName val="2009"/>
      <sheetName val="2010"/>
      <sheetName val="M3-现金流量表"/>
      <sheetName val="M4-销售费用"/>
      <sheetName val="M5-管理费用"/>
      <sheetName val="M6-财务费用"/>
      <sheetName val="S1-部门费用表"/>
      <sheetName val="S2-人工成本表"/>
      <sheetName val="S3-固定资产及重要支出预算表"/>
      <sheetName val="固定资产请购清单"/>
      <sheetName val="S4-安全生产费用预算表"/>
      <sheetName val="S5-内部交易表"/>
      <sheetName val="S6-实交税金表"/>
      <sheetName val="C6-酒店专用表"/>
      <sheetName val="#REF!"/>
      <sheetName val="Parameters"/>
      <sheetName val="COA"/>
      <sheetName val="CA_new"/>
      <sheetName val="SUDAREA"/>
      <sheetName val="ARP-P1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BK"/>
      <sheetName val="COA"/>
      <sheetName val="CA_New&amp;Old"/>
      <sheetName val="Comparison"/>
      <sheetName val="CA_new"/>
      <sheetName val="T1"/>
      <sheetName val="T2"/>
      <sheetName val="T3"/>
      <sheetName val="T4"/>
      <sheetName val="T5"/>
      <sheetName val="T6"/>
      <sheetName val="Other codes"/>
      <sheetName val="Exp Code"/>
      <sheetName val="Exp Comparison"/>
      <sheetName val="GL"/>
      <sheetName val="National Standard"/>
      <sheetName val="Sales vs collection"/>
      <sheetName val="C - Cash and Bank"/>
      <sheetName val="A300"/>
      <sheetName val="WIP"/>
      <sheetName val="METHANOL"/>
      <sheetName val="DSCR"/>
      <sheetName val="敏感性"/>
      <sheetName val="OPSRESULTS"/>
      <sheetName val="DEBT"/>
      <sheetName val="PARAMETER"/>
      <sheetName val="投入产出汇总"/>
      <sheetName val="A"/>
      <sheetName val="指标"/>
      <sheetName val="固定资产清单"/>
      <sheetName val="select case"/>
      <sheetName val="AP1998KX(estimated)"/>
      <sheetName val="Sheet1"/>
      <sheetName val="WORKING"/>
      <sheetName val="c_data"/>
      <sheetName val="A3 &amp; U 09-01"/>
      <sheetName val="IncomeStmt"/>
      <sheetName val="BalSheet"/>
      <sheetName val="资产负债表"/>
      <sheetName val="source"/>
      <sheetName val="Part_Datum"/>
      <sheetName val="目录"/>
      <sheetName val="应收票据(关联方)"/>
      <sheetName val="E101"/>
      <sheetName val="Description"/>
      <sheetName val="Collateral"/>
      <sheetName val="Disposition"/>
      <sheetName val="cum pred"/>
      <sheetName val="2171_FYbk"/>
      <sheetName val="2171-BK"/>
    </sheetNames>
    <sheetDataSet>
      <sheetData sheetId="0">
        <row r="10">
          <cell r="A10">
            <v>1001</v>
          </cell>
        </row>
      </sheetData>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
      <sheetName val="Old_BK"/>
      <sheetName val="COA"/>
      <sheetName val="CA_New&amp;Old"/>
      <sheetName val="Comparison"/>
      <sheetName val="National Standard"/>
      <sheetName val="CA_new"/>
      <sheetName val="T1"/>
      <sheetName val="T2"/>
      <sheetName val="T3"/>
      <sheetName val="T4"/>
      <sheetName val="T5"/>
      <sheetName val="T6"/>
      <sheetName val="Other codes"/>
      <sheetName val="Exp Code"/>
      <sheetName val="Exp Comparison"/>
      <sheetName val="Sales vs collection"/>
      <sheetName val="G102"/>
      <sheetName val="设备部房屋"/>
      <sheetName val="LinkData"/>
      <sheetName val="Source"/>
      <sheetName val="C101"/>
      <sheetName val="C - Cash and Bank"/>
      <sheetName val="A300"/>
      <sheetName val="E1020"/>
      <sheetName val="PL_BK"/>
      <sheetName val="7a.Other Inc Exp"/>
      <sheetName val="Info. Request"/>
      <sheetName val="B"/>
      <sheetName val="c_data"/>
      <sheetName val="AP1998KX(estimated)"/>
      <sheetName val="SUDAREA"/>
      <sheetName val="A"/>
      <sheetName val="select case"/>
      <sheetName val="总部调整"/>
      <sheetName val="汇总抵消"/>
      <sheetName val="DATA"/>
      <sheetName val="六纺"/>
      <sheetName val="3月回款"/>
      <sheetName val="3月销售"/>
      <sheetName val="U510"/>
      <sheetName val="U 510"/>
      <sheetName val="T  B"/>
      <sheetName val="C1"/>
      <sheetName val="ARP-G101"/>
      <sheetName val="ARP-U101"/>
      <sheetName val="ARP-U301"/>
      <sheetName val="E221"/>
      <sheetName val="Aging Datasheet"/>
      <sheetName val="ECCS_1 DataSheet"/>
      <sheetName val="KPI Datasheet"/>
    </sheetNames>
    <sheetDataSet>
      <sheetData sheetId="0">
        <row r="9">
          <cell r="A9">
            <v>1101</v>
          </cell>
        </row>
      </sheetData>
      <sheetData sheetId="1">
        <row r="10">
          <cell r="A10">
            <v>1001</v>
          </cell>
        </row>
      </sheetData>
      <sheetData sheetId="2" refreshError="1"/>
      <sheetData sheetId="3"/>
      <sheetData sheetId="4"/>
      <sheetData sheetId="5"/>
      <sheetData sheetId="6" refreshError="1">
        <row r="10">
          <cell r="A10">
            <v>1001</v>
          </cell>
          <cell r="B10" t="str">
            <v>现金</v>
          </cell>
          <cell r="C10" t="str">
            <v>Cash</v>
          </cell>
          <cell r="D10" t="str">
            <v>N</v>
          </cell>
        </row>
        <row r="11">
          <cell r="A11">
            <v>100101</v>
          </cell>
          <cell r="B11" t="str">
            <v>现金－人民币</v>
          </cell>
          <cell r="C11" t="str">
            <v>Cash on Hand - RMB</v>
          </cell>
          <cell r="D11" t="str">
            <v/>
          </cell>
        </row>
        <row r="12">
          <cell r="A12">
            <v>100102</v>
          </cell>
          <cell r="B12" t="str">
            <v>现金－美元</v>
          </cell>
          <cell r="C12" t="str">
            <v>Cash on Hand - USD</v>
          </cell>
          <cell r="D12" t="str">
            <v/>
          </cell>
        </row>
        <row r="13">
          <cell r="A13">
            <v>100103</v>
          </cell>
          <cell r="B13" t="str">
            <v>现金－英镑</v>
          </cell>
          <cell r="C13" t="str">
            <v>Cash on Hand - GBP</v>
          </cell>
          <cell r="D13" t="str">
            <v/>
          </cell>
        </row>
        <row r="14">
          <cell r="A14">
            <v>1002</v>
          </cell>
          <cell r="B14" t="str">
            <v>银行存款</v>
          </cell>
          <cell r="C14" t="str">
            <v>Bank</v>
          </cell>
          <cell r="D14" t="str">
            <v>N</v>
          </cell>
        </row>
        <row r="15">
          <cell r="A15">
            <v>10021</v>
          </cell>
          <cell r="B15" t="str">
            <v>银行存款 - 人民币</v>
          </cell>
          <cell r="C15" t="str">
            <v>Bank - RMB</v>
          </cell>
          <cell r="D15" t="str">
            <v>N</v>
          </cell>
        </row>
        <row r="16">
          <cell r="A16">
            <v>100211</v>
          </cell>
          <cell r="B16" t="str">
            <v>银行存款 - 人民币 - 中行北京分行</v>
          </cell>
          <cell r="C16" t="str">
            <v>Bank - RMB - BOC</v>
          </cell>
          <cell r="D16" t="str">
            <v>N</v>
          </cell>
        </row>
        <row r="17">
          <cell r="A17">
            <v>1002111</v>
          </cell>
          <cell r="B17" t="str">
            <v>银行存款 - 人民币 - 中行北京分行 - 结算户</v>
          </cell>
          <cell r="C17" t="str">
            <v>Bank - RMB - BOC - Fixed Deposite</v>
          </cell>
          <cell r="D17" t="str">
            <v/>
          </cell>
        </row>
        <row r="18">
          <cell r="A18">
            <v>1002112</v>
          </cell>
          <cell r="B18" t="str">
            <v>银行存款 - 人民币 - 中行北京分行 - 定期 1</v>
          </cell>
          <cell r="C18" t="str">
            <v>Bank - RMB - BOC - Current Account</v>
          </cell>
          <cell r="D18" t="str">
            <v/>
          </cell>
        </row>
        <row r="19">
          <cell r="A19">
            <v>100212</v>
          </cell>
          <cell r="B19" t="str">
            <v>银行存款 - 人民币 - 工行朝阳支行营业部</v>
          </cell>
          <cell r="C19" t="str">
            <v>Bank - RMB - ICBC</v>
          </cell>
          <cell r="D19" t="str">
            <v/>
          </cell>
        </row>
        <row r="20">
          <cell r="A20">
            <v>100215</v>
          </cell>
          <cell r="B20" t="str">
            <v>公司信用卡</v>
          </cell>
          <cell r="C20" t="str">
            <v>Bank - RMB - Credit card</v>
          </cell>
          <cell r="D20" t="str">
            <v>N</v>
          </cell>
        </row>
        <row r="21">
          <cell r="A21">
            <v>1002151</v>
          </cell>
          <cell r="B21" t="str">
            <v>公司信用卡 - 刘林</v>
          </cell>
          <cell r="C21" t="str">
            <v>Bank - RMB - Credit card - Liu Lin</v>
          </cell>
          <cell r="D21" t="str">
            <v/>
          </cell>
        </row>
        <row r="22">
          <cell r="A22">
            <v>1002152</v>
          </cell>
          <cell r="B22" t="str">
            <v>公司信用卡 - 朱学庆</v>
          </cell>
          <cell r="C22" t="str">
            <v>Bank - RMB - Credit card - Max Zhu</v>
          </cell>
          <cell r="D22" t="str">
            <v/>
          </cell>
        </row>
        <row r="23">
          <cell r="A23">
            <v>10022</v>
          </cell>
          <cell r="B23" t="str">
            <v>银行存款 - 美元</v>
          </cell>
          <cell r="C23" t="str">
            <v>Bank - USD</v>
          </cell>
          <cell r="D23" t="str">
            <v>N</v>
          </cell>
        </row>
        <row r="24">
          <cell r="A24">
            <v>100221</v>
          </cell>
          <cell r="B24" t="str">
            <v>银行存款 - 美元 - 中行资本户</v>
          </cell>
          <cell r="C24" t="str">
            <v>Bank - USD - Capital</v>
          </cell>
          <cell r="D24" t="str">
            <v>N</v>
          </cell>
        </row>
        <row r="25">
          <cell r="A25">
            <v>1002211</v>
          </cell>
          <cell r="B25" t="str">
            <v>银行存款 - 美元 - 中行资本户-半年定期</v>
          </cell>
          <cell r="C25" t="str">
            <v>Bank - USD - Capital - Fixed Deposite (Six Months)</v>
          </cell>
        </row>
        <row r="26">
          <cell r="A26">
            <v>1002212</v>
          </cell>
          <cell r="B26" t="str">
            <v>银行存款 - 美元 - 中行资本户-一年定期</v>
          </cell>
          <cell r="C26" t="str">
            <v>Bank - USD - Capital - Fixed Deposite (1 Year)</v>
          </cell>
        </row>
        <row r="27">
          <cell r="A27">
            <v>1002213</v>
          </cell>
          <cell r="B27" t="str">
            <v>银行存款 - 美元 - 中行资本户-一般资本户</v>
          </cell>
          <cell r="C27" t="str">
            <v>Bank - USD - Capital - General Account</v>
          </cell>
        </row>
        <row r="28">
          <cell r="A28">
            <v>100222</v>
          </cell>
          <cell r="B28" t="str">
            <v>银行存款 - 美元 - 中行结算户</v>
          </cell>
          <cell r="C28" t="str">
            <v>Bank - USD - Current Account</v>
          </cell>
          <cell r="D28" t="str">
            <v/>
          </cell>
        </row>
        <row r="29">
          <cell r="A29">
            <v>1009</v>
          </cell>
          <cell r="B29" t="str">
            <v>其他货币资金</v>
          </cell>
          <cell r="C29">
            <v>0</v>
          </cell>
          <cell r="D29" t="str">
            <v>N</v>
          </cell>
        </row>
        <row r="30">
          <cell r="A30">
            <v>100901</v>
          </cell>
          <cell r="B30" t="str">
            <v>其他货币资金- 外阜存款</v>
          </cell>
          <cell r="C30">
            <v>0</v>
          </cell>
          <cell r="D30">
            <v>0</v>
          </cell>
        </row>
        <row r="31">
          <cell r="A31">
            <v>100902</v>
          </cell>
          <cell r="B31" t="str">
            <v>其他货币资金- 银行本票</v>
          </cell>
          <cell r="C31">
            <v>0</v>
          </cell>
          <cell r="D31">
            <v>0</v>
          </cell>
        </row>
        <row r="32">
          <cell r="A32">
            <v>100903</v>
          </cell>
          <cell r="B32" t="str">
            <v>其他货币资金- 银行汇票</v>
          </cell>
          <cell r="C32">
            <v>0</v>
          </cell>
          <cell r="D32">
            <v>0</v>
          </cell>
        </row>
        <row r="33">
          <cell r="A33">
            <v>100904</v>
          </cell>
          <cell r="B33" t="str">
            <v>其他货币资金- 信用卡</v>
          </cell>
          <cell r="C33">
            <v>0</v>
          </cell>
          <cell r="D33">
            <v>0</v>
          </cell>
        </row>
        <row r="34">
          <cell r="A34">
            <v>100905</v>
          </cell>
          <cell r="B34" t="str">
            <v>其他货币资金- 信用证保证金</v>
          </cell>
          <cell r="C34">
            <v>0</v>
          </cell>
          <cell r="D34">
            <v>0</v>
          </cell>
        </row>
        <row r="35">
          <cell r="A35">
            <v>100906</v>
          </cell>
          <cell r="B35" t="str">
            <v>其他货币资金- 存出投资款</v>
          </cell>
          <cell r="C35">
            <v>0</v>
          </cell>
          <cell r="D35">
            <v>0</v>
          </cell>
        </row>
        <row r="36">
          <cell r="A36">
            <v>1111</v>
          </cell>
          <cell r="B36" t="str">
            <v>应收票据</v>
          </cell>
          <cell r="C36" t="str">
            <v>Note Receivable</v>
          </cell>
          <cell r="D36" t="str">
            <v>N</v>
          </cell>
        </row>
        <row r="37">
          <cell r="A37" t="str">
            <v>1111SD005</v>
          </cell>
          <cell r="B37" t="str">
            <v>应收票据 - 山东济南医药采供站 (新特药公司)</v>
          </cell>
          <cell r="C37" t="str">
            <v>Note Receivable - Shandong Jinan Medical Co.</v>
          </cell>
        </row>
        <row r="38">
          <cell r="A38" t="str">
            <v>1111SD021</v>
          </cell>
          <cell r="B38" t="str">
            <v>应收票据 - 山东潍坊医药集团股份有限公司医药采供站</v>
          </cell>
          <cell r="C38" t="str">
            <v>Note Receivable - Shandong Weifang Medical Group</v>
          </cell>
        </row>
        <row r="39">
          <cell r="A39">
            <v>1131</v>
          </cell>
          <cell r="B39" t="str">
            <v>应收帐款</v>
          </cell>
          <cell r="C39" t="str">
            <v>Account Receivable</v>
          </cell>
          <cell r="D39" t="str">
            <v>N</v>
          </cell>
        </row>
        <row r="40">
          <cell r="A40" t="str">
            <v>1131AH001</v>
          </cell>
          <cell r="B40" t="str">
            <v>合肥市医药站进口部 (进口药械经营部)</v>
          </cell>
          <cell r="C40" t="str">
            <v>HeFei Medicine Co., Import Dept. (Import Medical Appliances Managing Dept.)</v>
          </cell>
          <cell r="D40" t="str">
            <v/>
          </cell>
        </row>
        <row r="41">
          <cell r="A41" t="str">
            <v>1131AH002</v>
          </cell>
          <cell r="B41" t="str">
            <v>安徽省安庆医药采购供应站 (有限公司药品经营部)</v>
          </cell>
          <cell r="C41" t="str">
            <v>AnHui Anqing Medicine Purchase &amp; Supply Station</v>
          </cell>
          <cell r="D41" t="str">
            <v/>
          </cell>
        </row>
        <row r="42">
          <cell r="A42" t="str">
            <v>1131AH003</v>
          </cell>
          <cell r="B42" t="str">
            <v>马鞍山医药采购供应站</v>
          </cell>
          <cell r="C42" t="str">
            <v>MaAnShan Medicine Purchase &amp; Supply Station</v>
          </cell>
          <cell r="D42" t="str">
            <v/>
          </cell>
        </row>
        <row r="43">
          <cell r="A43" t="str">
            <v>1131AH004</v>
          </cell>
          <cell r="B43" t="str">
            <v>安徽省医药公司</v>
          </cell>
          <cell r="C43" t="str">
            <v>AnHui Medicine Co.</v>
          </cell>
          <cell r="D43" t="str">
            <v/>
          </cell>
        </row>
        <row r="44">
          <cell r="A44" t="str">
            <v>1131AH005</v>
          </cell>
          <cell r="B44" t="str">
            <v>安徽芜湖 医药站药品经营公司</v>
          </cell>
          <cell r="C44" t="str">
            <v>AnHui Wuhu Medicine Station, Drug Managing Co.</v>
          </cell>
          <cell r="D44" t="str">
            <v/>
          </cell>
        </row>
        <row r="45">
          <cell r="A45" t="str">
            <v>1131AH006</v>
          </cell>
          <cell r="B45" t="str">
            <v>安徽省太和县药材公司</v>
          </cell>
          <cell r="C45" t="str">
            <v>AnHui Taihe Medicinal Materials Co.</v>
          </cell>
          <cell r="D45" t="str">
            <v/>
          </cell>
        </row>
        <row r="46">
          <cell r="A46" t="str">
            <v>1131AH007</v>
          </cell>
          <cell r="B46" t="str">
            <v>安徽省蚌埠绿十字医药连锁有限公司 (原康民)</v>
          </cell>
          <cell r="C46" t="str">
            <v>AnHui Bengpu green cross chain drug store (Kangmin)</v>
          </cell>
          <cell r="D46" t="str">
            <v/>
          </cell>
        </row>
        <row r="47">
          <cell r="A47" t="str">
            <v>1131AH008</v>
          </cell>
          <cell r="B47" t="str">
            <v>安徽省中药药材公司中西药分公司</v>
          </cell>
          <cell r="C47" t="str">
            <v>AnHui Traditional Chinese Medicine Co., Chinese and Western Medicine Branch</v>
          </cell>
          <cell r="D47" t="str">
            <v/>
          </cell>
        </row>
        <row r="48">
          <cell r="A48" t="str">
            <v>1131AH009</v>
          </cell>
          <cell r="B48" t="str">
            <v>合肥医药公司</v>
          </cell>
          <cell r="C48" t="str">
            <v>HeFei Medicine Co., Drugs Branch Co.</v>
          </cell>
          <cell r="D48" t="str">
            <v/>
          </cell>
        </row>
        <row r="49">
          <cell r="A49" t="str">
            <v>1131AH010</v>
          </cell>
          <cell r="B49" t="str">
            <v>安徽滁州市医药公司</v>
          </cell>
          <cell r="C49" t="str">
            <v>AnHui Chuzhou Medicine Co.</v>
          </cell>
          <cell r="D49" t="str">
            <v/>
          </cell>
        </row>
        <row r="50">
          <cell r="A50" t="str">
            <v>1131AH011</v>
          </cell>
          <cell r="B50" t="str">
            <v>安徽宿县地区医药采供站</v>
          </cell>
          <cell r="C50" t="str">
            <v>AnHui Su-County Regional Medicine Purchase &amp; Supply Station</v>
          </cell>
          <cell r="D50" t="str">
            <v/>
          </cell>
        </row>
        <row r="51">
          <cell r="A51" t="str">
            <v>1131AH012</v>
          </cell>
          <cell r="B51" t="str">
            <v>蚌埠医药站药品经营部</v>
          </cell>
          <cell r="C51" t="str">
            <v>Bangpu Medicine Station, Drugs Managing Dept.</v>
          </cell>
          <cell r="D51" t="str">
            <v/>
          </cell>
        </row>
        <row r="52">
          <cell r="A52" t="str">
            <v>1131AH013</v>
          </cell>
          <cell r="B52" t="str">
            <v>安徽贵池市医药公司</v>
          </cell>
          <cell r="C52" t="str">
            <v>AnHui Guichi Medicine Co.</v>
          </cell>
          <cell r="D52" t="str">
            <v/>
          </cell>
        </row>
        <row r="53">
          <cell r="A53" t="str">
            <v>1131AH014</v>
          </cell>
          <cell r="B53" t="str">
            <v>阜阳医药站(市场经营部)</v>
          </cell>
          <cell r="C53" t="str">
            <v>PuYang Medicine Station(Market Managing Dept.)</v>
          </cell>
          <cell r="D53" t="str">
            <v/>
          </cell>
        </row>
        <row r="54">
          <cell r="A54" t="str">
            <v>1131AH015</v>
          </cell>
          <cell r="B54" t="str">
            <v>安徽省蚌埠医药采购站</v>
          </cell>
          <cell r="C54" t="str">
            <v>AnHui Bangbu Medicine Purchasing Station</v>
          </cell>
          <cell r="D54" t="str">
            <v/>
          </cell>
        </row>
        <row r="55">
          <cell r="A55" t="str">
            <v>1131AH016</v>
          </cell>
          <cell r="B55" t="str">
            <v>合肥医药站中西药品购销部</v>
          </cell>
          <cell r="C55" t="str">
            <v>HeFei Medicine Station, Chinese &amp; Western Medicine Purchase &amp; Sell Dept.</v>
          </cell>
          <cell r="D55" t="str">
            <v/>
          </cell>
        </row>
        <row r="56">
          <cell r="A56" t="str">
            <v>1131AH017</v>
          </cell>
          <cell r="B56" t="str">
            <v>安徽蚌埠五河县医院药剂科</v>
          </cell>
          <cell r="C56" t="str">
            <v>AnHui Bangbu Wuhe Hospital, Drugs Section</v>
          </cell>
          <cell r="D56" t="str">
            <v/>
          </cell>
        </row>
        <row r="57">
          <cell r="A57" t="str">
            <v>1131AH018</v>
          </cell>
          <cell r="B57" t="str">
            <v>安徽蚌埠医药采供站新特药经营部</v>
          </cell>
          <cell r="C57" t="str">
            <v>AnHui Bangbu Medicine Purchasing &amp; Supply Station, New Special Drugs Managing Dept.</v>
          </cell>
          <cell r="D57" t="str">
            <v/>
          </cell>
        </row>
        <row r="58">
          <cell r="A58" t="str">
            <v>1131AH019</v>
          </cell>
          <cell r="B58" t="str">
            <v>合肥医药采供站药品经营部</v>
          </cell>
          <cell r="C58" t="str">
            <v>Hefei Medicine Purchase &amp; Supply Station, Drugs Managing Dept.</v>
          </cell>
          <cell r="D58" t="str">
            <v/>
          </cell>
        </row>
        <row r="59">
          <cell r="A59" t="str">
            <v>1131AH020</v>
          </cell>
          <cell r="B59" t="str">
            <v>安徽省合肥医药采供站进口药械经营部</v>
          </cell>
          <cell r="C59" t="str">
            <v>AnHui HeFei Medicine Purchase &amp; Supply Station, Import Medical Appliances Managing Dept.</v>
          </cell>
        </row>
        <row r="60">
          <cell r="A60" t="str">
            <v>1131AH021</v>
          </cell>
          <cell r="B60" t="str">
            <v xml:space="preserve">麻: 淮南医药采购供应站    </v>
          </cell>
          <cell r="C60" t="e">
            <v>#N/A</v>
          </cell>
        </row>
        <row r="61">
          <cell r="A61" t="str">
            <v>1131AH022</v>
          </cell>
          <cell r="B61" t="str">
            <v xml:space="preserve">麻: 安徽省淮北市医药公司     </v>
          </cell>
          <cell r="C61" t="e">
            <v>#N/A</v>
          </cell>
        </row>
        <row r="62">
          <cell r="A62" t="str">
            <v>1131AH023</v>
          </cell>
          <cell r="B62" t="str">
            <v xml:space="preserve">麻: 安徽省黄山市医药采购供应站 </v>
          </cell>
          <cell r="C62" t="e">
            <v>#N/A</v>
          </cell>
        </row>
        <row r="63">
          <cell r="A63" t="str">
            <v>1131AN001</v>
          </cell>
          <cell r="B63" t="str">
            <v>麻: 海南省医药公司</v>
          </cell>
          <cell r="C63" t="e">
            <v>#N/A</v>
          </cell>
        </row>
        <row r="64">
          <cell r="A64" t="str">
            <v>1131AN002</v>
          </cell>
          <cell r="B64" t="str">
            <v>麻: 海南省医药总公司三亚医药公司</v>
          </cell>
          <cell r="C64" t="e">
            <v>#N/A</v>
          </cell>
        </row>
        <row r="65">
          <cell r="A65" t="str">
            <v>1131AX001</v>
          </cell>
          <cell r="B65" t="str">
            <v>汉中医药站</v>
          </cell>
          <cell r="C65" t="str">
            <v>HanZhong Medicine Station</v>
          </cell>
          <cell r="D65" t="str">
            <v/>
          </cell>
        </row>
        <row r="66">
          <cell r="A66" t="str">
            <v>1131AX002</v>
          </cell>
          <cell r="B66" t="str">
            <v>咸阳市新特药公司</v>
          </cell>
          <cell r="C66" t="str">
            <v>XianYang New Special Medicine Co.</v>
          </cell>
          <cell r="D66" t="str">
            <v/>
          </cell>
        </row>
        <row r="67">
          <cell r="A67" t="str">
            <v>1131AX003</v>
          </cell>
          <cell r="B67" t="str">
            <v>咸阳医药采购供应站</v>
          </cell>
          <cell r="C67" t="str">
            <v>XianYang Medicine Purchase &amp; Supply Station</v>
          </cell>
          <cell r="D67" t="str">
            <v/>
          </cell>
        </row>
        <row r="68">
          <cell r="A68" t="str">
            <v>1131AX004</v>
          </cell>
          <cell r="B68" t="str">
            <v>陕西省医药公司药品科</v>
          </cell>
          <cell r="C68" t="str">
            <v>ShanXi Medicine Co., Drugs Section</v>
          </cell>
          <cell r="D68" t="str">
            <v/>
          </cell>
        </row>
        <row r="69">
          <cell r="A69" t="str">
            <v>1131AX005</v>
          </cell>
          <cell r="B69" t="str">
            <v>曹敏玲 (陕西)</v>
          </cell>
          <cell r="C69" t="str">
            <v>Cao Minling (ShanXi Province)</v>
          </cell>
          <cell r="D69" t="str">
            <v/>
          </cell>
        </row>
        <row r="70">
          <cell r="A70" t="str">
            <v>1131AX006</v>
          </cell>
          <cell r="B70" t="str">
            <v>西安市医药经销公司</v>
          </cell>
          <cell r="C70" t="str">
            <v>Xi'an Medicine Distribution Co.</v>
          </cell>
          <cell r="D70" t="str">
            <v/>
          </cell>
        </row>
        <row r="71">
          <cell r="A71" t="str">
            <v>1131AX007</v>
          </cell>
          <cell r="B71" t="str">
            <v>陕西临潼医药站</v>
          </cell>
          <cell r="C71" t="str">
            <v>ShanXi LinTong Medicine Station</v>
          </cell>
          <cell r="D71" t="str">
            <v/>
          </cell>
        </row>
        <row r="72">
          <cell r="A72" t="str">
            <v>1131AX008</v>
          </cell>
          <cell r="B72" t="str">
            <v>陕西医药公司新特药科</v>
          </cell>
          <cell r="C72" t="str">
            <v>ShanXi Medicine Co., New Special Drugs Section</v>
          </cell>
          <cell r="D72" t="str">
            <v/>
          </cell>
        </row>
        <row r="73">
          <cell r="A73" t="str">
            <v>1131AX009</v>
          </cell>
          <cell r="B73" t="str">
            <v>渭南市新特药采供站</v>
          </cell>
          <cell r="C73" t="str">
            <v>HuaiNan New Special Drugs Purchase &amp; Supply Station</v>
          </cell>
          <cell r="D73" t="str">
            <v/>
          </cell>
        </row>
        <row r="74">
          <cell r="A74" t="str">
            <v>1131AX010</v>
          </cell>
          <cell r="B74" t="str">
            <v>西安药材公司北郊分公司经营部</v>
          </cell>
          <cell r="C74" t="str">
            <v>Xi'an Medicine Co., BeiJiao Branch, Operation Section</v>
          </cell>
          <cell r="D74" t="str">
            <v/>
          </cell>
        </row>
        <row r="75">
          <cell r="A75" t="str">
            <v>1131AX011</v>
          </cell>
          <cell r="B75" t="str">
            <v>西安飞龙医药股份有限公司新药分公司</v>
          </cell>
          <cell r="C75" t="str">
            <v>Xi'an FeiLong Medicine Co., Ltd., New Drugs Branch</v>
          </cell>
          <cell r="D75" t="str">
            <v/>
          </cell>
        </row>
        <row r="76">
          <cell r="A76" t="str">
            <v>1131AX012</v>
          </cell>
          <cell r="B76" t="str">
            <v>陕西宝鸡医药采供站</v>
          </cell>
          <cell r="C76" t="str">
            <v>ShanXi Baoji Medicine Purchase&amp;Supply Station</v>
          </cell>
          <cell r="D76" t="str">
            <v/>
          </cell>
        </row>
        <row r="77">
          <cell r="A77" t="str">
            <v>1131AX013</v>
          </cell>
          <cell r="B77" t="str">
            <v>麻: 国药集团西北分公司</v>
          </cell>
          <cell r="C77" t="e">
            <v>#N/A</v>
          </cell>
        </row>
        <row r="78">
          <cell r="A78" t="str">
            <v>1131AX014</v>
          </cell>
          <cell r="B78" t="str">
            <v xml:space="preserve">麻: 西安市5 9 7 5 1 部队                    </v>
          </cell>
          <cell r="C78" t="e">
            <v>#N/A</v>
          </cell>
        </row>
        <row r="79">
          <cell r="A79" t="str">
            <v>1131AX015</v>
          </cell>
          <cell r="B79" t="str">
            <v>西安药材公司东郊分公司经营部</v>
          </cell>
          <cell r="C79" t="e">
            <v>#N/A</v>
          </cell>
        </row>
        <row r="80">
          <cell r="A80" t="str">
            <v>1131AX016</v>
          </cell>
          <cell r="B80" t="str">
            <v>西安医药股份有限公司东郊分公司</v>
          </cell>
          <cell r="C80" t="e">
            <v>#N/A</v>
          </cell>
        </row>
        <row r="81">
          <cell r="A81" t="str">
            <v>1131AX017</v>
          </cell>
          <cell r="B81" t="str">
            <v>麻: 延安市医药公司</v>
          </cell>
          <cell r="C81" t="e">
            <v>#N/A</v>
          </cell>
        </row>
        <row r="82">
          <cell r="A82" t="str">
            <v>1131AX018</v>
          </cell>
          <cell r="B82" t="str">
            <v>麻: 安康市医药公司</v>
          </cell>
          <cell r="C82" t="e">
            <v>#N/A</v>
          </cell>
        </row>
        <row r="83">
          <cell r="A83" t="str">
            <v>1131BJ001</v>
          </cell>
          <cell r="B83" t="str">
            <v>国药集团药业股份有限公司</v>
          </cell>
          <cell r="C83" t="str">
            <v>National Pharmaceutical Group, Medicine Co. Ltd.</v>
          </cell>
          <cell r="D83" t="str">
            <v/>
          </cell>
        </row>
        <row r="84">
          <cell r="A84" t="str">
            <v>1131BJ002</v>
          </cell>
          <cell r="B84" t="str">
            <v>中国医药工业 北京中欣医药经营公司</v>
          </cell>
          <cell r="C84" t="str">
            <v>China Medicine Industry, Beijing ZhongXin Drug Operation Co.</v>
          </cell>
          <cell r="D84" t="str">
            <v/>
          </cell>
        </row>
        <row r="85">
          <cell r="A85" t="str">
            <v>1131BJ003</v>
          </cell>
          <cell r="B85" t="str">
            <v>北京朝阳区南阳肿瘤医院</v>
          </cell>
          <cell r="C85" t="str">
            <v>NanYang Tumor Hospital, ChaoYang District, Beijing</v>
          </cell>
          <cell r="D85" t="str">
            <v/>
          </cell>
        </row>
        <row r="86">
          <cell r="A86" t="str">
            <v>1131BJ004</v>
          </cell>
          <cell r="B86" t="str">
            <v>北京燕山石化职工医院</v>
          </cell>
          <cell r="C86" t="str">
            <v>Beijing Yanshan Petroleum &amp; Chemical Staff Hospital</v>
          </cell>
          <cell r="D86" t="str">
            <v/>
          </cell>
        </row>
        <row r="87">
          <cell r="A87" t="str">
            <v>1131BJ005</v>
          </cell>
          <cell r="B87" t="str">
            <v>中国航空中心医院（361医院）</v>
          </cell>
          <cell r="C87" t="str">
            <v>China Aviation Center Hospital (361 Hospital)</v>
          </cell>
          <cell r="D87" t="str">
            <v/>
          </cell>
        </row>
        <row r="88">
          <cell r="A88" t="str">
            <v>1131BJ006</v>
          </cell>
          <cell r="B88" t="str">
            <v>北京矿物局医院</v>
          </cell>
          <cell r="C88" t="str">
            <v>Beijing Mineral Bureau Hospital</v>
          </cell>
          <cell r="D88" t="str">
            <v/>
          </cell>
        </row>
        <row r="89">
          <cell r="A89" t="str">
            <v>1131BJ007</v>
          </cell>
          <cell r="B89" t="str">
            <v>北京医药北环医药公司</v>
          </cell>
          <cell r="C89" t="str">
            <v>Beijing Pharmaceutical BeiHuan Medicine Co.</v>
          </cell>
          <cell r="D89" t="str">
            <v/>
          </cell>
        </row>
        <row r="90">
          <cell r="A90" t="str">
            <v>1131BJ008</v>
          </cell>
          <cell r="B90" t="str">
            <v>北京西城区中西药品批发部</v>
          </cell>
          <cell r="C90" t="str">
            <v>Beijing XiCheng District Chinese &amp; Western Drugs Wholesale Dept.</v>
          </cell>
          <cell r="D90" t="str">
            <v/>
          </cell>
        </row>
        <row r="91">
          <cell r="A91" t="str">
            <v>1131BJ009</v>
          </cell>
          <cell r="B91" t="str">
            <v>北京矿物局医院</v>
          </cell>
          <cell r="C91" t="str">
            <v>Beijing Mineral Bureau Hospital</v>
          </cell>
          <cell r="D91" t="str">
            <v/>
          </cell>
        </row>
        <row r="92">
          <cell r="A92" t="str">
            <v>1131BJ010</v>
          </cell>
          <cell r="B92" t="str">
            <v>北京市工人疗养院</v>
          </cell>
          <cell r="C92" t="str">
            <v>Beijing Workers' Sanatorium</v>
          </cell>
          <cell r="D92" t="str">
            <v/>
          </cell>
        </row>
        <row r="93">
          <cell r="A93" t="str">
            <v>1131BJ011</v>
          </cell>
          <cell r="B93" t="str">
            <v>海淀东北旺乡医院</v>
          </cell>
          <cell r="C93" t="str">
            <v>HaiDian Northeast Wangxiang Hospital</v>
          </cell>
          <cell r="D93" t="str">
            <v/>
          </cell>
        </row>
        <row r="94">
          <cell r="A94" t="str">
            <v>1131BJ012</v>
          </cell>
          <cell r="B94" t="str">
            <v>海淀医药经营公司</v>
          </cell>
          <cell r="C94" t="str">
            <v>HaiDian Drugs Operating Co.</v>
          </cell>
          <cell r="D94" t="str">
            <v/>
          </cell>
        </row>
        <row r="95">
          <cell r="A95" t="str">
            <v>1131BJ013</v>
          </cell>
          <cell r="B95" t="str">
            <v>北京立水桥药店</v>
          </cell>
          <cell r="C95" t="str">
            <v>Beijing LiShuiQiao Drugs Shop</v>
          </cell>
          <cell r="D95" t="str">
            <v/>
          </cell>
        </row>
        <row r="96">
          <cell r="A96" t="str">
            <v>1131BJ014</v>
          </cell>
          <cell r="B96" t="str">
            <v>北京瑞丰华医药公司</v>
          </cell>
          <cell r="C96" t="str">
            <v>Beijing RuiFengHua Medicine Co.</v>
          </cell>
          <cell r="D96" t="str">
            <v/>
          </cell>
        </row>
        <row r="97">
          <cell r="A97" t="str">
            <v>1131BJ015</v>
          </cell>
          <cell r="B97" t="str">
            <v>北京齿轮总厂</v>
          </cell>
          <cell r="C97" t="str">
            <v>Beijing Gear Factory Hospital</v>
          </cell>
          <cell r="D97" t="str">
            <v/>
          </cell>
        </row>
        <row r="98">
          <cell r="A98" t="str">
            <v>1131BJ016</v>
          </cell>
          <cell r="B98" t="str">
            <v>北京市医药公司京南分公司</v>
          </cell>
          <cell r="C98" t="str">
            <v>Beijing Medicine Co., Jingnan Branch</v>
          </cell>
          <cell r="D98" t="str">
            <v/>
          </cell>
        </row>
        <row r="99">
          <cell r="A99" t="str">
            <v>1131BJ017</v>
          </cell>
          <cell r="B99" t="str">
            <v>中国石油天然气总公司门诊部</v>
          </cell>
          <cell r="C99" t="str">
            <v>CNPC Clinic</v>
          </cell>
          <cell r="D99" t="str">
            <v/>
          </cell>
        </row>
        <row r="100">
          <cell r="A100" t="str">
            <v>1131BJ018</v>
          </cell>
          <cell r="B100" t="str">
            <v>北京西城区中西药品批发部</v>
          </cell>
          <cell r="C100" t="str">
            <v>Beijing XiCheng District Chinese &amp; Western Drugs Wholesale Dept.</v>
          </cell>
          <cell r="D100" t="str">
            <v/>
          </cell>
        </row>
        <row r="101">
          <cell r="A101" t="str">
            <v>1131BJ019</v>
          </cell>
          <cell r="B101" t="str">
            <v>北京铁营医院</v>
          </cell>
          <cell r="C101" t="str">
            <v>Beijing TieYing Hospital</v>
          </cell>
          <cell r="D101" t="str">
            <v/>
          </cell>
        </row>
        <row r="102">
          <cell r="A102" t="str">
            <v>1131BJ020</v>
          </cell>
          <cell r="B102" t="str">
            <v>燕竹医院</v>
          </cell>
          <cell r="C102" t="str">
            <v>YanZhu Hospital</v>
          </cell>
          <cell r="D102" t="str">
            <v/>
          </cell>
        </row>
        <row r="103">
          <cell r="A103" t="str">
            <v>1131BJ021</v>
          </cell>
          <cell r="B103" t="str">
            <v>运通医院</v>
          </cell>
          <cell r="C103" t="str">
            <v>YunTong Hospital</v>
          </cell>
          <cell r="D103" t="str">
            <v/>
          </cell>
        </row>
        <row r="104">
          <cell r="A104" t="str">
            <v>1131BJ022</v>
          </cell>
          <cell r="B104" t="str">
            <v>北京前门医药批发店</v>
          </cell>
          <cell r="C104" t="str">
            <v>Beijing Qianmen Drug Wholesale Shop</v>
          </cell>
          <cell r="D104" t="str">
            <v/>
          </cell>
        </row>
        <row r="105">
          <cell r="A105" t="str">
            <v>1131BJ023</v>
          </cell>
          <cell r="B105" t="str">
            <v>北京医药经济技术经营公司</v>
          </cell>
          <cell r="C105" t="str">
            <v>Beijing Medical Economic Technological Management Co.</v>
          </cell>
          <cell r="D105" t="str">
            <v/>
          </cell>
        </row>
        <row r="106">
          <cell r="A106" t="str">
            <v>1131BJ024</v>
          </cell>
          <cell r="B106" t="str">
            <v>北京结核病胸部肿瘤医院</v>
          </cell>
          <cell r="C106" t="str">
            <v>Beijing Tuberculosis thoracic Tumor Hospital</v>
          </cell>
          <cell r="D106" t="str">
            <v/>
          </cell>
        </row>
        <row r="107">
          <cell r="A107" t="str">
            <v>1131BJ025</v>
          </cell>
          <cell r="B107" t="str">
            <v>北京佳康药店</v>
          </cell>
          <cell r="C107" t="str">
            <v>Beijing JiaKang Drug Shop</v>
          </cell>
          <cell r="D107" t="str">
            <v/>
          </cell>
        </row>
        <row r="108">
          <cell r="A108" t="str">
            <v>1131BJ026</v>
          </cell>
          <cell r="B108" t="str">
            <v>北京恒兴肿瘤医院</v>
          </cell>
          <cell r="C108" t="str">
            <v>Beijing HengXin Tumor Hospital</v>
          </cell>
          <cell r="D108" t="str">
            <v/>
          </cell>
        </row>
        <row r="109">
          <cell r="A109" t="str">
            <v>1131BJ027</v>
          </cell>
          <cell r="B109" t="str">
            <v>武警总院</v>
          </cell>
          <cell r="C109" t="str">
            <v>the General Police Hospital</v>
          </cell>
          <cell r="D109" t="str">
            <v/>
          </cell>
        </row>
        <row r="110">
          <cell r="A110" t="str">
            <v>1131BJ028</v>
          </cell>
          <cell r="B110" t="str">
            <v>北京玉泉山肿瘤医院</v>
          </cell>
          <cell r="C110" t="str">
            <v xml:space="preserve">Beijing YuQuanshan Tumor Hospital </v>
          </cell>
          <cell r="D110" t="str">
            <v/>
          </cell>
        </row>
        <row r="111">
          <cell r="A111" t="str">
            <v>1131BJ029</v>
          </cell>
          <cell r="B111" t="str">
            <v>天桥医药公司第二门市部</v>
          </cell>
          <cell r="C111" t="str">
            <v>TianQiao Medicine Co., Second Sales Dept.</v>
          </cell>
          <cell r="D111" t="str">
            <v/>
          </cell>
        </row>
        <row r="112">
          <cell r="A112" t="str">
            <v>1131BJ030</v>
          </cell>
          <cell r="B112" t="str">
            <v>友谊医院分院</v>
          </cell>
          <cell r="C112" t="str">
            <v>Branch Hospital of YouYi Hospital</v>
          </cell>
          <cell r="D112" t="str">
            <v/>
          </cell>
        </row>
        <row r="113">
          <cell r="A113" t="str">
            <v>1131BJ031</v>
          </cell>
          <cell r="B113" t="str">
            <v>宣武结核病防治院</v>
          </cell>
          <cell r="C113" t="str">
            <v>XuanWu Tuberculosis Prophylaxis and Treatment Hospital</v>
          </cell>
          <cell r="D113" t="str">
            <v/>
          </cell>
        </row>
        <row r="114">
          <cell r="A114" t="str">
            <v>1131BJ032</v>
          </cell>
          <cell r="B114" t="str">
            <v>武警七支队分院</v>
          </cell>
          <cell r="C114" t="str">
            <v xml:space="preserve">the 7th Police Detachment Branch Hospital </v>
          </cell>
          <cell r="D114" t="str">
            <v/>
          </cell>
        </row>
        <row r="115">
          <cell r="A115" t="str">
            <v>1131BJ033</v>
          </cell>
          <cell r="B115" t="str">
            <v>北京胸部肿瘤医院专家门诊</v>
          </cell>
          <cell r="C115" t="str">
            <v>Beijing Thoracic Tumor Hospital Expert Clinic</v>
          </cell>
          <cell r="D115" t="str">
            <v/>
          </cell>
        </row>
        <row r="116">
          <cell r="A116" t="str">
            <v>1131BJ034</v>
          </cell>
          <cell r="B116" t="str">
            <v>北京红十字晓园医院</v>
          </cell>
          <cell r="C116" t="str">
            <v>Beijing Redcross XiaoYuan Hospital</v>
          </cell>
          <cell r="D116" t="str">
            <v/>
          </cell>
        </row>
        <row r="117">
          <cell r="A117" t="str">
            <v>1131BJ035</v>
          </cell>
          <cell r="B117" t="str">
            <v>长春堂药店</v>
          </cell>
          <cell r="C117" t="str">
            <v>ChangChunTang Drug Shop</v>
          </cell>
          <cell r="D117" t="str">
            <v/>
          </cell>
        </row>
        <row r="118">
          <cell r="A118" t="str">
            <v>1131BJ036</v>
          </cell>
          <cell r="B118" t="str">
            <v>东城中医骨病医院</v>
          </cell>
          <cell r="C118" t="str">
            <v>DongCheng Chinese Medical Orthopedics Hospital</v>
          </cell>
          <cell r="D118" t="str">
            <v/>
          </cell>
        </row>
        <row r="119">
          <cell r="A119" t="str">
            <v>1131BJ037</v>
          </cell>
          <cell r="B119" t="str">
            <v>正大医院</v>
          </cell>
          <cell r="C119" t="str">
            <v>ZhengDa Hospital</v>
          </cell>
          <cell r="D119" t="str">
            <v/>
          </cell>
        </row>
        <row r="120">
          <cell r="A120" t="str">
            <v>1131BJ038</v>
          </cell>
          <cell r="B120" t="str">
            <v>新街口医院</v>
          </cell>
          <cell r="C120" t="str">
            <v>XinJieKou Hospital</v>
          </cell>
          <cell r="D120" t="str">
            <v/>
          </cell>
        </row>
        <row r="121">
          <cell r="A121" t="str">
            <v>1131BJ039</v>
          </cell>
          <cell r="B121" t="str">
            <v>和平门医院</v>
          </cell>
          <cell r="C121" t="str">
            <v>HePingMen Hospital</v>
          </cell>
          <cell r="D121" t="str">
            <v/>
          </cell>
        </row>
        <row r="122">
          <cell r="A122" t="str">
            <v>1131BJ040</v>
          </cell>
          <cell r="B122" t="str">
            <v>崇文区第一人民医院</v>
          </cell>
          <cell r="C122" t="str">
            <v>The First RenMin Hospital of ChongWen District</v>
          </cell>
          <cell r="D122" t="str">
            <v/>
          </cell>
        </row>
        <row r="123">
          <cell r="A123" t="str">
            <v>1131BJ041</v>
          </cell>
          <cell r="B123" t="str">
            <v>北京同仁堂宣武药店</v>
          </cell>
          <cell r="C123" t="str">
            <v>Beijing TongRenTang XuanWu Drug Shop</v>
          </cell>
          <cell r="D123" t="str">
            <v/>
          </cell>
        </row>
        <row r="124">
          <cell r="A124" t="str">
            <v>1131BJ042</v>
          </cell>
          <cell r="B124" t="str">
            <v>核工业理化工程研究院</v>
          </cell>
          <cell r="C124" t="str">
            <v>Research Institute of Nuclear Industrial Engineering</v>
          </cell>
          <cell r="D124" t="str">
            <v/>
          </cell>
        </row>
        <row r="125">
          <cell r="A125" t="str">
            <v>1131BJ043</v>
          </cell>
          <cell r="B125" t="str">
            <v>北京医药药品公司</v>
          </cell>
          <cell r="C125" t="str">
            <v>Beijing Medicine Drug Co.</v>
          </cell>
          <cell r="D125" t="str">
            <v/>
          </cell>
        </row>
        <row r="126">
          <cell r="A126" t="str">
            <v>1131BJ044</v>
          </cell>
          <cell r="B126" t="str">
            <v>北京凯星医药科技开发中心</v>
          </cell>
          <cell r="C126" t="str">
            <v>Beijing KaiXing Medical Scientific &amp; Technological Developing Center</v>
          </cell>
          <cell r="D126" t="str">
            <v/>
          </cell>
        </row>
        <row r="127">
          <cell r="A127" t="str">
            <v>1131BJ045</v>
          </cell>
          <cell r="B127" t="str">
            <v>北京协和科学技术开发公司</v>
          </cell>
          <cell r="C127" t="str">
            <v>Beijing XieHe Scientific &amp; Technological Developing Co.</v>
          </cell>
          <cell r="D127" t="str">
            <v/>
          </cell>
        </row>
        <row r="128">
          <cell r="A128" t="str">
            <v>1131BJ046</v>
          </cell>
          <cell r="B128" t="str">
            <v>北京爱尔康药品经营部</v>
          </cell>
          <cell r="C128" t="str">
            <v>Beijing AiErKang Drug Management Dept.</v>
          </cell>
          <cell r="D128" t="str">
            <v/>
          </cell>
        </row>
        <row r="129">
          <cell r="A129" t="str">
            <v>1131BJ047</v>
          </cell>
          <cell r="B129" t="str">
            <v>北京市崇文区天坛南里中西药批发部</v>
          </cell>
          <cell r="C129" t="str">
            <v>Beijing ChongWen District TianTanNanLi Chinese and Western Drug Wholesale Dept.</v>
          </cell>
          <cell r="D129" t="str">
            <v/>
          </cell>
        </row>
        <row r="130">
          <cell r="A130" t="str">
            <v>1131BJ048</v>
          </cell>
          <cell r="B130" t="str">
            <v>北京市昌平医药药材总公司</v>
          </cell>
          <cell r="C130" t="str">
            <v>Beijing ChangPing Medicine Co.</v>
          </cell>
          <cell r="D130" t="str">
            <v/>
          </cell>
        </row>
        <row r="131">
          <cell r="A131" t="str">
            <v>1131BJ049</v>
          </cell>
          <cell r="B131" t="str">
            <v>兴海医院</v>
          </cell>
          <cell r="C131" t="str">
            <v xml:space="preserve">XingHai Hospital </v>
          </cell>
          <cell r="D131" t="str">
            <v/>
          </cell>
        </row>
        <row r="132">
          <cell r="A132" t="str">
            <v>1131BJ050</v>
          </cell>
          <cell r="B132" t="str">
            <v>东辰医院</v>
          </cell>
          <cell r="C132" t="str">
            <v>DongCheng Hospital</v>
          </cell>
          <cell r="D132" t="str">
            <v/>
          </cell>
        </row>
        <row r="133">
          <cell r="A133" t="str">
            <v>1131BJ051</v>
          </cell>
          <cell r="B133" t="str">
            <v>天桥医药商店</v>
          </cell>
          <cell r="C133" t="str">
            <v>TianQiao Medicine Shop</v>
          </cell>
          <cell r="D133" t="str">
            <v/>
          </cell>
        </row>
        <row r="134">
          <cell r="A134" t="str">
            <v>1131BJ052</v>
          </cell>
          <cell r="B134" t="str">
            <v>北京王府井医药器械公司</v>
          </cell>
          <cell r="C134" t="str">
            <v>Beijing WangFuJin Medical Appliance Co.</v>
          </cell>
          <cell r="D134" t="str">
            <v/>
          </cell>
        </row>
        <row r="135">
          <cell r="A135" t="str">
            <v>1131BJ053</v>
          </cell>
          <cell r="B135" t="str">
            <v>北京双鹤药业股份有限公司</v>
          </cell>
          <cell r="C135" t="str">
            <v>Beijing Double-crane Medicine Co., Ltd.</v>
          </cell>
          <cell r="D135" t="str">
            <v/>
          </cell>
        </row>
        <row r="136">
          <cell r="A136" t="str">
            <v>1131BJ054</v>
          </cell>
          <cell r="B136" t="str">
            <v>北京市西城区新药药品器械公司</v>
          </cell>
          <cell r="C136" t="str">
            <v>Beijing XiCheng District New Drug and Medical Appliance Co.</v>
          </cell>
          <cell r="D136" t="str">
            <v/>
          </cell>
        </row>
        <row r="137">
          <cell r="A137" t="str">
            <v>1131BJ055</v>
          </cell>
          <cell r="B137" t="str">
            <v>北京西城医药总公司药品采供站</v>
          </cell>
          <cell r="C137" t="str">
            <v>Beijing XiCheng Medicine Co., Drug Purchasing &amp; Supplying Station</v>
          </cell>
          <cell r="D137" t="str">
            <v/>
          </cell>
        </row>
        <row r="138">
          <cell r="A138" t="str">
            <v>1131BJ056</v>
          </cell>
          <cell r="B138" t="str">
            <v>北京海淀康玉医药经理门市部</v>
          </cell>
          <cell r="C138" t="str">
            <v>Beijing HaiDian KangYu Medicine Sales Dept.</v>
          </cell>
          <cell r="D138" t="str">
            <v/>
          </cell>
        </row>
        <row r="139">
          <cell r="A139" t="str">
            <v>1131BJ057</v>
          </cell>
          <cell r="B139" t="str">
            <v>北京朝阳利民药店</v>
          </cell>
          <cell r="C139" t="str">
            <v>Beijing ChaoYang LiMin Drug Shop</v>
          </cell>
          <cell r="D139" t="str">
            <v/>
          </cell>
        </row>
        <row r="140">
          <cell r="A140" t="str">
            <v>1131BJ058</v>
          </cell>
          <cell r="B140" t="str">
            <v>北京乐仁医药公司</v>
          </cell>
          <cell r="C140" t="str">
            <v>Beijing LeRen Medicine Co.</v>
          </cell>
          <cell r="D140" t="str">
            <v/>
          </cell>
        </row>
        <row r="141">
          <cell r="A141" t="str">
            <v>1131BJ059</v>
          </cell>
          <cell r="B141" t="str">
            <v>北京医药总公司物资供应公司</v>
          </cell>
          <cell r="C141" t="str">
            <v>Beijing Medicine Co., Materials Supplying Co.</v>
          </cell>
          <cell r="D141" t="str">
            <v/>
          </cell>
        </row>
        <row r="142">
          <cell r="A142" t="str">
            <v>1131BJ060</v>
          </cell>
          <cell r="B142" t="str">
            <v>北京健生新特药公司</v>
          </cell>
          <cell r="C142" t="str">
            <v>Beijing JianShen New Special Drug Co.</v>
          </cell>
          <cell r="D142" t="str">
            <v/>
          </cell>
        </row>
        <row r="143">
          <cell r="A143" t="str">
            <v>1131BJ061</v>
          </cell>
          <cell r="B143" t="str">
            <v>北京玉泉山肿瘤医院</v>
          </cell>
          <cell r="C143" t="str">
            <v xml:space="preserve">Beijing YuQuanshan Tumor Hospital </v>
          </cell>
          <cell r="D143" t="str">
            <v/>
          </cell>
        </row>
        <row r="144">
          <cell r="A144" t="str">
            <v>1131BJ062</v>
          </cell>
          <cell r="B144" t="str">
            <v>北京东城同力医院</v>
          </cell>
          <cell r="C144" t="str">
            <v>Beijing DongCheng TongLi Hospital</v>
          </cell>
          <cell r="D144" t="str">
            <v/>
          </cell>
        </row>
        <row r="145">
          <cell r="A145" t="str">
            <v>1131BJ063</v>
          </cell>
          <cell r="B145" t="str">
            <v>北京市和平门药店</v>
          </cell>
          <cell r="C145" t="str">
            <v>Beijing HePingMen Drug Store</v>
          </cell>
          <cell r="D145" t="str">
            <v/>
          </cell>
        </row>
        <row r="146">
          <cell r="A146" t="str">
            <v>1131BJ064</v>
          </cell>
          <cell r="B146" t="str">
            <v>北京永正医药有限公司</v>
          </cell>
          <cell r="C146" t="str">
            <v>Beijing YongZheng Medicine Co., Ltd.</v>
          </cell>
          <cell r="D146" t="str">
            <v/>
          </cell>
        </row>
        <row r="147">
          <cell r="A147" t="str">
            <v>1131BJ065</v>
          </cell>
          <cell r="B147" t="str">
            <v>国防科工委美容外科医院</v>
          </cell>
          <cell r="C147" t="str">
            <v>Surgical Hospital of the National Defense Scientific &amp; Engineering Committee</v>
          </cell>
          <cell r="D147" t="str">
            <v/>
          </cell>
        </row>
        <row r="148">
          <cell r="A148" t="str">
            <v>1131BJ066</v>
          </cell>
          <cell r="B148" t="str">
            <v>北京市崇仁堂药店</v>
          </cell>
          <cell r="C148" t="str">
            <v>Beijing ChongRenTang Drug Shop</v>
          </cell>
          <cell r="D148" t="str">
            <v/>
          </cell>
        </row>
        <row r="149">
          <cell r="A149" t="str">
            <v>1131BJ067</v>
          </cell>
          <cell r="B149" t="str">
            <v>北京广济堂药店</v>
          </cell>
          <cell r="C149" t="str">
            <v>Beijing GuangJiTang Drug Shop</v>
          </cell>
          <cell r="D149" t="str">
            <v/>
          </cell>
        </row>
        <row r="150">
          <cell r="A150" t="str">
            <v>1131BJ068</v>
          </cell>
          <cell r="B150" t="str">
            <v>北京康源医药经营部</v>
          </cell>
          <cell r="C150" t="str">
            <v>Beijing KangYuan Medical Management Dept.</v>
          </cell>
          <cell r="D150" t="str">
            <v/>
          </cell>
        </row>
        <row r="151">
          <cell r="A151" t="str">
            <v>1131BJ069</v>
          </cell>
          <cell r="B151" t="str">
            <v>北京新特药品公司(王府井商店)</v>
          </cell>
          <cell r="C151" t="str">
            <v>Beijing New Special Drug Co. (WangFuJin Department Store)</v>
          </cell>
          <cell r="D151" t="str">
            <v/>
          </cell>
        </row>
        <row r="152">
          <cell r="A152" t="str">
            <v>1131BJ070</v>
          </cell>
          <cell r="B152" t="str">
            <v>石景山玉泉路元嘉商经部(施康)</v>
          </cell>
          <cell r="C152" t="str">
            <v>ShiJingShan YuQuan Road YuanJia Management Dept (Shi Kang)</v>
          </cell>
          <cell r="D152" t="str">
            <v/>
          </cell>
        </row>
        <row r="153">
          <cell r="A153" t="str">
            <v>1131BJ071</v>
          </cell>
          <cell r="B153" t="str">
            <v>北京善和堂药店第二分店</v>
          </cell>
          <cell r="C153" t="str">
            <v>Beijing ShanHeTang Drug Shop, 2nd Branch Shop</v>
          </cell>
          <cell r="D153" t="str">
            <v/>
          </cell>
        </row>
        <row r="154">
          <cell r="A154" t="str">
            <v>1131BJ072</v>
          </cell>
          <cell r="B154" t="str">
            <v>北京西城区医药总公司药批部</v>
          </cell>
          <cell r="C154" t="str">
            <v>Beijing XiCheng District Medicine Co., Drug Wholesale Dept.</v>
          </cell>
          <cell r="D154" t="str">
            <v/>
          </cell>
        </row>
        <row r="155">
          <cell r="A155" t="str">
            <v>1131BJ073</v>
          </cell>
          <cell r="B155" t="str">
            <v>北京南阳广大药店</v>
          </cell>
          <cell r="C155" t="str">
            <v>Beijing NanYang GuangDa Drug Shop</v>
          </cell>
          <cell r="D155" t="str">
            <v/>
          </cell>
        </row>
        <row r="156">
          <cell r="A156" t="str">
            <v>1131BJ074</v>
          </cell>
          <cell r="B156" t="str">
            <v>隆源药店</v>
          </cell>
          <cell r="C156" t="str">
            <v>Long Yuan Drug Shop</v>
          </cell>
          <cell r="D156" t="str">
            <v/>
          </cell>
        </row>
        <row r="157">
          <cell r="A157" t="str">
            <v>1131BJ075</v>
          </cell>
          <cell r="B157" t="str">
            <v>零售</v>
          </cell>
          <cell r="C157" t="str">
            <v>RETAILING</v>
          </cell>
          <cell r="D157" t="str">
            <v/>
          </cell>
        </row>
        <row r="158">
          <cell r="A158" t="str">
            <v>1131BJ076</v>
          </cell>
          <cell r="B158" t="str">
            <v>京运药店</v>
          </cell>
          <cell r="C158" t="str">
            <v>JingYun Drug Shop</v>
          </cell>
          <cell r="D158" t="str">
            <v/>
          </cell>
        </row>
        <row r="159">
          <cell r="A159" t="str">
            <v>1131BJ077</v>
          </cell>
          <cell r="B159" t="str">
            <v>北京白塔寺药品经营公司</v>
          </cell>
          <cell r="C159" t="str">
            <v>Beijing BaiTaSi Drug Management Co.</v>
          </cell>
          <cell r="D159" t="str">
            <v/>
          </cell>
        </row>
        <row r="160">
          <cell r="A160" t="str">
            <v>1131BJ078</v>
          </cell>
          <cell r="B160" t="str">
            <v>北京武警三院</v>
          </cell>
          <cell r="C160" t="str">
            <v>The Third Police Hospital, Beijing</v>
          </cell>
          <cell r="D160" t="str">
            <v/>
          </cell>
        </row>
        <row r="161">
          <cell r="A161" t="str">
            <v>1131BJ079</v>
          </cell>
          <cell r="B161" t="str">
            <v>北京黄寺整形外科医院 (内蒙转入)</v>
          </cell>
          <cell r="C161" t="str">
            <v>Beijing HuangSi Plastic Surgical Hospital ( from Inner Mongolia)</v>
          </cell>
          <cell r="D161" t="str">
            <v/>
          </cell>
        </row>
        <row r="162">
          <cell r="A162" t="str">
            <v>1131BJ080</v>
          </cell>
          <cell r="B162" t="str">
            <v>总后卫生部药材供应站</v>
          </cell>
          <cell r="C162" t="str">
            <v>Drug Supplying Station of Beijing General Logistics &amp; Public Health Ministry</v>
          </cell>
          <cell r="D162" t="str">
            <v/>
          </cell>
        </row>
        <row r="163">
          <cell r="A163" t="str">
            <v>1131BJ081</v>
          </cell>
          <cell r="B163" t="str">
            <v>北京蓝岛大厦</v>
          </cell>
          <cell r="C163" t="str">
            <v>Beijing LanDao Mansion</v>
          </cell>
          <cell r="D163" t="str">
            <v/>
          </cell>
        </row>
        <row r="164">
          <cell r="A164" t="str">
            <v>1131BJ082</v>
          </cell>
          <cell r="B164" t="str">
            <v>北京万杰医院</v>
          </cell>
          <cell r="C164" t="str">
            <v>Beijing WanJie Hospital</v>
          </cell>
          <cell r="D164" t="str">
            <v/>
          </cell>
        </row>
        <row r="165">
          <cell r="A165" t="str">
            <v>1131BJ083</v>
          </cell>
          <cell r="B165" t="str">
            <v>北京市公安医院怀柔分院</v>
          </cell>
          <cell r="C165" t="str">
            <v>HuaiRou Branch Hospital of Beijing Public Security Hospital</v>
          </cell>
          <cell r="D165" t="str">
            <v/>
          </cell>
        </row>
        <row r="166">
          <cell r="A166" t="str">
            <v>1131BJ084</v>
          </cell>
          <cell r="B166" t="str">
            <v>北京万维医药有限公司</v>
          </cell>
          <cell r="C166" t="str">
            <v>Beijing WanWei Medicine Co., Ltd.</v>
          </cell>
          <cell r="D166" t="str">
            <v/>
          </cell>
        </row>
        <row r="167">
          <cell r="A167" t="str">
            <v>1131BJ085</v>
          </cell>
          <cell r="B167" t="str">
            <v>北京宣内药品司</v>
          </cell>
          <cell r="C167" t="str">
            <v>Beijing XuanNei Drug Co.</v>
          </cell>
          <cell r="D167" t="str">
            <v/>
          </cell>
        </row>
        <row r="168">
          <cell r="A168" t="str">
            <v>1131BJ086</v>
          </cell>
          <cell r="B168" t="str">
            <v>北京益普四环医药经济技术开发有限公司</v>
          </cell>
          <cell r="C168" t="str">
            <v>Beijing YiPu SiHuan Medicine Economic Technological Developing Co., Ltd.</v>
          </cell>
          <cell r="D168" t="str">
            <v/>
          </cell>
        </row>
        <row r="169">
          <cell r="A169" t="str">
            <v>1131BJ087</v>
          </cell>
          <cell r="B169" t="str">
            <v>北京百家康医药有限公司</v>
          </cell>
          <cell r="C169" t="str">
            <v>Beijing BaiJiaKang Medicine Co., Ltd.</v>
          </cell>
          <cell r="D169" t="str">
            <v/>
          </cell>
        </row>
        <row r="170">
          <cell r="A170" t="str">
            <v>1131BJ088</v>
          </cell>
          <cell r="B170" t="str">
            <v>北京大中北医药公司</v>
          </cell>
          <cell r="C170" t="str">
            <v>Beijing DaZhongBei Medicine Co.</v>
          </cell>
        </row>
        <row r="171">
          <cell r="A171" t="str">
            <v>1131BJ089</v>
          </cell>
          <cell r="B171" t="str">
            <v>北京良乡药批</v>
          </cell>
          <cell r="C171" t="str">
            <v>Beijing LiangXiang Drug Wholesale</v>
          </cell>
        </row>
        <row r="172">
          <cell r="A172" t="str">
            <v>1131BJ090</v>
          </cell>
          <cell r="B172" t="str">
            <v>北京七三一医院</v>
          </cell>
          <cell r="C172" t="str">
            <v>Beijing 731 Hospital</v>
          </cell>
        </row>
        <row r="173">
          <cell r="A173" t="str">
            <v>1131BJ091</v>
          </cell>
          <cell r="B173" t="str">
            <v>北京北卫粤康医药有限公司</v>
          </cell>
          <cell r="C173" t="str">
            <v>Beijing BeiWei YueKang Medicine Co., Ltd.</v>
          </cell>
        </row>
        <row r="174">
          <cell r="A174" t="str">
            <v>1131BJ092</v>
          </cell>
          <cell r="B174" t="str">
            <v>房山中医院</v>
          </cell>
          <cell r="C174" t="str">
            <v>FangShan Traditional Chinese Medicine Hospital</v>
          </cell>
        </row>
        <row r="175">
          <cell r="A175" t="str">
            <v>1131BJ093</v>
          </cell>
          <cell r="B175" t="str">
            <v>中国医药北京采购供应站药品业务部</v>
          </cell>
          <cell r="C175" t="str">
            <v>China Medical Group Beijing Branch</v>
          </cell>
        </row>
        <row r="176">
          <cell r="A176" t="str">
            <v>1131BJ094</v>
          </cell>
          <cell r="B176" t="str">
            <v>北京医药股份有限公司</v>
          </cell>
          <cell r="C176" t="e">
            <v>#N/A</v>
          </cell>
        </row>
        <row r="177">
          <cell r="A177" t="str">
            <v>1131BJ095</v>
          </cell>
          <cell r="B177" t="str">
            <v xml:space="preserve">麻: 总后直属分部卫生处                      </v>
          </cell>
          <cell r="C177" t="e">
            <v>#N/A</v>
          </cell>
        </row>
        <row r="178">
          <cell r="A178" t="str">
            <v>1131BJ096</v>
          </cell>
          <cell r="B178" t="str">
            <v xml:space="preserve">麻: 第二炮兵药材供应站                      </v>
          </cell>
          <cell r="C178" t="e">
            <v>#N/A</v>
          </cell>
        </row>
        <row r="179">
          <cell r="A179" t="str">
            <v>1131BJ097</v>
          </cell>
          <cell r="B179" t="str">
            <v xml:space="preserve">麻: 空军机关财务结算中心                    </v>
          </cell>
          <cell r="C179" t="e">
            <v>#N/A</v>
          </cell>
        </row>
        <row r="180">
          <cell r="A180" t="str">
            <v>1131BJ098</v>
          </cell>
          <cell r="B180" t="str">
            <v xml:space="preserve">麻: 海军北京药材供应站                      </v>
          </cell>
          <cell r="C180" t="e">
            <v>#N/A</v>
          </cell>
        </row>
        <row r="181">
          <cell r="A181" t="str">
            <v>1131BJ099</v>
          </cell>
          <cell r="B181" t="str">
            <v xml:space="preserve">麻: 空军后勤部卫生部                        </v>
          </cell>
          <cell r="C181" t="e">
            <v>#N/A</v>
          </cell>
        </row>
        <row r="182">
          <cell r="A182" t="str">
            <v>1131BJ100</v>
          </cell>
          <cell r="B182" t="str">
            <v xml:space="preserve">麻: 海军后勤部卫生部          </v>
          </cell>
          <cell r="C182" t="e">
            <v>#N/A</v>
          </cell>
        </row>
        <row r="183">
          <cell r="A183" t="str">
            <v>1131BJ101</v>
          </cell>
          <cell r="B183" t="str">
            <v xml:space="preserve">麻: 89924部队                               </v>
          </cell>
          <cell r="C183" t="e">
            <v>#N/A</v>
          </cell>
        </row>
        <row r="184">
          <cell r="A184" t="str">
            <v>1131BJ102</v>
          </cell>
          <cell r="B184" t="str">
            <v>麻: 中国医药工业公司</v>
          </cell>
          <cell r="C184">
            <v>0</v>
          </cell>
        </row>
        <row r="185">
          <cell r="A185" t="str">
            <v>1131CQ001</v>
          </cell>
          <cell r="B185" t="str">
            <v>重庆医药公司新特药分公司</v>
          </cell>
          <cell r="C185" t="str">
            <v>ChongQing Medicine Co., New Special Drug Branch Co.</v>
          </cell>
          <cell r="D185" t="str">
            <v/>
          </cell>
        </row>
        <row r="186">
          <cell r="A186" t="str">
            <v>1131CQ002</v>
          </cell>
          <cell r="B186" t="str">
            <v>重庆医药股份有限公司药品分公司</v>
          </cell>
          <cell r="C186" t="str">
            <v>ChongQing Medicine Co., Ltd., Drug Branch Co.</v>
          </cell>
          <cell r="D186" t="str">
            <v/>
          </cell>
        </row>
        <row r="187">
          <cell r="A187" t="str">
            <v>1131CQ003</v>
          </cell>
          <cell r="B187" t="str">
            <v>重庆医药股份有限公司医药贸易中心</v>
          </cell>
          <cell r="C187" t="str">
            <v>ChongQing Medicine Trading Center</v>
          </cell>
          <cell r="D187" t="str">
            <v/>
          </cell>
        </row>
        <row r="188">
          <cell r="A188" t="str">
            <v>1131CQ004</v>
          </cell>
          <cell r="B188" t="str">
            <v>重庆医药股份有限公司药品科</v>
          </cell>
          <cell r="C188" t="str">
            <v>ChongQing Medicine Co. Ltd., Drug Section</v>
          </cell>
          <cell r="D188" t="str">
            <v/>
          </cell>
        </row>
        <row r="189">
          <cell r="A189" t="str">
            <v>1131CQ005</v>
          </cell>
          <cell r="B189" t="str">
            <v>永川市医药公司</v>
          </cell>
          <cell r="C189" t="str">
            <v>YongChuang Medicine Co.</v>
          </cell>
          <cell r="D189" t="str">
            <v/>
          </cell>
        </row>
        <row r="190">
          <cell r="A190" t="str">
            <v>1131CQ006</v>
          </cell>
          <cell r="B190" t="str">
            <v>重庆后勤工程学院</v>
          </cell>
          <cell r="C190" t="str">
            <v>ChongQing Logistics Engineering Institute</v>
          </cell>
          <cell r="D190" t="str">
            <v/>
          </cell>
        </row>
        <row r="191">
          <cell r="A191" t="str">
            <v>1131EB001</v>
          </cell>
          <cell r="B191" t="str">
            <v>河北中油龙昌集团</v>
          </cell>
          <cell r="C191" t="str">
            <v>HeBei ZhongYou LongChang Group</v>
          </cell>
          <cell r="D191" t="str">
            <v/>
          </cell>
        </row>
        <row r="192">
          <cell r="A192" t="str">
            <v>1131EB002</v>
          </cell>
          <cell r="B192" t="str">
            <v>邯郸医药采供站药品科</v>
          </cell>
          <cell r="C192" t="str">
            <v>HanDan Medicine Purchase &amp; Supply Station, Drug Section</v>
          </cell>
          <cell r="D192" t="str">
            <v/>
          </cell>
        </row>
        <row r="193">
          <cell r="A193" t="str">
            <v>1131EB003</v>
          </cell>
          <cell r="B193" t="str">
            <v>河北邢台医药采供站</v>
          </cell>
          <cell r="C193" t="str">
            <v>HeBei XingTai Medicine Purchasing &amp; Supplying Station</v>
          </cell>
          <cell r="D193" t="str">
            <v/>
          </cell>
        </row>
        <row r="194">
          <cell r="A194" t="str">
            <v>1131EB004</v>
          </cell>
          <cell r="B194" t="str">
            <v>河北衡水医药采供站</v>
          </cell>
          <cell r="C194" t="str">
            <v>HeBei HengShui Medicine Purchase &amp; Supply Station</v>
          </cell>
          <cell r="D194" t="str">
            <v/>
          </cell>
        </row>
        <row r="195">
          <cell r="A195" t="str">
            <v>1131EB005</v>
          </cell>
          <cell r="B195" t="str">
            <v>河北保定医药站(新特药经营部)</v>
          </cell>
          <cell r="C195" t="str">
            <v>HeBei BaoDing Medical Station (new special drug managing dept.)</v>
          </cell>
          <cell r="D195" t="str">
            <v/>
          </cell>
        </row>
        <row r="196">
          <cell r="A196" t="str">
            <v>1131EB006</v>
          </cell>
          <cell r="B196" t="str">
            <v>石家庄药品器械经营公司桥西分公司</v>
          </cell>
          <cell r="C196" t="str">
            <v>ShiJiaZhuang Medical Appliance Management Co., QiaoXi Branch Co.</v>
          </cell>
          <cell r="D196" t="str">
            <v/>
          </cell>
        </row>
        <row r="197">
          <cell r="A197" t="str">
            <v>1131EB007</v>
          </cell>
          <cell r="B197" t="str">
            <v>石家庄市医药采供站</v>
          </cell>
          <cell r="C197" t="str">
            <v>ShiJiaZhuang Medicine Purchase &amp; Supply Station</v>
          </cell>
          <cell r="D197" t="str">
            <v/>
          </cell>
        </row>
        <row r="198">
          <cell r="A198" t="str">
            <v>1131EB008</v>
          </cell>
          <cell r="B198" t="str">
            <v>石家庄华联医药销售站</v>
          </cell>
          <cell r="C198" t="str">
            <v>ShiJiaZhuang HuaLian Medicine Sales Station</v>
          </cell>
          <cell r="D198" t="str">
            <v/>
          </cell>
        </row>
        <row r="199">
          <cell r="A199" t="str">
            <v>1131EB009</v>
          </cell>
          <cell r="B199" t="str">
            <v>河北邯郸医药药材公司新特药公司</v>
          </cell>
          <cell r="C199" t="str">
            <v>HeBei HanDan Medicine Drug Co., New Special Drug Co.</v>
          </cell>
          <cell r="D199" t="str">
            <v/>
          </cell>
        </row>
        <row r="200">
          <cell r="A200" t="str">
            <v>1131EB010</v>
          </cell>
          <cell r="B200" t="str">
            <v>石家庄乐仁堂</v>
          </cell>
          <cell r="C200" t="str">
            <v>ShiJiaZhuang LeRenTang</v>
          </cell>
          <cell r="D200" t="str">
            <v/>
          </cell>
        </row>
        <row r="201">
          <cell r="A201" t="str">
            <v>1131EB011</v>
          </cell>
          <cell r="B201" t="str">
            <v>石家庄新特药公司</v>
          </cell>
          <cell r="C201" t="str">
            <v>ShiJianZhuang New Special Drug Co.</v>
          </cell>
          <cell r="D201" t="str">
            <v/>
          </cell>
        </row>
        <row r="202">
          <cell r="A202" t="str">
            <v>1131EB012</v>
          </cell>
          <cell r="B202" t="str">
            <v>河北任丘市医药药材公司</v>
          </cell>
          <cell r="C202" t="str">
            <v>HeBei RenQiu Medicine Co.</v>
          </cell>
          <cell r="D202" t="str">
            <v/>
          </cell>
        </row>
        <row r="203">
          <cell r="A203" t="str">
            <v>1131EB013</v>
          </cell>
          <cell r="B203" t="str">
            <v>邢台市医药药材总公司医贸分公司</v>
          </cell>
          <cell r="C203" t="str">
            <v>XingTai Medicine Co., Medical Trading Branch Co.</v>
          </cell>
          <cell r="D203" t="str">
            <v/>
          </cell>
        </row>
        <row r="204">
          <cell r="A204" t="str">
            <v>1131EB014</v>
          </cell>
          <cell r="B204" t="str">
            <v>石家庄市医药公司宏康医药经营部</v>
          </cell>
          <cell r="C204" t="str">
            <v>ShiJiaZhuang Medicine Co., HongKang Medicine Managing Dept.</v>
          </cell>
          <cell r="D204" t="str">
            <v/>
          </cell>
        </row>
        <row r="205">
          <cell r="A205" t="str">
            <v>1131EB015</v>
          </cell>
          <cell r="B205" t="str">
            <v>河北石家庄市医药药材公司</v>
          </cell>
          <cell r="C205" t="str">
            <v>HeBei ShiJiaZhuang Medicine Co.</v>
          </cell>
          <cell r="D205" t="str">
            <v/>
          </cell>
        </row>
        <row r="206">
          <cell r="A206" t="str">
            <v>1131EB016</v>
          </cell>
          <cell r="B206" t="str">
            <v>河北深泽县医药药材公司第二批发部</v>
          </cell>
          <cell r="C206" t="str">
            <v>HeBei ShenZe Medical Drug Co., No.2 Wholesale Dept.</v>
          </cell>
          <cell r="D206" t="str">
            <v/>
          </cell>
        </row>
        <row r="207">
          <cell r="A207" t="str">
            <v>1131EB017</v>
          </cell>
          <cell r="B207" t="str">
            <v>河北石家庄市医药保健品公司</v>
          </cell>
          <cell r="C207" t="str">
            <v>HeBei ShiJiaZhuang Medicine &amp; Health Goods Co.</v>
          </cell>
          <cell r="D207" t="str">
            <v/>
          </cell>
        </row>
        <row r="208">
          <cell r="A208" t="str">
            <v>1131EB018</v>
          </cell>
          <cell r="B208" t="str">
            <v>河北沧州市医药总公司</v>
          </cell>
          <cell r="C208" t="str">
            <v>HeBei ChangZhou Medicine Co., No. 3 Drug Branch Co.</v>
          </cell>
          <cell r="D208" t="str">
            <v/>
          </cell>
        </row>
        <row r="209">
          <cell r="A209" t="str">
            <v>1131EB019</v>
          </cell>
          <cell r="B209" t="str">
            <v>河北永平县卫生防疫站</v>
          </cell>
          <cell r="C209" t="e">
            <v>#N/A</v>
          </cell>
        </row>
        <row r="210">
          <cell r="A210" t="str">
            <v>1131EB020</v>
          </cell>
          <cell r="B210" t="str">
            <v xml:space="preserve">麻: 唐山医药股份有限公司                    </v>
          </cell>
          <cell r="C210" t="e">
            <v>#N/A</v>
          </cell>
        </row>
        <row r="211">
          <cell r="A211" t="str">
            <v>1131EB021</v>
          </cell>
          <cell r="B211" t="str">
            <v xml:space="preserve">麻: 河北秦皇岛医药采购供应站药品公司        </v>
          </cell>
          <cell r="C211" t="e">
            <v>#N/A</v>
          </cell>
        </row>
        <row r="212">
          <cell r="A212" t="str">
            <v>1131EB022</v>
          </cell>
          <cell r="B212" t="str">
            <v>麻: 河北省张家口医药采购供应站</v>
          </cell>
          <cell r="C212" t="e">
            <v>#N/A</v>
          </cell>
        </row>
        <row r="213">
          <cell r="A213" t="str">
            <v>1131EB023</v>
          </cell>
          <cell r="B213" t="str">
            <v xml:space="preserve">麻: 河北省承德医药采购供应站                </v>
          </cell>
          <cell r="C213" t="e">
            <v>#N/A</v>
          </cell>
        </row>
        <row r="214">
          <cell r="A214" t="str">
            <v>1131EB024</v>
          </cell>
          <cell r="B214" t="str">
            <v xml:space="preserve">麻: 廊坊市医药公司                 </v>
          </cell>
          <cell r="C214" t="e">
            <v>#N/A</v>
          </cell>
        </row>
        <row r="215">
          <cell r="A215" t="str">
            <v>1131EB025</v>
          </cell>
          <cell r="B215" t="str">
            <v xml:space="preserve">麻: 石家庄医药采购供应站        </v>
          </cell>
          <cell r="C215" t="e">
            <v>#N/A</v>
          </cell>
        </row>
        <row r="216">
          <cell r="A216" t="str">
            <v>1131EB026</v>
          </cell>
          <cell r="B216" t="str">
            <v>石家庄医药总公司联销分公司</v>
          </cell>
          <cell r="C216" t="e">
            <v>#N/A</v>
          </cell>
        </row>
        <row r="217">
          <cell r="A217" t="str">
            <v>1131EB027</v>
          </cell>
          <cell r="B217" t="str">
            <v>邯郸钢铁集团公司医院</v>
          </cell>
          <cell r="C217" t="e">
            <v>#N/A</v>
          </cell>
        </row>
        <row r="218">
          <cell r="A218" t="str">
            <v>1131EN001</v>
          </cell>
          <cell r="B218" t="str">
            <v>河南信阳市医药(集团)有限责任公司</v>
          </cell>
          <cell r="C218" t="str">
            <v>HeNan XinYang Medicine (Group) Co. Ltd.</v>
          </cell>
          <cell r="D218" t="str">
            <v/>
          </cell>
        </row>
        <row r="219">
          <cell r="A219" t="str">
            <v>1131EN002</v>
          </cell>
          <cell r="B219" t="str">
            <v>河南新乡市医药公司</v>
          </cell>
          <cell r="C219" t="str">
            <v>HeNan XinXiang Medicine Co.</v>
          </cell>
          <cell r="D219" t="str">
            <v/>
          </cell>
        </row>
        <row r="220">
          <cell r="A220" t="str">
            <v>1131EN003</v>
          </cell>
          <cell r="B220" t="str">
            <v>开封医药采购供应站药品部</v>
          </cell>
          <cell r="C220" t="str">
            <v>KaiFeng Medicine Purchase &amp; Supply Station, Drug Section</v>
          </cell>
          <cell r="D220" t="str">
            <v/>
          </cell>
        </row>
        <row r="221">
          <cell r="A221" t="str">
            <v>1131EN004</v>
          </cell>
          <cell r="B221" t="str">
            <v>许昌医药采购供应站</v>
          </cell>
          <cell r="C221" t="str">
            <v>XuChang Medicine Purchase &amp; Supply Station</v>
          </cell>
          <cell r="D221" t="str">
            <v/>
          </cell>
        </row>
        <row r="222">
          <cell r="A222" t="str">
            <v>1131EN005</v>
          </cell>
          <cell r="B222" t="str">
            <v>河南省医药公司</v>
          </cell>
          <cell r="C222" t="str">
            <v>HeNan Medicine Co.</v>
          </cell>
          <cell r="D222" t="str">
            <v/>
          </cell>
        </row>
        <row r="223">
          <cell r="A223" t="str">
            <v>1131EN006</v>
          </cell>
          <cell r="B223" t="str">
            <v>郑州市医药总公司医药采供站</v>
          </cell>
          <cell r="C223" t="str">
            <v>ZhenZhou Medicine Co., Drug Purchase &amp; Supply Station</v>
          </cell>
          <cell r="D223" t="str">
            <v/>
          </cell>
        </row>
        <row r="224">
          <cell r="A224" t="str">
            <v>1131EN007</v>
          </cell>
          <cell r="B224" t="str">
            <v>河南濮阳新特药采供站</v>
          </cell>
          <cell r="C224" t="str">
            <v>HeNan PuYang New Special Drug Purchase &amp; Supply Station</v>
          </cell>
          <cell r="D224" t="str">
            <v/>
          </cell>
        </row>
        <row r="225">
          <cell r="A225" t="str">
            <v>1131EN008</v>
          </cell>
          <cell r="B225" t="str">
            <v>河南濮阳市龙康医疗器械有限公司</v>
          </cell>
          <cell r="C225" t="str">
            <v>HeNan PuYang LongKang Medical Appliance Co., Ltd.</v>
          </cell>
          <cell r="D225" t="str">
            <v/>
          </cell>
        </row>
        <row r="226">
          <cell r="A226" t="str">
            <v>1131EN009</v>
          </cell>
          <cell r="B226" t="str">
            <v>河南省军区后勤部卫生处</v>
          </cell>
          <cell r="C226" t="str">
            <v xml:space="preserve">Medical Section of HeNan Military Command Logistics </v>
          </cell>
          <cell r="D226" t="str">
            <v/>
          </cell>
        </row>
        <row r="227">
          <cell r="A227" t="str">
            <v>1131EN010</v>
          </cell>
          <cell r="B227" t="str">
            <v>河南麦迪森药业有限公司</v>
          </cell>
          <cell r="C227" t="str">
            <v>HeNan MaiDiSeng Medicine Co., Ltd.</v>
          </cell>
          <cell r="D227" t="str">
            <v/>
          </cell>
        </row>
        <row r="228">
          <cell r="A228" t="str">
            <v>1131EN011</v>
          </cell>
          <cell r="B228" t="str">
            <v>洛阳企业卫生所</v>
          </cell>
          <cell r="C228" t="str">
            <v>LuoYang Enterprise Clinic</v>
          </cell>
          <cell r="D228" t="str">
            <v/>
          </cell>
        </row>
        <row r="229">
          <cell r="A229" t="str">
            <v>1131EN012</v>
          </cell>
          <cell r="B229" t="str">
            <v>洛阳市康祥医药有限责任公司</v>
          </cell>
          <cell r="C229" t="str">
            <v>LuoYang Medicine Purchase &amp; Supply Station</v>
          </cell>
          <cell r="D229" t="str">
            <v/>
          </cell>
        </row>
        <row r="230">
          <cell r="A230" t="str">
            <v>1131EN013</v>
          </cell>
          <cell r="B230" t="str">
            <v>平顶山医药贸易中心</v>
          </cell>
          <cell r="C230" t="str">
            <v>PingDingShan Medicine Trading Center</v>
          </cell>
          <cell r="D230" t="str">
            <v/>
          </cell>
        </row>
        <row r="231">
          <cell r="A231" t="str">
            <v>1131EN014</v>
          </cell>
          <cell r="B231" t="str">
            <v>河南驻马店医药公司</v>
          </cell>
          <cell r="C231" t="str">
            <v>HeNan ZhuMaDian Medicine Co.</v>
          </cell>
          <cell r="D231" t="str">
            <v/>
          </cell>
        </row>
        <row r="232">
          <cell r="A232" t="str">
            <v>1131EN015</v>
          </cell>
          <cell r="B232" t="str">
            <v>河南宜阳县第二人民医院</v>
          </cell>
          <cell r="C232" t="str">
            <v>HeNan YiYang Di'er RenMin Hospital</v>
          </cell>
          <cell r="D232" t="str">
            <v/>
          </cell>
        </row>
        <row r="233">
          <cell r="A233" t="str">
            <v>1131EN016</v>
          </cell>
          <cell r="B233" t="str">
            <v>河南宜阳县人民医院</v>
          </cell>
          <cell r="C233" t="str">
            <v>HeNan YiYang RenMin Hospital</v>
          </cell>
          <cell r="D233" t="str">
            <v/>
          </cell>
        </row>
        <row r="234">
          <cell r="A234" t="str">
            <v>1131EN017</v>
          </cell>
          <cell r="B234" t="str">
            <v>河南南阳市昊健药械有限公司(原化玻)</v>
          </cell>
          <cell r="C234" t="str">
            <v>HeNan NanYang HaoJian Pharmaceutical Machinery Co., Ltd.</v>
          </cell>
          <cell r="D234" t="str">
            <v/>
          </cell>
        </row>
        <row r="235">
          <cell r="A235" t="str">
            <v>1131EN018</v>
          </cell>
          <cell r="B235" t="str">
            <v>河南濮阳市人民医院</v>
          </cell>
          <cell r="C235" t="str">
            <v>HeNan PuYang RenMin Hospital</v>
          </cell>
          <cell r="D235" t="str">
            <v/>
          </cell>
        </row>
        <row r="236">
          <cell r="A236" t="str">
            <v>1131EN019</v>
          </cell>
          <cell r="B236" t="str">
            <v>河南宜阳54783部队</v>
          </cell>
          <cell r="C236" t="str">
            <v xml:space="preserve">HeNan YiYang 54783 Troop </v>
          </cell>
          <cell r="D236" t="str">
            <v/>
          </cell>
        </row>
        <row r="237">
          <cell r="A237" t="str">
            <v>1131EN020</v>
          </cell>
          <cell r="B237" t="str">
            <v>河南焦作市药材采供站</v>
          </cell>
          <cell r="C237" t="str">
            <v>HeNan JiaoZuo Drug Purchase &amp; Supply Station</v>
          </cell>
          <cell r="D237" t="str">
            <v/>
          </cell>
        </row>
        <row r="238">
          <cell r="A238" t="str">
            <v>1131EN021</v>
          </cell>
          <cell r="B238" t="str">
            <v>河南安阳医药采供站</v>
          </cell>
          <cell r="C238" t="str">
            <v>HeNan AnYang Medicine Purchase &amp; Supply Station</v>
          </cell>
          <cell r="D238" t="str">
            <v/>
          </cell>
        </row>
        <row r="239">
          <cell r="A239" t="str">
            <v>1131EN022</v>
          </cell>
          <cell r="B239" t="str">
            <v>河南周口地区医药采供站麻经科</v>
          </cell>
          <cell r="C239" t="str">
            <v>HeNan ZhouKou Area Medicine Purchase &amp; Supply Station, Narcotic Section</v>
          </cell>
          <cell r="D239" t="str">
            <v/>
          </cell>
        </row>
        <row r="240">
          <cell r="A240" t="str">
            <v>1131EN023</v>
          </cell>
          <cell r="B240" t="str">
            <v>河南省医药公司(第二经营部)</v>
          </cell>
          <cell r="C240" t="str">
            <v>HeNan Medicine Co. ( No.2 Sales Dept.)</v>
          </cell>
        </row>
        <row r="241">
          <cell r="A241" t="str">
            <v>1131EN024</v>
          </cell>
          <cell r="B241" t="str">
            <v>河南郑州飞龙大药房</v>
          </cell>
          <cell r="C241" t="str">
            <v>Henan Zhengzhou Feilong Drug Store</v>
          </cell>
        </row>
        <row r="242">
          <cell r="A242" t="str">
            <v>1131EN025</v>
          </cell>
          <cell r="B242" t="str">
            <v xml:space="preserve">麻: 鹤壁医药采购供应站 </v>
          </cell>
          <cell r="C242" t="e">
            <v>#N/A</v>
          </cell>
        </row>
        <row r="243">
          <cell r="A243" t="str">
            <v>1131EN026</v>
          </cell>
          <cell r="B243" t="str">
            <v xml:space="preserve">麻: 济源市医药公司 </v>
          </cell>
          <cell r="C243" t="e">
            <v>#N/A</v>
          </cell>
        </row>
        <row r="244">
          <cell r="A244" t="str">
            <v>1131EN027</v>
          </cell>
          <cell r="B244" t="str">
            <v>麻: 漯河市汉远药业有限公司</v>
          </cell>
          <cell r="C244" t="e">
            <v>#N/A</v>
          </cell>
        </row>
        <row r="245">
          <cell r="A245" t="str">
            <v>1131EN028</v>
          </cell>
          <cell r="B245" t="str">
            <v>麻: 三门峡医药采购供应站医药批发部</v>
          </cell>
          <cell r="C245" t="e">
            <v>#N/A</v>
          </cell>
        </row>
        <row r="246">
          <cell r="A246" t="str">
            <v>1131EN029</v>
          </cell>
          <cell r="B246" t="str">
            <v xml:space="preserve">麻: 河南省商丘市医药公司医药销售部 </v>
          </cell>
          <cell r="C246" t="e">
            <v>#N/A</v>
          </cell>
        </row>
        <row r="247">
          <cell r="A247" t="str">
            <v>1131EN030</v>
          </cell>
          <cell r="B247" t="str">
            <v xml:space="preserve">麻: 南阳市卧龙区医药公司 </v>
          </cell>
          <cell r="C247" t="e">
            <v>#N/A</v>
          </cell>
        </row>
        <row r="248">
          <cell r="A248" t="str">
            <v>1131FJ001</v>
          </cell>
          <cell r="B248" t="str">
            <v>福州医药采购供应站 药品部</v>
          </cell>
          <cell r="C248" t="str">
            <v>FuZhou Medicine Purchase-Supply Station</v>
          </cell>
          <cell r="D248" t="str">
            <v/>
          </cell>
        </row>
        <row r="249">
          <cell r="A249" t="str">
            <v>1131FJ002</v>
          </cell>
          <cell r="B249" t="str">
            <v>福建省邵武医药站</v>
          </cell>
          <cell r="C249" t="str">
            <v>FuJian ShaoWu Drug Station</v>
          </cell>
          <cell r="D249" t="str">
            <v/>
          </cell>
        </row>
        <row r="250">
          <cell r="A250" t="str">
            <v>1131FJ003</v>
          </cell>
          <cell r="B250" t="str">
            <v>福建省龙岩医药采购供应站</v>
          </cell>
          <cell r="C250" t="str">
            <v>Fujian LongYan Medicine Purchase-Supply Station</v>
          </cell>
          <cell r="D250" t="str">
            <v/>
          </cell>
        </row>
        <row r="251">
          <cell r="A251" t="str">
            <v>1131FJ004</v>
          </cell>
          <cell r="B251" t="str">
            <v>厦门医药采购供应站 新特药经营部</v>
          </cell>
          <cell r="C251" t="str">
            <v>XiaMen Medicine Purchase-Supply Station, New Special Drug Sales Dept.</v>
          </cell>
          <cell r="D251" t="str">
            <v/>
          </cell>
        </row>
        <row r="252">
          <cell r="A252" t="str">
            <v>1131FJ005</v>
          </cell>
          <cell r="B252" t="str">
            <v>福建省药材贸易部</v>
          </cell>
          <cell r="C252" t="str">
            <v>FuJian Medicine Trading Dept.</v>
          </cell>
          <cell r="D252" t="str">
            <v/>
          </cell>
        </row>
        <row r="253">
          <cell r="A253" t="str">
            <v>1131FJ006</v>
          </cell>
          <cell r="B253" t="str">
            <v>厦门鹭燕医药有限公司</v>
          </cell>
          <cell r="C253" t="str">
            <v>XiaMen LuYan Pharmaceutical Co., Ltd.</v>
          </cell>
          <cell r="D253" t="str">
            <v/>
          </cell>
        </row>
        <row r="254">
          <cell r="A254" t="str">
            <v>1131FJ007</v>
          </cell>
          <cell r="B254" t="str">
            <v>福建漳州医药有限公司 (原采供站)</v>
          </cell>
          <cell r="C254" t="str">
            <v>FuJian ZhangZhou Medicine Purchase-Supply Station</v>
          </cell>
          <cell r="D254" t="str">
            <v/>
          </cell>
        </row>
        <row r="255">
          <cell r="A255" t="str">
            <v>1131FJ008</v>
          </cell>
          <cell r="B255" t="str">
            <v>福建三明医药股份有限公司</v>
          </cell>
          <cell r="C255" t="str">
            <v>FuJian SanMing Medicine Station (Drug Section)</v>
          </cell>
          <cell r="D255" t="str">
            <v/>
          </cell>
        </row>
        <row r="256">
          <cell r="A256" t="str">
            <v>1131FJ009</v>
          </cell>
          <cell r="B256" t="str">
            <v>福建省福州新药特药经营部</v>
          </cell>
          <cell r="C256" t="str">
            <v>FuJian FuZhou New Special Drug Sales Dept.</v>
          </cell>
          <cell r="D256" t="str">
            <v/>
          </cell>
        </row>
        <row r="257">
          <cell r="A257" t="str">
            <v>1131FJ010</v>
          </cell>
          <cell r="B257" t="str">
            <v>福建泉州市医药有限责任公司新特药分公司 (原采供站)</v>
          </cell>
          <cell r="C257" t="str">
            <v>QuanZhou Medicine Purchase-Supply Station, New Special Drug Sales Dept.</v>
          </cell>
          <cell r="D257" t="str">
            <v/>
          </cell>
        </row>
        <row r="258">
          <cell r="A258" t="str">
            <v>1131FJ011</v>
          </cell>
          <cell r="B258" t="str">
            <v>福建莆田市医药有限公司药品经营部</v>
          </cell>
          <cell r="C258" t="str">
            <v>FuJian PuTian Medicine Co.</v>
          </cell>
          <cell r="D258" t="str">
            <v/>
          </cell>
        </row>
        <row r="259">
          <cell r="A259" t="str">
            <v>1131FJ012</v>
          </cell>
          <cell r="B259" t="str">
            <v>解放军南京军区后勤福州药品器材供应站</v>
          </cell>
          <cell r="C259" t="str">
            <v>FuZhou Medical Appliance Purchase-Supply Station of PLA NanJing Military Command Logistics</v>
          </cell>
          <cell r="D259" t="str">
            <v/>
          </cell>
        </row>
        <row r="260">
          <cell r="A260" t="str">
            <v>1131FJ013</v>
          </cell>
          <cell r="B260" t="str">
            <v>福建宁得地区医药站药品一部</v>
          </cell>
          <cell r="C260" t="str">
            <v>JuJian NingDe Medicine Station, Drug Section</v>
          </cell>
          <cell r="D260" t="str">
            <v/>
          </cell>
        </row>
        <row r="261">
          <cell r="A261" t="str">
            <v>1131FJ014</v>
          </cell>
          <cell r="B261" t="str">
            <v>厦门医药采购供应站 药品经营部</v>
          </cell>
          <cell r="C261" t="str">
            <v>XiaMen Medicine Purchase-Supply Station, Drug Sales Dept.</v>
          </cell>
        </row>
        <row r="262">
          <cell r="A262" t="str">
            <v>1131GD001</v>
          </cell>
          <cell r="B262" t="str">
            <v>广东省医药公司韶关采购批发部</v>
          </cell>
          <cell r="C262" t="str">
            <v>GuangDong Medicine Co., ShaoGuan Purchase &amp; Wholesales Dept.</v>
          </cell>
          <cell r="D262" t="str">
            <v/>
          </cell>
        </row>
        <row r="263">
          <cell r="A263" t="str">
            <v>1131GD002</v>
          </cell>
          <cell r="B263" t="str">
            <v>广州市医药公司</v>
          </cell>
          <cell r="C263" t="str">
            <v>GuangZhou Medicine Co.</v>
          </cell>
          <cell r="D263" t="str">
            <v/>
          </cell>
        </row>
        <row r="264">
          <cell r="A264" t="str">
            <v>1131GD003</v>
          </cell>
          <cell r="B264" t="str">
            <v>汕头医药采供站</v>
          </cell>
          <cell r="C264" t="str">
            <v>ShanTou Medical Purchase-Supply Station</v>
          </cell>
          <cell r="D264" t="str">
            <v/>
          </cell>
        </row>
        <row r="265">
          <cell r="A265" t="str">
            <v>1131GD004</v>
          </cell>
          <cell r="B265" t="str">
            <v>佛山医药公司</v>
          </cell>
          <cell r="C265" t="str">
            <v>FoShan Medicine Co.</v>
          </cell>
          <cell r="D265" t="str">
            <v/>
          </cell>
        </row>
        <row r="266">
          <cell r="A266" t="str">
            <v>1131GD005</v>
          </cell>
          <cell r="B266" t="str">
            <v>广州市医药公司兴宁采购批发站</v>
          </cell>
          <cell r="C266" t="str">
            <v>GuangZhou Medicine Co., XingNing Purchase-Supply Wholesales Station</v>
          </cell>
          <cell r="D266" t="str">
            <v/>
          </cell>
        </row>
        <row r="267">
          <cell r="A267" t="str">
            <v>1131GD006</v>
          </cell>
          <cell r="B267" t="str">
            <v>广东惠州医药采供批发站</v>
          </cell>
          <cell r="C267" t="str">
            <v>GuangDong HuiZhou Medicine Purchase-Supply Station</v>
          </cell>
          <cell r="D267" t="str">
            <v/>
          </cell>
        </row>
        <row r="268">
          <cell r="A268" t="str">
            <v>1131GD007</v>
          </cell>
          <cell r="B268" t="str">
            <v>广东顺德中西医结合医院</v>
          </cell>
          <cell r="C268" t="str">
            <v>GuangDong ShunDe Traditional Chinese and Western Medicine Hospital</v>
          </cell>
          <cell r="D268" t="str">
            <v/>
          </cell>
        </row>
        <row r="269">
          <cell r="A269" t="str">
            <v>1131GD008</v>
          </cell>
          <cell r="B269" t="str">
            <v>深圳市医药公司</v>
          </cell>
          <cell r="C269" t="str">
            <v>ShenZheng Medicine Co.</v>
          </cell>
          <cell r="D269" t="str">
            <v/>
          </cell>
        </row>
        <row r="270">
          <cell r="A270" t="str">
            <v>1131GD009</v>
          </cell>
          <cell r="B270" t="str">
            <v>广东泰乔生物药业有限公司 (原鸿健)</v>
          </cell>
          <cell r="C270" t="str">
            <v>GuangDong TaiQiao Pharmacognosy Co., Ltd. (former HongJian )</v>
          </cell>
          <cell r="D270" t="str">
            <v/>
          </cell>
        </row>
        <row r="271">
          <cell r="A271" t="str">
            <v>1131GD010</v>
          </cell>
          <cell r="B271" t="str">
            <v>广东茂名市圣方医药有限公司(原茂名新特药)</v>
          </cell>
          <cell r="C271" t="str">
            <v>GuangDong MaoMin ShengFang Medicine Co. Ltd. (former MaoMin New Special Drug)</v>
          </cell>
          <cell r="D271" t="str">
            <v/>
          </cell>
        </row>
        <row r="272">
          <cell r="A272" t="str">
            <v>1131GD011</v>
          </cell>
          <cell r="B272" t="str">
            <v>广东肇庆市和信医药有限公司</v>
          </cell>
          <cell r="C272" t="str">
            <v>GuangDong ZhaoQing HeXin Medicine Co. Ltd.</v>
          </cell>
          <cell r="D272" t="str">
            <v/>
          </cell>
        </row>
        <row r="273">
          <cell r="A273" t="str">
            <v>1131GD012</v>
          </cell>
          <cell r="B273" t="str">
            <v>广东梅县医药公司</v>
          </cell>
          <cell r="C273" t="str">
            <v>GuangDong Mei County Medicine Co.</v>
          </cell>
          <cell r="D273" t="str">
            <v/>
          </cell>
        </row>
        <row r="274">
          <cell r="A274" t="str">
            <v>1131GD013</v>
          </cell>
          <cell r="B274" t="str">
            <v>广东高明人民医院</v>
          </cell>
          <cell r="C274" t="str">
            <v>GuangDong GaoMing RenMin Hospital</v>
          </cell>
          <cell r="D274" t="str">
            <v/>
          </cell>
        </row>
        <row r="275">
          <cell r="A275" t="str">
            <v>1131GD014</v>
          </cell>
          <cell r="B275" t="str">
            <v>广东汕头经济特区药品批发部</v>
          </cell>
          <cell r="C275" t="str">
            <v>GuangDong ShanTou SEZ Drug Wholesale Dept.</v>
          </cell>
          <cell r="D275" t="str">
            <v/>
          </cell>
        </row>
        <row r="276">
          <cell r="A276" t="str">
            <v>1131GD015</v>
          </cell>
          <cell r="B276" t="str">
            <v>个人 (广东)</v>
          </cell>
          <cell r="C276" t="str">
            <v>Individual (GuangDong)</v>
          </cell>
          <cell r="D276" t="str">
            <v/>
          </cell>
        </row>
        <row r="277">
          <cell r="A277" t="str">
            <v>1131GD016</v>
          </cell>
          <cell r="B277" t="str">
            <v>个人(广东医药保健品司)</v>
          </cell>
          <cell r="C277" t="str">
            <v>Individual (GuangDong Medicine &amp; Health Goods Co.)</v>
          </cell>
          <cell r="D277" t="str">
            <v/>
          </cell>
        </row>
        <row r="278">
          <cell r="A278" t="str">
            <v>1131GD017</v>
          </cell>
          <cell r="B278" t="str">
            <v>广州新特药公司</v>
          </cell>
          <cell r="C278" t="str">
            <v>GuangZhou New Special Drug Co.</v>
          </cell>
          <cell r="D278" t="str">
            <v/>
          </cell>
        </row>
        <row r="279">
          <cell r="A279" t="str">
            <v>1131GD018</v>
          </cell>
          <cell r="B279" t="str">
            <v>广州外经发展药品器械有限司 (原增城)</v>
          </cell>
          <cell r="C279" t="str">
            <v>GuangZhou Medical Appliance Co. Ltd. ( former ZengCheng)</v>
          </cell>
          <cell r="D279" t="str">
            <v/>
          </cell>
        </row>
        <row r="280">
          <cell r="A280" t="str">
            <v>1131GD019</v>
          </cell>
          <cell r="B280" t="str">
            <v>深圳市合丹医药有限公司</v>
          </cell>
          <cell r="C280" t="str">
            <v>ShenZheng HeDan Medicine Co.Ltd.</v>
          </cell>
          <cell r="D280" t="str">
            <v/>
          </cell>
        </row>
        <row r="281">
          <cell r="A281" t="str">
            <v>1131GD020</v>
          </cell>
          <cell r="B281" t="str">
            <v>广东珠海医疗中心</v>
          </cell>
          <cell r="C281" t="str">
            <v>GuangDong ZhuHai Medical Center</v>
          </cell>
          <cell r="D281" t="str">
            <v/>
          </cell>
        </row>
        <row r="282">
          <cell r="A282" t="str">
            <v>1131GD021</v>
          </cell>
          <cell r="B282" t="str">
            <v>广东湛江医药采供批发站(新特药分公司)</v>
          </cell>
          <cell r="C282" t="str">
            <v>GuangDong ZhanJiang Medicine Purchase-Supply Wholesale Station (New Special Drug Branch Co.)</v>
          </cell>
          <cell r="D282" t="str">
            <v/>
          </cell>
        </row>
        <row r="283">
          <cell r="A283" t="str">
            <v>1131GD022</v>
          </cell>
          <cell r="B283" t="str">
            <v>广东顺德市医药公司</v>
          </cell>
          <cell r="C283" t="str">
            <v>GuangDong ShunDe Medicine Co.</v>
          </cell>
        </row>
        <row r="284">
          <cell r="A284" t="str">
            <v>1131GD023</v>
          </cell>
          <cell r="B284" t="str">
            <v>中国医药(集团) 广州公司</v>
          </cell>
          <cell r="C284" t="str">
            <v>China Medicine (Group) GuangZhou Co.</v>
          </cell>
        </row>
        <row r="285">
          <cell r="A285" t="str">
            <v>1131GD024</v>
          </cell>
          <cell r="B285" t="str">
            <v>广东惠州市医药实业公司</v>
          </cell>
          <cell r="C285" t="str">
            <v>GuangDong HuiZhou Medicine Industry Co.</v>
          </cell>
        </row>
        <row r="286">
          <cell r="A286" t="str">
            <v>1131GD025</v>
          </cell>
          <cell r="B286" t="str">
            <v>广东佛山市成药有限公司</v>
          </cell>
          <cell r="C286" t="str">
            <v>GuangDong FoShan Patent Medicine Co.</v>
          </cell>
        </row>
        <row r="287">
          <cell r="A287" t="str">
            <v>1131GD026</v>
          </cell>
          <cell r="B287" t="str">
            <v>广东揭阳市粤东医药有限公司</v>
          </cell>
          <cell r="C287" t="str">
            <v>GuangDong JieYang YueDong Medicine Co. Ltd.</v>
          </cell>
        </row>
        <row r="288">
          <cell r="A288" t="str">
            <v>1131GD027</v>
          </cell>
          <cell r="B288" t="str">
            <v>广州市海珠手术外科研究所</v>
          </cell>
          <cell r="C288" t="e">
            <v>#N/A</v>
          </cell>
        </row>
        <row r="289">
          <cell r="A289" t="str">
            <v>1131GD028</v>
          </cell>
          <cell r="B289" t="str">
            <v>广东汕头市新特医药有限公司</v>
          </cell>
          <cell r="C289" t="e">
            <v>#N/A</v>
          </cell>
        </row>
        <row r="290">
          <cell r="A290" t="str">
            <v>1131GD029</v>
          </cell>
          <cell r="B290" t="str">
            <v>广州中山医医药有限公司</v>
          </cell>
          <cell r="C290" t="e">
            <v>#N/A</v>
          </cell>
        </row>
        <row r="291">
          <cell r="A291" t="str">
            <v>1131GD030</v>
          </cell>
          <cell r="B291" t="str">
            <v xml:space="preserve">麻: 广东省珠海市医药公司                    </v>
          </cell>
          <cell r="C291" t="e">
            <v>#N/A</v>
          </cell>
        </row>
        <row r="292">
          <cell r="A292" t="str">
            <v>1131GD031</v>
          </cell>
          <cell r="B292" t="str">
            <v xml:space="preserve">麻: 广州军区后勤部10-1分户                  </v>
          </cell>
          <cell r="C292" t="e">
            <v>#N/A</v>
          </cell>
        </row>
        <row r="293">
          <cell r="A293" t="str">
            <v>1131GD032</v>
          </cell>
          <cell r="B293" t="str">
            <v xml:space="preserve">麻: 广东省江门市医药公司    </v>
          </cell>
          <cell r="C293" t="e">
            <v>#N/A</v>
          </cell>
        </row>
        <row r="294">
          <cell r="A294" t="str">
            <v>1131GD033</v>
          </cell>
          <cell r="B294" t="str">
            <v xml:space="preserve">麻: 广东肇庆医药采购供应站           </v>
          </cell>
          <cell r="C294" t="e">
            <v>#N/A</v>
          </cell>
        </row>
        <row r="295">
          <cell r="A295" t="str">
            <v>1131GD034</v>
          </cell>
          <cell r="B295" t="str">
            <v xml:space="preserve">麻: 广东省医药公司     </v>
          </cell>
          <cell r="C295" t="e">
            <v>#N/A</v>
          </cell>
        </row>
        <row r="296">
          <cell r="A296" t="str">
            <v>1131GD035</v>
          </cell>
          <cell r="B296" t="str">
            <v>清远市丹阳医药有限公司</v>
          </cell>
          <cell r="C296" t="e">
            <v>#N/A</v>
          </cell>
        </row>
        <row r="297">
          <cell r="A297" t="str">
            <v>1131GS001</v>
          </cell>
          <cell r="B297" t="str">
            <v>兰州医药站药品批发部</v>
          </cell>
          <cell r="C297" t="str">
            <v>LanZhou Medical Station, Drug Wholesale Dept.</v>
          </cell>
          <cell r="D297" t="str">
            <v/>
          </cell>
        </row>
        <row r="298">
          <cell r="A298" t="str">
            <v>1131GS002</v>
          </cell>
          <cell r="B298" t="str">
            <v>甘肃医药集团天威药业有限公司</v>
          </cell>
          <cell r="C298" t="str">
            <v>GanSu Medicine Group, TianWei Medicine Co., Ltd.</v>
          </cell>
          <cell r="D298" t="str">
            <v/>
          </cell>
        </row>
        <row r="299">
          <cell r="A299" t="str">
            <v>1131GS003</v>
          </cell>
          <cell r="B299" t="str">
            <v>兰州医药采供站有限责任公司药品批发部</v>
          </cell>
          <cell r="C299" t="str">
            <v>LanZhou Medical Purchase-Supply Station, Drug Wholesale Dept.</v>
          </cell>
          <cell r="D299" t="str">
            <v/>
          </cell>
        </row>
        <row r="300">
          <cell r="A300" t="str">
            <v>1131GS004</v>
          </cell>
          <cell r="B300" t="str">
            <v>兰州军区总医院药局</v>
          </cell>
          <cell r="C300" t="str">
            <v>LanZhou Military Command General Hospital, Drug Bureau</v>
          </cell>
          <cell r="D300" t="str">
            <v/>
          </cell>
        </row>
        <row r="301">
          <cell r="A301" t="str">
            <v>1131GS005</v>
          </cell>
          <cell r="B301" t="str">
            <v>兰州远方药业有限责任公司(原三经部)</v>
          </cell>
          <cell r="C301" t="str">
            <v>LangZhou YuanFang Medicine Co. Ltd. (former SanJing Dept.)</v>
          </cell>
          <cell r="D301" t="str">
            <v/>
          </cell>
        </row>
        <row r="302">
          <cell r="A302" t="str">
            <v>1131GS006</v>
          </cell>
          <cell r="B302" t="str">
            <v>甘肃金昌市医药公司</v>
          </cell>
          <cell r="C302" t="str">
            <v>GanSu JinChang Medicine Co.</v>
          </cell>
          <cell r="D302" t="str">
            <v/>
          </cell>
        </row>
        <row r="303">
          <cell r="A303" t="str">
            <v>1131GS007</v>
          </cell>
          <cell r="B303" t="str">
            <v>甘肃临厦州医药公司兰州经销部</v>
          </cell>
          <cell r="C303" t="str">
            <v>GanSu LinXia Medicine Co., LanZhou Sales Section</v>
          </cell>
          <cell r="D303" t="str">
            <v/>
          </cell>
        </row>
        <row r="304">
          <cell r="A304" t="str">
            <v>1131GS008</v>
          </cell>
          <cell r="B304" t="str">
            <v>甘肃省医药集团公司新药特药采供站综合经营部</v>
          </cell>
          <cell r="C304" t="str">
            <v xml:space="preserve">GanSu New Special Drug Station, All-around Sales Section </v>
          </cell>
          <cell r="D304" t="str">
            <v/>
          </cell>
        </row>
        <row r="305">
          <cell r="A305" t="str">
            <v>1131GS009</v>
          </cell>
          <cell r="B305" t="str">
            <v>兰州医学院医药科技开发中心</v>
          </cell>
          <cell r="C305" t="str">
            <v>LanZhou Medicine College, Medical Scientific Development Center</v>
          </cell>
          <cell r="D305" t="str">
            <v/>
          </cell>
        </row>
        <row r="306">
          <cell r="A306" t="str">
            <v>1131GS010</v>
          </cell>
          <cell r="B306" t="str">
            <v>兰州军区后勤卫生部</v>
          </cell>
          <cell r="C306" t="str">
            <v>LangZhou Military Command Logistics, Medical Section</v>
          </cell>
          <cell r="D306" t="str">
            <v/>
          </cell>
        </row>
        <row r="307">
          <cell r="A307" t="str">
            <v>1131GS011</v>
          </cell>
          <cell r="B307" t="str">
            <v>甘肃张掖医药采购供应站</v>
          </cell>
          <cell r="C307" t="str">
            <v>GanSu ZhangYe Medicine Purchase-Supply Station</v>
          </cell>
          <cell r="D307" t="str">
            <v/>
          </cell>
        </row>
        <row r="308">
          <cell r="A308" t="str">
            <v>1131GS012</v>
          </cell>
          <cell r="B308" t="str">
            <v>甘肃天水药业有限公司</v>
          </cell>
          <cell r="C308" t="str">
            <v>GanSu Medicine Group, TianShui Medicine Co., Ltd. (new special drug sales dept.)</v>
          </cell>
          <cell r="D308" t="str">
            <v/>
          </cell>
        </row>
        <row r="309">
          <cell r="A309" t="str">
            <v>1131GS013</v>
          </cell>
          <cell r="B309" t="str">
            <v>甘肃省西峰市医药公司</v>
          </cell>
          <cell r="C309" t="str">
            <v>GanSu XiFeng Medicine Co.</v>
          </cell>
          <cell r="D309" t="str">
            <v/>
          </cell>
        </row>
        <row r="310">
          <cell r="A310" t="str">
            <v>1131GS014</v>
          </cell>
          <cell r="B310" t="str">
            <v>甘肃省新特药站西固经营部</v>
          </cell>
          <cell r="C310" t="str">
            <v xml:space="preserve">GanSu New Special Drug Station, XiGu Sales Section </v>
          </cell>
          <cell r="D310" t="str">
            <v/>
          </cell>
        </row>
        <row r="311">
          <cell r="A311" t="str">
            <v>1131GS015</v>
          </cell>
          <cell r="B311" t="str">
            <v>酒泉地区医药公司</v>
          </cell>
          <cell r="C311" t="str">
            <v>Jiuquan Medicine Co.</v>
          </cell>
          <cell r="D311" t="str">
            <v/>
          </cell>
        </row>
        <row r="312">
          <cell r="A312" t="str">
            <v>1131GS016</v>
          </cell>
          <cell r="B312" t="str">
            <v>甘肃医药集团医药经营公司</v>
          </cell>
          <cell r="C312" t="str">
            <v>GanSu Medicine Group, Medicine Sales Co.</v>
          </cell>
          <cell r="D312" t="str">
            <v/>
          </cell>
        </row>
        <row r="313">
          <cell r="A313" t="str">
            <v>1131GS017</v>
          </cell>
          <cell r="B313" t="str">
            <v>兰州医药站有限责任公司</v>
          </cell>
          <cell r="C313" t="e">
            <v>#N/A</v>
          </cell>
        </row>
        <row r="314">
          <cell r="A314" t="str">
            <v>1131GS018</v>
          </cell>
          <cell r="B314" t="str">
            <v xml:space="preserve">麻: 甘肃省临夏州药业责任公司中西药分公司    </v>
          </cell>
          <cell r="C314" t="e">
            <v>#N/A</v>
          </cell>
        </row>
        <row r="315">
          <cell r="A315" t="str">
            <v>1131GX001</v>
          </cell>
          <cell r="B315" t="str">
            <v>南宁市新药特药</v>
          </cell>
          <cell r="C315" t="str">
            <v>NanNing New Special Drug</v>
          </cell>
          <cell r="D315" t="str">
            <v/>
          </cell>
        </row>
        <row r="316">
          <cell r="A316" t="str">
            <v>1131GX002</v>
          </cell>
          <cell r="B316" t="str">
            <v>桂林新特药公司</v>
          </cell>
          <cell r="C316" t="str">
            <v>GuiLin New Special Drug</v>
          </cell>
          <cell r="D316" t="str">
            <v/>
          </cell>
        </row>
        <row r="317">
          <cell r="A317" t="str">
            <v>1131GX003</v>
          </cell>
          <cell r="B317" t="str">
            <v>广西防城港市城北医药站</v>
          </cell>
          <cell r="C317" t="str">
            <v>GuangXi FangChengGang Chengbei Drug Station</v>
          </cell>
          <cell r="D317" t="str">
            <v/>
          </cell>
        </row>
        <row r="318">
          <cell r="A318" t="str">
            <v>1131GX004</v>
          </cell>
          <cell r="B318" t="str">
            <v>广西玉林医药批发站</v>
          </cell>
          <cell r="C318" t="str">
            <v>GuangXi YuLin Medicine Wholesale Station</v>
          </cell>
          <cell r="D318" t="str">
            <v/>
          </cell>
        </row>
        <row r="319">
          <cell r="A319" t="str">
            <v>1131GX005</v>
          </cell>
          <cell r="B319" t="str">
            <v>麻：广西南宁医药批发站</v>
          </cell>
          <cell r="C319" t="e">
            <v>#N/A</v>
          </cell>
        </row>
        <row r="320">
          <cell r="A320" t="str">
            <v>1131GX006</v>
          </cell>
          <cell r="B320" t="str">
            <v>麻：广西柳州医药批发站</v>
          </cell>
          <cell r="C320" t="e">
            <v>#N/A</v>
          </cell>
        </row>
        <row r="321">
          <cell r="A321" t="str">
            <v>1131GX007</v>
          </cell>
          <cell r="B321" t="str">
            <v>麻：广西桂林医药批发站</v>
          </cell>
          <cell r="C321" t="e">
            <v>#N/A</v>
          </cell>
        </row>
        <row r="322">
          <cell r="A322" t="str">
            <v>1131GZ001</v>
          </cell>
          <cell r="B322" t="str">
            <v>贵州省医药公司新特药站</v>
          </cell>
          <cell r="C322" t="str">
            <v>GuiZhou Medicine Co., New Special Drug Station</v>
          </cell>
          <cell r="D322" t="str">
            <v/>
          </cell>
        </row>
        <row r="323">
          <cell r="A323" t="str">
            <v>1131GZ002</v>
          </cell>
          <cell r="B323" t="str">
            <v>贵州省药材公司</v>
          </cell>
          <cell r="C323" t="str">
            <v>GuiZhou Drug Co.</v>
          </cell>
          <cell r="D323" t="str">
            <v/>
          </cell>
        </row>
        <row r="324">
          <cell r="A324" t="str">
            <v>1131GZ003</v>
          </cell>
          <cell r="B324" t="str">
            <v>麻:贵阳医药公司</v>
          </cell>
          <cell r="C324" t="e">
            <v>#N/A</v>
          </cell>
        </row>
        <row r="325">
          <cell r="A325" t="str">
            <v>1131GZ004</v>
          </cell>
          <cell r="B325" t="str">
            <v>麻:贵州省医药公司</v>
          </cell>
          <cell r="C325" t="e">
            <v>#N/A</v>
          </cell>
        </row>
        <row r="326">
          <cell r="A326" t="str">
            <v>1131HL001</v>
          </cell>
          <cell r="B326" t="str">
            <v>佳木斯市药材公司</v>
          </cell>
          <cell r="C326" t="str">
            <v>JiaMuSi Drug Co.</v>
          </cell>
          <cell r="D326" t="str">
            <v/>
          </cell>
        </row>
        <row r="327">
          <cell r="A327" t="str">
            <v>1131HL002</v>
          </cell>
          <cell r="B327" t="str">
            <v>佳木斯市医药公司</v>
          </cell>
          <cell r="C327" t="str">
            <v>JiaMuSi Medicine Co.</v>
          </cell>
          <cell r="D327" t="str">
            <v/>
          </cell>
        </row>
        <row r="328">
          <cell r="A328" t="str">
            <v>1131HL003</v>
          </cell>
          <cell r="B328" t="str">
            <v>哈尔滨市新药经销总公司</v>
          </cell>
          <cell r="C328" t="str">
            <v>Ha'erBin New Special Drug Sales Co.</v>
          </cell>
          <cell r="D328" t="str">
            <v/>
          </cell>
        </row>
        <row r="329">
          <cell r="A329" t="str">
            <v>1131HL004</v>
          </cell>
          <cell r="B329" t="str">
            <v>黑龙江医药销售总公司药品分公司</v>
          </cell>
          <cell r="C329" t="str">
            <v>HeiLongJiang Medicine Sales Co., Drug Branch Co.</v>
          </cell>
          <cell r="D329" t="str">
            <v/>
          </cell>
        </row>
        <row r="330">
          <cell r="A330" t="str">
            <v>1131HL005</v>
          </cell>
          <cell r="B330" t="str">
            <v>牡丹江市医药公司</v>
          </cell>
          <cell r="C330" t="str">
            <v>MuDanJiang Medicine Co.</v>
          </cell>
          <cell r="D330" t="str">
            <v/>
          </cell>
        </row>
        <row r="331">
          <cell r="A331" t="str">
            <v>1131HL006</v>
          </cell>
          <cell r="B331" t="str">
            <v>黑龙江省安达市医药医药公司</v>
          </cell>
          <cell r="C331" t="str">
            <v>HeiLongJiang AnDa Medicine  Co.</v>
          </cell>
          <cell r="D331" t="str">
            <v/>
          </cell>
        </row>
        <row r="332">
          <cell r="A332" t="str">
            <v>1131HL007</v>
          </cell>
          <cell r="B332" t="str">
            <v>黑龙江肇东医药有限公司</v>
          </cell>
          <cell r="C332" t="str">
            <v>HeiLongJiang ZhaoDong Medicine Co. Ltd.</v>
          </cell>
          <cell r="D332" t="str">
            <v/>
          </cell>
        </row>
        <row r="333">
          <cell r="A333" t="str">
            <v>1131HL008</v>
          </cell>
          <cell r="B333" t="str">
            <v>黑龙江省鹤岗市医药总店</v>
          </cell>
          <cell r="C333" t="str">
            <v>HeiLongJiang HeGang Medicine Shop</v>
          </cell>
          <cell r="D333" t="str">
            <v/>
          </cell>
        </row>
        <row r="334">
          <cell r="A334" t="str">
            <v>1131HL009</v>
          </cell>
          <cell r="B334" t="str">
            <v>齐齐哈尔市医药公司药品批发站</v>
          </cell>
          <cell r="C334" t="str">
            <v>QiQiHaEr Medicine Co., Traditional Chinese and Western Drug Sales Dept.</v>
          </cell>
          <cell r="D334" t="str">
            <v/>
          </cell>
        </row>
        <row r="335">
          <cell r="A335" t="str">
            <v>1131HL010</v>
          </cell>
          <cell r="B335" t="str">
            <v>牡丹江市医药公司中西药品经销部</v>
          </cell>
          <cell r="C335" t="str">
            <v>MuDanJiang Medicine Co., Chinese and Western Drug Sales Dept.</v>
          </cell>
          <cell r="D335" t="str">
            <v/>
          </cell>
        </row>
        <row r="336">
          <cell r="A336" t="str">
            <v>1131HL011</v>
          </cell>
          <cell r="B336" t="str">
            <v>黑龙江绥化市医药有限公司</v>
          </cell>
          <cell r="C336" t="str">
            <v>HeiLongJiang ShuiHua Medicine Co., Ltd.</v>
          </cell>
          <cell r="D336" t="str">
            <v/>
          </cell>
        </row>
        <row r="337">
          <cell r="A337" t="str">
            <v>1131HL012</v>
          </cell>
          <cell r="B337" t="str">
            <v>鸡西市人民医院</v>
          </cell>
          <cell r="C337" t="str">
            <v>JiXi RenMin Hospital</v>
          </cell>
          <cell r="D337" t="str">
            <v/>
          </cell>
        </row>
        <row r="338">
          <cell r="A338" t="str">
            <v>1131HL013</v>
          </cell>
          <cell r="B338" t="str">
            <v>齐齐哈尔市医药公司药品批发站</v>
          </cell>
          <cell r="C338" t="str">
            <v>QiQiHaEr Medicine Co., Traditional Chinese and Western Drug Sales Dept.</v>
          </cell>
          <cell r="D338" t="str">
            <v/>
          </cell>
        </row>
        <row r="339">
          <cell r="A339" t="str">
            <v>1131HL014</v>
          </cell>
          <cell r="B339" t="str">
            <v>哈市医药公司新特药商店</v>
          </cell>
          <cell r="C339" t="str">
            <v>Ha'erBin New Special Drug Shop</v>
          </cell>
          <cell r="D339" t="str">
            <v/>
          </cell>
        </row>
        <row r="340">
          <cell r="A340" t="str">
            <v>1131HL015</v>
          </cell>
          <cell r="B340" t="str">
            <v>哈市医药商业总公司药品公司</v>
          </cell>
          <cell r="C340" t="str">
            <v>Ha'erBin Medical Commerce Co., Drug Co.</v>
          </cell>
          <cell r="D340" t="str">
            <v/>
          </cell>
        </row>
        <row r="341">
          <cell r="A341" t="str">
            <v>1131HL016</v>
          </cell>
          <cell r="B341" t="str">
            <v>黑龙江康信医药有限公司</v>
          </cell>
          <cell r="C341" t="str">
            <v>HeiLongJiang KangXin Medicine Co. Ltd.</v>
          </cell>
          <cell r="D341" t="str">
            <v/>
          </cell>
        </row>
        <row r="342">
          <cell r="A342" t="str">
            <v>1131HL017</v>
          </cell>
          <cell r="B342" t="str">
            <v>牡丹江新特药公司</v>
          </cell>
          <cell r="C342" t="str">
            <v>MuDanJiang New Special Drug Co.</v>
          </cell>
          <cell r="D342" t="str">
            <v/>
          </cell>
        </row>
        <row r="343">
          <cell r="A343" t="str">
            <v>1131HL018</v>
          </cell>
          <cell r="B343" t="str">
            <v>黑龙江大庆市医药总公司</v>
          </cell>
          <cell r="C343" t="str">
            <v>HeiLongJiang DaQing Medicine Co.</v>
          </cell>
          <cell r="D343" t="str">
            <v/>
          </cell>
        </row>
        <row r="344">
          <cell r="A344" t="str">
            <v>1131HL019</v>
          </cell>
          <cell r="B344" t="str">
            <v>黑龙江化学药业经贸公司康健大药房</v>
          </cell>
          <cell r="C344" t="str">
            <v>HeiLongJiang Chemical Pharmaceutical Trading Co., KangJian Drug Shop</v>
          </cell>
          <cell r="D344" t="str">
            <v/>
          </cell>
        </row>
        <row r="345">
          <cell r="A345" t="str">
            <v>1131HL020</v>
          </cell>
          <cell r="B345" t="str">
            <v>哈市医药公司</v>
          </cell>
          <cell r="C345" t="str">
            <v>HaErBin Medicine Co.</v>
          </cell>
          <cell r="D345" t="str">
            <v/>
          </cell>
        </row>
        <row r="346">
          <cell r="A346" t="str">
            <v>1131HL021</v>
          </cell>
          <cell r="B346" t="str">
            <v xml:space="preserve">麻: 黑龙江省鸡西市医药公司 </v>
          </cell>
          <cell r="C346" t="e">
            <v>#N/A</v>
          </cell>
        </row>
        <row r="347">
          <cell r="A347" t="str">
            <v>1131HL022</v>
          </cell>
          <cell r="B347" t="str">
            <v>麻: 黑龙江省双鸭山市医药药材公司</v>
          </cell>
          <cell r="C347" t="e">
            <v>#N/A</v>
          </cell>
        </row>
        <row r="348">
          <cell r="A348" t="str">
            <v>1131HL023</v>
          </cell>
          <cell r="B348" t="str">
            <v>麻: 黑龙江伊春市医药公司</v>
          </cell>
          <cell r="C348" t="e">
            <v>#N/A</v>
          </cell>
        </row>
        <row r="349">
          <cell r="A349" t="str">
            <v>1131HL024</v>
          </cell>
          <cell r="B349" t="str">
            <v>麻: 七台河市医药药材公司</v>
          </cell>
          <cell r="C349" t="e">
            <v>#N/A</v>
          </cell>
        </row>
        <row r="350">
          <cell r="A350" t="str">
            <v>1131HL025</v>
          </cell>
          <cell r="B350" t="str">
            <v>哈尔滨市嘉诚大药房</v>
          </cell>
          <cell r="C350" t="e">
            <v>#N/A</v>
          </cell>
        </row>
        <row r="351">
          <cell r="A351" t="str">
            <v>1131JL001</v>
          </cell>
          <cell r="B351" t="str">
            <v>长春市药材公司药品新特药分公司</v>
          </cell>
          <cell r="C351" t="str">
            <v>ChangChun Drug Co., New Special Drug Branch Co.</v>
          </cell>
          <cell r="D351" t="str">
            <v/>
          </cell>
        </row>
        <row r="352">
          <cell r="A352" t="str">
            <v>1131JL002</v>
          </cell>
          <cell r="B352" t="str">
            <v>吉林市医药公司</v>
          </cell>
          <cell r="C352" t="str">
            <v>JiLin Medicine Co.</v>
          </cell>
          <cell r="D352" t="str">
            <v/>
          </cell>
        </row>
        <row r="353">
          <cell r="A353" t="str">
            <v>1131JL003</v>
          </cell>
          <cell r="B353" t="str">
            <v>吉林长春新药特药采购供应站</v>
          </cell>
          <cell r="C353" t="str">
            <v>JiLin ChangChun New Special Drug Purchase-Supply Station</v>
          </cell>
          <cell r="D353" t="str">
            <v/>
          </cell>
        </row>
        <row r="354">
          <cell r="A354" t="str">
            <v>1131JL004</v>
          </cell>
          <cell r="B354" t="str">
            <v>吉林省医药物资供应公司</v>
          </cell>
          <cell r="C354" t="str">
            <v>JiLin Medical Material Supply Co.</v>
          </cell>
          <cell r="D354" t="str">
            <v/>
          </cell>
        </row>
        <row r="355">
          <cell r="A355" t="str">
            <v>1131JL005</v>
          </cell>
          <cell r="B355" t="str">
            <v>长春药品批发站</v>
          </cell>
          <cell r="C355" t="str">
            <v>ChangChun Drug Wholesale Station</v>
          </cell>
          <cell r="D355" t="str">
            <v/>
          </cell>
        </row>
        <row r="356">
          <cell r="A356" t="str">
            <v>1131JL006</v>
          </cell>
          <cell r="B356" t="str">
            <v>吉林市新特药采供站</v>
          </cell>
          <cell r="C356" t="str">
            <v>JiLin New Special Drug Purchase-Supply Station</v>
          </cell>
          <cell r="D356" t="str">
            <v/>
          </cell>
        </row>
        <row r="357">
          <cell r="A357" t="str">
            <v>1131JL007</v>
          </cell>
          <cell r="B357" t="str">
            <v>通化市医药公司</v>
          </cell>
          <cell r="C357" t="str">
            <v>Tonghua Medicine Co.'</v>
          </cell>
          <cell r="D357" t="str">
            <v/>
          </cell>
        </row>
        <row r="358">
          <cell r="A358" t="str">
            <v>1131JL008</v>
          </cell>
          <cell r="B358" t="str">
            <v>延边医药药材总公司延吉公司</v>
          </cell>
          <cell r="C358" t="str">
            <v>YanBian Medical Drug Co., YanJi Co.</v>
          </cell>
          <cell r="D358" t="str">
            <v/>
          </cell>
        </row>
        <row r="359">
          <cell r="A359" t="str">
            <v>1131JL009</v>
          </cell>
          <cell r="B359" t="str">
            <v>辽源市药材供销公司</v>
          </cell>
          <cell r="C359" t="str">
            <v>LiaoYuan Drug Supply-sales Co.</v>
          </cell>
          <cell r="D359" t="str">
            <v/>
          </cell>
        </row>
        <row r="360">
          <cell r="A360" t="str">
            <v>1131JL010</v>
          </cell>
          <cell r="B360" t="str">
            <v>吉林省四平医药采供站</v>
          </cell>
          <cell r="C360" t="str">
            <v>JiLin SiPing Medicine Purchase-Supply Station</v>
          </cell>
          <cell r="D360" t="str">
            <v/>
          </cell>
        </row>
        <row r="361">
          <cell r="A361" t="str">
            <v>1131JL011</v>
          </cell>
          <cell r="B361" t="str">
            <v>吉林省医药药材公司西药部</v>
          </cell>
          <cell r="C361" t="str">
            <v>JiLin Medical Drug Co., Western Drug Section</v>
          </cell>
          <cell r="D361" t="str">
            <v/>
          </cell>
        </row>
        <row r="362">
          <cell r="A362" t="str">
            <v>1131JL012</v>
          </cell>
          <cell r="B362" t="str">
            <v>吉林中西药品采供站</v>
          </cell>
          <cell r="C362" t="str">
            <v>JiLin Traditional Chinese and Western Drug Purchase-supply Station</v>
          </cell>
          <cell r="D362" t="str">
            <v/>
          </cell>
        </row>
        <row r="363">
          <cell r="A363" t="str">
            <v>1131JL013</v>
          </cell>
          <cell r="B363" t="str">
            <v>吉林省明星药业股份有限公司</v>
          </cell>
          <cell r="C363" t="e">
            <v>#N/A</v>
          </cell>
        </row>
        <row r="364">
          <cell r="A364" t="str">
            <v>1131JS001</v>
          </cell>
          <cell r="B364" t="str">
            <v>连云港医药站供部新药部</v>
          </cell>
          <cell r="C364" t="str">
            <v>LianYunGang Medicine Station, New Drug Dept.</v>
          </cell>
          <cell r="D364" t="str">
            <v/>
          </cell>
        </row>
        <row r="365">
          <cell r="A365" t="str">
            <v>1131JS002</v>
          </cell>
          <cell r="B365" t="str">
            <v>镇江药业集团有限公司药品分公司</v>
          </cell>
          <cell r="C365" t="str">
            <v>ZhenJiang Pharmaceutical Group Co.,Ltd., Drug Branch Co.</v>
          </cell>
          <cell r="D365" t="str">
            <v/>
          </cell>
        </row>
        <row r="366">
          <cell r="A366" t="str">
            <v>1131JS003</v>
          </cell>
          <cell r="B366" t="str">
            <v>江苏扬州医药站药品经营部</v>
          </cell>
          <cell r="C366" t="str">
            <v>JiangSu YangZhou Medicine Station, DrugSales Dept.</v>
          </cell>
          <cell r="D366" t="str">
            <v/>
          </cell>
        </row>
        <row r="367">
          <cell r="A367" t="str">
            <v>1131JS004</v>
          </cell>
          <cell r="B367" t="str">
            <v>江苏省医药公司 (药品经营部)</v>
          </cell>
          <cell r="C367" t="str">
            <v>JiangSu  Medicine Co, DrugSales Dept.</v>
          </cell>
          <cell r="D367" t="str">
            <v/>
          </cell>
        </row>
        <row r="368">
          <cell r="A368" t="str">
            <v>1131JS005</v>
          </cell>
          <cell r="B368" t="str">
            <v>江苏锡山市医药总公司</v>
          </cell>
          <cell r="C368" t="str">
            <v>JiangSu XiShan Medicine Co.</v>
          </cell>
          <cell r="D368" t="str">
            <v/>
          </cell>
        </row>
        <row r="369">
          <cell r="A369" t="str">
            <v>1131JS006</v>
          </cell>
          <cell r="B369" t="str">
            <v>江苏盐城医药采供站</v>
          </cell>
          <cell r="C369" t="str">
            <v>JiangSu YanCheng Medicine Purchase-Supply Station</v>
          </cell>
          <cell r="D369" t="str">
            <v/>
          </cell>
        </row>
        <row r="370">
          <cell r="A370" t="str">
            <v>1131JS007</v>
          </cell>
          <cell r="B370" t="str">
            <v>江苏南通医药股份有限公司新特药分公司</v>
          </cell>
          <cell r="C370" t="str">
            <v>JiangSu NanTong Medicine Co., Ltd., New Special Drug Branch Co.</v>
          </cell>
          <cell r="D370" t="str">
            <v/>
          </cell>
        </row>
        <row r="371">
          <cell r="A371" t="str">
            <v>1131JS008</v>
          </cell>
          <cell r="B371" t="str">
            <v>常州药业股份有限公司第一批发公司</v>
          </cell>
          <cell r="C371" t="str">
            <v>ChangZhou Medicine Co., Ltd., No.1 Wholesale Co.</v>
          </cell>
          <cell r="D371" t="str">
            <v/>
          </cell>
        </row>
        <row r="372">
          <cell r="A372" t="str">
            <v>1131JS009</v>
          </cell>
          <cell r="B372" t="str">
            <v>江苏华康医药集团有限公司</v>
          </cell>
          <cell r="C372" t="str">
            <v>JiangSu HuaKang Medical Group Co., Ltd</v>
          </cell>
          <cell r="D372" t="str">
            <v/>
          </cell>
        </row>
        <row r="373">
          <cell r="A373" t="str">
            <v>1131JS010</v>
          </cell>
          <cell r="B373" t="str">
            <v>苏州医药采购供应站</v>
          </cell>
          <cell r="C373" t="str">
            <v>SuZhou Medicine Station ( Drug Wholesale Co.)</v>
          </cell>
          <cell r="D373" t="str">
            <v/>
          </cell>
        </row>
        <row r="374">
          <cell r="A374" t="str">
            <v>1131JS011</v>
          </cell>
          <cell r="B374" t="str">
            <v>江苏省医药公司南通分公司</v>
          </cell>
          <cell r="C374" t="str">
            <v>JiangSu Medicine Co., NanTong Branch Co.</v>
          </cell>
          <cell r="D374" t="str">
            <v/>
          </cell>
        </row>
        <row r="375">
          <cell r="A375" t="str">
            <v>1131JS012</v>
          </cell>
          <cell r="B375" t="str">
            <v>江阴市医药股份有限公司新特药公司</v>
          </cell>
          <cell r="C375" t="str">
            <v>JiangYing Medicine Co.,Ltd., New Special Drug Co.</v>
          </cell>
          <cell r="D375" t="str">
            <v/>
          </cell>
        </row>
        <row r="376">
          <cell r="A376" t="str">
            <v>1131JS013</v>
          </cell>
          <cell r="B376" t="str">
            <v>江苏吴江市国医药业有限公司盛泽分公司</v>
          </cell>
          <cell r="C376" t="str">
            <v>JiangSu WuJiang ShengZe Medicine Co.</v>
          </cell>
          <cell r="D376" t="str">
            <v/>
          </cell>
        </row>
        <row r="377">
          <cell r="A377" t="str">
            <v>1131JS014</v>
          </cell>
          <cell r="B377" t="str">
            <v>徐州医药股份有限公司医药分公司</v>
          </cell>
          <cell r="C377" t="str">
            <v>XuZhou Medicine Co. Ltd., Drug Branch Co.</v>
          </cell>
          <cell r="D377" t="str">
            <v/>
          </cell>
        </row>
        <row r="378">
          <cell r="A378" t="str">
            <v>1131JS015</v>
          </cell>
          <cell r="B378" t="str">
            <v>江苏药大医药有限公司</v>
          </cell>
          <cell r="C378" t="str">
            <v>JiangSu YaoDa Medicine Co. Ltd.</v>
          </cell>
          <cell r="D378" t="str">
            <v/>
          </cell>
        </row>
        <row r="379">
          <cell r="A379" t="str">
            <v>1131JS016</v>
          </cell>
          <cell r="B379" t="str">
            <v>无锡医药股份有限公司(药批)</v>
          </cell>
          <cell r="C379" t="str">
            <v>WuXi Medicine Co., Ltd. (Drug Wholesale)</v>
          </cell>
          <cell r="D379" t="str">
            <v/>
          </cell>
        </row>
        <row r="380">
          <cell r="A380" t="str">
            <v>1131JS017</v>
          </cell>
          <cell r="B380" t="str">
            <v>苏州市兴卫经济贸易公司医药分公司</v>
          </cell>
          <cell r="C380" t="str">
            <v>SuZhou XingWei Economic Trading Co., Drug Branch Co.</v>
          </cell>
          <cell r="D380" t="str">
            <v/>
          </cell>
        </row>
        <row r="381">
          <cell r="A381" t="str">
            <v>1131JS018</v>
          </cell>
          <cell r="B381" t="str">
            <v>江苏省中国人民解放军83483部队药材站</v>
          </cell>
          <cell r="C381" t="str">
            <v>Drug Station, JiangSu PLA83483 Troop</v>
          </cell>
          <cell r="D381" t="str">
            <v/>
          </cell>
        </row>
        <row r="382">
          <cell r="A382" t="str">
            <v>1131JS019</v>
          </cell>
          <cell r="B382" t="str">
            <v>扬州医药站西药批发部</v>
          </cell>
          <cell r="C382" t="str">
            <v>YangZhou Medicine Station, Western Drug Wholesale Dept.</v>
          </cell>
          <cell r="D382" t="str">
            <v/>
          </cell>
        </row>
        <row r="383">
          <cell r="A383" t="str">
            <v>1131JS020</v>
          </cell>
          <cell r="B383" t="str">
            <v>无锡汇生药品经营公司</v>
          </cell>
          <cell r="C383" t="str">
            <v>WuXi HuiSheng Drug sales Co.</v>
          </cell>
          <cell r="D383" t="str">
            <v/>
          </cell>
        </row>
        <row r="384">
          <cell r="A384" t="str">
            <v>1131JS021</v>
          </cell>
          <cell r="B384" t="str">
            <v>无锡医药站新特药公司</v>
          </cell>
          <cell r="C384" t="str">
            <v>WuXi Medicine Station, New Special Drug Co.</v>
          </cell>
          <cell r="D384" t="str">
            <v/>
          </cell>
        </row>
        <row r="385">
          <cell r="A385" t="str">
            <v>1131JS022</v>
          </cell>
          <cell r="B385" t="str">
            <v>常熟市医药总公司</v>
          </cell>
          <cell r="C385" t="str">
            <v>ChangShu Medicine Co.</v>
          </cell>
          <cell r="D385" t="str">
            <v/>
          </cell>
        </row>
        <row r="386">
          <cell r="A386" t="str">
            <v>1131JS023</v>
          </cell>
          <cell r="B386" t="str">
            <v>吴县市医药公司</v>
          </cell>
          <cell r="C386" t="str">
            <v>WuXian Medicine Co.</v>
          </cell>
          <cell r="D386" t="str">
            <v/>
          </cell>
        </row>
        <row r="387">
          <cell r="A387" t="str">
            <v>1131JS024</v>
          </cell>
          <cell r="B387" t="str">
            <v>江苏淮阴医药采供站</v>
          </cell>
          <cell r="C387" t="str">
            <v>JiangSu HuaiYing Medicine Purchase-supply Station</v>
          </cell>
          <cell r="D387" t="str">
            <v/>
          </cell>
        </row>
        <row r="388">
          <cell r="A388" t="str">
            <v>1131JS025</v>
          </cell>
          <cell r="B388" t="str">
            <v>江苏泰兴市医药公司</v>
          </cell>
          <cell r="C388" t="str">
            <v>JiangSu TaiXing Medicine Co.</v>
          </cell>
          <cell r="D388" t="str">
            <v/>
          </cell>
        </row>
        <row r="389">
          <cell r="A389" t="str">
            <v>1131JS026</v>
          </cell>
          <cell r="B389" t="str">
            <v>南京医药股份有限公司药品分公司</v>
          </cell>
          <cell r="C389" t="str">
            <v>NanJing Medicine Co.,Ltd., Drug Branch Co.</v>
          </cell>
          <cell r="D389" t="str">
            <v/>
          </cell>
        </row>
        <row r="390">
          <cell r="A390" t="str">
            <v>1131JS027</v>
          </cell>
          <cell r="B390" t="str">
            <v>江苏扬州医药站新特药分公司</v>
          </cell>
          <cell r="C390" t="str">
            <v>JiangSu YangZhou Medicine Station, New Special drug Co.</v>
          </cell>
          <cell r="D390" t="str">
            <v/>
          </cell>
        </row>
        <row r="391">
          <cell r="A391" t="str">
            <v>1131JS028</v>
          </cell>
          <cell r="B391" t="str">
            <v>锡山市医药总司医药分司</v>
          </cell>
          <cell r="C391" t="str">
            <v>XiShan Medicine Co., Drug Branch Co.</v>
          </cell>
          <cell r="D391" t="str">
            <v/>
          </cell>
        </row>
        <row r="392">
          <cell r="A392" t="str">
            <v>1131JS029</v>
          </cell>
          <cell r="B392" t="str">
            <v>江苏药材公司药品经营部</v>
          </cell>
          <cell r="C392" t="str">
            <v>JiangSu Medicine Co., Drug Sales Dept.</v>
          </cell>
          <cell r="D392" t="str">
            <v/>
          </cell>
        </row>
        <row r="393">
          <cell r="A393" t="str">
            <v>1131JS030</v>
          </cell>
          <cell r="B393" t="str">
            <v>南京药业股份有限公司药品分公司</v>
          </cell>
          <cell r="C393" t="str">
            <v>Nanjing Pharmaceutical Co. Ltd., drug Branch Co.</v>
          </cell>
        </row>
        <row r="394">
          <cell r="A394" t="str">
            <v>1131JS031</v>
          </cell>
          <cell r="B394" t="str">
            <v>南京信业医药实业有限公司</v>
          </cell>
          <cell r="C394" t="str">
            <v>Nanjing XinYe Medical Industry Co., Ltd.</v>
          </cell>
        </row>
        <row r="395">
          <cell r="A395" t="str">
            <v>1131JS032</v>
          </cell>
          <cell r="B395" t="str">
            <v xml:space="preserve">麻: 南京军区医药新产品采购供应站            </v>
          </cell>
          <cell r="C395" t="e">
            <v>#N/A</v>
          </cell>
        </row>
        <row r="396">
          <cell r="A396" t="str">
            <v>1131JS033</v>
          </cell>
          <cell r="B396" t="str">
            <v xml:space="preserve">麻: 南京军区南京药品器材供应站              </v>
          </cell>
          <cell r="C396" t="e">
            <v>#N/A</v>
          </cell>
        </row>
        <row r="397">
          <cell r="A397" t="str">
            <v>1131JS034</v>
          </cell>
          <cell r="B397" t="str">
            <v xml:space="preserve">麻: 江苏省宿迁市医药总公司                </v>
          </cell>
          <cell r="C397" t="e">
            <v>#N/A</v>
          </cell>
        </row>
        <row r="398">
          <cell r="A398" t="str">
            <v>1131JS035</v>
          </cell>
          <cell r="B398" t="str">
            <v xml:space="preserve">麻: 江苏省扬州医药总公司                    </v>
          </cell>
          <cell r="C398" t="e">
            <v>#N/A</v>
          </cell>
        </row>
        <row r="399">
          <cell r="A399" t="str">
            <v>1131JS036</v>
          </cell>
          <cell r="B399" t="str">
            <v xml:space="preserve">麻: 江苏省泰州市医药总公司药品经营公司      </v>
          </cell>
          <cell r="C399" t="e">
            <v>#N/A</v>
          </cell>
        </row>
        <row r="400">
          <cell r="A400" t="str">
            <v>1131JS037</v>
          </cell>
          <cell r="B400" t="str">
            <v>江苏科伦医药有限公司</v>
          </cell>
          <cell r="C400" t="e">
            <v>#N/A</v>
          </cell>
        </row>
        <row r="401">
          <cell r="A401" t="str">
            <v>1131JX001</v>
          </cell>
          <cell r="B401" t="str">
            <v>江西南昌医药(集团)有限责任公司(药品分公司)</v>
          </cell>
          <cell r="C401" t="str">
            <v>JianXi NanChang Medicine (Group) Co., Ltd. (Drug Branch Co.)</v>
          </cell>
          <cell r="D401" t="str">
            <v/>
          </cell>
        </row>
        <row r="402">
          <cell r="A402" t="str">
            <v>1131JX002</v>
          </cell>
          <cell r="B402" t="str">
            <v>赣州医药集团新特药公司</v>
          </cell>
          <cell r="C402" t="str">
            <v>GanZhou Medicine Group New Special Drug Co.</v>
          </cell>
          <cell r="D402" t="str">
            <v/>
          </cell>
        </row>
        <row r="403">
          <cell r="A403" t="str">
            <v>1131JX003</v>
          </cell>
          <cell r="B403" t="str">
            <v>江西吉安地区新特药采购供应站</v>
          </cell>
          <cell r="C403" t="str">
            <v>JiangXi Ji'An Regional New Special Purchase-supply Station</v>
          </cell>
          <cell r="D403" t="str">
            <v/>
          </cell>
        </row>
        <row r="404">
          <cell r="A404" t="str">
            <v>1131JX004</v>
          </cell>
          <cell r="B404" t="str">
            <v>上饶地区药品站</v>
          </cell>
          <cell r="C404" t="str">
            <v>ShangRao Regional Drug Station</v>
          </cell>
          <cell r="D404" t="str">
            <v/>
          </cell>
        </row>
        <row r="405">
          <cell r="A405" t="str">
            <v>1131JX005</v>
          </cell>
          <cell r="B405" t="str">
            <v>江西抚州地区医药公司新特药经营部</v>
          </cell>
          <cell r="C405" t="str">
            <v>JiangXi FuZhou Regional Medicine Co., New Special Drug Sales Dept.</v>
          </cell>
          <cell r="D405" t="str">
            <v/>
          </cell>
        </row>
        <row r="406">
          <cell r="A406" t="str">
            <v>1131JX006</v>
          </cell>
          <cell r="B406" t="str">
            <v>江西省鹰潭市医药公司药品站</v>
          </cell>
          <cell r="C406" t="str">
            <v>JiangXi YingTan Medicine Co, Drug Station</v>
          </cell>
          <cell r="D406" t="str">
            <v/>
          </cell>
        </row>
        <row r="407">
          <cell r="A407" t="str">
            <v>1131JX007</v>
          </cell>
          <cell r="B407" t="str">
            <v>景德镇市医药公司 (药品站)</v>
          </cell>
          <cell r="C407" t="str">
            <v>JinDeZhen Medicine Co (Drug Station)</v>
          </cell>
          <cell r="D407" t="str">
            <v/>
          </cell>
        </row>
        <row r="408">
          <cell r="A408" t="str">
            <v>1131JX008</v>
          </cell>
          <cell r="B408" t="str">
            <v>江西省樟树医药公司</v>
          </cell>
          <cell r="C408" t="str">
            <v>JiangXi ZhangShu Medicine Co.</v>
          </cell>
          <cell r="D408" t="str">
            <v/>
          </cell>
        </row>
        <row r="409">
          <cell r="A409" t="str">
            <v>1131JX009</v>
          </cell>
          <cell r="B409" t="str">
            <v>江西省新余市医药公司</v>
          </cell>
          <cell r="C409" t="str">
            <v>JiangXi XinYu Medicine Co.</v>
          </cell>
          <cell r="D409" t="str">
            <v/>
          </cell>
        </row>
        <row r="410">
          <cell r="A410" t="str">
            <v>1131JX010</v>
          </cell>
          <cell r="B410" t="str">
            <v>宜春地区药品采购供应站</v>
          </cell>
          <cell r="C410" t="str">
            <v>YiChun Regional Drug Purchase-supply Station</v>
          </cell>
          <cell r="D410" t="str">
            <v/>
          </cell>
        </row>
        <row r="411">
          <cell r="A411" t="str">
            <v>1131JX011</v>
          </cell>
          <cell r="B411" t="str">
            <v>江西萍乡市医药公司药品采购供应站</v>
          </cell>
          <cell r="C411" t="str">
            <v>JiangXi PingXiang Medicine Co., Drug Purchase-supply Station</v>
          </cell>
          <cell r="D411" t="str">
            <v/>
          </cell>
        </row>
        <row r="412">
          <cell r="A412" t="str">
            <v>1131JX012</v>
          </cell>
          <cell r="B412" t="str">
            <v>九江市医药公司药品站</v>
          </cell>
          <cell r="C412" t="str">
            <v>JiuJiang Medicine Co., Drug Station</v>
          </cell>
          <cell r="D412" t="str">
            <v/>
          </cell>
        </row>
        <row r="413">
          <cell r="A413" t="str">
            <v>1131JX013</v>
          </cell>
          <cell r="B413" t="str">
            <v>南昌医药公司药品经营部</v>
          </cell>
          <cell r="C413" t="str">
            <v>NanChang Medicine Co., Drug Sales Dept.</v>
          </cell>
          <cell r="D413" t="str">
            <v/>
          </cell>
        </row>
        <row r="414">
          <cell r="A414" t="str">
            <v>1131LN001</v>
          </cell>
          <cell r="B414" t="str">
            <v>东北制药集团公司供销公司</v>
          </cell>
          <cell r="C414" t="str">
            <v>DongBei Pharmaceutical Group Co., Supply and Sales Co.</v>
          </cell>
          <cell r="D414" t="str">
            <v/>
          </cell>
        </row>
        <row r="415">
          <cell r="A415" t="str">
            <v>1131LN002</v>
          </cell>
          <cell r="B415" t="str">
            <v>铁岭市药品站</v>
          </cell>
          <cell r="C415" t="str">
            <v>TieLing Drug Station</v>
          </cell>
          <cell r="D415" t="str">
            <v/>
          </cell>
        </row>
        <row r="416">
          <cell r="A416" t="str">
            <v>1131LN003</v>
          </cell>
          <cell r="B416" t="str">
            <v>大连市开发区辽东医药公司</v>
          </cell>
          <cell r="C416" t="str">
            <v>DaLian Development Zone, LiaoDong Medicine Co.</v>
          </cell>
          <cell r="D416" t="str">
            <v/>
          </cell>
        </row>
        <row r="417">
          <cell r="A417" t="str">
            <v>1131LN004</v>
          </cell>
          <cell r="B417" t="str">
            <v>辽宁盘锦医药站</v>
          </cell>
          <cell r="C417" t="str">
            <v>LiaoNing Panjin Medicine Station</v>
          </cell>
          <cell r="D417" t="str">
            <v/>
          </cell>
        </row>
        <row r="418">
          <cell r="A418" t="str">
            <v>1131LN005</v>
          </cell>
          <cell r="B418" t="str">
            <v>锦州医药公司新特药批发站</v>
          </cell>
          <cell r="C418" t="str">
            <v>JinZhou Medicine Co., New Special Drug Wholesale Station</v>
          </cell>
          <cell r="D418" t="str">
            <v/>
          </cell>
        </row>
        <row r="419">
          <cell r="A419" t="str">
            <v>1131LN006</v>
          </cell>
          <cell r="B419" t="str">
            <v>锦州市医药公司锦芬药业销售中心</v>
          </cell>
          <cell r="C419" t="str">
            <v>JinZhou Medicine Co., JinFen Pharmaceutical Sales Center</v>
          </cell>
          <cell r="D419" t="str">
            <v/>
          </cell>
        </row>
        <row r="420">
          <cell r="A420" t="str">
            <v>1131LN007</v>
          </cell>
          <cell r="B420" t="str">
            <v>本溪市医药公司</v>
          </cell>
          <cell r="C420" t="str">
            <v>BenXi Medicine Co.</v>
          </cell>
          <cell r="D420" t="str">
            <v/>
          </cell>
        </row>
        <row r="421">
          <cell r="A421" t="str">
            <v>1131LN008</v>
          </cell>
          <cell r="B421" t="str">
            <v>鞍山市医药公司药品批发站</v>
          </cell>
          <cell r="C421" t="str">
            <v>AnShan Medicine Co., Drug Wholesales Station</v>
          </cell>
          <cell r="D421" t="str">
            <v/>
          </cell>
        </row>
        <row r="422">
          <cell r="A422" t="str">
            <v>1131LN009</v>
          </cell>
          <cell r="B422" t="str">
            <v>沈阳医贸大厦 (新特药经营部)</v>
          </cell>
          <cell r="C422" t="str">
            <v>ShenYang Medical Trading Massion (new special drug sales dept.)</v>
          </cell>
          <cell r="D422" t="str">
            <v/>
          </cell>
        </row>
        <row r="423">
          <cell r="A423" t="str">
            <v>1131LN010</v>
          </cell>
          <cell r="B423" t="str">
            <v>丹东市医药公司开发区分公司</v>
          </cell>
          <cell r="C423" t="str">
            <v>DanDong Medicine Co., Development Zone Branch Co.</v>
          </cell>
          <cell r="D423" t="str">
            <v/>
          </cell>
        </row>
        <row r="424">
          <cell r="A424" t="str">
            <v>1131LN011</v>
          </cell>
          <cell r="B424" t="str">
            <v>葫芦岛市医药站</v>
          </cell>
          <cell r="C424" t="str">
            <v>HuLuDao Medical Station</v>
          </cell>
          <cell r="D424" t="str">
            <v/>
          </cell>
        </row>
        <row r="425">
          <cell r="A425" t="str">
            <v>1131LN012</v>
          </cell>
          <cell r="B425" t="str">
            <v>朝阳医药物资联营公司</v>
          </cell>
          <cell r="C425" t="str">
            <v>ChaoYang Medical Material Joint Operation Co.</v>
          </cell>
          <cell r="D425" t="str">
            <v/>
          </cell>
        </row>
        <row r="426">
          <cell r="A426" t="str">
            <v>1131LN013</v>
          </cell>
          <cell r="B426" t="str">
            <v>大连美罗股份新特药公司(原医药集团)</v>
          </cell>
          <cell r="C426" t="str">
            <v>DaLian MeiLuo New Special Drug Co. Ltd. (former Medicine Group)</v>
          </cell>
          <cell r="D426" t="str">
            <v/>
          </cell>
        </row>
        <row r="427">
          <cell r="A427" t="str">
            <v>1131LN014</v>
          </cell>
          <cell r="B427" t="str">
            <v>辽宁省鞍山进出口公司医药分公司</v>
          </cell>
          <cell r="C427" t="str">
            <v>LiaoNing AnShan Import&amp;Export Co, Medicine Branch Co.</v>
          </cell>
          <cell r="D427" t="str">
            <v/>
          </cell>
        </row>
        <row r="428">
          <cell r="A428" t="str">
            <v>1131LN015</v>
          </cell>
          <cell r="B428" t="str">
            <v>营口市医药公司医药采供站</v>
          </cell>
          <cell r="C428" t="str">
            <v>YingKou Medicine Co., Drug Purchase-supply Station</v>
          </cell>
          <cell r="D428" t="str">
            <v/>
          </cell>
        </row>
        <row r="429">
          <cell r="A429" t="str">
            <v>1131LN016</v>
          </cell>
          <cell r="B429" t="str">
            <v>辽宁盘锦市兴隆台医药站</v>
          </cell>
          <cell r="C429" t="str">
            <v>LiaoNing PanJin XingLongTai Medicine Station</v>
          </cell>
          <cell r="D429" t="str">
            <v/>
          </cell>
        </row>
        <row r="430">
          <cell r="A430" t="str">
            <v>1131LN017</v>
          </cell>
          <cell r="B430" t="str">
            <v>鞍山市医药经营中心</v>
          </cell>
          <cell r="C430" t="str">
            <v>AnShan Medicine Sales Center</v>
          </cell>
          <cell r="D430" t="str">
            <v/>
          </cell>
        </row>
        <row r="431">
          <cell r="A431" t="str">
            <v>1131LN018</v>
          </cell>
          <cell r="B431" t="str">
            <v>辽宁医药贸易有限公司</v>
          </cell>
          <cell r="C431" t="str">
            <v>LiaoNing Medical Trading Co.,Ltd.</v>
          </cell>
          <cell r="D431" t="str">
            <v/>
          </cell>
        </row>
        <row r="432">
          <cell r="A432" t="str">
            <v>1131LN019</v>
          </cell>
          <cell r="B432" t="str">
            <v>大连美罗股份医药供应公司(原医药集团)</v>
          </cell>
          <cell r="C432" t="str">
            <v>DaLian MeiLuo Drug Co. Ltd. (former Medicine Group)</v>
          </cell>
          <cell r="D432" t="str">
            <v/>
          </cell>
        </row>
        <row r="433">
          <cell r="A433" t="str">
            <v>1131LN020</v>
          </cell>
          <cell r="B433" t="str">
            <v>辽宁省医药实业总公司供销公司</v>
          </cell>
          <cell r="C433" t="str">
            <v>LiaoNing Medical Industry Co., Supply and Marketing Co.</v>
          </cell>
          <cell r="D433" t="str">
            <v/>
          </cell>
        </row>
        <row r="434">
          <cell r="A434" t="str">
            <v>1131LN021</v>
          </cell>
          <cell r="B434" t="str">
            <v>大连美罗股份药品公司(原医药集团)</v>
          </cell>
          <cell r="C434" t="str">
            <v>DaLian MeiLuo Drug Co. Ltd. (former Medicine Group)</v>
          </cell>
          <cell r="D434" t="str">
            <v/>
          </cell>
        </row>
        <row r="435">
          <cell r="A435" t="str">
            <v>1131LN022</v>
          </cell>
          <cell r="B435" t="str">
            <v>辽宁省医药实业总公司</v>
          </cell>
          <cell r="C435" t="str">
            <v>LiaoNing Medical Industry Co.</v>
          </cell>
          <cell r="D435" t="str">
            <v/>
          </cell>
        </row>
        <row r="436">
          <cell r="A436" t="str">
            <v>1131LN023</v>
          </cell>
          <cell r="B436" t="str">
            <v>抚顺市药品批发站</v>
          </cell>
          <cell r="C436" t="str">
            <v>FuShun Drug Wholesales Station</v>
          </cell>
          <cell r="D436" t="str">
            <v/>
          </cell>
        </row>
        <row r="437">
          <cell r="A437" t="str">
            <v>1131LN024</v>
          </cell>
          <cell r="B437" t="str">
            <v>抚顺药业有限公司</v>
          </cell>
          <cell r="C437" t="str">
            <v>FuShun Medicine Co., Ltd.</v>
          </cell>
          <cell r="D437" t="str">
            <v/>
          </cell>
        </row>
        <row r="438">
          <cell r="A438" t="str">
            <v>1131LN025</v>
          </cell>
          <cell r="B438" t="str">
            <v xml:space="preserve">麻: 辽宁省医药公司 </v>
          </cell>
          <cell r="C438" t="e">
            <v>#N/A</v>
          </cell>
        </row>
        <row r="439">
          <cell r="A439" t="str">
            <v>1131LN026</v>
          </cell>
          <cell r="B439" t="str">
            <v>麻: 辽阳市医药公司</v>
          </cell>
          <cell r="C439" t="e">
            <v>#N/A</v>
          </cell>
        </row>
        <row r="440">
          <cell r="A440" t="str">
            <v>1131LN027</v>
          </cell>
          <cell r="B440" t="str">
            <v xml:space="preserve">麻: 中国人民解放军81945部队业务处           </v>
          </cell>
          <cell r="C440" t="e">
            <v>#N/A</v>
          </cell>
        </row>
        <row r="441">
          <cell r="A441" t="str">
            <v>1131LN028</v>
          </cell>
          <cell r="B441" t="str">
            <v>麻: 中国医药(集团)沈阳有限公司营业部</v>
          </cell>
          <cell r="C441" t="e">
            <v>#N/A</v>
          </cell>
        </row>
        <row r="442">
          <cell r="A442" t="str">
            <v>1131LN029</v>
          </cell>
          <cell r="B442" t="str">
            <v>麻: 抚顺市医药有限公司</v>
          </cell>
          <cell r="C442" t="e">
            <v>#N/A</v>
          </cell>
        </row>
        <row r="443">
          <cell r="A443" t="str">
            <v>1131LN030</v>
          </cell>
          <cell r="B443" t="str">
            <v>麻: 丹东市医药公司</v>
          </cell>
          <cell r="C443" t="e">
            <v>#N/A</v>
          </cell>
        </row>
        <row r="444">
          <cell r="A444" t="str">
            <v>1131LN031</v>
          </cell>
          <cell r="B444" t="str">
            <v>麻: 锦州药业（集团）有限责任公司医药批发站</v>
          </cell>
          <cell r="C444" t="e">
            <v>#N/A</v>
          </cell>
        </row>
        <row r="445">
          <cell r="A445" t="str">
            <v>1131LN032</v>
          </cell>
          <cell r="B445" t="str">
            <v>麻: 朝阳市医药采购供应站</v>
          </cell>
          <cell r="C445" t="e">
            <v>#N/A</v>
          </cell>
        </row>
        <row r="446">
          <cell r="A446" t="str">
            <v>1131NM001</v>
          </cell>
          <cell r="B446" t="str">
            <v>内蒙呼和浩特医药经销公司</v>
          </cell>
          <cell r="C446" t="str">
            <v>Inner Mongolia HuHeHaoTe Medicine Sales Co.</v>
          </cell>
          <cell r="D446" t="str">
            <v/>
          </cell>
        </row>
        <row r="447">
          <cell r="A447" t="str">
            <v>1131NM002</v>
          </cell>
          <cell r="B447" t="str">
            <v>内蒙赤峰市阿旗中医院</v>
          </cell>
          <cell r="C447" t="str">
            <v>Inner Mongolia ChiFeng Aqi Traditional Chinese Medicine Hospital</v>
          </cell>
          <cell r="D447" t="str">
            <v/>
          </cell>
        </row>
        <row r="448">
          <cell r="A448" t="str">
            <v>1131NM003</v>
          </cell>
          <cell r="B448" t="str">
            <v>麻：内蒙古自治区呼和浩特医药采购供应站</v>
          </cell>
          <cell r="C448" t="e">
            <v>#N/A</v>
          </cell>
        </row>
        <row r="449">
          <cell r="A449" t="str">
            <v>1131NM004</v>
          </cell>
          <cell r="B449" t="str">
            <v>麻：包头医药采购供应站</v>
          </cell>
          <cell r="C449" t="e">
            <v>#N/A</v>
          </cell>
        </row>
        <row r="450">
          <cell r="A450" t="str">
            <v>1131NM005</v>
          </cell>
          <cell r="B450" t="str">
            <v>麻：赤峰医药集团公司东蒙麻醉药品采购站</v>
          </cell>
          <cell r="C450" t="e">
            <v>#N/A</v>
          </cell>
        </row>
        <row r="451">
          <cell r="A451" t="str">
            <v>1131NM006</v>
          </cell>
          <cell r="B451" t="str">
            <v>麻：内蒙伊盟亿利医药公司</v>
          </cell>
          <cell r="C451" t="e">
            <v>#N/A</v>
          </cell>
        </row>
        <row r="452">
          <cell r="A452" t="str">
            <v>1131NX001</v>
          </cell>
          <cell r="B452" t="str">
            <v>宁夏区医药公司新城医药药公司</v>
          </cell>
          <cell r="C452" t="str">
            <v>NingXia Medicine Co., XinCheng Medical Drug Co.</v>
          </cell>
          <cell r="D452" t="str">
            <v/>
          </cell>
        </row>
        <row r="453">
          <cell r="A453" t="str">
            <v>1131NX002</v>
          </cell>
          <cell r="B453" t="str">
            <v>麻: 宁夏回族自治区新药特药公司</v>
          </cell>
          <cell r="C453" t="e">
            <v>#N/A</v>
          </cell>
        </row>
        <row r="454">
          <cell r="A454" t="str">
            <v>1131NX003</v>
          </cell>
          <cell r="B454" t="str">
            <v>宁夏医疗器械药品公司</v>
          </cell>
          <cell r="C454" t="e">
            <v>#N/A</v>
          </cell>
        </row>
        <row r="455">
          <cell r="A455" t="str">
            <v>1131QH001</v>
          </cell>
          <cell r="B455" t="str">
            <v>青海省医药有限责任公司新特药采供站</v>
          </cell>
          <cell r="C455" t="str">
            <v>QingHai Medicine Co., Ltd, New Special Drug Purchase-supply Station</v>
          </cell>
          <cell r="D455" t="str">
            <v/>
          </cell>
        </row>
        <row r="456">
          <cell r="A456" t="str">
            <v>1131QH002</v>
          </cell>
          <cell r="B456" t="str">
            <v>青海省医药保健品有限公司</v>
          </cell>
          <cell r="C456" t="str">
            <v>QingHai Medicine and Health Goods Co., Ltd</v>
          </cell>
          <cell r="D456" t="str">
            <v/>
          </cell>
        </row>
        <row r="457">
          <cell r="A457" t="str">
            <v>1131QH003</v>
          </cell>
          <cell r="B457" t="str">
            <v>西宁市医药公司</v>
          </cell>
          <cell r="C457" t="str">
            <v>XiNing Medicine Co.</v>
          </cell>
          <cell r="D457" t="str">
            <v/>
          </cell>
        </row>
        <row r="458">
          <cell r="A458" t="str">
            <v>1131SC001</v>
          </cell>
          <cell r="B458" t="str">
            <v>四川省广元医药采购供应站</v>
          </cell>
          <cell r="C458" t="str">
            <v>SiChuan GuangYuan Medicine Purchase-supply Agency</v>
          </cell>
          <cell r="D458" t="str">
            <v/>
          </cell>
        </row>
        <row r="459">
          <cell r="A459" t="str">
            <v>1131SC002</v>
          </cell>
          <cell r="B459" t="str">
            <v>四川广安医药采供站</v>
          </cell>
          <cell r="C459" t="str">
            <v>SiChuan GuangAn Medicine Purchase-supply Agency</v>
          </cell>
          <cell r="D459" t="str">
            <v/>
          </cell>
        </row>
        <row r="460">
          <cell r="A460" t="str">
            <v>1131SC003</v>
          </cell>
          <cell r="B460" t="str">
            <v>四川乐山医药站</v>
          </cell>
          <cell r="C460" t="str">
            <v>SiChuan LeShan Medical Agency</v>
          </cell>
          <cell r="D460" t="str">
            <v/>
          </cell>
        </row>
        <row r="461">
          <cell r="A461" t="str">
            <v>1131SC004</v>
          </cell>
          <cell r="B461" t="str">
            <v>泸州医学院科技开发公司</v>
          </cell>
          <cell r="C461" t="str">
            <v>LuZhou Medical Institute, Scientific Developing Co.</v>
          </cell>
          <cell r="D461" t="str">
            <v/>
          </cell>
        </row>
        <row r="462">
          <cell r="A462" t="str">
            <v>1131SC005</v>
          </cell>
          <cell r="B462" t="str">
            <v>四川省广汉医药公司</v>
          </cell>
          <cell r="C462" t="str">
            <v>SiChuan GuangHan Medicine Co.</v>
          </cell>
          <cell r="D462" t="str">
            <v/>
          </cell>
        </row>
        <row r="463">
          <cell r="A463" t="str">
            <v>1131SC006</v>
          </cell>
          <cell r="B463" t="str">
            <v>四川省遂宁医药站医药部</v>
          </cell>
          <cell r="C463" t="str">
            <v>SiChuan SuiNing Medical Agency, Drug Dept.</v>
          </cell>
          <cell r="D463" t="str">
            <v/>
          </cell>
        </row>
        <row r="464">
          <cell r="A464" t="str">
            <v>1131SC007</v>
          </cell>
          <cell r="B464" t="str">
            <v>四川天诚药业股份有限公司新特药公司</v>
          </cell>
          <cell r="C464" t="str">
            <v>SiChuan TianCheng Medicine Co. Ltd., New Special Drug Sales Co.</v>
          </cell>
          <cell r="D464" t="str">
            <v/>
          </cell>
        </row>
        <row r="465">
          <cell r="A465" t="str">
            <v>1131SC008</v>
          </cell>
          <cell r="B465" t="str">
            <v>成都市医药公司新特药经营部</v>
          </cell>
          <cell r="C465" t="str">
            <v>ChengDu Medicine Co., New Special Drug Sales Agency</v>
          </cell>
          <cell r="D465" t="str">
            <v/>
          </cell>
        </row>
        <row r="466">
          <cell r="A466" t="str">
            <v>1131SC009</v>
          </cell>
          <cell r="B466" t="str">
            <v>四川西昌医药站</v>
          </cell>
          <cell r="C466" t="str">
            <v>SiChuan XiChang Medical Station</v>
          </cell>
          <cell r="D466" t="str">
            <v/>
          </cell>
        </row>
        <row r="467">
          <cell r="A467" t="str">
            <v>1131SC010</v>
          </cell>
          <cell r="B467" t="str">
            <v>四川省医药公司新特药部</v>
          </cell>
          <cell r="C467" t="str">
            <v>SiChuan Medicine Co., New Special Drug Agency</v>
          </cell>
          <cell r="D467" t="str">
            <v/>
          </cell>
        </row>
        <row r="468">
          <cell r="A468" t="str">
            <v>1131SC011</v>
          </cell>
          <cell r="B468" t="str">
            <v>成都龙泉驿区医药公司第三批发部</v>
          </cell>
          <cell r="C468" t="str">
            <v>ChengDu LongQuan Medicine Co., No.3 Wholesales Agency</v>
          </cell>
          <cell r="D468" t="str">
            <v/>
          </cell>
        </row>
        <row r="469">
          <cell r="A469" t="str">
            <v>1131SC012</v>
          </cell>
          <cell r="B469" t="str">
            <v>四川医药物资总公司川西分公司</v>
          </cell>
          <cell r="C469" t="str">
            <v>SiChuan Medical Material Co., ChuanXi Branch Co.</v>
          </cell>
          <cell r="D469" t="str">
            <v/>
          </cell>
        </row>
        <row r="470">
          <cell r="A470" t="str">
            <v>1131SC013</v>
          </cell>
          <cell r="B470" t="str">
            <v>成都市医药工业公司 (药品部)</v>
          </cell>
          <cell r="C470" t="str">
            <v>ChengDu Medical Industry Co. (Drug Section)</v>
          </cell>
          <cell r="D470" t="str">
            <v/>
          </cell>
        </row>
        <row r="471">
          <cell r="A471" t="str">
            <v>1131SC014</v>
          </cell>
          <cell r="B471" t="str">
            <v>四川卢州医药站药品科</v>
          </cell>
          <cell r="C471" t="str">
            <v>SiChuan LuZhou Medical Station, Drug Section</v>
          </cell>
          <cell r="D471" t="str">
            <v/>
          </cell>
        </row>
        <row r="472">
          <cell r="A472" t="str">
            <v>1131SC015</v>
          </cell>
          <cell r="B472" t="str">
            <v>四川南充医药采供站</v>
          </cell>
          <cell r="C472" t="str">
            <v>SiChuan NanChong Medicine Purchase-supply Station</v>
          </cell>
          <cell r="D472" t="str">
            <v/>
          </cell>
        </row>
        <row r="473">
          <cell r="A473" t="str">
            <v>1131SC016</v>
          </cell>
          <cell r="B473" t="str">
            <v>攀枝花药业集团有限公司</v>
          </cell>
          <cell r="C473" t="str">
            <v>PanZhiHua Pharmaceutical Group Co., Ltd.</v>
          </cell>
          <cell r="D473" t="str">
            <v/>
          </cell>
        </row>
        <row r="474">
          <cell r="A474" t="str">
            <v>1131SC017</v>
          </cell>
          <cell r="B474" t="str">
            <v>四川宜宾医药站</v>
          </cell>
          <cell r="C474" t="str">
            <v>SiChuan YiBin Medical Station</v>
          </cell>
          <cell r="D474" t="str">
            <v/>
          </cell>
        </row>
        <row r="475">
          <cell r="A475" t="str">
            <v>1131SC018</v>
          </cell>
          <cell r="B475" t="str">
            <v>四川内江医药站新特药公司</v>
          </cell>
          <cell r="C475" t="str">
            <v>SiChuan NeiJiang Medical Station, New Special Drug Co.</v>
          </cell>
          <cell r="D475" t="str">
            <v/>
          </cell>
        </row>
        <row r="476">
          <cell r="A476" t="str">
            <v>1131SC019</v>
          </cell>
          <cell r="B476" t="str">
            <v>四川万县医药站新特药部</v>
          </cell>
          <cell r="C476" t="str">
            <v>SiChuan WanXian Medical Station, New Special Drug Section</v>
          </cell>
          <cell r="D476" t="str">
            <v/>
          </cell>
        </row>
        <row r="477">
          <cell r="A477" t="str">
            <v>1131SC020</v>
          </cell>
          <cell r="B477" t="str">
            <v>自贡市医药公司新药部</v>
          </cell>
          <cell r="C477" t="str">
            <v>ZiGong Medicine Co., New Drug Dept.</v>
          </cell>
          <cell r="D477" t="str">
            <v/>
          </cell>
        </row>
        <row r="478">
          <cell r="A478" t="str">
            <v>1131SC021</v>
          </cell>
          <cell r="B478" t="str">
            <v>四川省乐山医药公司第一经营部</v>
          </cell>
          <cell r="C478" t="str">
            <v>SiChuan LeShan Medical Co., No.1 Sales Dept.</v>
          </cell>
          <cell r="D478" t="str">
            <v/>
          </cell>
        </row>
        <row r="479">
          <cell r="A479" t="str">
            <v>1131SC022</v>
          </cell>
          <cell r="B479" t="str">
            <v>四川泸州宝光医药有限公司</v>
          </cell>
          <cell r="C479" t="str">
            <v>SiChuan LuZhou BaoGuang Medicine Co.Ltd.</v>
          </cell>
          <cell r="D479" t="str">
            <v/>
          </cell>
        </row>
        <row r="480">
          <cell r="A480" t="str">
            <v>1131SC023</v>
          </cell>
          <cell r="B480" t="str">
            <v>成都医药工业司新特药分司</v>
          </cell>
          <cell r="C480" t="str">
            <v>ChengDu Medical Industry Co., New Special Drug Branch Co.</v>
          </cell>
          <cell r="D480" t="str">
            <v/>
          </cell>
        </row>
        <row r="481">
          <cell r="A481" t="str">
            <v>1131SC024</v>
          </cell>
          <cell r="B481" t="str">
            <v>四川达县人民医院</v>
          </cell>
          <cell r="C481" t="str">
            <v>SiChuan DaXian Renmin Hospital</v>
          </cell>
          <cell r="D481" t="str">
            <v/>
          </cell>
        </row>
        <row r="482">
          <cell r="A482" t="str">
            <v>1131SC025</v>
          </cell>
          <cell r="B482" t="str">
            <v xml:space="preserve">麻: 成都军区成都药材供应站                  </v>
          </cell>
          <cell r="C482" t="e">
            <v>#N/A</v>
          </cell>
        </row>
        <row r="483">
          <cell r="A483" t="str">
            <v>1131SD001</v>
          </cell>
          <cell r="B483" t="str">
            <v>山东德州医药站新特药商店</v>
          </cell>
          <cell r="C483" t="str">
            <v>ShanDong DeZhou Medical Station, New Special Drug Shop</v>
          </cell>
          <cell r="D483" t="str">
            <v/>
          </cell>
        </row>
        <row r="484">
          <cell r="A484" t="str">
            <v>1131SD002</v>
          </cell>
          <cell r="B484" t="str">
            <v>山东省莱芜医药站</v>
          </cell>
          <cell r="C484" t="str">
            <v>ShanDong LaiWu Medical Station</v>
          </cell>
          <cell r="D484" t="str">
            <v/>
          </cell>
        </row>
        <row r="485">
          <cell r="A485" t="str">
            <v>1131SD003</v>
          </cell>
          <cell r="B485" t="str">
            <v>东营医药公司新特药经营部</v>
          </cell>
          <cell r="C485" t="str">
            <v>DongYing Medicine Co., New Special Drug Sales Agency</v>
          </cell>
          <cell r="D485" t="str">
            <v/>
          </cell>
        </row>
        <row r="486">
          <cell r="A486" t="str">
            <v>1131SD004</v>
          </cell>
          <cell r="B486" t="str">
            <v xml:space="preserve">山东省泰安医药采购供应站 (业务二科) </v>
          </cell>
          <cell r="C486" t="str">
            <v>ShanDong TaiAn Medicine Purchase-supply Station (No.2 Business Section)</v>
          </cell>
          <cell r="D486" t="str">
            <v/>
          </cell>
        </row>
        <row r="487">
          <cell r="A487" t="str">
            <v>1131SD005</v>
          </cell>
          <cell r="B487" t="str">
            <v>山东济南医药采供站 (新特药公司)</v>
          </cell>
          <cell r="C487" t="str">
            <v>ShanDong JiNan Medicine Purchase-supply Station (New Special Drug Co.)</v>
          </cell>
          <cell r="D487" t="str">
            <v/>
          </cell>
        </row>
        <row r="488">
          <cell r="A488" t="str">
            <v>1131SD006</v>
          </cell>
          <cell r="B488" t="str">
            <v>青岛医药站市南批发部</v>
          </cell>
          <cell r="C488" t="str">
            <v>QingDao Medicine Station ShiNan Wholesale Agency</v>
          </cell>
          <cell r="D488" t="str">
            <v/>
          </cell>
        </row>
        <row r="489">
          <cell r="A489" t="str">
            <v>1131SD007</v>
          </cell>
          <cell r="B489" t="str">
            <v>青岛药材采购供应站   (现名: 青岛药材站宏仁堂连锁店)</v>
          </cell>
          <cell r="C489" t="str">
            <v>QingDao Medicine Purchase-supply Station (New Special Drug Co.)</v>
          </cell>
          <cell r="D489" t="str">
            <v/>
          </cell>
        </row>
        <row r="490">
          <cell r="A490" t="str">
            <v>1131SD008</v>
          </cell>
          <cell r="B490" t="str">
            <v>山东医药公司新药营销公司 (新药服务部)</v>
          </cell>
          <cell r="C490" t="str">
            <v>QingDao Medicine Purchase-supply Station (now: QingDao Drug Station HongRenTang Chain Shop)</v>
          </cell>
          <cell r="D490" t="str">
            <v/>
          </cell>
        </row>
        <row r="491">
          <cell r="A491" t="str">
            <v>1131SD009</v>
          </cell>
          <cell r="B491" t="str">
            <v>山东菏泽医药采供站第一批发部</v>
          </cell>
          <cell r="C491" t="str">
            <v>ShanDong HeZe Medicine Purchase-supply Station, No.1 Wholesale Agency</v>
          </cell>
          <cell r="D491" t="str">
            <v/>
          </cell>
        </row>
        <row r="492">
          <cell r="A492" t="str">
            <v>1131SD010</v>
          </cell>
          <cell r="B492" t="str">
            <v>山东省医药公司第二新药服务部</v>
          </cell>
          <cell r="C492" t="str">
            <v>ShanDong Medicine Co, No.2 New Drug Service Agency</v>
          </cell>
          <cell r="D492" t="str">
            <v/>
          </cell>
        </row>
        <row r="493">
          <cell r="A493" t="str">
            <v>1131SD011</v>
          </cell>
          <cell r="B493" t="str">
            <v>山东济南药业集团有限公司 中成药部</v>
          </cell>
          <cell r="C493" t="str">
            <v>ShanDong JiNan Medicine Group Co.Ltd., Tradition Chinese Patent Medicine Agency</v>
          </cell>
          <cell r="D493" t="str">
            <v/>
          </cell>
        </row>
        <row r="494">
          <cell r="A494" t="str">
            <v>1131SD012</v>
          </cell>
          <cell r="B494" t="str">
            <v>山东菏泽瑞康医药有限公司</v>
          </cell>
          <cell r="C494" t="str">
            <v>ShanDong HeZe RuiKang Medicine Co. Ltd.</v>
          </cell>
          <cell r="D494" t="str">
            <v/>
          </cell>
        </row>
        <row r="495">
          <cell r="A495" t="str">
            <v>1131SD013</v>
          </cell>
          <cell r="B495" t="str">
            <v>山东郓城县医药公司</v>
          </cell>
          <cell r="C495" t="str">
            <v>ShanDong YunCheng Medicine Co.</v>
          </cell>
          <cell r="D495" t="str">
            <v/>
          </cell>
        </row>
        <row r="496">
          <cell r="A496" t="str">
            <v>1131SD014</v>
          </cell>
          <cell r="B496" t="str">
            <v>山东中国人民解放军八十九医院</v>
          </cell>
          <cell r="C496" t="str">
            <v>ShanDong PLA 89 Hospital</v>
          </cell>
          <cell r="D496" t="str">
            <v/>
          </cell>
        </row>
        <row r="497">
          <cell r="A497" t="str">
            <v>1131SD015</v>
          </cell>
          <cell r="B497" t="str">
            <v>山东聊城医药站</v>
          </cell>
          <cell r="C497" t="str">
            <v>ShanDong LiaoCheng Medicine Station</v>
          </cell>
          <cell r="D497" t="str">
            <v/>
          </cell>
        </row>
        <row r="498">
          <cell r="A498" t="str">
            <v>1131SD016</v>
          </cell>
          <cell r="B498" t="str">
            <v>山东东惠有限责任公司</v>
          </cell>
          <cell r="C498" t="str">
            <v>ShanDong DongHui Co., Ltd.</v>
          </cell>
          <cell r="D498" t="str">
            <v/>
          </cell>
        </row>
        <row r="499">
          <cell r="A499" t="str">
            <v>1131SD017</v>
          </cell>
          <cell r="B499" t="str">
            <v>济宁市医药集团总公司</v>
          </cell>
          <cell r="C499" t="str">
            <v>JiNing Medicine Group Co.</v>
          </cell>
          <cell r="D499" t="str">
            <v/>
          </cell>
        </row>
        <row r="500">
          <cell r="A500" t="str">
            <v>1131SD018</v>
          </cell>
          <cell r="B500" t="str">
            <v>山东淄博医药采供站新特药分公司</v>
          </cell>
          <cell r="C500" t="str">
            <v>ShanDong ZiBo Medicine Purchase-supply Station, New Special Drug Branch Co.</v>
          </cell>
          <cell r="D500" t="str">
            <v/>
          </cell>
        </row>
        <row r="501">
          <cell r="A501" t="str">
            <v>1131SD019</v>
          </cell>
          <cell r="B501" t="str">
            <v>山东济南医药采供站 (第一批发部)</v>
          </cell>
          <cell r="C501" t="str">
            <v>ShanDong JiNan Medicine Purchase-supply Station (No.1 Wholesales Agency)</v>
          </cell>
          <cell r="D501" t="str">
            <v/>
          </cell>
        </row>
        <row r="502">
          <cell r="A502" t="str">
            <v>1131SD020</v>
          </cell>
          <cell r="B502" t="str">
            <v>个人 (山东)</v>
          </cell>
          <cell r="C502" t="str">
            <v>Individual (ShanDong)</v>
          </cell>
          <cell r="D502" t="str">
            <v/>
          </cell>
        </row>
        <row r="503">
          <cell r="A503" t="str">
            <v>1131SD021</v>
          </cell>
          <cell r="B503" t="str">
            <v>山东潍坊医药集团股份有限公司医药采供站</v>
          </cell>
          <cell r="C503" t="str">
            <v>ShanDong WeiFang Medicine Group Co. Ltd., Drug Purchase-supply Station</v>
          </cell>
          <cell r="D503" t="str">
            <v/>
          </cell>
        </row>
        <row r="504">
          <cell r="A504" t="str">
            <v>1131SD022</v>
          </cell>
          <cell r="B504" t="str">
            <v>烟台市新特药有限公司</v>
          </cell>
          <cell r="C504" t="str">
            <v>YanTai New Special Drug Co., Ltd.</v>
          </cell>
          <cell r="D504" t="str">
            <v/>
          </cell>
        </row>
        <row r="505">
          <cell r="A505" t="str">
            <v>1131SD023</v>
          </cell>
          <cell r="B505" t="str">
            <v>山东滨州医药集团公司</v>
          </cell>
          <cell r="C505" t="str">
            <v>ShanDong BinZhou Medicine Group Co.</v>
          </cell>
          <cell r="D505" t="str">
            <v/>
          </cell>
        </row>
        <row r="506">
          <cell r="A506" t="str">
            <v>1131SD024</v>
          </cell>
          <cell r="B506" t="str">
            <v>山东文登市整骨医院</v>
          </cell>
          <cell r="C506" t="str">
            <v>ShanDong WenDeng Orthopedics Hospital</v>
          </cell>
          <cell r="D506" t="str">
            <v/>
          </cell>
        </row>
        <row r="507">
          <cell r="A507" t="str">
            <v>1131SD025</v>
          </cell>
          <cell r="B507" t="str">
            <v>山东济南医药采供站保健品公司</v>
          </cell>
          <cell r="C507" t="str">
            <v>ShanDong JiNan Medicine Purchase-supply Station, Health Goods Co.</v>
          </cell>
          <cell r="D507" t="str">
            <v/>
          </cell>
        </row>
        <row r="508">
          <cell r="A508" t="str">
            <v>1131SD026</v>
          </cell>
          <cell r="B508" t="str">
            <v>山东济南医药采供站新特药部</v>
          </cell>
          <cell r="C508" t="str">
            <v>ShanDong JiNan Medicine Purchase-supply Station, New Special Drug Agency</v>
          </cell>
        </row>
        <row r="509">
          <cell r="A509" t="str">
            <v>1131SD027</v>
          </cell>
          <cell r="B509" t="str">
            <v>山东济南医药采购供应站</v>
          </cell>
          <cell r="C509" t="e">
            <v>#N/A</v>
          </cell>
        </row>
        <row r="510">
          <cell r="A510" t="str">
            <v>1131SD028</v>
          </cell>
          <cell r="B510" t="str">
            <v>山东菏泽瑞康医药有限公司 麻经科</v>
          </cell>
          <cell r="C510" t="e">
            <v>#N/A</v>
          </cell>
        </row>
        <row r="511">
          <cell r="A511" t="str">
            <v>1131SD029</v>
          </cell>
          <cell r="B511" t="str">
            <v>山东聊城利民药业有限公司</v>
          </cell>
          <cell r="C511" t="e">
            <v>#N/A</v>
          </cell>
        </row>
        <row r="512">
          <cell r="A512" t="str">
            <v>1131SD030</v>
          </cell>
          <cell r="B512" t="str">
            <v xml:space="preserve">麻: 山东省医药公司                          </v>
          </cell>
          <cell r="C512" t="e">
            <v>#N/A</v>
          </cell>
        </row>
        <row r="513">
          <cell r="A513" t="str">
            <v>1131SD031</v>
          </cell>
          <cell r="B513" t="str">
            <v xml:space="preserve">麻: 中国人民解放军72256部队业务             </v>
          </cell>
          <cell r="C513" t="e">
            <v>#N/A</v>
          </cell>
        </row>
        <row r="514">
          <cell r="A514" t="str">
            <v>1131SD032</v>
          </cell>
          <cell r="B514" t="str">
            <v>麻: 山东省枣庄医药采购供应站</v>
          </cell>
          <cell r="C514" t="e">
            <v>#N/A</v>
          </cell>
        </row>
        <row r="515">
          <cell r="A515" t="str">
            <v>1131SD033</v>
          </cell>
          <cell r="B515" t="str">
            <v xml:space="preserve">麻: 山东省济宁医药采购供应站                </v>
          </cell>
          <cell r="C515" t="e">
            <v>#N/A</v>
          </cell>
        </row>
        <row r="516">
          <cell r="A516" t="str">
            <v>1131SD034</v>
          </cell>
          <cell r="B516" t="str">
            <v xml:space="preserve">麻: 威海人生药业集团股份有限公司            </v>
          </cell>
          <cell r="C516" t="e">
            <v>#N/A</v>
          </cell>
        </row>
        <row r="517">
          <cell r="A517" t="str">
            <v>1131SD035</v>
          </cell>
          <cell r="B517" t="str">
            <v>麻: 日照医药集团公司</v>
          </cell>
          <cell r="C517" t="e">
            <v>#N/A</v>
          </cell>
        </row>
        <row r="518">
          <cell r="A518" t="str">
            <v>1131SD036</v>
          </cell>
          <cell r="B518" t="str">
            <v xml:space="preserve">麻: 山东省临沂医药采购供应站                </v>
          </cell>
          <cell r="C518" t="e">
            <v>#N/A</v>
          </cell>
        </row>
        <row r="519">
          <cell r="A519" t="str">
            <v>1131SD037</v>
          </cell>
          <cell r="B519" t="str">
            <v>烟台瑞康生化药品有限责任公司</v>
          </cell>
          <cell r="C519" t="e">
            <v>#N/A</v>
          </cell>
        </row>
        <row r="520">
          <cell r="A520" t="str">
            <v>1131SD038</v>
          </cell>
          <cell r="B520" t="str">
            <v>临沂三九医药有限公司</v>
          </cell>
          <cell r="C520" t="e">
            <v>#N/A</v>
          </cell>
        </row>
        <row r="521">
          <cell r="A521" t="str">
            <v>1131SD039</v>
          </cell>
          <cell r="B521" t="str">
            <v>青岛国风集团医药有限公司新药特药经营部</v>
          </cell>
          <cell r="C521" t="e">
            <v>#N/A</v>
          </cell>
        </row>
        <row r="522">
          <cell r="A522" t="str">
            <v>1131SH001</v>
          </cell>
          <cell r="B522" t="str">
            <v>上海华氏大药房有限公司</v>
          </cell>
          <cell r="C522" t="str">
            <v>ShangHai HuaShi Drug House Co., Ltd.</v>
          </cell>
          <cell r="D522" t="str">
            <v/>
          </cell>
        </row>
        <row r="523">
          <cell r="A523" t="str">
            <v>1131SH002</v>
          </cell>
          <cell r="B523" t="str">
            <v xml:space="preserve">上海沪中医药有限公司 (原市中) </v>
          </cell>
          <cell r="C523" t="str">
            <v>ShangHai HuZhong Medicine Co., Ltd. (former ShiZhong)</v>
          </cell>
          <cell r="D523" t="str">
            <v/>
          </cell>
        </row>
        <row r="524">
          <cell r="A524" t="str">
            <v>1131SH003</v>
          </cell>
          <cell r="B524" t="str">
            <v>上海闸北医药公司经营部</v>
          </cell>
          <cell r="C524" t="str">
            <v>ShangHai XiaBei Medicine Co., Sales Dept.</v>
          </cell>
          <cell r="D524" t="str">
            <v/>
          </cell>
        </row>
        <row r="525">
          <cell r="A525" t="str">
            <v>1131SH004</v>
          </cell>
          <cell r="B525" t="str">
            <v>上海市医药公司延安东路分公司</v>
          </cell>
          <cell r="C525" t="str">
            <v>ShangHai  Medicine Co., YanAn Dong Rd. Branch Co.</v>
          </cell>
          <cell r="D525" t="str">
            <v/>
          </cell>
        </row>
        <row r="526">
          <cell r="A526" t="str">
            <v>1131SH005</v>
          </cell>
          <cell r="B526" t="str">
            <v>上海市医药公司沪东分公司</v>
          </cell>
          <cell r="C526" t="str">
            <v>ShangHai  Medicine Co., HuDong Branch Co.</v>
          </cell>
          <cell r="D526" t="str">
            <v/>
          </cell>
        </row>
        <row r="527">
          <cell r="A527" t="str">
            <v>1131SH006</v>
          </cell>
          <cell r="B527" t="str">
            <v>上海市医药公司沪西分公司</v>
          </cell>
          <cell r="C527" t="str">
            <v>ShangHai  Medicine Co., HuXi Branch Co.</v>
          </cell>
          <cell r="D527" t="str">
            <v/>
          </cell>
        </row>
        <row r="528">
          <cell r="A528" t="str">
            <v>1131SH007</v>
          </cell>
          <cell r="B528" t="str">
            <v>上海医药有限公司新药分公司</v>
          </cell>
          <cell r="C528" t="str">
            <v>ShangHai  Medicine Co.Ltd., New Drug Branch Co.</v>
          </cell>
          <cell r="D528" t="str">
            <v/>
          </cell>
        </row>
        <row r="529">
          <cell r="A529" t="str">
            <v>1131SH008</v>
          </cell>
          <cell r="B529" t="str">
            <v>上海浦东沪甬医药经营部</v>
          </cell>
          <cell r="C529" t="str">
            <v>ShangHai  PuDong HuYong Medical Sales Agency</v>
          </cell>
          <cell r="D529" t="str">
            <v/>
          </cell>
        </row>
        <row r="530">
          <cell r="A530" t="str">
            <v>1131SH009</v>
          </cell>
          <cell r="B530" t="str">
            <v>上海金山药材有限公司</v>
          </cell>
          <cell r="C530" t="str">
            <v>ShangHai  JinShan Drug Co. Ltd.</v>
          </cell>
          <cell r="D530" t="str">
            <v/>
          </cell>
        </row>
        <row r="531">
          <cell r="A531" t="str">
            <v>1131SH010</v>
          </cell>
          <cell r="B531" t="str">
            <v>上海金山卫镇卫生院</v>
          </cell>
          <cell r="C531" t="str">
            <v>ShangHai JinShan WeiZhen Clinic Hospital</v>
          </cell>
          <cell r="D531" t="str">
            <v/>
          </cell>
        </row>
        <row r="532">
          <cell r="A532" t="str">
            <v>1131SH011</v>
          </cell>
          <cell r="B532" t="str">
            <v>上海医药工业销售有限公司配置中心</v>
          </cell>
          <cell r="C532" t="str">
            <v>ShangHai  Medical Industry Sales Co. Ltd., Disposing Center</v>
          </cell>
        </row>
        <row r="533">
          <cell r="A533" t="str">
            <v>1131SH012</v>
          </cell>
          <cell r="B533" t="str">
            <v>中国医药集团上海公司(原上海二分)</v>
          </cell>
          <cell r="C533" t="str">
            <v>China Pharmaceutical Group, ShangHai Co., Drug Sales No.2 Branch Co.</v>
          </cell>
        </row>
        <row r="534">
          <cell r="A534" t="str">
            <v>1131SH013</v>
          </cell>
          <cell r="B534" t="str">
            <v xml:space="preserve">麻: 南京军区后勤部上海药品器材供应站        </v>
          </cell>
          <cell r="C534" t="e">
            <v>#N/A</v>
          </cell>
        </row>
        <row r="535">
          <cell r="A535" t="str">
            <v>1131SX001</v>
          </cell>
          <cell r="B535" t="str">
            <v>山西大同医药公司新特药采供站</v>
          </cell>
          <cell r="C535" t="str">
            <v>ShanXi DaTong Medicine Co., New Special Drug Purchase-supply Station</v>
          </cell>
          <cell r="D535" t="str">
            <v/>
          </cell>
        </row>
        <row r="536">
          <cell r="A536" t="str">
            <v>1131SX002</v>
          </cell>
          <cell r="B536" t="str">
            <v>山西晋城医药站</v>
          </cell>
          <cell r="C536" t="str">
            <v>ShanXi JinCheng Medical Station</v>
          </cell>
          <cell r="D536" t="str">
            <v/>
          </cell>
        </row>
        <row r="537">
          <cell r="A537" t="str">
            <v>1131SX003</v>
          </cell>
          <cell r="B537" t="str">
            <v>山西长治医药公司</v>
          </cell>
          <cell r="C537" t="str">
            <v>ShanXi ChangZhi Medical Co.</v>
          </cell>
          <cell r="D537" t="str">
            <v/>
          </cell>
        </row>
        <row r="538">
          <cell r="A538" t="str">
            <v>1131SX004</v>
          </cell>
          <cell r="B538" t="str">
            <v>山西省朔州医药站</v>
          </cell>
          <cell r="C538" t="str">
            <v>ShanXi SuZhou Medical Station</v>
          </cell>
          <cell r="D538" t="str">
            <v/>
          </cell>
        </row>
        <row r="539">
          <cell r="A539" t="str">
            <v>1131SX005</v>
          </cell>
          <cell r="B539" t="str">
            <v>山西省医药公司太原药品采供站</v>
          </cell>
          <cell r="C539" t="str">
            <v>ShanXi Medicine Co., TaiYuan Drug Purchase-supply Station</v>
          </cell>
          <cell r="D539" t="str">
            <v/>
          </cell>
        </row>
        <row r="540">
          <cell r="A540" t="str">
            <v>1131SX006</v>
          </cell>
          <cell r="B540" t="str">
            <v>大同森联药物中心</v>
          </cell>
          <cell r="C540" t="str">
            <v>DaTong SengLian Drug Center</v>
          </cell>
          <cell r="D540" t="str">
            <v/>
          </cell>
        </row>
        <row r="541">
          <cell r="A541" t="str">
            <v>1131SX007</v>
          </cell>
          <cell r="B541" t="str">
            <v>山西省闻喜县东镇541总医院</v>
          </cell>
          <cell r="C541" t="e">
            <v>#N/A</v>
          </cell>
        </row>
        <row r="542">
          <cell r="A542" t="str">
            <v>1131SX008</v>
          </cell>
          <cell r="B542" t="str">
            <v>麻：山西省忻州地区医药采购供应站药品经营部</v>
          </cell>
          <cell r="C542" t="e">
            <v>#N/A</v>
          </cell>
        </row>
        <row r="543">
          <cell r="A543" t="str">
            <v>1131SX009</v>
          </cell>
          <cell r="B543" t="str">
            <v>麻：山西省运城地区医药采购供应站</v>
          </cell>
          <cell r="C543" t="e">
            <v>#N/A</v>
          </cell>
        </row>
        <row r="544">
          <cell r="A544" t="str">
            <v>1131SX010</v>
          </cell>
          <cell r="B544" t="str">
            <v>山西省太原医药药材公司药品部</v>
          </cell>
          <cell r="C544" t="e">
            <v>#N/A</v>
          </cell>
        </row>
        <row r="545">
          <cell r="A545" t="str">
            <v>1131SX011</v>
          </cell>
          <cell r="B545" t="str">
            <v>山西省医药公司</v>
          </cell>
          <cell r="C545" t="e">
            <v>#N/A</v>
          </cell>
        </row>
        <row r="546">
          <cell r="A546" t="str">
            <v>1131SX012</v>
          </cell>
          <cell r="B546" t="str">
            <v>山西省阳泉医药采购供应站</v>
          </cell>
          <cell r="C546" t="e">
            <v>#N/A</v>
          </cell>
        </row>
        <row r="547">
          <cell r="A547" t="str">
            <v>1131TJ001</v>
          </cell>
          <cell r="B547" t="str">
            <v>天津太平集团有限公司第一药品分公司</v>
          </cell>
          <cell r="C547" t="str">
            <v>TianJin TaiPing Group Co. Ltd., No.1 Drug Branch Co.</v>
          </cell>
          <cell r="D547" t="str">
            <v/>
          </cell>
        </row>
        <row r="548">
          <cell r="A548" t="str">
            <v>1131TJ002</v>
          </cell>
          <cell r="B548" t="str">
            <v>天津中药集团河东公司批发部</v>
          </cell>
          <cell r="C548" t="str">
            <v>TianJin Traditional Chinese Medicine Group HeDong Co., Wholesale Agency</v>
          </cell>
          <cell r="D548" t="str">
            <v/>
          </cell>
        </row>
        <row r="549">
          <cell r="A549" t="str">
            <v>1131TJ003</v>
          </cell>
          <cell r="B549" t="str">
            <v>天津有机合成厂</v>
          </cell>
          <cell r="C549" t="str">
            <v>TianJin Organic Synthesis Factory</v>
          </cell>
          <cell r="D549" t="str">
            <v/>
          </cell>
        </row>
        <row r="550">
          <cell r="A550" t="str">
            <v>1131TJ004</v>
          </cell>
          <cell r="B550" t="str">
            <v>天津中药集团河东公司第二批发部</v>
          </cell>
          <cell r="C550" t="str">
            <v>TianJin Traditional Chinese Medicine Group HeDong Co., No.2 Wholesale Agency</v>
          </cell>
          <cell r="D550" t="str">
            <v/>
          </cell>
        </row>
        <row r="551">
          <cell r="A551" t="str">
            <v>1131TJ005</v>
          </cell>
          <cell r="B551" t="str">
            <v>天津中药集团南开公司第二批发部</v>
          </cell>
          <cell r="C551" t="str">
            <v>TianJin Traditional Chinese Medicine Group NanKai Co., No.2 Wholesale Agency</v>
          </cell>
          <cell r="D551" t="str">
            <v/>
          </cell>
        </row>
        <row r="552">
          <cell r="A552" t="str">
            <v>1131TJ006</v>
          </cell>
          <cell r="B552" t="str">
            <v>天津铁厂办事处</v>
          </cell>
          <cell r="C552" t="str">
            <v>Office of TianJin Iron Factory</v>
          </cell>
          <cell r="D552" t="str">
            <v/>
          </cell>
        </row>
        <row r="553">
          <cell r="A553" t="str">
            <v>1131TJ007</v>
          </cell>
          <cell r="B553" t="str">
            <v>中国医药天津采供站北方药品公司</v>
          </cell>
          <cell r="C553" t="str">
            <v>China Pharmaceutical Group, TianJin Purchase-supply Station, BeiFang Drug  Branch Co.</v>
          </cell>
          <cell r="D553" t="str">
            <v/>
          </cell>
        </row>
        <row r="554">
          <cell r="A554" t="str">
            <v>1131TJ008</v>
          </cell>
          <cell r="B554" t="str">
            <v>天津太平集团有限公司第五药品公司</v>
          </cell>
          <cell r="C554" t="str">
            <v>TianJin TaiPing Group Co. Ltd., No.5 Drug Branch Co.</v>
          </cell>
          <cell r="D554" t="str">
            <v/>
          </cell>
        </row>
        <row r="555">
          <cell r="A555" t="str">
            <v>1131TJ009</v>
          </cell>
          <cell r="B555" t="str">
            <v>天津电建职工医院</v>
          </cell>
          <cell r="C555" t="str">
            <v>TianJin TianJian Staff Hospital</v>
          </cell>
          <cell r="D555" t="str">
            <v/>
          </cell>
        </row>
        <row r="556">
          <cell r="A556" t="str">
            <v>1131TJ010</v>
          </cell>
          <cell r="B556" t="str">
            <v>天津中药集团河西分公司第二批发部</v>
          </cell>
          <cell r="C556" t="str">
            <v>TianJin Traditional Chinese Medicine Group HeXi Branch Co., No.2 Wholesale Agency</v>
          </cell>
          <cell r="D556" t="str">
            <v/>
          </cell>
        </row>
        <row r="557">
          <cell r="A557" t="str">
            <v>1131TJ011</v>
          </cell>
          <cell r="B557" t="str">
            <v>天津中药集团河北公司批发部</v>
          </cell>
          <cell r="C557" t="str">
            <v>TianJin Traditional Chinese Medicine Group HeBei Co., Wholesale Agency</v>
          </cell>
          <cell r="D557" t="str">
            <v/>
          </cell>
        </row>
        <row r="558">
          <cell r="A558" t="str">
            <v>1131TJ012</v>
          </cell>
          <cell r="B558" t="str">
            <v>武清县第二医院</v>
          </cell>
          <cell r="C558" t="str">
            <v>WuQing No.2 Hospital</v>
          </cell>
          <cell r="D558" t="str">
            <v/>
          </cell>
        </row>
        <row r="559">
          <cell r="A559" t="str">
            <v>1131TJ013</v>
          </cell>
          <cell r="B559" t="str">
            <v>天津新新化工医药公司</v>
          </cell>
          <cell r="C559" t="str">
            <v>TianJin New Chemical Industry Hospital</v>
          </cell>
          <cell r="D559" t="str">
            <v/>
          </cell>
        </row>
        <row r="560">
          <cell r="A560" t="str">
            <v>1131TJ014</v>
          </cell>
          <cell r="B560" t="str">
            <v>中国医药天津采供站开发区药品公司</v>
          </cell>
          <cell r="C560" t="str">
            <v>China Pharmaceutical Group, TianJin Purchase-supply Station, Developing Zone Drug  Branch Co.</v>
          </cell>
          <cell r="D560" t="str">
            <v/>
          </cell>
        </row>
        <row r="561">
          <cell r="A561" t="str">
            <v>1131TJ015</v>
          </cell>
          <cell r="B561" t="str">
            <v>天津中药集团红桥公司批发部</v>
          </cell>
          <cell r="C561" t="str">
            <v>TianJin Traditional Chinese Medicine Group HongQiao Co., Wholesale Agency</v>
          </cell>
          <cell r="D561" t="str">
            <v/>
          </cell>
        </row>
        <row r="562">
          <cell r="A562" t="str">
            <v>1131TJ016</v>
          </cell>
          <cell r="B562" t="str">
            <v>天津中新药业集团股份有限公司药品销售中心 (原药材二分)</v>
          </cell>
          <cell r="C562" t="str">
            <v>TianJin Medicine Group Co., No.2 Branch Co.</v>
          </cell>
          <cell r="D562" t="str">
            <v/>
          </cell>
        </row>
        <row r="563">
          <cell r="A563" t="str">
            <v>1131TJ017</v>
          </cell>
          <cell r="B563" t="str">
            <v>天津中药集团和平公司第二药品批发部</v>
          </cell>
          <cell r="C563" t="str">
            <v>TianJin Traditional Chinese Medicine Group HePing Branch Co., No.2 Wholesale Agency</v>
          </cell>
          <cell r="D563" t="str">
            <v/>
          </cell>
        </row>
        <row r="564">
          <cell r="A564" t="str">
            <v>1131TJ018</v>
          </cell>
          <cell r="B564" t="str">
            <v>天津第一中心医院</v>
          </cell>
          <cell r="C564" t="str">
            <v>TianJin No.1 Central Hospital</v>
          </cell>
          <cell r="D564" t="str">
            <v/>
          </cell>
        </row>
        <row r="565">
          <cell r="A565" t="str">
            <v>1131TJ019</v>
          </cell>
          <cell r="B565" t="str">
            <v>天津太平集团有限公司康达药械公司</v>
          </cell>
          <cell r="C565" t="str">
            <v>TianJin TaiPing Group Co. Ltd., KangDa Pharmaceutical Machinery Co.</v>
          </cell>
          <cell r="D565" t="str">
            <v/>
          </cell>
        </row>
        <row r="566">
          <cell r="A566" t="str">
            <v>1131TJ020</v>
          </cell>
          <cell r="B566" t="str">
            <v>天津氨基酸公司华立达生物制品经营部</v>
          </cell>
          <cell r="C566" t="str">
            <v>TianJin Amino Acid Co., HuaLiDa Biological Product Sales Agency</v>
          </cell>
          <cell r="D566" t="str">
            <v/>
          </cell>
        </row>
        <row r="567">
          <cell r="A567" t="str">
            <v>1131TJ021</v>
          </cell>
          <cell r="B567" t="str">
            <v>中国医药集团天津公司新特药分公司</v>
          </cell>
          <cell r="C567" t="str">
            <v>China Pharmaceutical Group, TianJin Co., New Special Drug  Branch Co.</v>
          </cell>
          <cell r="D567" t="str">
            <v/>
          </cell>
        </row>
        <row r="568">
          <cell r="A568" t="str">
            <v>1131TJ022</v>
          </cell>
          <cell r="B568" t="str">
            <v>天津市津南区供销社医药批发公司</v>
          </cell>
          <cell r="C568" t="str">
            <v>TianJin JinNan Supply and Marketing Coorperative, Wholesales Co.</v>
          </cell>
          <cell r="D568" t="str">
            <v/>
          </cell>
        </row>
        <row r="569">
          <cell r="A569" t="str">
            <v>1131TJ023</v>
          </cell>
          <cell r="B569" t="str">
            <v>中药集团天津蓟州公司</v>
          </cell>
          <cell r="C569" t="str">
            <v>Traditional Chinese Medicine Group, Tianjin JingZhou Co.</v>
          </cell>
          <cell r="D569" t="str">
            <v/>
          </cell>
        </row>
        <row r="570">
          <cell r="A570" t="str">
            <v>1131TJ024</v>
          </cell>
          <cell r="B570" t="str">
            <v>天津市无极县医药公司</v>
          </cell>
          <cell r="C570" t="str">
            <v>TianJin WuJi Medicine Co.</v>
          </cell>
          <cell r="D570" t="str">
            <v/>
          </cell>
        </row>
        <row r="571">
          <cell r="A571" t="str">
            <v>1131TJ025</v>
          </cell>
          <cell r="B571" t="str">
            <v>天津太平(集团)有限公司</v>
          </cell>
          <cell r="C571" t="str">
            <v>Tianjin TaiPing (Group) Co. Ltd.</v>
          </cell>
        </row>
        <row r="572">
          <cell r="A572" t="str">
            <v>1131TJ026</v>
          </cell>
          <cell r="B572" t="str">
            <v>中国医药集团天津公司医保分公司</v>
          </cell>
          <cell r="C572" t="str">
            <v>China Pharmaceutical Group, TianJin Co., Medical Insurance  Branch Co.</v>
          </cell>
        </row>
        <row r="573">
          <cell r="A573" t="str">
            <v>1131TJ027</v>
          </cell>
          <cell r="B573" t="str">
            <v xml:space="preserve">麻: 中国人民解放军66163部队    </v>
          </cell>
          <cell r="C573" t="e">
            <v>#N/A</v>
          </cell>
        </row>
        <row r="574">
          <cell r="A574" t="str">
            <v>1131TJ028</v>
          </cell>
          <cell r="B574" t="str">
            <v>天津太平集团有限公司天一医药分公司</v>
          </cell>
          <cell r="C574" t="e">
            <v>#N/A</v>
          </cell>
        </row>
        <row r="575">
          <cell r="A575" t="str">
            <v>1131UB001</v>
          </cell>
          <cell r="B575" t="str">
            <v>武医(集团)股份有限公司武汉医药贸易中心</v>
          </cell>
          <cell r="C575" t="str">
            <v>WuHan Medicine (Group) Co. Ltd., WuHan Drug Trading Certer</v>
          </cell>
          <cell r="D575" t="str">
            <v/>
          </cell>
        </row>
        <row r="576">
          <cell r="A576" t="str">
            <v>1131UB002</v>
          </cell>
          <cell r="B576" t="str">
            <v>湖北省医药公司恩施站</v>
          </cell>
          <cell r="C576" t="str">
            <v>HuBei Medicine Co, EnShi Station</v>
          </cell>
          <cell r="D576" t="str">
            <v/>
          </cell>
        </row>
        <row r="577">
          <cell r="A577" t="str">
            <v>1131UB003</v>
          </cell>
          <cell r="B577" t="str">
            <v>湖北医药公司新特药采购站</v>
          </cell>
          <cell r="C577" t="str">
            <v>HuBei Medicine Co, New Special Drug Purchasing Station</v>
          </cell>
          <cell r="D577" t="str">
            <v/>
          </cell>
        </row>
        <row r="578">
          <cell r="A578" t="str">
            <v>1131UB004</v>
          </cell>
          <cell r="B578" t="str">
            <v>荆沙市医药公司药品分公司</v>
          </cell>
          <cell r="C578" t="str">
            <v>JinSha Medicine Co, Drug Branch Co.</v>
          </cell>
          <cell r="D578" t="str">
            <v/>
          </cell>
        </row>
        <row r="579">
          <cell r="A579" t="str">
            <v>1131UB005</v>
          </cell>
          <cell r="B579" t="str">
            <v>宜昌医药公司药品科</v>
          </cell>
          <cell r="C579" t="str">
            <v>YiChang Medicine Co, Drug Section</v>
          </cell>
          <cell r="D579" t="str">
            <v/>
          </cell>
        </row>
        <row r="580">
          <cell r="A580" t="str">
            <v>1131UB006</v>
          </cell>
          <cell r="B580" t="str">
            <v>湖北十堰市医药公司新药科</v>
          </cell>
          <cell r="C580" t="str">
            <v>HuBei ShiYan Medicine Co, New Drug Section</v>
          </cell>
          <cell r="D580" t="str">
            <v/>
          </cell>
        </row>
        <row r="581">
          <cell r="A581" t="str">
            <v>1131UB007</v>
          </cell>
          <cell r="B581" t="str">
            <v>湖北枝城医药站</v>
          </cell>
          <cell r="C581" t="str">
            <v>HuBei ZhiCheng Medical Station</v>
          </cell>
          <cell r="D581" t="str">
            <v/>
          </cell>
        </row>
        <row r="582">
          <cell r="A582" t="str">
            <v>1131UB008</v>
          </cell>
          <cell r="B582" t="str">
            <v>湖北医药公司武汉药品采供站</v>
          </cell>
          <cell r="C582" t="str">
            <v>HuBei Medicine Co., Wuhan Drug Purchase-supply Station</v>
          </cell>
          <cell r="D582" t="str">
            <v/>
          </cell>
        </row>
        <row r="583">
          <cell r="A583" t="str">
            <v>1131UB009</v>
          </cell>
          <cell r="B583" t="str">
            <v>湖北襄樊市医药公司</v>
          </cell>
          <cell r="C583" t="str">
            <v>HuBei XiangFan Medicine Co.</v>
          </cell>
          <cell r="D583" t="str">
            <v/>
          </cell>
        </row>
        <row r="584">
          <cell r="A584" t="str">
            <v>1131UB010</v>
          </cell>
          <cell r="B584" t="str">
            <v>湖北齿轮厂</v>
          </cell>
          <cell r="C584" t="str">
            <v>HuBei Gear Factory</v>
          </cell>
          <cell r="D584" t="str">
            <v/>
          </cell>
        </row>
        <row r="585">
          <cell r="A585" t="str">
            <v>1131UB011</v>
          </cell>
          <cell r="B585" t="str">
            <v>湖北宜昌医药站</v>
          </cell>
          <cell r="C585" t="str">
            <v>HuBei YiChang Medical Station</v>
          </cell>
          <cell r="D585" t="str">
            <v/>
          </cell>
        </row>
        <row r="586">
          <cell r="A586" t="str">
            <v>1131UB012</v>
          </cell>
          <cell r="B586" t="str">
            <v>湖北随州市府河镇五四办事处枣树村二组</v>
          </cell>
          <cell r="C586" t="str">
            <v>HuBei SuiZhou HeFu Five-four Office, ZaoShu Village, Group 2</v>
          </cell>
          <cell r="D586" t="str">
            <v/>
          </cell>
        </row>
        <row r="587">
          <cell r="A587" t="str">
            <v>1131UB013</v>
          </cell>
          <cell r="B587" t="str">
            <v>湖北黄石市医药公司药品分公司</v>
          </cell>
          <cell r="C587" t="str">
            <v>HuBei HuangShi Medicine Co., Drug Branch Co.</v>
          </cell>
          <cell r="D587" t="str">
            <v/>
          </cell>
        </row>
        <row r="588">
          <cell r="A588" t="str">
            <v>1131UB014</v>
          </cell>
          <cell r="B588" t="str">
            <v>湖北恒泰医药股份司药品分司</v>
          </cell>
          <cell r="C588" t="str">
            <v>HuBei HengTai Medicine Co., Ltd., Drug Branch Co.</v>
          </cell>
          <cell r="D588" t="str">
            <v/>
          </cell>
        </row>
        <row r="589">
          <cell r="A589" t="str">
            <v>1131UB015</v>
          </cell>
          <cell r="B589" t="str">
            <v>武医(集团)股份有限公司药品第二分公司</v>
          </cell>
          <cell r="C589" t="str">
            <v>WuYi (Group) Medicine Co., Ltd., No.2 Branch Co.</v>
          </cell>
        </row>
        <row r="590">
          <cell r="A590" t="str">
            <v>1131UB016</v>
          </cell>
          <cell r="B590" t="str">
            <v>湖北襄樊市新药特药公司</v>
          </cell>
          <cell r="C590" t="e">
            <v>#N/A</v>
          </cell>
        </row>
        <row r="591">
          <cell r="A591" t="str">
            <v>1131UB017</v>
          </cell>
          <cell r="B591" t="str">
            <v xml:space="preserve">麻: 59898部队业务处   </v>
          </cell>
          <cell r="C591" t="e">
            <v>#N/A</v>
          </cell>
        </row>
        <row r="592">
          <cell r="A592" t="str">
            <v>1131UB018</v>
          </cell>
          <cell r="B592" t="str">
            <v xml:space="preserve">麻: 武汉后方基地卫生处药材   </v>
          </cell>
          <cell r="C592" t="e">
            <v>#N/A</v>
          </cell>
        </row>
        <row r="593">
          <cell r="A593" t="str">
            <v>1131UB019</v>
          </cell>
          <cell r="B593" t="str">
            <v>麻: 湖北省医药公司十堰采购供应站</v>
          </cell>
          <cell r="C593" t="e">
            <v>#N/A</v>
          </cell>
        </row>
        <row r="594">
          <cell r="A594" t="str">
            <v>1131UN001</v>
          </cell>
          <cell r="B594" t="str">
            <v>湖南常德药品采购供应站</v>
          </cell>
          <cell r="C594" t="str">
            <v>HuNan ChangDe Drug Purchase-supply Station</v>
          </cell>
          <cell r="D594" t="str">
            <v/>
          </cell>
        </row>
        <row r="595">
          <cell r="A595" t="str">
            <v>1131UN002</v>
          </cell>
          <cell r="B595" t="str">
            <v>湖南医药公司药品站</v>
          </cell>
          <cell r="C595" t="str">
            <v>HuNan Medicine Co., Drug Station</v>
          </cell>
          <cell r="D595" t="str">
            <v/>
          </cell>
        </row>
        <row r="596">
          <cell r="A596" t="str">
            <v>1131UN003</v>
          </cell>
          <cell r="B596" t="str">
            <v>长沙恒生医药有限公司(原长沙三九)</v>
          </cell>
          <cell r="C596" t="str">
            <v>ChangSha SanJiu Medicine Co., Ltd.</v>
          </cell>
          <cell r="D596" t="str">
            <v/>
          </cell>
        </row>
        <row r="597">
          <cell r="A597" t="str">
            <v>1131UN004</v>
          </cell>
          <cell r="B597" t="str">
            <v>湖南双鹤医药有限责任公司</v>
          </cell>
          <cell r="C597" t="str">
            <v>HuNan Medicine Co., New Special Drug Sales Agency</v>
          </cell>
          <cell r="D597" t="str">
            <v/>
          </cell>
        </row>
        <row r="598">
          <cell r="A598" t="str">
            <v>1131XJ001</v>
          </cell>
          <cell r="B598" t="str">
            <v>新疆医科大学第一附属医院</v>
          </cell>
          <cell r="C598" t="str">
            <v>XinJiang Medical University, No1 Affiliated Hospital</v>
          </cell>
          <cell r="D598" t="str">
            <v/>
          </cell>
        </row>
        <row r="599">
          <cell r="A599" t="str">
            <v>1131XJ002</v>
          </cell>
          <cell r="B599" t="str">
            <v>乌鲁木齐市医药公司</v>
          </cell>
          <cell r="C599" t="str">
            <v>Wulumuqi Medicine Co.</v>
          </cell>
          <cell r="D599" t="str">
            <v/>
          </cell>
        </row>
        <row r="600">
          <cell r="A600" t="str">
            <v>1131XJ003</v>
          </cell>
          <cell r="B600" t="str">
            <v>新疆医药保健品进出口公司医药经销部</v>
          </cell>
          <cell r="C600" t="str">
            <v>XinJiang Medicine and Health Goods Import&amp;Export Co., Medicine Sales Agency</v>
          </cell>
          <cell r="D600" t="str">
            <v/>
          </cell>
        </row>
        <row r="601">
          <cell r="A601" t="str">
            <v>1131XJ004</v>
          </cell>
          <cell r="B601" t="str">
            <v>新疆医药公司</v>
          </cell>
          <cell r="C601" t="str">
            <v>XinJiang Medicine Co.</v>
          </cell>
          <cell r="D601" t="str">
            <v/>
          </cell>
        </row>
        <row r="602">
          <cell r="A602" t="str">
            <v>1131XJ005</v>
          </cell>
          <cell r="B602" t="str">
            <v>新疆新特药民族药公司</v>
          </cell>
          <cell r="C602" t="str">
            <v>XinJiang New Special Medicine Co.</v>
          </cell>
          <cell r="D602" t="str">
            <v/>
          </cell>
        </row>
        <row r="603">
          <cell r="A603" t="str">
            <v>1131XJ006</v>
          </cell>
          <cell r="B603" t="str">
            <v>新疆医药联营公司</v>
          </cell>
          <cell r="C603" t="str">
            <v>XinJiang Medical Joint Operation Co.</v>
          </cell>
          <cell r="D603" t="str">
            <v/>
          </cell>
        </row>
        <row r="604">
          <cell r="A604" t="str">
            <v>1131XJ007</v>
          </cell>
          <cell r="B604" t="str">
            <v>新疆医药总公司</v>
          </cell>
          <cell r="C604" t="str">
            <v>XinJiang Medicine Co.</v>
          </cell>
          <cell r="D604" t="str">
            <v/>
          </cell>
        </row>
        <row r="605">
          <cell r="A605" t="str">
            <v>1131XJ008</v>
          </cell>
          <cell r="B605" t="str">
            <v>新疆克拉玛依市医药公司</v>
          </cell>
          <cell r="C605" t="str">
            <v>XinJiang Kelayima Medicine Co.</v>
          </cell>
          <cell r="D605" t="str">
            <v/>
          </cell>
        </row>
        <row r="606">
          <cell r="A606" t="str">
            <v>1131XJ009</v>
          </cell>
          <cell r="B606" t="str">
            <v>乌鲁木齐医药公司</v>
          </cell>
          <cell r="C606" t="str">
            <v>Wulumuqi Medicine Co.</v>
          </cell>
          <cell r="D606" t="str">
            <v/>
          </cell>
        </row>
        <row r="607">
          <cell r="A607" t="str">
            <v>1131XJ010</v>
          </cell>
          <cell r="B607" t="str">
            <v>新疆石河子市医药公司</v>
          </cell>
          <cell r="C607" t="str">
            <v>XinJiang ShiHeZi Medicine Co.</v>
          </cell>
          <cell r="D607" t="str">
            <v/>
          </cell>
        </row>
        <row r="608">
          <cell r="A608" t="str">
            <v>1131XJ011</v>
          </cell>
          <cell r="B608" t="str">
            <v xml:space="preserve">麻: 新疆军区后勤部药材供应站                </v>
          </cell>
          <cell r="C608" t="e">
            <v>#N/A</v>
          </cell>
        </row>
        <row r="609">
          <cell r="A609" t="str">
            <v>1131XJ012</v>
          </cell>
          <cell r="B609" t="str">
            <v>新疆恒德医药有限公司</v>
          </cell>
          <cell r="C609" t="e">
            <v>#N/A</v>
          </cell>
        </row>
        <row r="610">
          <cell r="A610" t="str">
            <v>1131XZ001</v>
          </cell>
          <cell r="B610" t="str">
            <v>麻: 西藏自治区医药公司</v>
          </cell>
          <cell r="C610" t="e">
            <v>#N/A</v>
          </cell>
        </row>
        <row r="611">
          <cell r="A611" t="str">
            <v>1131YN001</v>
          </cell>
          <cell r="B611" t="str">
            <v>云南省医药公司新特药采供站</v>
          </cell>
          <cell r="C611" t="str">
            <v>YunNan Medicine Co., New Special Drug Purchase-supply Station</v>
          </cell>
          <cell r="D611" t="str">
            <v/>
          </cell>
        </row>
        <row r="612">
          <cell r="A612" t="str">
            <v>1131YN002</v>
          </cell>
          <cell r="B612" t="str">
            <v>云南曲靖地区医药公司</v>
          </cell>
          <cell r="C612" t="str">
            <v>YunNan QuJing Medicine Co.</v>
          </cell>
          <cell r="D612" t="str">
            <v/>
          </cell>
        </row>
        <row r="613">
          <cell r="A613" t="str">
            <v>1131YN003</v>
          </cell>
          <cell r="B613" t="str">
            <v>云南新特药药业公司</v>
          </cell>
          <cell r="C613" t="str">
            <v>YunNan  New Special Drug Co.</v>
          </cell>
          <cell r="D613" t="str">
            <v/>
          </cell>
        </row>
        <row r="614">
          <cell r="A614" t="str">
            <v>1131YN004</v>
          </cell>
          <cell r="B614" t="str">
            <v>云南医药药疗器械工业公司销售部</v>
          </cell>
          <cell r="C614" t="str">
            <v>YunNan Medical Appliance Industrial Co., Sales Dept.</v>
          </cell>
          <cell r="D614" t="str">
            <v/>
          </cell>
        </row>
        <row r="615">
          <cell r="A615" t="str">
            <v>1131YN005</v>
          </cell>
          <cell r="B615" t="str">
            <v>昆明市医药公司药品采供站</v>
          </cell>
          <cell r="C615" t="str">
            <v>KunMing Medicine Co., Drug Purchase-supply Station</v>
          </cell>
          <cell r="D615" t="str">
            <v/>
          </cell>
        </row>
        <row r="616">
          <cell r="A616" t="str">
            <v>1131YN006</v>
          </cell>
          <cell r="B616" t="str">
            <v>昆明市医药公司药品分公司</v>
          </cell>
          <cell r="C616" t="str">
            <v>KunMing Medicine Co., Drug Branch Co.</v>
          </cell>
          <cell r="D616" t="str">
            <v/>
          </cell>
        </row>
        <row r="617">
          <cell r="A617" t="str">
            <v>1131YN007</v>
          </cell>
          <cell r="B617" t="str">
            <v>云南玉溪医药采供站</v>
          </cell>
          <cell r="C617" t="str">
            <v>YunNan YuXi Medicine Purchase-supply Station</v>
          </cell>
          <cell r="D617" t="str">
            <v/>
          </cell>
        </row>
        <row r="618">
          <cell r="A618" t="str">
            <v>1131YN008</v>
          </cell>
          <cell r="B618" t="str">
            <v>昆明市医药公司新特药采供站</v>
          </cell>
          <cell r="C618" t="str">
            <v>KunMing Medicine Co., New Special Drug Purchase-supply Station</v>
          </cell>
        </row>
        <row r="619">
          <cell r="A619" t="str">
            <v>1131YN009</v>
          </cell>
          <cell r="B619" t="str">
            <v>成都军区后勤部云南昆明78350部队业务部</v>
          </cell>
          <cell r="C619" t="e">
            <v>#N/A</v>
          </cell>
        </row>
        <row r="620">
          <cell r="A620" t="str">
            <v>1131YN010</v>
          </cell>
          <cell r="B620" t="str">
            <v xml:space="preserve">麻: 35444部队                               </v>
          </cell>
          <cell r="C620" t="e">
            <v>#N/A</v>
          </cell>
        </row>
        <row r="621">
          <cell r="A621" t="str">
            <v>1131YN011</v>
          </cell>
          <cell r="B621" t="str">
            <v>麻: 云南昭通医药批发站</v>
          </cell>
          <cell r="C621" t="e">
            <v>#N/A</v>
          </cell>
        </row>
        <row r="622">
          <cell r="A622" t="str">
            <v>1131ZJ001</v>
          </cell>
          <cell r="B622" t="str">
            <v>宁波医药股份有限公司药品分公司</v>
          </cell>
          <cell r="C622" t="str">
            <v>NingBo Medicine Co., Ltd., Drug Branch Co.</v>
          </cell>
          <cell r="D622" t="str">
            <v/>
          </cell>
        </row>
        <row r="623">
          <cell r="A623" t="str">
            <v>1131ZJ002</v>
          </cell>
          <cell r="B623" t="str">
            <v>宁波医药供销公司</v>
          </cell>
          <cell r="C623" t="str">
            <v>NingBo Medicine Supply and Marketing Co.</v>
          </cell>
          <cell r="D623" t="str">
            <v/>
          </cell>
        </row>
        <row r="624">
          <cell r="A624" t="str">
            <v>1131ZJ003</v>
          </cell>
          <cell r="B624" t="str">
            <v>浙江省诸暨市医药总公司药材有限公司</v>
          </cell>
          <cell r="C624" t="str">
            <v>ZheJiang ZhuJin Medicine Co., Drug Co. Ltd.</v>
          </cell>
          <cell r="D624" t="str">
            <v/>
          </cell>
        </row>
        <row r="625">
          <cell r="A625" t="str">
            <v>1131ZJ004</v>
          </cell>
          <cell r="B625" t="str">
            <v>浙江金华市医药公司(医药站药品部)</v>
          </cell>
          <cell r="C625" t="str">
            <v>ZheJiang JinHua Medicine Co., (Drug Dept.)</v>
          </cell>
          <cell r="D625" t="str">
            <v/>
          </cell>
        </row>
        <row r="626">
          <cell r="A626" t="str">
            <v>1131ZJ005</v>
          </cell>
          <cell r="B626" t="str">
            <v>嘉兴医药站新特药经营部</v>
          </cell>
          <cell r="C626" t="str">
            <v>JiaXing Medicine Station, New Special Drug Sales Dept.</v>
          </cell>
          <cell r="D626" t="str">
            <v/>
          </cell>
        </row>
        <row r="627">
          <cell r="A627" t="str">
            <v>1131ZJ006</v>
          </cell>
          <cell r="B627" t="str">
            <v>浙江医药股份有限公司</v>
          </cell>
          <cell r="C627" t="str">
            <v>ZheJiang Medicine Co. Ltd. (Disposing Center)</v>
          </cell>
          <cell r="D627" t="str">
            <v/>
          </cell>
        </row>
        <row r="628">
          <cell r="A628" t="str">
            <v>1131ZJ007</v>
          </cell>
          <cell r="B628" t="str">
            <v>绍兴市医药供销有限责任公司</v>
          </cell>
          <cell r="C628" t="str">
            <v>ShaoXing Medicine Supply and Marketing Co., Ltd.</v>
          </cell>
          <cell r="D628" t="str">
            <v/>
          </cell>
        </row>
        <row r="629">
          <cell r="A629" t="str">
            <v>1131ZJ008</v>
          </cell>
          <cell r="B629" t="str">
            <v>杭州华东医药股份有限公司新特药分司</v>
          </cell>
          <cell r="C629" t="str">
            <v>HangZhou HuaDong Medicine Co., Ltd., New Special Drug Branch Co.</v>
          </cell>
          <cell r="D629" t="str">
            <v/>
          </cell>
        </row>
        <row r="630">
          <cell r="A630" t="str">
            <v>1131ZJ009</v>
          </cell>
          <cell r="B630" t="str">
            <v>浙江鄞县医药药材公司</v>
          </cell>
          <cell r="C630" t="str">
            <v>ZheJiang Jin County Medical Drug Co.</v>
          </cell>
          <cell r="D630" t="str">
            <v/>
          </cell>
        </row>
        <row r="631">
          <cell r="A631" t="str">
            <v>1131ZJ010</v>
          </cell>
          <cell r="B631" t="str">
            <v>浙江温岭医药药材有限公司泽国分公司</v>
          </cell>
          <cell r="C631" t="str">
            <v>ZheJiang WenLing Medical Drug Co. Ltd., ZeGuo Branch Co.</v>
          </cell>
          <cell r="D631" t="str">
            <v/>
          </cell>
        </row>
        <row r="632">
          <cell r="A632" t="str">
            <v>1131ZJ011</v>
          </cell>
          <cell r="B632" t="str">
            <v>浙江台州医药采供站药品分公司</v>
          </cell>
          <cell r="C632" t="str">
            <v>ZheJiang TaiZhou  Drug Purchase-supply Station, Drug Branch Co.</v>
          </cell>
          <cell r="D632" t="str">
            <v/>
          </cell>
        </row>
        <row r="633">
          <cell r="A633" t="str">
            <v>1131ZJ012</v>
          </cell>
          <cell r="B633" t="str">
            <v>浙江丽水医药站药品经营科</v>
          </cell>
          <cell r="C633" t="str">
            <v>ZheJiang LiShui Medical Station, Drug Sales Section</v>
          </cell>
          <cell r="D633" t="str">
            <v/>
          </cell>
        </row>
        <row r="634">
          <cell r="A634" t="str">
            <v>1131ZJ013</v>
          </cell>
          <cell r="B634" t="str">
            <v>萧山市医药公司药品分公司</v>
          </cell>
          <cell r="C634" t="str">
            <v>XiaoShan Medicine Co., Drug Branch Co.</v>
          </cell>
          <cell r="D634" t="str">
            <v/>
          </cell>
        </row>
        <row r="635">
          <cell r="A635" t="str">
            <v>1131ZJ014</v>
          </cell>
          <cell r="B635" t="str">
            <v>浙江湖州医药站药品经营部</v>
          </cell>
          <cell r="C635" t="str">
            <v>ZheJiang HuZhou Medicine Station, Drug Sales Dept.</v>
          </cell>
          <cell r="D635" t="str">
            <v/>
          </cell>
        </row>
        <row r="636">
          <cell r="A636" t="str">
            <v>1131ZJ015</v>
          </cell>
          <cell r="B636" t="str">
            <v>浙江丽水医药总公司药品分公司</v>
          </cell>
          <cell r="C636" t="str">
            <v>ZheJiang LiShui Medicine Co., Drug Branch Co.</v>
          </cell>
          <cell r="D636" t="str">
            <v/>
          </cell>
        </row>
        <row r="637">
          <cell r="A637" t="str">
            <v>1131ZJ016</v>
          </cell>
          <cell r="B637" t="str">
            <v>浙江缙云县医药公司</v>
          </cell>
          <cell r="C637" t="str">
            <v>Zhejiang JinYun Medicine Co.</v>
          </cell>
          <cell r="D637" t="str">
            <v/>
          </cell>
        </row>
        <row r="638">
          <cell r="A638" t="str">
            <v>1131ZJ017</v>
          </cell>
          <cell r="B638" t="str">
            <v>龙泉市医药药材总公司</v>
          </cell>
          <cell r="C638" t="str">
            <v>LongQuan Medical Drug Co.</v>
          </cell>
          <cell r="D638" t="str">
            <v/>
          </cell>
        </row>
        <row r="639">
          <cell r="A639" t="str">
            <v>1131ZJ018</v>
          </cell>
          <cell r="B639" t="str">
            <v>浙江德清县第一人民医院</v>
          </cell>
          <cell r="C639" t="str">
            <v>Zhejiang DeQing No.1 RenMin Hospital</v>
          </cell>
          <cell r="D639" t="str">
            <v/>
          </cell>
        </row>
        <row r="640">
          <cell r="A640" t="str">
            <v>1131ZJ019</v>
          </cell>
          <cell r="B640" t="str">
            <v>泰顺县医药公司</v>
          </cell>
          <cell r="C640" t="str">
            <v>Tai Shun Medicine Co.</v>
          </cell>
          <cell r="D640" t="str">
            <v/>
          </cell>
        </row>
        <row r="641">
          <cell r="A641" t="str">
            <v>1131ZJ020</v>
          </cell>
          <cell r="B641" t="str">
            <v>文城县医药公司</v>
          </cell>
          <cell r="C641" t="str">
            <v>WenCheng Medicine Co.</v>
          </cell>
          <cell r="D641" t="str">
            <v/>
          </cell>
        </row>
        <row r="642">
          <cell r="A642" t="str">
            <v>1131ZJ021</v>
          </cell>
          <cell r="B642" t="str">
            <v>浙江震元股份公司绍兴新特药分公司</v>
          </cell>
          <cell r="C642" t="str">
            <v>ZheJiang ZhengYuan Co. Ltd., ShaoXing New Special Drug Branch Co.</v>
          </cell>
          <cell r="D642" t="str">
            <v/>
          </cell>
        </row>
        <row r="643">
          <cell r="A643" t="str">
            <v>1131ZJ022</v>
          </cell>
          <cell r="B643" t="str">
            <v>浙江玉环县医药公司坎门医药经营部</v>
          </cell>
          <cell r="C643" t="str">
            <v>Zhejiang YuHuan Medicine Co., Kanmen Drug Sales Dept.</v>
          </cell>
          <cell r="D643" t="str">
            <v/>
          </cell>
        </row>
        <row r="644">
          <cell r="A644" t="str">
            <v>1131ZJ023</v>
          </cell>
          <cell r="B644" t="str">
            <v>绍兴市健康广告服务部</v>
          </cell>
          <cell r="C644" t="str">
            <v>ShaoXing Health Advertising Service Agency</v>
          </cell>
          <cell r="D644" t="str">
            <v/>
          </cell>
        </row>
        <row r="645">
          <cell r="A645" t="str">
            <v>1131ZJ024</v>
          </cell>
          <cell r="B645" t="str">
            <v>浙江金华泰来医药有限公司</v>
          </cell>
          <cell r="C645" t="str">
            <v>ZheJiang JinHuaTaiLai Medicine Co., Ltd.</v>
          </cell>
          <cell r="D645" t="str">
            <v/>
          </cell>
        </row>
        <row r="646">
          <cell r="A646" t="str">
            <v>1131ZJ025</v>
          </cell>
          <cell r="B646" t="str">
            <v>浙江余姚市医药药材公司</v>
          </cell>
          <cell r="C646" t="str">
            <v>ZheJiang YuYao Medical Drug Co.</v>
          </cell>
          <cell r="D646" t="str">
            <v/>
          </cell>
        </row>
        <row r="647">
          <cell r="A647" t="str">
            <v>1131ZJ026</v>
          </cell>
          <cell r="B647" t="str">
            <v>浙江义乌市医药有限公司</v>
          </cell>
          <cell r="C647" t="str">
            <v>Zhejiang YiWu Medicine Co., Ltd.</v>
          </cell>
          <cell r="D647" t="str">
            <v/>
          </cell>
        </row>
        <row r="648">
          <cell r="A648" t="str">
            <v>1131ZJ027</v>
          </cell>
          <cell r="B648" t="str">
            <v>浙江温州市医药供销公司  (商品公司)</v>
          </cell>
          <cell r="C648" t="str">
            <v>Zhejiang WenZhou Medicine Supply and Marketing Co.</v>
          </cell>
          <cell r="D648" t="str">
            <v/>
          </cell>
        </row>
        <row r="649">
          <cell r="A649" t="str">
            <v>1131ZJ028</v>
          </cell>
          <cell r="B649" t="str">
            <v>浙江金华市医药公司</v>
          </cell>
          <cell r="C649" t="str">
            <v xml:space="preserve">Zhejiang JinHua Medicine Co., </v>
          </cell>
          <cell r="D649" t="str">
            <v/>
          </cell>
        </row>
        <row r="650">
          <cell r="A650" t="str">
            <v>1131ZJ029</v>
          </cell>
          <cell r="B650" t="str">
            <v>嘉兴市医药集团有限司药分司</v>
          </cell>
          <cell r="C650" t="str">
            <v>JiaXing Medicine (Group) Co., Ltd., Drug Branch Co.</v>
          </cell>
          <cell r="D650" t="str">
            <v/>
          </cell>
        </row>
        <row r="651">
          <cell r="A651" t="str">
            <v>1131ZJ030</v>
          </cell>
          <cell r="B651" t="str">
            <v>浙江温岭医药药材有限公司</v>
          </cell>
          <cell r="C651" t="str">
            <v>Zhejiang WenLing Medicine  Co. Ltd., TaiPing Branch Co.</v>
          </cell>
          <cell r="D651" t="str">
            <v/>
          </cell>
        </row>
        <row r="652">
          <cell r="A652" t="str">
            <v>1131ZJ031</v>
          </cell>
          <cell r="B652" t="str">
            <v>浙江东阳市医药药材有限公司</v>
          </cell>
          <cell r="C652" t="str">
            <v>Zhejiang DongYang Medicine  Co. Ltd.</v>
          </cell>
          <cell r="D652" t="str">
            <v/>
          </cell>
        </row>
        <row r="653">
          <cell r="A653" t="str">
            <v>1131ZJ032</v>
          </cell>
          <cell r="B653" t="str">
            <v>浙江康宁医药有限公司</v>
          </cell>
          <cell r="C653" t="str">
            <v>Zhejiang KangNing Medicine  Co. Ltd.</v>
          </cell>
          <cell r="D653" t="str">
            <v/>
          </cell>
        </row>
        <row r="654">
          <cell r="A654" t="str">
            <v>1131ZJ033</v>
          </cell>
          <cell r="B654" t="str">
            <v>浙江慈溪市医药药材公司</v>
          </cell>
          <cell r="C654" t="str">
            <v>Zhejiang CiXi Medicine  Co.</v>
          </cell>
          <cell r="D654" t="str">
            <v/>
          </cell>
        </row>
        <row r="655">
          <cell r="A655" t="str">
            <v>1131ZJ034</v>
          </cell>
          <cell r="B655" t="str">
            <v>浙江华东医药股份有限公司中西药械分公司</v>
          </cell>
          <cell r="C655" t="str">
            <v>Zhejiang HuaDong Medicine  Co. Ltd., Chinese and Western Medical Appliance Branch Co.</v>
          </cell>
        </row>
        <row r="656">
          <cell r="A656" t="str">
            <v>1131ZJ035</v>
          </cell>
          <cell r="B656" t="str">
            <v>浙江舟山市医药采购供应站</v>
          </cell>
          <cell r="C656" t="str">
            <v>Zhejiang ZhouShan Medicine  Purchase-supply Station</v>
          </cell>
        </row>
        <row r="657">
          <cell r="A657" t="str">
            <v>1131ZJ036</v>
          </cell>
          <cell r="B657" t="str">
            <v>杭州华东医药股份有限公司药品分司</v>
          </cell>
          <cell r="C657" t="e">
            <v>#N/A</v>
          </cell>
        </row>
        <row r="658">
          <cell r="A658" t="str">
            <v>1131ZJ037</v>
          </cell>
          <cell r="B658" t="str">
            <v xml:space="preserve">浙江温州医药商业集团有限公司  </v>
          </cell>
          <cell r="C658" t="e">
            <v>#N/A</v>
          </cell>
        </row>
        <row r="659">
          <cell r="A659" t="str">
            <v>1131ZJ038</v>
          </cell>
          <cell r="B659" t="str">
            <v xml:space="preserve">杭州震元股份有限公司  </v>
          </cell>
          <cell r="C659" t="e">
            <v>#N/A</v>
          </cell>
        </row>
        <row r="660">
          <cell r="A660" t="str">
            <v>1131ZJ039</v>
          </cell>
          <cell r="B660" t="str">
            <v xml:space="preserve">杭州衢州医药有限公司药品分公司  </v>
          </cell>
          <cell r="C660" t="e">
            <v>#N/A</v>
          </cell>
        </row>
        <row r="661">
          <cell r="A661" t="str">
            <v>1131ZJ040</v>
          </cell>
          <cell r="B661" t="str">
            <v>台州市椒江医药有限公司</v>
          </cell>
          <cell r="C661" t="e">
            <v>#N/A</v>
          </cell>
        </row>
        <row r="662">
          <cell r="A662" t="str">
            <v>1131ZJ041</v>
          </cell>
          <cell r="B662" t="str">
            <v>宁波医药股份有限公司药品分公司西药批发部</v>
          </cell>
          <cell r="C662" t="e">
            <v>#N/A</v>
          </cell>
        </row>
        <row r="663">
          <cell r="A663" t="str">
            <v>1131ZJ042</v>
          </cell>
          <cell r="B663" t="str">
            <v>瑞安市医药公司</v>
          </cell>
          <cell r="C663" t="e">
            <v>#N/A</v>
          </cell>
        </row>
        <row r="664">
          <cell r="A664" t="str">
            <v>1131ZJ043</v>
          </cell>
          <cell r="B664" t="str">
            <v>浙江省医药工业公司</v>
          </cell>
          <cell r="C664">
            <v>0</v>
          </cell>
        </row>
        <row r="665">
          <cell r="A665" t="str">
            <v>1131ZZ001</v>
          </cell>
          <cell r="B665" t="str">
            <v>代垫 DHC 发货运费</v>
          </cell>
          <cell r="C665" t="str">
            <v/>
          </cell>
          <cell r="D665" t="str">
            <v/>
          </cell>
        </row>
        <row r="666">
          <cell r="A666">
            <v>11312</v>
          </cell>
          <cell r="B666" t="str">
            <v>应收内部公司</v>
          </cell>
          <cell r="C666" t="str">
            <v>Account Receivable - intercompany</v>
          </cell>
          <cell r="D666" t="str">
            <v>N</v>
          </cell>
        </row>
        <row r="667">
          <cell r="A667">
            <v>1133</v>
          </cell>
          <cell r="B667" t="str">
            <v>其他应收款</v>
          </cell>
          <cell r="C667" t="str">
            <v>Other Receivable</v>
          </cell>
          <cell r="D667" t="str">
            <v>N</v>
          </cell>
        </row>
        <row r="668">
          <cell r="A668">
            <v>11331</v>
          </cell>
          <cell r="B668" t="str">
            <v>其他应收款 - 职员备用金借款</v>
          </cell>
          <cell r="C668" t="str">
            <v>Other Receivable - Employee permanent advance</v>
          </cell>
          <cell r="D668" t="str">
            <v>N</v>
          </cell>
        </row>
        <row r="669">
          <cell r="A669">
            <v>1133111001</v>
          </cell>
          <cell r="B669" t="str">
            <v>备用金- 朱学庆</v>
          </cell>
          <cell r="C669" t="str">
            <v xml:space="preserve">Zhu Xue Qing </v>
          </cell>
          <cell r="D669" t="str">
            <v/>
          </cell>
        </row>
        <row r="670">
          <cell r="A670">
            <v>1133111002</v>
          </cell>
          <cell r="B670" t="str">
            <v>备用金- 曹厚富</v>
          </cell>
          <cell r="C670" t="str">
            <v>Cao Huo Fu</v>
          </cell>
          <cell r="D670" t="str">
            <v/>
          </cell>
        </row>
        <row r="671">
          <cell r="A671">
            <v>1133111003</v>
          </cell>
          <cell r="B671" t="str">
            <v>备用金- 范玲</v>
          </cell>
          <cell r="C671" t="str">
            <v>Fan Ling</v>
          </cell>
          <cell r="D671" t="str">
            <v/>
          </cell>
        </row>
        <row r="672">
          <cell r="A672">
            <v>1133111004</v>
          </cell>
          <cell r="B672" t="str">
            <v>备用金- 白静</v>
          </cell>
          <cell r="C672" t="str">
            <v xml:space="preserve">He Zhi Jian </v>
          </cell>
          <cell r="D672" t="str">
            <v/>
          </cell>
        </row>
        <row r="673">
          <cell r="A673">
            <v>1133111005</v>
          </cell>
          <cell r="B673" t="str">
            <v>备用金- 杨霞</v>
          </cell>
          <cell r="C673" t="str">
            <v>Li Zhan Jun</v>
          </cell>
          <cell r="D673" t="str">
            <v/>
          </cell>
        </row>
        <row r="674">
          <cell r="A674">
            <v>1133112001</v>
          </cell>
          <cell r="B674" t="str">
            <v>备用金- 何志坚</v>
          </cell>
          <cell r="C674" t="str">
            <v xml:space="preserve">Li Zhi Ying </v>
          </cell>
          <cell r="D674" t="str">
            <v/>
          </cell>
        </row>
        <row r="675">
          <cell r="A675">
            <v>1133112002</v>
          </cell>
          <cell r="B675" t="str">
            <v>备用金- 李战军</v>
          </cell>
          <cell r="C675" t="str">
            <v xml:space="preserve">Zhang Li Hui </v>
          </cell>
          <cell r="D675" t="str">
            <v/>
          </cell>
        </row>
        <row r="676">
          <cell r="A676">
            <v>1133112003</v>
          </cell>
          <cell r="B676" t="str">
            <v>备用金- 李志英</v>
          </cell>
          <cell r="C676" t="str">
            <v>Wang Ling</v>
          </cell>
          <cell r="D676" t="str">
            <v/>
          </cell>
        </row>
        <row r="677">
          <cell r="A677">
            <v>1133112004</v>
          </cell>
          <cell r="B677" t="str">
            <v>备用金- 张丽晖</v>
          </cell>
          <cell r="C677" t="str">
            <v>Liu Gui Qin</v>
          </cell>
          <cell r="D677" t="str">
            <v/>
          </cell>
        </row>
        <row r="678">
          <cell r="A678">
            <v>1133112005</v>
          </cell>
          <cell r="B678" t="str">
            <v>备用金- 王玲</v>
          </cell>
          <cell r="C678" t="str">
            <v xml:space="preserve">Wu Zhi Gang </v>
          </cell>
          <cell r="D678" t="str">
            <v/>
          </cell>
        </row>
        <row r="679">
          <cell r="A679">
            <v>1133112006</v>
          </cell>
          <cell r="B679" t="str">
            <v>备用金- 刘桂琴</v>
          </cell>
          <cell r="C679" t="str">
            <v>Shan Lei</v>
          </cell>
          <cell r="D679" t="str">
            <v/>
          </cell>
        </row>
        <row r="680">
          <cell r="A680">
            <v>1133112007</v>
          </cell>
          <cell r="B680" t="str">
            <v>备用金- 吴志刚</v>
          </cell>
          <cell r="C680" t="str">
            <v>Chen Gang</v>
          </cell>
          <cell r="D680" t="str">
            <v/>
          </cell>
        </row>
        <row r="681">
          <cell r="A681">
            <v>1133112008</v>
          </cell>
          <cell r="B681" t="str">
            <v>备用金- 单磊</v>
          </cell>
          <cell r="C681" t="str">
            <v>Wang Hong Bing</v>
          </cell>
          <cell r="D681" t="str">
            <v/>
          </cell>
        </row>
        <row r="682">
          <cell r="A682">
            <v>1133112009</v>
          </cell>
          <cell r="B682" t="str">
            <v>备用金- 陈刚</v>
          </cell>
          <cell r="C682" t="str">
            <v>Lu Hua</v>
          </cell>
          <cell r="D682" t="str">
            <v/>
          </cell>
        </row>
        <row r="683">
          <cell r="A683">
            <v>1133112010</v>
          </cell>
          <cell r="B683" t="str">
            <v>备用金- 彭羽</v>
          </cell>
          <cell r="C683" t="str">
            <v>Jin Hai Ying</v>
          </cell>
          <cell r="D683" t="str">
            <v/>
          </cell>
        </row>
        <row r="684">
          <cell r="A684">
            <v>1133112011</v>
          </cell>
          <cell r="B684" t="str">
            <v>备用金- 蒋峥嵘</v>
          </cell>
          <cell r="C684" t="str">
            <v>Sun Hong Wei</v>
          </cell>
          <cell r="D684" t="str">
            <v/>
          </cell>
        </row>
        <row r="685">
          <cell r="A685">
            <v>1133112012</v>
          </cell>
          <cell r="B685" t="str">
            <v>备用金- 郝锡伟</v>
          </cell>
          <cell r="C685" t="str">
            <v>Zhao Xiu Jie</v>
          </cell>
          <cell r="D685" t="str">
            <v/>
          </cell>
        </row>
        <row r="686">
          <cell r="A686">
            <v>1133113001</v>
          </cell>
          <cell r="B686" t="str">
            <v>备用金- 王虹冰</v>
          </cell>
          <cell r="C686" t="str">
            <v>Li Ping</v>
          </cell>
          <cell r="D686" t="str">
            <v/>
          </cell>
        </row>
        <row r="687">
          <cell r="A687">
            <v>1133113002</v>
          </cell>
          <cell r="B687" t="str">
            <v>备用金- 吕华</v>
          </cell>
          <cell r="C687" t="str">
            <v>Zeng Li Zhong</v>
          </cell>
          <cell r="D687" t="str">
            <v/>
          </cell>
        </row>
        <row r="688">
          <cell r="A688">
            <v>1133113003</v>
          </cell>
          <cell r="B688" t="str">
            <v>备用金- 金海英</v>
          </cell>
          <cell r="C688" t="str">
            <v>Li Yan Ming</v>
          </cell>
        </row>
        <row r="689">
          <cell r="A689">
            <v>1133113004</v>
          </cell>
          <cell r="B689" t="str">
            <v>备用金- 孙宏伟</v>
          </cell>
          <cell r="C689" t="str">
            <v>Wang Hai Tao</v>
          </cell>
        </row>
        <row r="690">
          <cell r="A690">
            <v>1133113005</v>
          </cell>
          <cell r="B690" t="str">
            <v>备用金- 赵秀杰</v>
          </cell>
          <cell r="C690" t="str">
            <v>Bai Hong</v>
          </cell>
          <cell r="D690" t="str">
            <v/>
          </cell>
        </row>
        <row r="691">
          <cell r="A691">
            <v>1133113006</v>
          </cell>
          <cell r="B691" t="str">
            <v>备用金- 李屏</v>
          </cell>
          <cell r="C691" t="str">
            <v>Cui Ying</v>
          </cell>
          <cell r="D691" t="str">
            <v/>
          </cell>
        </row>
        <row r="692">
          <cell r="A692">
            <v>1133113007</v>
          </cell>
          <cell r="B692" t="str">
            <v>备用金- 曾丽忠</v>
          </cell>
          <cell r="C692" t="str">
            <v>Zhang  Gui Qiu</v>
          </cell>
          <cell r="D692" t="str">
            <v/>
          </cell>
        </row>
        <row r="693">
          <cell r="A693">
            <v>1133113008</v>
          </cell>
          <cell r="B693" t="str">
            <v>备用金- 李艳明</v>
          </cell>
          <cell r="C693" t="str">
            <v>Huang Min</v>
          </cell>
          <cell r="D693" t="str">
            <v/>
          </cell>
        </row>
        <row r="694">
          <cell r="A694">
            <v>1133113009</v>
          </cell>
          <cell r="B694" t="str">
            <v>备用金- 王海涛</v>
          </cell>
          <cell r="C694" t="str">
            <v xml:space="preserve">Chen Gang </v>
          </cell>
          <cell r="D694" t="str">
            <v/>
          </cell>
        </row>
        <row r="695">
          <cell r="A695">
            <v>1133113010</v>
          </cell>
          <cell r="B695" t="str">
            <v>备用金- 王罡</v>
          </cell>
          <cell r="C695" t="str">
            <v xml:space="preserve">Ren Ying </v>
          </cell>
          <cell r="D695" t="str">
            <v/>
          </cell>
        </row>
        <row r="696">
          <cell r="A696">
            <v>1133121001</v>
          </cell>
          <cell r="B696" t="str">
            <v>备用金- 白虹</v>
          </cell>
          <cell r="C696" t="str">
            <v>Che Li Mu</v>
          </cell>
          <cell r="D696" t="str">
            <v/>
          </cell>
        </row>
        <row r="697">
          <cell r="A697">
            <v>1133121002</v>
          </cell>
          <cell r="B697" t="str">
            <v>备用金- 崔英</v>
          </cell>
          <cell r="C697" t="str">
            <v xml:space="preserve">Gong Jian Guo </v>
          </cell>
          <cell r="D697" t="str">
            <v/>
          </cell>
        </row>
        <row r="698">
          <cell r="A698">
            <v>1133121003</v>
          </cell>
          <cell r="B698" t="str">
            <v>备用金- 张桂秋</v>
          </cell>
          <cell r="C698" t="str">
            <v xml:space="preserve">Ji Tao </v>
          </cell>
          <cell r="D698" t="str">
            <v/>
          </cell>
        </row>
        <row r="699">
          <cell r="A699">
            <v>1133131001</v>
          </cell>
          <cell r="B699" t="str">
            <v>备用金- 刘林</v>
          </cell>
          <cell r="C699" t="str">
            <v>Zheng Bing</v>
          </cell>
        </row>
        <row r="700">
          <cell r="A700">
            <v>1133131002</v>
          </cell>
          <cell r="B700" t="str">
            <v>备用金- 冯杰玉</v>
          </cell>
          <cell r="C700" t="str">
            <v>Sun Yu</v>
          </cell>
        </row>
        <row r="701">
          <cell r="A701">
            <v>1133131003</v>
          </cell>
          <cell r="B701" t="str">
            <v>备用金- 牟春颖</v>
          </cell>
          <cell r="C701" t="str">
            <v>Pan Hong</v>
          </cell>
        </row>
        <row r="702">
          <cell r="A702">
            <v>1133131004</v>
          </cell>
          <cell r="B702" t="str">
            <v>备用金- 张营</v>
          </cell>
          <cell r="C702" t="str">
            <v>Liu Lin</v>
          </cell>
          <cell r="D702" t="str">
            <v/>
          </cell>
        </row>
        <row r="703">
          <cell r="A703">
            <v>1133131005</v>
          </cell>
          <cell r="B703" t="str">
            <v>备用金- 林辛</v>
          </cell>
          <cell r="C703" t="str">
            <v>Feng Jie Yu</v>
          </cell>
          <cell r="D703" t="str">
            <v/>
          </cell>
        </row>
        <row r="704">
          <cell r="A704">
            <v>1133131006</v>
          </cell>
          <cell r="B704" t="str">
            <v>备用金- 王大向</v>
          </cell>
          <cell r="C704" t="str">
            <v>Mu Chun Ying</v>
          </cell>
          <cell r="D704" t="str">
            <v/>
          </cell>
        </row>
        <row r="705">
          <cell r="A705">
            <v>1133132001</v>
          </cell>
          <cell r="B705" t="str">
            <v>备用金- 黄敏</v>
          </cell>
          <cell r="C705" t="str">
            <v>Zhang Ying</v>
          </cell>
          <cell r="D705" t="str">
            <v/>
          </cell>
        </row>
        <row r="706">
          <cell r="A706">
            <v>1133132002</v>
          </cell>
          <cell r="B706" t="str">
            <v>备用金- 陈岗</v>
          </cell>
          <cell r="C706" t="str">
            <v>Wang Da Xiang</v>
          </cell>
        </row>
        <row r="707">
          <cell r="A707">
            <v>1133132003</v>
          </cell>
          <cell r="B707" t="str">
            <v>备用金- 任英</v>
          </cell>
          <cell r="C707" t="str">
            <v xml:space="preserve">Sun Xiao Guang </v>
          </cell>
          <cell r="D707" t="str">
            <v/>
          </cell>
        </row>
        <row r="708">
          <cell r="A708">
            <v>1133132004</v>
          </cell>
          <cell r="B708" t="str">
            <v xml:space="preserve">备用金- 车里穆 </v>
          </cell>
          <cell r="C708" t="str">
            <v>Chen Chun Mei</v>
          </cell>
          <cell r="D708" t="str">
            <v/>
          </cell>
        </row>
        <row r="709">
          <cell r="A709">
            <v>1133132005</v>
          </cell>
          <cell r="B709" t="str">
            <v>备用金- 巩建国</v>
          </cell>
          <cell r="C709" t="str">
            <v xml:space="preserve">Liu Ning </v>
          </cell>
          <cell r="D709" t="str">
            <v/>
          </cell>
        </row>
        <row r="710">
          <cell r="A710">
            <v>1133132006</v>
          </cell>
          <cell r="B710" t="str">
            <v>备用金- 姬涛</v>
          </cell>
          <cell r="C710" t="str">
            <v>Shen Run Xia</v>
          </cell>
          <cell r="D710" t="str">
            <v/>
          </cell>
        </row>
        <row r="711">
          <cell r="A711">
            <v>1133132007</v>
          </cell>
          <cell r="B711" t="str">
            <v>备用金- 郑冰</v>
          </cell>
          <cell r="C711" t="str">
            <v>Xun Wen</v>
          </cell>
          <cell r="D711" t="str">
            <v/>
          </cell>
        </row>
        <row r="712">
          <cell r="A712">
            <v>1133132008</v>
          </cell>
          <cell r="B712" t="str">
            <v>备用金- 孙雨</v>
          </cell>
          <cell r="C712" t="str">
            <v>Wang Jun</v>
          </cell>
          <cell r="D712" t="str">
            <v/>
          </cell>
        </row>
        <row r="713">
          <cell r="A713">
            <v>1133132009</v>
          </cell>
          <cell r="B713" t="str">
            <v>备用金- 潘虹</v>
          </cell>
          <cell r="C713" t="str">
            <v xml:space="preserve">Yu Wen Rong </v>
          </cell>
          <cell r="D713" t="str">
            <v/>
          </cell>
        </row>
        <row r="714">
          <cell r="A714">
            <v>1133132010</v>
          </cell>
          <cell r="B714" t="str">
            <v>备用金- 単雅娟</v>
          </cell>
          <cell r="C714" t="str">
            <v>Yin Jun</v>
          </cell>
        </row>
        <row r="715">
          <cell r="A715">
            <v>1133141001</v>
          </cell>
          <cell r="B715" t="str">
            <v>备用金- 孙小光</v>
          </cell>
          <cell r="C715" t="str">
            <v>Zhao Quan</v>
          </cell>
        </row>
        <row r="716">
          <cell r="A716">
            <v>1133141002</v>
          </cell>
          <cell r="B716" t="str">
            <v>备用金- 陈春梅</v>
          </cell>
          <cell r="C716" t="str">
            <v xml:space="preserve">Zhang Xing </v>
          </cell>
        </row>
        <row r="717">
          <cell r="A717">
            <v>1133141003</v>
          </cell>
          <cell r="B717" t="str">
            <v>备用金- 刘宁</v>
          </cell>
          <cell r="C717" t="str">
            <v>Gu Yan</v>
          </cell>
        </row>
        <row r="718">
          <cell r="A718">
            <v>1133141004</v>
          </cell>
          <cell r="B718" t="str">
            <v>备用金- 沈润霞</v>
          </cell>
          <cell r="C718" t="str">
            <v>Guo Li Yu</v>
          </cell>
        </row>
        <row r="719">
          <cell r="A719">
            <v>1133141005</v>
          </cell>
          <cell r="B719" t="str">
            <v>备用金- 徐雯</v>
          </cell>
          <cell r="C719" t="str">
            <v>Wang Xing Heng</v>
          </cell>
        </row>
        <row r="720">
          <cell r="A720">
            <v>1133141006</v>
          </cell>
          <cell r="B720" t="str">
            <v>备用金- 王君</v>
          </cell>
          <cell r="C720" t="str">
            <v>Tu Bi Lin</v>
          </cell>
        </row>
        <row r="721">
          <cell r="A721">
            <v>1133141007</v>
          </cell>
          <cell r="B721" t="str">
            <v>备用金- 俞文蓉</v>
          </cell>
          <cell r="C721" t="str">
            <v>Lu Yong</v>
          </cell>
        </row>
        <row r="722">
          <cell r="A722">
            <v>1133141008</v>
          </cell>
          <cell r="B722" t="str">
            <v>备用金- 殷俊</v>
          </cell>
          <cell r="C722" t="str">
            <v>Bao Zhi Ping</v>
          </cell>
        </row>
        <row r="723">
          <cell r="A723">
            <v>1133141009</v>
          </cell>
          <cell r="B723" t="str">
            <v>备用金- 招权</v>
          </cell>
          <cell r="C723" t="str">
            <v>Guan Min Xia</v>
          </cell>
          <cell r="D723" t="str">
            <v/>
          </cell>
        </row>
        <row r="724">
          <cell r="A724">
            <v>1133141010</v>
          </cell>
          <cell r="B724" t="str">
            <v>备用金- 张星</v>
          </cell>
          <cell r="C724" t="str">
            <v xml:space="preserve">Wen Hai Chang </v>
          </cell>
          <cell r="D724" t="str">
            <v/>
          </cell>
        </row>
        <row r="725">
          <cell r="A725">
            <v>1133141011</v>
          </cell>
          <cell r="B725" t="str">
            <v>备用金- 顾焱</v>
          </cell>
          <cell r="C725" t="str">
            <v xml:space="preserve">Yang Da Qing </v>
          </cell>
          <cell r="D725" t="str">
            <v/>
          </cell>
        </row>
        <row r="726">
          <cell r="A726">
            <v>1133141012</v>
          </cell>
          <cell r="B726" t="str">
            <v>备用金- 姚晟</v>
          </cell>
          <cell r="C726" t="str">
            <v xml:space="preserve">Chen Wen Guang </v>
          </cell>
          <cell r="D726" t="str">
            <v/>
          </cell>
        </row>
        <row r="727">
          <cell r="A727">
            <v>1133141013</v>
          </cell>
          <cell r="B727" t="str">
            <v>备用金- 郭立宇</v>
          </cell>
          <cell r="C727" t="str">
            <v>Guo Jian Kui</v>
          </cell>
          <cell r="D727" t="str">
            <v/>
          </cell>
        </row>
        <row r="728">
          <cell r="A728">
            <v>1133141014</v>
          </cell>
          <cell r="B728" t="str">
            <v>备用金- 王星恒</v>
          </cell>
          <cell r="C728" t="str">
            <v xml:space="preserve">Tang Yu Lin </v>
          </cell>
          <cell r="D728" t="str">
            <v/>
          </cell>
        </row>
        <row r="729">
          <cell r="A729">
            <v>1133141015</v>
          </cell>
          <cell r="B729" t="str">
            <v>备用金- 涂必林</v>
          </cell>
          <cell r="C729" t="str">
            <v>Mao Qian Xin</v>
          </cell>
          <cell r="D729" t="str">
            <v/>
          </cell>
        </row>
        <row r="730">
          <cell r="A730">
            <v>1133141016</v>
          </cell>
          <cell r="B730" t="str">
            <v>备用金- 吕永</v>
          </cell>
          <cell r="C730" t="str">
            <v xml:space="preserve">Wu Xiang Yang </v>
          </cell>
          <cell r="D730" t="str">
            <v/>
          </cell>
        </row>
        <row r="731">
          <cell r="A731">
            <v>1133141017</v>
          </cell>
          <cell r="B731" t="str">
            <v>备用金- 包志平</v>
          </cell>
          <cell r="C731" t="str">
            <v>Chen Xiu Bin</v>
          </cell>
        </row>
        <row r="732">
          <cell r="A732">
            <v>1133141201</v>
          </cell>
          <cell r="B732" t="str">
            <v>备用金- 管敏霞</v>
          </cell>
          <cell r="C732" t="str">
            <v>Zhou Li Zhen</v>
          </cell>
        </row>
        <row r="733">
          <cell r="A733">
            <v>1133141202</v>
          </cell>
          <cell r="B733" t="str">
            <v>备用金- 闻海昌</v>
          </cell>
          <cell r="C733" t="str">
            <v>Wu Xiao Yong</v>
          </cell>
        </row>
        <row r="734">
          <cell r="A734">
            <v>1133141203</v>
          </cell>
          <cell r="B734" t="str">
            <v>备用金- 杨大庆</v>
          </cell>
          <cell r="C734" t="str">
            <v>Zhao Ke Jun</v>
          </cell>
        </row>
        <row r="735">
          <cell r="A735">
            <v>1133141204</v>
          </cell>
          <cell r="B735" t="str">
            <v>备用金- 陈文光</v>
          </cell>
          <cell r="C735" t="str">
            <v>Wu Jun</v>
          </cell>
        </row>
        <row r="736">
          <cell r="A736">
            <v>1133141205</v>
          </cell>
          <cell r="B736" t="str">
            <v>备用金- 郭健魁</v>
          </cell>
          <cell r="C736" t="str">
            <v>Deng Guo Yun</v>
          </cell>
        </row>
        <row r="737">
          <cell r="A737">
            <v>1133141206</v>
          </cell>
          <cell r="B737" t="str">
            <v>备用金- 汤玉林</v>
          </cell>
          <cell r="C737" t="str">
            <v>Xu Han Lin</v>
          </cell>
        </row>
        <row r="738">
          <cell r="A738">
            <v>1133141207</v>
          </cell>
          <cell r="B738" t="str">
            <v>备用金- 毛谦新</v>
          </cell>
          <cell r="C738" t="str">
            <v>Hu Kai</v>
          </cell>
        </row>
        <row r="739">
          <cell r="A739">
            <v>1133141208</v>
          </cell>
          <cell r="B739" t="str">
            <v>备用金- 吴向阳</v>
          </cell>
          <cell r="C739" t="str">
            <v>Wang Fang</v>
          </cell>
        </row>
        <row r="740">
          <cell r="A740">
            <v>1133141209</v>
          </cell>
          <cell r="B740" t="str">
            <v>备用金- 陈秀斌</v>
          </cell>
          <cell r="C740" t="str">
            <v>Zhang Jian Song</v>
          </cell>
        </row>
        <row r="741">
          <cell r="A741">
            <v>1133141210</v>
          </cell>
          <cell r="B741" t="str">
            <v>备用金- 周丽珍</v>
          </cell>
          <cell r="C741" t="str">
            <v>Wang Long</v>
          </cell>
          <cell r="D741" t="str">
            <v/>
          </cell>
        </row>
        <row r="742">
          <cell r="A742">
            <v>1133141211</v>
          </cell>
          <cell r="B742" t="str">
            <v>备用金- 吴小勇</v>
          </cell>
          <cell r="C742" t="str">
            <v xml:space="preserve">Lin Ya </v>
          </cell>
          <cell r="D742" t="str">
            <v/>
          </cell>
        </row>
        <row r="743">
          <cell r="A743">
            <v>1133141212</v>
          </cell>
          <cell r="B743" t="str">
            <v>备用金- 赵科君</v>
          </cell>
          <cell r="C743" t="str">
            <v>Yang Wei Jun</v>
          </cell>
          <cell r="D743" t="str">
            <v/>
          </cell>
        </row>
        <row r="744">
          <cell r="A744">
            <v>1133141213</v>
          </cell>
          <cell r="B744" t="str">
            <v>备用金- 吴军</v>
          </cell>
          <cell r="C744" t="str">
            <v xml:space="preserve">Wu Guang Man </v>
          </cell>
          <cell r="D744" t="str">
            <v/>
          </cell>
        </row>
        <row r="745">
          <cell r="A745">
            <v>1133141214</v>
          </cell>
          <cell r="B745" t="str">
            <v>备用金- 邓国贇</v>
          </cell>
          <cell r="C745" t="str">
            <v>Xu Jia Wei</v>
          </cell>
          <cell r="D745" t="str">
            <v/>
          </cell>
        </row>
        <row r="746">
          <cell r="A746">
            <v>1133141215</v>
          </cell>
          <cell r="B746" t="str">
            <v>备用金- 徐汉林</v>
          </cell>
          <cell r="C746" t="str">
            <v>Chen Lian Yu</v>
          </cell>
          <cell r="D746" t="str">
            <v/>
          </cell>
        </row>
        <row r="747">
          <cell r="A747">
            <v>1133141216</v>
          </cell>
          <cell r="B747" t="str">
            <v>备用金- 胡凯</v>
          </cell>
          <cell r="C747" t="str">
            <v>Jiang Chang Guo</v>
          </cell>
          <cell r="D747" t="str">
            <v/>
          </cell>
        </row>
        <row r="748">
          <cell r="A748">
            <v>1133141217</v>
          </cell>
          <cell r="B748" t="str">
            <v>备用金- 王芳</v>
          </cell>
          <cell r="C748" t="str">
            <v>Xu Long</v>
          </cell>
          <cell r="D748" t="str">
            <v/>
          </cell>
        </row>
        <row r="749">
          <cell r="A749">
            <v>1133141218</v>
          </cell>
          <cell r="B749" t="str">
            <v>备用金- 张健松</v>
          </cell>
          <cell r="C749" t="str">
            <v>Lu Xiao Hong</v>
          </cell>
          <cell r="D749" t="str">
            <v/>
          </cell>
        </row>
        <row r="750">
          <cell r="A750">
            <v>1133141401</v>
          </cell>
          <cell r="B750" t="str">
            <v>备用金- 王龙</v>
          </cell>
          <cell r="C750" t="str">
            <v xml:space="preserve">Guan Lu Hai </v>
          </cell>
          <cell r="D750" t="str">
            <v/>
          </cell>
        </row>
        <row r="751">
          <cell r="A751">
            <v>1133141402</v>
          </cell>
          <cell r="B751" t="str">
            <v>备用金- 林雅</v>
          </cell>
          <cell r="C751" t="str">
            <v>Zhang Ya Qi</v>
          </cell>
        </row>
        <row r="752">
          <cell r="A752">
            <v>1133141403</v>
          </cell>
          <cell r="B752" t="str">
            <v>备用金- 杨伟俊</v>
          </cell>
          <cell r="C752" t="str">
            <v>Zhuang Chun Lan</v>
          </cell>
        </row>
        <row r="753">
          <cell r="A753">
            <v>1133141404</v>
          </cell>
          <cell r="B753" t="str">
            <v>备用金- 吴广满</v>
          </cell>
          <cell r="C753" t="str">
            <v xml:space="preserve">Huang Jian </v>
          </cell>
        </row>
        <row r="754">
          <cell r="A754">
            <v>1133141405</v>
          </cell>
          <cell r="B754" t="str">
            <v>备用金- 徐家伟</v>
          </cell>
          <cell r="C754" t="str">
            <v>Tao Yong</v>
          </cell>
        </row>
        <row r="755">
          <cell r="A755">
            <v>1133141406</v>
          </cell>
          <cell r="B755" t="str">
            <v>备用金- 陈连宇</v>
          </cell>
          <cell r="C755" t="str">
            <v>Zhang Fang</v>
          </cell>
        </row>
        <row r="756">
          <cell r="A756">
            <v>1133141407</v>
          </cell>
          <cell r="B756" t="str">
            <v>备用金- 江昌国</v>
          </cell>
          <cell r="C756" t="str">
            <v>Sun Yan</v>
          </cell>
        </row>
        <row r="757">
          <cell r="A757">
            <v>1133141408</v>
          </cell>
          <cell r="B757" t="str">
            <v>备用金- 徐龙</v>
          </cell>
          <cell r="C757" t="str">
            <v>Sun Xiang Ping</v>
          </cell>
        </row>
        <row r="758">
          <cell r="A758">
            <v>1133141409</v>
          </cell>
          <cell r="B758" t="str">
            <v>备用金- 吕晓红</v>
          </cell>
          <cell r="C758" t="str">
            <v>Tao Dong Feng</v>
          </cell>
        </row>
        <row r="759">
          <cell r="A759">
            <v>1133141410</v>
          </cell>
          <cell r="B759" t="str">
            <v>备用金- 关陆海</v>
          </cell>
          <cell r="C759" t="e">
            <v>#N/A</v>
          </cell>
        </row>
        <row r="760">
          <cell r="A760">
            <v>1133141411</v>
          </cell>
          <cell r="B760" t="str">
            <v>备用金- 张雅棋</v>
          </cell>
          <cell r="C760" t="e">
            <v>#N/A</v>
          </cell>
        </row>
        <row r="761">
          <cell r="A761">
            <v>1133141412</v>
          </cell>
          <cell r="B761" t="str">
            <v>备用金- 庄春兰</v>
          </cell>
          <cell r="C761" t="e">
            <v>#N/A</v>
          </cell>
        </row>
        <row r="762">
          <cell r="A762">
            <v>1133141413</v>
          </cell>
          <cell r="B762" t="str">
            <v>备用金- 黄健</v>
          </cell>
          <cell r="C762" t="e">
            <v>#N/A</v>
          </cell>
        </row>
        <row r="763">
          <cell r="A763">
            <v>1133141414</v>
          </cell>
          <cell r="B763" t="str">
            <v>备用金- 陶勇</v>
          </cell>
          <cell r="C763" t="str">
            <v>Cui Li Ming</v>
          </cell>
          <cell r="D763" t="str">
            <v/>
          </cell>
        </row>
        <row r="764">
          <cell r="A764">
            <v>1133141415</v>
          </cell>
          <cell r="B764" t="str">
            <v>备用金- 张芳</v>
          </cell>
          <cell r="C764" t="str">
            <v xml:space="preserve">Zhao Ji Guang </v>
          </cell>
          <cell r="D764" t="str">
            <v/>
          </cell>
        </row>
        <row r="765">
          <cell r="A765">
            <v>1133141416</v>
          </cell>
          <cell r="B765" t="str">
            <v>备用金- 孙燕</v>
          </cell>
          <cell r="C765" t="str">
            <v>Jiao Hui</v>
          </cell>
          <cell r="D765" t="str">
            <v/>
          </cell>
        </row>
        <row r="766">
          <cell r="A766">
            <v>1133141417</v>
          </cell>
          <cell r="B766" t="str">
            <v>备用金- 孙湘萍</v>
          </cell>
          <cell r="C766" t="str">
            <v>Liang Li Xin</v>
          </cell>
          <cell r="D766" t="str">
            <v/>
          </cell>
        </row>
        <row r="767">
          <cell r="A767">
            <v>1133141418</v>
          </cell>
          <cell r="B767" t="str">
            <v>备用金- 陶东风</v>
          </cell>
          <cell r="C767" t="str">
            <v xml:space="preserve">Wang Yu Qin </v>
          </cell>
          <cell r="D767" t="str">
            <v/>
          </cell>
        </row>
        <row r="768">
          <cell r="A768">
            <v>1133141419</v>
          </cell>
          <cell r="B768" t="str">
            <v>备用金- 祝群</v>
          </cell>
          <cell r="C768" t="str">
            <v xml:space="preserve">Zhou Ying Min </v>
          </cell>
          <cell r="D768" t="str">
            <v/>
          </cell>
        </row>
        <row r="769">
          <cell r="A769">
            <v>1133141420</v>
          </cell>
          <cell r="B769" t="str">
            <v>备用金- 奚小芳</v>
          </cell>
          <cell r="C769" t="str">
            <v>Sun Zhi Xia</v>
          </cell>
          <cell r="D769" t="str">
            <v/>
          </cell>
        </row>
        <row r="770">
          <cell r="A770">
            <v>1133141421</v>
          </cell>
          <cell r="B770" t="str">
            <v>备用金- 耿东</v>
          </cell>
          <cell r="C770" t="str">
            <v xml:space="preserve">Chen Jun Fei </v>
          </cell>
          <cell r="D770" t="str">
            <v/>
          </cell>
        </row>
        <row r="771">
          <cell r="A771">
            <v>1133141501</v>
          </cell>
          <cell r="B771" t="str">
            <v>备用金- 詹蓉蓉</v>
          </cell>
          <cell r="C771" t="str">
            <v>Zhang Ming Ming</v>
          </cell>
          <cell r="D771" t="str">
            <v/>
          </cell>
        </row>
        <row r="772">
          <cell r="A772">
            <v>1133141502</v>
          </cell>
          <cell r="B772" t="str">
            <v>备用金- 胡飞</v>
          </cell>
          <cell r="C772" t="str">
            <v xml:space="preserve">Wang Rui </v>
          </cell>
        </row>
        <row r="773">
          <cell r="A773">
            <v>1133141503</v>
          </cell>
          <cell r="B773" t="str">
            <v>备用金- 王家勤</v>
          </cell>
          <cell r="C773" t="str">
            <v xml:space="preserve">He Ying </v>
          </cell>
        </row>
        <row r="774">
          <cell r="A774">
            <v>1133141601</v>
          </cell>
          <cell r="B774" t="str">
            <v>备用金- 崔立明</v>
          </cell>
          <cell r="C774" t="str">
            <v>Yang Shu Yong</v>
          </cell>
        </row>
        <row r="775">
          <cell r="A775">
            <v>1133141602</v>
          </cell>
          <cell r="B775" t="str">
            <v>备用金- 赵继广</v>
          </cell>
          <cell r="C775" t="str">
            <v xml:space="preserve">Wu Chuan Tao </v>
          </cell>
        </row>
        <row r="776">
          <cell r="A776">
            <v>1133141603</v>
          </cell>
          <cell r="B776" t="str">
            <v>备用金- 焦辉</v>
          </cell>
          <cell r="C776" t="str">
            <v>Zong Cheng  Long</v>
          </cell>
        </row>
        <row r="777">
          <cell r="A777">
            <v>1133141604</v>
          </cell>
          <cell r="B777" t="str">
            <v>备用金- 梁立新</v>
          </cell>
          <cell r="C777" t="str">
            <v>Lu Ri Bou</v>
          </cell>
        </row>
        <row r="778">
          <cell r="A778">
            <v>1133141605</v>
          </cell>
          <cell r="B778" t="str">
            <v>备用金- 王玉琴</v>
          </cell>
          <cell r="C778" t="str">
            <v xml:space="preserve">Chen Ying </v>
          </cell>
        </row>
        <row r="779">
          <cell r="A779">
            <v>1133141606</v>
          </cell>
          <cell r="B779" t="str">
            <v>备用金- 周英民</v>
          </cell>
          <cell r="C779" t="str">
            <v>Yang Kun</v>
          </cell>
        </row>
        <row r="780">
          <cell r="A780">
            <v>1133141607</v>
          </cell>
          <cell r="B780" t="str">
            <v>备用金- 孙志侠</v>
          </cell>
          <cell r="C780" t="e">
            <v>#N/A</v>
          </cell>
        </row>
        <row r="781">
          <cell r="A781">
            <v>1133141608</v>
          </cell>
          <cell r="B781" t="str">
            <v>备用金- 陈俊飞</v>
          </cell>
          <cell r="C781" t="e">
            <v>#N/A</v>
          </cell>
        </row>
        <row r="782">
          <cell r="A782">
            <v>1133141609</v>
          </cell>
          <cell r="B782" t="str">
            <v>备用金- 张明明</v>
          </cell>
          <cell r="C782" t="e">
            <v>#N/A</v>
          </cell>
        </row>
        <row r="783">
          <cell r="A783">
            <v>1133141610</v>
          </cell>
          <cell r="B783" t="str">
            <v>备用金- 王芮</v>
          </cell>
          <cell r="C783" t="e">
            <v>#N/A</v>
          </cell>
        </row>
        <row r="784">
          <cell r="A784">
            <v>1133141611</v>
          </cell>
          <cell r="B784" t="str">
            <v>备用金- 何莹</v>
          </cell>
          <cell r="C784" t="e">
            <v>#N/A</v>
          </cell>
        </row>
        <row r="785">
          <cell r="A785">
            <v>1133141612</v>
          </cell>
          <cell r="B785" t="str">
            <v>备用金- 杨树勇</v>
          </cell>
          <cell r="C785" t="e">
            <v>#N/A</v>
          </cell>
        </row>
        <row r="786">
          <cell r="A786">
            <v>1133141613</v>
          </cell>
          <cell r="B786" t="str">
            <v>备用金- 武传涛</v>
          </cell>
          <cell r="C786" t="e">
            <v>#N/A</v>
          </cell>
        </row>
        <row r="787">
          <cell r="A787">
            <v>1133141614</v>
          </cell>
          <cell r="B787" t="str">
            <v>备用金- 宗成龙</v>
          </cell>
          <cell r="C787" t="e">
            <v>#N/A</v>
          </cell>
        </row>
        <row r="788">
          <cell r="A788">
            <v>1133141615</v>
          </cell>
          <cell r="B788" t="str">
            <v>备用金- 吕日波</v>
          </cell>
          <cell r="C788" t="e">
            <v>#N/A</v>
          </cell>
        </row>
        <row r="789">
          <cell r="A789">
            <v>1133141616</v>
          </cell>
          <cell r="B789" t="str">
            <v>备用金- 陈迎</v>
          </cell>
          <cell r="C789" t="e">
            <v>#N/A</v>
          </cell>
        </row>
        <row r="790">
          <cell r="A790">
            <v>1133141617</v>
          </cell>
          <cell r="B790" t="str">
            <v>备用金- 杨鲲</v>
          </cell>
          <cell r="C790" t="str">
            <v>Fan Bin</v>
          </cell>
          <cell r="D790" t="str">
            <v/>
          </cell>
        </row>
        <row r="791">
          <cell r="A791">
            <v>1133141618</v>
          </cell>
          <cell r="B791" t="str">
            <v>备用金- 邱琳</v>
          </cell>
          <cell r="C791" t="str">
            <v>Jie Jiang Qong</v>
          </cell>
          <cell r="D791" t="str">
            <v/>
          </cell>
        </row>
        <row r="792">
          <cell r="A792">
            <v>1133141619</v>
          </cell>
          <cell r="B792" t="str">
            <v>备用金- 胡刚</v>
          </cell>
          <cell r="C792" t="str">
            <v xml:space="preserve">Kong Jian </v>
          </cell>
          <cell r="D792" t="str">
            <v/>
          </cell>
        </row>
        <row r="793">
          <cell r="A793">
            <v>1133141620</v>
          </cell>
          <cell r="B793" t="str">
            <v>备用金- 赵军</v>
          </cell>
          <cell r="C793" t="str">
            <v>Wang Mu Sheng</v>
          </cell>
          <cell r="D793" t="str">
            <v/>
          </cell>
        </row>
        <row r="794">
          <cell r="A794">
            <v>1133141621</v>
          </cell>
          <cell r="B794" t="str">
            <v>备用金- 齐莹</v>
          </cell>
          <cell r="C794" t="str">
            <v xml:space="preserve">Han Bing </v>
          </cell>
          <cell r="D794" t="str">
            <v/>
          </cell>
        </row>
        <row r="795">
          <cell r="A795">
            <v>1133141622</v>
          </cell>
          <cell r="B795" t="str">
            <v>备用金- 阎立峰</v>
          </cell>
          <cell r="C795" t="str">
            <v xml:space="preserve">Zhao Xiao Hong </v>
          </cell>
          <cell r="D795" t="str">
            <v/>
          </cell>
        </row>
        <row r="796">
          <cell r="A796">
            <v>1133141623</v>
          </cell>
          <cell r="B796" t="str">
            <v>备用金- 贾寿萍</v>
          </cell>
          <cell r="C796" t="str">
            <v xml:space="preserve">Xong Yue Lan </v>
          </cell>
          <cell r="D796" t="str">
            <v/>
          </cell>
        </row>
        <row r="797">
          <cell r="A797">
            <v>1133141624</v>
          </cell>
          <cell r="B797" t="str">
            <v>备用金- 王晓蓓</v>
          </cell>
          <cell r="C797" t="str">
            <v xml:space="preserve">Miao Tian Qing </v>
          </cell>
          <cell r="D797" t="str">
            <v/>
          </cell>
        </row>
        <row r="798">
          <cell r="A798">
            <v>1133141625</v>
          </cell>
          <cell r="B798" t="str">
            <v>备用金- 曹明新</v>
          </cell>
          <cell r="C798" t="str">
            <v>Liu Xiao Peng</v>
          </cell>
          <cell r="D798" t="str">
            <v/>
          </cell>
        </row>
        <row r="799">
          <cell r="A799">
            <v>1133141626</v>
          </cell>
          <cell r="B799" t="str">
            <v>备用金- 李淑艳</v>
          </cell>
          <cell r="C799" t="str">
            <v xml:space="preserve">Hu Xiao Qiang </v>
          </cell>
          <cell r="D799" t="str">
            <v/>
          </cell>
        </row>
        <row r="800">
          <cell r="A800">
            <v>1133141701</v>
          </cell>
          <cell r="B800" t="str">
            <v>备用金- 高秋晔</v>
          </cell>
          <cell r="C800" t="str">
            <v>Huang Wu Xong</v>
          </cell>
          <cell r="D800" t="str">
            <v/>
          </cell>
        </row>
        <row r="801">
          <cell r="A801">
            <v>1133142001</v>
          </cell>
          <cell r="B801" t="str">
            <v>备用金- 樊斌</v>
          </cell>
          <cell r="C801" t="str">
            <v>Wang Tian Ming</v>
          </cell>
          <cell r="D801" t="str">
            <v/>
          </cell>
        </row>
        <row r="802">
          <cell r="A802">
            <v>1133142002</v>
          </cell>
          <cell r="B802" t="str">
            <v>备用金- 揭江琼</v>
          </cell>
          <cell r="C802" t="str">
            <v>Liu Fang Ming</v>
          </cell>
          <cell r="D802" t="str">
            <v/>
          </cell>
        </row>
        <row r="803">
          <cell r="A803">
            <v>1133142003</v>
          </cell>
          <cell r="B803" t="str">
            <v>备用金- 孔健</v>
          </cell>
          <cell r="C803" t="str">
            <v xml:space="preserve">Zhang Li </v>
          </cell>
          <cell r="D803" t="str">
            <v/>
          </cell>
        </row>
        <row r="804">
          <cell r="A804">
            <v>1133142004</v>
          </cell>
          <cell r="B804" t="str">
            <v>备用金- 王木生</v>
          </cell>
          <cell r="C804" t="str">
            <v>Lin  Li</v>
          </cell>
          <cell r="D804" t="str">
            <v/>
          </cell>
        </row>
        <row r="805">
          <cell r="A805">
            <v>1133142005</v>
          </cell>
          <cell r="B805" t="str">
            <v>备用金- 韩冰</v>
          </cell>
          <cell r="C805" t="str">
            <v>Jin Xin Lin</v>
          </cell>
          <cell r="D805" t="str">
            <v/>
          </cell>
        </row>
        <row r="806">
          <cell r="A806">
            <v>1133142006</v>
          </cell>
          <cell r="B806" t="str">
            <v>备用金- 赵小红</v>
          </cell>
          <cell r="C806" t="str">
            <v xml:space="preserve">Mu Wei Wei </v>
          </cell>
        </row>
        <row r="807">
          <cell r="A807">
            <v>1133142007</v>
          </cell>
          <cell r="B807" t="str">
            <v>备用金- 熊跃兰</v>
          </cell>
          <cell r="C807" t="str">
            <v xml:space="preserve">Chen Bin </v>
          </cell>
        </row>
        <row r="808">
          <cell r="A808">
            <v>1133142008</v>
          </cell>
          <cell r="B808" t="str">
            <v>备用金- 缪天庆</v>
          </cell>
          <cell r="C808" t="str">
            <v>Sun Sheng Hong</v>
          </cell>
        </row>
        <row r="809">
          <cell r="A809">
            <v>1133142009</v>
          </cell>
          <cell r="B809" t="str">
            <v>备用金- 刘晓鹏</v>
          </cell>
          <cell r="C809" t="str">
            <v xml:space="preserve">Yang Jing </v>
          </cell>
        </row>
        <row r="810">
          <cell r="A810">
            <v>1133142010</v>
          </cell>
          <cell r="B810" t="str">
            <v>备用金- 胡晓强</v>
          </cell>
          <cell r="C810" t="str">
            <v xml:space="preserve">Wang Zhong Yuan </v>
          </cell>
        </row>
        <row r="811">
          <cell r="A811">
            <v>1133142011</v>
          </cell>
          <cell r="B811" t="str">
            <v>备用金- 黄武雄</v>
          </cell>
          <cell r="C811">
            <v>0</v>
          </cell>
        </row>
        <row r="812">
          <cell r="A812">
            <v>1133142012</v>
          </cell>
          <cell r="B812" t="str">
            <v>备用金- 汪天明</v>
          </cell>
          <cell r="C812" t="str">
            <v xml:space="preserve">Zhou Ying </v>
          </cell>
        </row>
        <row r="813">
          <cell r="A813">
            <v>1133142013</v>
          </cell>
          <cell r="B813" t="str">
            <v>备用金- 刘方铭</v>
          </cell>
          <cell r="C813" t="str">
            <v xml:space="preserve">He Cong Rong </v>
          </cell>
        </row>
        <row r="814">
          <cell r="A814">
            <v>1133142014</v>
          </cell>
          <cell r="B814" t="str">
            <v>备用金- 张莉</v>
          </cell>
          <cell r="C814" t="str">
            <v xml:space="preserve">Zhao Bing </v>
          </cell>
        </row>
        <row r="815">
          <cell r="A815">
            <v>1133142015</v>
          </cell>
          <cell r="B815" t="str">
            <v>备用金- 林漓</v>
          </cell>
          <cell r="C815" t="e">
            <v>#N/A</v>
          </cell>
        </row>
        <row r="816">
          <cell r="A816">
            <v>1133142016</v>
          </cell>
          <cell r="B816" t="str">
            <v>备用金- 靳新琳</v>
          </cell>
          <cell r="C816" t="e">
            <v>#N/A</v>
          </cell>
        </row>
        <row r="817">
          <cell r="A817">
            <v>1133142017</v>
          </cell>
          <cell r="B817" t="str">
            <v>备用金- 穆巍巍</v>
          </cell>
          <cell r="C817" t="e">
            <v>#N/A</v>
          </cell>
        </row>
        <row r="818">
          <cell r="A818">
            <v>1133142018</v>
          </cell>
          <cell r="B818" t="str">
            <v>备用金- 陈斌</v>
          </cell>
          <cell r="C818" t="e">
            <v>#N/A</v>
          </cell>
        </row>
        <row r="819">
          <cell r="A819">
            <v>1133142019</v>
          </cell>
          <cell r="B819" t="str">
            <v>备用金- 孙胜红</v>
          </cell>
          <cell r="C819" t="e">
            <v>#N/A</v>
          </cell>
        </row>
        <row r="820">
          <cell r="A820">
            <v>1133142020</v>
          </cell>
          <cell r="B820" t="str">
            <v>备用金- 杨静</v>
          </cell>
          <cell r="C820" t="e">
            <v>#N/A</v>
          </cell>
        </row>
        <row r="821">
          <cell r="A821">
            <v>1133142021</v>
          </cell>
          <cell r="B821" t="str">
            <v>备用金- 王中元</v>
          </cell>
          <cell r="C821" t="e">
            <v>#N/A</v>
          </cell>
        </row>
        <row r="822">
          <cell r="A822">
            <v>1133142022</v>
          </cell>
          <cell r="B822" t="str">
            <v>备用金- 莫莲华</v>
          </cell>
          <cell r="C822" t="e">
            <v>#N/A</v>
          </cell>
        </row>
        <row r="823">
          <cell r="A823">
            <v>1133142023</v>
          </cell>
          <cell r="B823" t="str">
            <v>备用金- 周颖</v>
          </cell>
          <cell r="C823" t="str">
            <v xml:space="preserve">Li Jie </v>
          </cell>
          <cell r="D823" t="str">
            <v/>
          </cell>
        </row>
        <row r="824">
          <cell r="A824">
            <v>1133142024</v>
          </cell>
          <cell r="B824" t="str">
            <v>备用金- 何从容</v>
          </cell>
          <cell r="C824" t="str">
            <v xml:space="preserve">Chen Feng </v>
          </cell>
          <cell r="D824" t="str">
            <v/>
          </cell>
        </row>
        <row r="825">
          <cell r="A825">
            <v>1133142025</v>
          </cell>
          <cell r="B825" t="str">
            <v>备用金- 赵兵</v>
          </cell>
          <cell r="C825" t="str">
            <v xml:space="preserve">Guo Fang Miao </v>
          </cell>
          <cell r="D825" t="str">
            <v/>
          </cell>
        </row>
        <row r="826">
          <cell r="A826">
            <v>1133142026</v>
          </cell>
          <cell r="B826" t="str">
            <v>备用金- 吴彩玲</v>
          </cell>
          <cell r="C826" t="str">
            <v xml:space="preserve">Zhu Zheng Yong </v>
          </cell>
          <cell r="D826" t="str">
            <v/>
          </cell>
        </row>
        <row r="827">
          <cell r="A827">
            <v>1133142027</v>
          </cell>
          <cell r="B827" t="str">
            <v>备用金- 葛玉贞</v>
          </cell>
          <cell r="C827" t="str">
            <v>Huang Ai Hua</v>
          </cell>
        </row>
        <row r="828">
          <cell r="A828">
            <v>1133142028</v>
          </cell>
          <cell r="B828" t="str">
            <v>备用金- 王琼</v>
          </cell>
          <cell r="C828" t="str">
            <v xml:space="preserve">Chen Hua Guo </v>
          </cell>
        </row>
        <row r="829">
          <cell r="A829">
            <v>1133142029</v>
          </cell>
          <cell r="B829" t="str">
            <v>备用金- 谢亚霞</v>
          </cell>
          <cell r="C829" t="str">
            <v xml:space="preserve">Sun Kui Yuan </v>
          </cell>
        </row>
        <row r="830">
          <cell r="A830">
            <v>1133142030</v>
          </cell>
          <cell r="B830" t="str">
            <v>备用金- 梁晓静</v>
          </cell>
          <cell r="C830" t="str">
            <v xml:space="preserve">Zhou Qin </v>
          </cell>
        </row>
        <row r="831">
          <cell r="A831">
            <v>1133142031</v>
          </cell>
          <cell r="B831" t="str">
            <v>备用金- 蔡生</v>
          </cell>
          <cell r="C831" t="e">
            <v>#N/A</v>
          </cell>
        </row>
        <row r="832">
          <cell r="A832">
            <v>1133142032</v>
          </cell>
          <cell r="B832" t="str">
            <v>备用金- 文芳</v>
          </cell>
          <cell r="C832" t="str">
            <v>Yao Yi Qin</v>
          </cell>
          <cell r="D832" t="str">
            <v/>
          </cell>
        </row>
        <row r="833">
          <cell r="A833">
            <v>1133142401</v>
          </cell>
          <cell r="B833" t="str">
            <v>备用金- 陈四毛</v>
          </cell>
          <cell r="C833" t="str">
            <v xml:space="preserve">Lu  Ai Dong </v>
          </cell>
          <cell r="D833" t="str">
            <v/>
          </cell>
        </row>
        <row r="834">
          <cell r="A834">
            <v>1133142402</v>
          </cell>
          <cell r="B834" t="str">
            <v>备用金- 唐艳芳</v>
          </cell>
          <cell r="C834" t="str">
            <v xml:space="preserve">Qiao Liang </v>
          </cell>
          <cell r="D834" t="str">
            <v/>
          </cell>
        </row>
        <row r="835">
          <cell r="A835">
            <v>1133142403</v>
          </cell>
          <cell r="B835" t="str">
            <v>备用金- 吴小英</v>
          </cell>
          <cell r="C835" t="str">
            <v>Jin Yang Chun</v>
          </cell>
          <cell r="D835" t="str">
            <v/>
          </cell>
        </row>
        <row r="836">
          <cell r="A836">
            <v>1133142404</v>
          </cell>
          <cell r="B836" t="str">
            <v>备用金- 陶芳</v>
          </cell>
          <cell r="C836" t="str">
            <v>Zhang Shi Qiang</v>
          </cell>
          <cell r="D836" t="str">
            <v/>
          </cell>
        </row>
        <row r="837">
          <cell r="A837">
            <v>1133142501</v>
          </cell>
          <cell r="B837" t="str">
            <v>备用金- 李捷</v>
          </cell>
          <cell r="C837" t="str">
            <v>Cui Bao Dong</v>
          </cell>
          <cell r="D837" t="str">
            <v/>
          </cell>
        </row>
        <row r="838">
          <cell r="A838">
            <v>1133142502</v>
          </cell>
          <cell r="B838" t="str">
            <v>备用金- 陈丰</v>
          </cell>
          <cell r="C838" t="str">
            <v xml:space="preserve">Peng Yu Xia </v>
          </cell>
          <cell r="D838" t="str">
            <v/>
          </cell>
        </row>
        <row r="839">
          <cell r="A839">
            <v>1133142503</v>
          </cell>
          <cell r="B839" t="str">
            <v>备用金- 郭芳苗</v>
          </cell>
          <cell r="C839" t="str">
            <v>Fang Li</v>
          </cell>
          <cell r="D839" t="str">
            <v/>
          </cell>
        </row>
        <row r="840">
          <cell r="A840">
            <v>1133142504</v>
          </cell>
          <cell r="B840" t="str">
            <v>备用金- 朱正勇</v>
          </cell>
          <cell r="C840" t="str">
            <v xml:space="preserve">Xiang Hui </v>
          </cell>
          <cell r="D840" t="str">
            <v/>
          </cell>
        </row>
        <row r="841">
          <cell r="A841">
            <v>1133142505</v>
          </cell>
          <cell r="B841" t="str">
            <v>备用金- 黄爱华</v>
          </cell>
          <cell r="C841" t="str">
            <v>Lu Yan Jun</v>
          </cell>
          <cell r="D841" t="str">
            <v/>
          </cell>
        </row>
        <row r="842">
          <cell r="A842">
            <v>1133142506</v>
          </cell>
          <cell r="B842" t="str">
            <v>备用金- 陈华国</v>
          </cell>
          <cell r="C842" t="str">
            <v>Zhou Xiao Juan</v>
          </cell>
          <cell r="D842" t="str">
            <v/>
          </cell>
        </row>
        <row r="843">
          <cell r="A843">
            <v>1133142507</v>
          </cell>
          <cell r="B843" t="str">
            <v>备用金- 苏奎元</v>
          </cell>
          <cell r="C843" t="str">
            <v xml:space="preserve">Xia Hong Xia </v>
          </cell>
          <cell r="D843" t="str">
            <v/>
          </cell>
        </row>
        <row r="844">
          <cell r="A844">
            <v>1133142508</v>
          </cell>
          <cell r="B844" t="str">
            <v>备用金- 周勤</v>
          </cell>
          <cell r="C844" t="str">
            <v xml:space="preserve">Gu Feng </v>
          </cell>
        </row>
        <row r="845">
          <cell r="A845">
            <v>1133142601</v>
          </cell>
          <cell r="B845" t="str">
            <v>备用金- 魏云霖</v>
          </cell>
          <cell r="C845" t="str">
            <v xml:space="preserve">Liu Li Qiang </v>
          </cell>
        </row>
        <row r="846">
          <cell r="A846">
            <v>1133143001</v>
          </cell>
          <cell r="B846" t="str">
            <v>备用金- 姚毅勤</v>
          </cell>
          <cell r="C846" t="str">
            <v xml:space="preserve">Liu Ying </v>
          </cell>
        </row>
        <row r="847">
          <cell r="A847">
            <v>1133143002</v>
          </cell>
          <cell r="B847" t="str">
            <v>备用金- 陆爱东</v>
          </cell>
          <cell r="C847" t="str">
            <v xml:space="preserve">Zhang Yi </v>
          </cell>
        </row>
        <row r="848">
          <cell r="A848">
            <v>1133143003</v>
          </cell>
          <cell r="B848" t="str">
            <v>备用金- 乔良</v>
          </cell>
          <cell r="C848" t="str">
            <v>Feng Xiang Zhong</v>
          </cell>
        </row>
        <row r="849">
          <cell r="A849">
            <v>1133143004</v>
          </cell>
          <cell r="B849" t="str">
            <v>备用金- 靳延春</v>
          </cell>
          <cell r="C849" t="str">
            <v xml:space="preserve">Liu Lei </v>
          </cell>
        </row>
        <row r="850">
          <cell r="A850">
            <v>1133143005</v>
          </cell>
          <cell r="B850" t="str">
            <v>备用金- 张士强</v>
          </cell>
          <cell r="C850" t="str">
            <v xml:space="preserve">Yang Nan </v>
          </cell>
        </row>
        <row r="851">
          <cell r="A851">
            <v>1133143006</v>
          </cell>
          <cell r="B851" t="str">
            <v>备用金- 崔宝东</v>
          </cell>
          <cell r="C851" t="str">
            <v>Wang Yuan Yuan</v>
          </cell>
        </row>
        <row r="852">
          <cell r="A852">
            <v>1133143007</v>
          </cell>
          <cell r="B852" t="str">
            <v>备用金- 彭玉霞</v>
          </cell>
          <cell r="C852" t="e">
            <v>#N/A</v>
          </cell>
        </row>
        <row r="853">
          <cell r="A853">
            <v>1133143008</v>
          </cell>
          <cell r="B853" t="str">
            <v>备用金- 方立</v>
          </cell>
          <cell r="C853" t="e">
            <v>#N/A</v>
          </cell>
        </row>
        <row r="854">
          <cell r="A854">
            <v>1133143009</v>
          </cell>
          <cell r="B854" t="str">
            <v>备用金- 向晖</v>
          </cell>
          <cell r="C854" t="e">
            <v>#N/A</v>
          </cell>
        </row>
        <row r="855">
          <cell r="A855">
            <v>1133143010</v>
          </cell>
          <cell r="B855" t="str">
            <v>备用金- 吕燕君</v>
          </cell>
          <cell r="C855" t="e">
            <v>#N/A</v>
          </cell>
        </row>
        <row r="856">
          <cell r="A856">
            <v>1133143011</v>
          </cell>
          <cell r="B856" t="str">
            <v>备用金- 周晓娟</v>
          </cell>
          <cell r="C856" t="e">
            <v>#N/A</v>
          </cell>
        </row>
        <row r="857">
          <cell r="A857">
            <v>1133143012</v>
          </cell>
          <cell r="B857" t="str">
            <v>备用金- 夏红霞</v>
          </cell>
          <cell r="C857" t="e">
            <v>#N/A</v>
          </cell>
        </row>
        <row r="858">
          <cell r="A858">
            <v>1133143013</v>
          </cell>
          <cell r="B858" t="str">
            <v>备用金- 谷峰</v>
          </cell>
          <cell r="C858" t="e">
            <v>#N/A</v>
          </cell>
        </row>
        <row r="859">
          <cell r="A859">
            <v>1133143014</v>
          </cell>
          <cell r="B859" t="str">
            <v>备用金- 刘立强</v>
          </cell>
          <cell r="C859" t="e">
            <v>#N/A</v>
          </cell>
        </row>
        <row r="860">
          <cell r="A860">
            <v>1133143015</v>
          </cell>
          <cell r="B860" t="str">
            <v>备用金- 刘颍</v>
          </cell>
          <cell r="C860" t="str">
            <v>Yu Ge</v>
          </cell>
          <cell r="D860" t="str">
            <v/>
          </cell>
        </row>
        <row r="861">
          <cell r="A861">
            <v>1133143016</v>
          </cell>
          <cell r="B861" t="str">
            <v>备用金- 章宜</v>
          </cell>
          <cell r="C861" t="str">
            <v xml:space="preserve">Wang Zhong </v>
          </cell>
          <cell r="D861" t="str">
            <v/>
          </cell>
        </row>
        <row r="862">
          <cell r="A862">
            <v>1133143017</v>
          </cell>
          <cell r="B862" t="str">
            <v>备用金- 冯祥忠</v>
          </cell>
          <cell r="C862" t="str">
            <v xml:space="preserve">Sun Mi Yan </v>
          </cell>
          <cell r="D862" t="str">
            <v/>
          </cell>
        </row>
        <row r="863">
          <cell r="A863">
            <v>1133143018</v>
          </cell>
          <cell r="B863" t="str">
            <v>备用金- 刘磊</v>
          </cell>
          <cell r="C863" t="str">
            <v xml:space="preserve">Lin Ya Jing </v>
          </cell>
          <cell r="D863" t="str">
            <v/>
          </cell>
        </row>
        <row r="864">
          <cell r="A864">
            <v>1133143019</v>
          </cell>
          <cell r="B864" t="str">
            <v>备用金- 杨楠</v>
          </cell>
          <cell r="C864" t="str">
            <v xml:space="preserve">Chen Jie </v>
          </cell>
          <cell r="D864" t="str">
            <v/>
          </cell>
        </row>
        <row r="865">
          <cell r="A865">
            <v>1133143020</v>
          </cell>
          <cell r="B865" t="str">
            <v>备用金- 王媛媛</v>
          </cell>
          <cell r="C865" t="str">
            <v xml:space="preserve">Zhang Yuan </v>
          </cell>
          <cell r="D865" t="str">
            <v/>
          </cell>
        </row>
        <row r="866">
          <cell r="A866">
            <v>1133143021</v>
          </cell>
          <cell r="B866" t="str">
            <v>备用金- 郑洁</v>
          </cell>
          <cell r="C866" t="str">
            <v xml:space="preserve">Meng Zhao Yan </v>
          </cell>
        </row>
        <row r="867">
          <cell r="A867">
            <v>1133143022</v>
          </cell>
          <cell r="B867" t="str">
            <v>备用金- 李大军</v>
          </cell>
          <cell r="C867" t="str">
            <v xml:space="preserve">Zhang Ji Hong </v>
          </cell>
        </row>
        <row r="868">
          <cell r="A868">
            <v>1133143023</v>
          </cell>
          <cell r="B868" t="str">
            <v>备用金- 杨喆</v>
          </cell>
          <cell r="C868" t="str">
            <v xml:space="preserve">Yu Yang </v>
          </cell>
        </row>
        <row r="869">
          <cell r="A869">
            <v>1133143024</v>
          </cell>
          <cell r="B869" t="str">
            <v>备用金- 马敏</v>
          </cell>
          <cell r="C869" t="str">
            <v>Huo Li Hua</v>
          </cell>
        </row>
        <row r="870">
          <cell r="A870">
            <v>1133143025</v>
          </cell>
          <cell r="B870" t="str">
            <v>备用金- 孟晓媛</v>
          </cell>
          <cell r="C870" t="str">
            <v xml:space="preserve">Chen Xian Feng </v>
          </cell>
        </row>
        <row r="871">
          <cell r="A871">
            <v>1133143026</v>
          </cell>
          <cell r="B871" t="str">
            <v>备用金- 崔连军</v>
          </cell>
          <cell r="C871" t="str">
            <v>Liu Xue Qing</v>
          </cell>
        </row>
        <row r="872">
          <cell r="A872">
            <v>1133143027</v>
          </cell>
          <cell r="B872" t="str">
            <v>备用金- 张雪婧</v>
          </cell>
          <cell r="C872" t="str">
            <v>Yao Ji</v>
          </cell>
        </row>
        <row r="873">
          <cell r="A873">
            <v>1133143028</v>
          </cell>
          <cell r="B873" t="str">
            <v>备用金- 李芳</v>
          </cell>
          <cell r="C873" t="str">
            <v>Zhao Ran</v>
          </cell>
        </row>
        <row r="874">
          <cell r="A874">
            <v>1133143101</v>
          </cell>
          <cell r="B874" t="str">
            <v>备用金- 佟文涛</v>
          </cell>
          <cell r="C874" t="str">
            <v>Li Pin</v>
          </cell>
        </row>
        <row r="875">
          <cell r="A875">
            <v>1133143201</v>
          </cell>
          <cell r="B875" t="str">
            <v>备用金- 于歌</v>
          </cell>
          <cell r="C875" t="str">
            <v xml:space="preserve">Han Yong </v>
          </cell>
          <cell r="D875" t="str">
            <v/>
          </cell>
        </row>
        <row r="876">
          <cell r="A876">
            <v>1133143202</v>
          </cell>
          <cell r="B876" t="str">
            <v>备用金- 王仲</v>
          </cell>
          <cell r="C876" t="str">
            <v>Ren Shu Jing</v>
          </cell>
          <cell r="D876" t="str">
            <v/>
          </cell>
        </row>
        <row r="877">
          <cell r="A877">
            <v>1133143203</v>
          </cell>
          <cell r="B877" t="str">
            <v>备用金- 孙密研</v>
          </cell>
          <cell r="C877" t="str">
            <v xml:space="preserve">Li Xue Zheng </v>
          </cell>
          <cell r="D877" t="str">
            <v/>
          </cell>
        </row>
        <row r="878">
          <cell r="A878">
            <v>1133143204</v>
          </cell>
          <cell r="B878" t="str">
            <v>备用金- 林雅静</v>
          </cell>
          <cell r="C878" t="str">
            <v xml:space="preserve">Liu Li Hong </v>
          </cell>
          <cell r="D878" t="str">
            <v/>
          </cell>
        </row>
        <row r="879">
          <cell r="A879">
            <v>1133143205</v>
          </cell>
          <cell r="B879" t="str">
            <v>备用金- 陈杰</v>
          </cell>
          <cell r="C879" t="str">
            <v>Li  Yu Yin</v>
          </cell>
          <cell r="D879" t="str">
            <v/>
          </cell>
        </row>
        <row r="880">
          <cell r="A880">
            <v>1133143206</v>
          </cell>
          <cell r="B880" t="str">
            <v>备用金- 张媛</v>
          </cell>
          <cell r="C880" t="str">
            <v xml:space="preserve">Xing Ming Yuan </v>
          </cell>
          <cell r="D880" t="str">
            <v/>
          </cell>
        </row>
        <row r="881">
          <cell r="A881">
            <v>1133143207</v>
          </cell>
          <cell r="B881" t="str">
            <v>备用金- 孟昭艳</v>
          </cell>
          <cell r="C881" t="str">
            <v xml:space="preserve">Liu Yue </v>
          </cell>
          <cell r="D881" t="str">
            <v/>
          </cell>
        </row>
        <row r="882">
          <cell r="A882">
            <v>1133143208</v>
          </cell>
          <cell r="B882" t="str">
            <v>备用金- 张继红</v>
          </cell>
          <cell r="C882" t="str">
            <v xml:space="preserve">Niu Yue Xing </v>
          </cell>
          <cell r="D882" t="str">
            <v/>
          </cell>
        </row>
        <row r="883">
          <cell r="A883">
            <v>1133143209</v>
          </cell>
          <cell r="B883" t="str">
            <v>备用金- 于洋</v>
          </cell>
          <cell r="C883" t="str">
            <v xml:space="preserve">Cheng Guang Yu </v>
          </cell>
        </row>
        <row r="884">
          <cell r="A884">
            <v>1133143210</v>
          </cell>
          <cell r="B884" t="str">
            <v>备用金- 霍丽华</v>
          </cell>
          <cell r="C884" t="str">
            <v>Zhang Wan Quan</v>
          </cell>
        </row>
        <row r="885">
          <cell r="A885">
            <v>1133143211</v>
          </cell>
          <cell r="B885" t="str">
            <v>备用金- 陈显峰</v>
          </cell>
          <cell r="C885" t="str">
            <v xml:space="preserve">Xu Shu Jun </v>
          </cell>
        </row>
        <row r="886">
          <cell r="A886">
            <v>1133143212</v>
          </cell>
          <cell r="B886" t="str">
            <v>备用金- 刘雪清</v>
          </cell>
          <cell r="C886" t="str">
            <v>Bai Zhi Rong</v>
          </cell>
        </row>
        <row r="887">
          <cell r="A887">
            <v>1133143213</v>
          </cell>
          <cell r="B887" t="str">
            <v>备用金- 吴强</v>
          </cell>
          <cell r="C887" t="e">
            <v>#N/A</v>
          </cell>
        </row>
        <row r="888">
          <cell r="A888">
            <v>1133143214</v>
          </cell>
          <cell r="B888" t="str">
            <v>备用金- 姚笈</v>
          </cell>
          <cell r="C888" t="e">
            <v>#N/A</v>
          </cell>
        </row>
        <row r="889">
          <cell r="A889">
            <v>1133143251</v>
          </cell>
          <cell r="B889" t="str">
            <v>备用金- 赵然</v>
          </cell>
          <cell r="C889" t="e">
            <v>#N/A</v>
          </cell>
        </row>
        <row r="890">
          <cell r="A890">
            <v>1133143252</v>
          </cell>
          <cell r="B890" t="str">
            <v>备用金- 李频</v>
          </cell>
          <cell r="C890" t="str">
            <v>Liu Qi</v>
          </cell>
          <cell r="D890" t="str">
            <v/>
          </cell>
        </row>
        <row r="891">
          <cell r="A891">
            <v>1133143253</v>
          </cell>
          <cell r="B891" t="str">
            <v>备用金- 吴大轩</v>
          </cell>
          <cell r="C891" t="str">
            <v xml:space="preserve">Su Gang </v>
          </cell>
          <cell r="D891" t="str">
            <v/>
          </cell>
        </row>
        <row r="892">
          <cell r="A892">
            <v>1133143401</v>
          </cell>
          <cell r="B892" t="str">
            <v>备用金- 韩勇</v>
          </cell>
          <cell r="C892" t="str">
            <v xml:space="preserve">Qu Jian Bin </v>
          </cell>
          <cell r="D892" t="str">
            <v/>
          </cell>
        </row>
        <row r="893">
          <cell r="A893">
            <v>1133143402</v>
          </cell>
          <cell r="B893" t="str">
            <v>备用金- 任淑静</v>
          </cell>
          <cell r="C893" t="str">
            <v xml:space="preserve">Liu Jun </v>
          </cell>
        </row>
        <row r="894">
          <cell r="A894">
            <v>1133143403</v>
          </cell>
          <cell r="B894" t="str">
            <v>备用金- 李雪征</v>
          </cell>
          <cell r="C894" t="str">
            <v xml:space="preserve">Liu Yu Bing </v>
          </cell>
        </row>
        <row r="895">
          <cell r="A895">
            <v>1133143404</v>
          </cell>
          <cell r="B895" t="str">
            <v>备用金- 刘丽红</v>
          </cell>
          <cell r="C895" t="str">
            <v>Li Hai Yan</v>
          </cell>
        </row>
        <row r="896">
          <cell r="A896">
            <v>1133143405</v>
          </cell>
          <cell r="B896" t="str">
            <v>备用金- 李或岑</v>
          </cell>
          <cell r="C896" t="e">
            <v>#N/A</v>
          </cell>
        </row>
        <row r="897">
          <cell r="A897">
            <v>1133143406</v>
          </cell>
          <cell r="B897" t="str">
            <v>备用金- 邢明远</v>
          </cell>
          <cell r="C897" t="e">
            <v>#N/A</v>
          </cell>
        </row>
        <row r="898">
          <cell r="A898">
            <v>1133143407</v>
          </cell>
          <cell r="B898" t="str">
            <v>备用金- 刘岳</v>
          </cell>
          <cell r="C898" t="e">
            <v>#N/A</v>
          </cell>
        </row>
        <row r="899">
          <cell r="A899">
            <v>1133143408</v>
          </cell>
          <cell r="B899" t="str">
            <v>备用金- 牛月兴</v>
          </cell>
          <cell r="C899" t="e">
            <v>#N/A</v>
          </cell>
        </row>
        <row r="900">
          <cell r="A900">
            <v>1133143409</v>
          </cell>
          <cell r="B900" t="str">
            <v>备用金- 程广宇</v>
          </cell>
          <cell r="C900" t="e">
            <v>#N/A</v>
          </cell>
        </row>
        <row r="901">
          <cell r="A901">
            <v>1133143410</v>
          </cell>
          <cell r="B901" t="str">
            <v>备用金- 罗林</v>
          </cell>
          <cell r="C901" t="e">
            <v>#N/A</v>
          </cell>
        </row>
        <row r="902">
          <cell r="A902">
            <v>1133143411</v>
          </cell>
          <cell r="B902" t="str">
            <v>备用金- 张万全</v>
          </cell>
          <cell r="C902" t="e">
            <v>#N/A</v>
          </cell>
        </row>
        <row r="903">
          <cell r="A903">
            <v>1133143412</v>
          </cell>
          <cell r="B903" t="str">
            <v>备用金- 许树筠</v>
          </cell>
          <cell r="C903" t="e">
            <v>#N/A</v>
          </cell>
        </row>
        <row r="904">
          <cell r="A904">
            <v>1133143413</v>
          </cell>
          <cell r="B904" t="str">
            <v>备用金- 白志荣</v>
          </cell>
          <cell r="C904" t="str">
            <v xml:space="preserve">Sun Yun </v>
          </cell>
          <cell r="D904" t="str">
            <v/>
          </cell>
        </row>
        <row r="905">
          <cell r="A905">
            <v>1133143414</v>
          </cell>
          <cell r="B905" t="str">
            <v>备用金- 王少华</v>
          </cell>
          <cell r="C905" t="str">
            <v>Zhu Ming Lan</v>
          </cell>
          <cell r="D905" t="str">
            <v/>
          </cell>
        </row>
        <row r="906">
          <cell r="A906">
            <v>1133143415</v>
          </cell>
          <cell r="B906" t="str">
            <v>备用金- 席洪敏</v>
          </cell>
          <cell r="C906" t="str">
            <v>Meng Xian Wei</v>
          </cell>
          <cell r="D906" t="str">
            <v/>
          </cell>
        </row>
        <row r="907">
          <cell r="A907">
            <v>1133143416</v>
          </cell>
          <cell r="B907" t="str">
            <v>备用金- 吕洪涛</v>
          </cell>
          <cell r="C907" t="str">
            <v xml:space="preserve">Zou Hong Qing </v>
          </cell>
          <cell r="D907" t="str">
            <v/>
          </cell>
        </row>
        <row r="908">
          <cell r="A908">
            <v>1133143417</v>
          </cell>
          <cell r="B908" t="str">
            <v>备用金- 谢爽</v>
          </cell>
          <cell r="C908" t="str">
            <v>Yan Zhong Ru</v>
          </cell>
          <cell r="D908" t="str">
            <v/>
          </cell>
        </row>
        <row r="909">
          <cell r="A909">
            <v>1133144001</v>
          </cell>
          <cell r="B909" t="str">
            <v>备用金- 刘岐</v>
          </cell>
          <cell r="C909" t="str">
            <v xml:space="preserve">Xue Ping </v>
          </cell>
          <cell r="D909" t="str">
            <v/>
          </cell>
        </row>
        <row r="910">
          <cell r="A910">
            <v>1133144002</v>
          </cell>
          <cell r="B910" t="str">
            <v>备用金- 宿刚</v>
          </cell>
          <cell r="C910" t="str">
            <v>Zhao Qiang</v>
          </cell>
          <cell r="D910" t="str">
            <v/>
          </cell>
        </row>
        <row r="911">
          <cell r="A911">
            <v>1133144003</v>
          </cell>
          <cell r="B911" t="str">
            <v>备用金- 曲建宾</v>
          </cell>
          <cell r="C911" t="str">
            <v>Bai Zhi Rong</v>
          </cell>
          <cell r="D911" t="str">
            <v/>
          </cell>
        </row>
        <row r="912">
          <cell r="A912">
            <v>1133144004</v>
          </cell>
          <cell r="B912" t="str">
            <v>备用金- 刘峻</v>
          </cell>
          <cell r="C912" t="str">
            <v xml:space="preserve">Yu Zhi Hong </v>
          </cell>
          <cell r="D912" t="str">
            <v/>
          </cell>
        </row>
        <row r="913">
          <cell r="A913">
            <v>1133144005</v>
          </cell>
          <cell r="B913" t="str">
            <v>备用金- 陈渝兵</v>
          </cell>
          <cell r="C913" t="str">
            <v xml:space="preserve">Gu Wen Hao </v>
          </cell>
          <cell r="D913" t="str">
            <v/>
          </cell>
        </row>
        <row r="914">
          <cell r="A914">
            <v>1133144006</v>
          </cell>
          <cell r="B914" t="str">
            <v>备用金- 李海燕</v>
          </cell>
          <cell r="C914" t="str">
            <v>Wang Chuan Jun</v>
          </cell>
          <cell r="D914" t="str">
            <v/>
          </cell>
        </row>
        <row r="915">
          <cell r="A915">
            <v>1133144007</v>
          </cell>
          <cell r="B915" t="str">
            <v>备用金- 魏永刚</v>
          </cell>
          <cell r="C915" t="str">
            <v xml:space="preserve">Ma Hui </v>
          </cell>
          <cell r="D915" t="str">
            <v/>
          </cell>
        </row>
        <row r="916">
          <cell r="A916">
            <v>1133144008</v>
          </cell>
          <cell r="B916" t="str">
            <v>备用金- 金青</v>
          </cell>
          <cell r="C916" t="str">
            <v xml:space="preserve">Ma Xiao Su </v>
          </cell>
          <cell r="D916" t="str">
            <v/>
          </cell>
        </row>
        <row r="917">
          <cell r="A917">
            <v>1133144009</v>
          </cell>
          <cell r="B917" t="str">
            <v>备用金- 高炼</v>
          </cell>
          <cell r="C917" t="str">
            <v xml:space="preserve">Wang Xin </v>
          </cell>
          <cell r="D917" t="str">
            <v/>
          </cell>
        </row>
        <row r="918">
          <cell r="A918">
            <v>1133144201</v>
          </cell>
          <cell r="B918" t="str">
            <v>备用金- 夏先琼</v>
          </cell>
          <cell r="C918" t="str">
            <v xml:space="preserve">Huan Wen Hui </v>
          </cell>
          <cell r="D918" t="str">
            <v/>
          </cell>
        </row>
        <row r="919">
          <cell r="A919">
            <v>1133144202</v>
          </cell>
          <cell r="B919" t="str">
            <v>备用金- 罗斌</v>
          </cell>
          <cell r="C919" t="str">
            <v>Chen Jing Fen</v>
          </cell>
          <cell r="D919" t="str">
            <v/>
          </cell>
        </row>
        <row r="920">
          <cell r="A920">
            <v>1133144203</v>
          </cell>
          <cell r="B920" t="str">
            <v>备用金- 方燕玲</v>
          </cell>
          <cell r="C920" t="str">
            <v xml:space="preserve">Qi Yan </v>
          </cell>
          <cell r="D920" t="str">
            <v/>
          </cell>
        </row>
        <row r="921">
          <cell r="A921">
            <v>1133144301</v>
          </cell>
          <cell r="B921" t="str">
            <v>备用金- 韩晔</v>
          </cell>
          <cell r="C921" t="str">
            <v xml:space="preserve">Li Jian Hui </v>
          </cell>
          <cell r="D921" t="str">
            <v/>
          </cell>
        </row>
        <row r="922">
          <cell r="A922">
            <v>1133144341</v>
          </cell>
          <cell r="B922" t="str">
            <v>备用金- 朱卫东</v>
          </cell>
          <cell r="C922" t="str">
            <v>Zheng Wen Jin</v>
          </cell>
          <cell r="D922" t="str">
            <v/>
          </cell>
        </row>
        <row r="923">
          <cell r="A923">
            <v>1133144371</v>
          </cell>
          <cell r="B923" t="str">
            <v>备用金- 高敏</v>
          </cell>
          <cell r="C923" t="str">
            <v xml:space="preserve">Wang Chun Hui </v>
          </cell>
          <cell r="D923" t="str">
            <v/>
          </cell>
        </row>
        <row r="924">
          <cell r="A924">
            <v>1133151001</v>
          </cell>
          <cell r="B924" t="str">
            <v>备用金- 孙云</v>
          </cell>
          <cell r="C924" t="str">
            <v xml:space="preserve">Ye You Zhi </v>
          </cell>
          <cell r="D924" t="str">
            <v/>
          </cell>
        </row>
        <row r="925">
          <cell r="A925">
            <v>1133151002</v>
          </cell>
          <cell r="B925" t="str">
            <v>备用金- 朱明兰</v>
          </cell>
          <cell r="C925" t="str">
            <v xml:space="preserve">Zhang Cheng </v>
          </cell>
          <cell r="D925">
            <v>0</v>
          </cell>
        </row>
        <row r="926">
          <cell r="A926">
            <v>1133151003</v>
          </cell>
          <cell r="B926" t="str">
            <v>备用金- 孟宪伟</v>
          </cell>
          <cell r="C926" t="str">
            <v xml:space="preserve">Gu Mei Ling </v>
          </cell>
          <cell r="D926" t="str">
            <v/>
          </cell>
        </row>
        <row r="927">
          <cell r="A927">
            <v>1133151004</v>
          </cell>
          <cell r="B927" t="str">
            <v>备用金- 邹宏庆</v>
          </cell>
          <cell r="C927" t="str">
            <v xml:space="preserve">Liu Ying </v>
          </cell>
          <cell r="D927" t="str">
            <v/>
          </cell>
        </row>
        <row r="928">
          <cell r="A928">
            <v>1133151005</v>
          </cell>
          <cell r="B928" t="str">
            <v>备用金- 闫忠茹</v>
          </cell>
          <cell r="C928" t="str">
            <v xml:space="preserve">Ting Ming Hui </v>
          </cell>
          <cell r="D928" t="str">
            <v/>
          </cell>
        </row>
        <row r="929">
          <cell r="A929">
            <v>1133151006</v>
          </cell>
          <cell r="B929" t="str">
            <v>备用金- 徐    平</v>
          </cell>
          <cell r="C929" t="str">
            <v xml:space="preserve">Han Mei </v>
          </cell>
          <cell r="D929" t="str">
            <v/>
          </cell>
        </row>
        <row r="930">
          <cell r="A930">
            <v>1133151007</v>
          </cell>
          <cell r="B930" t="str">
            <v>备用金- 赵    强</v>
          </cell>
          <cell r="C930" t="str">
            <v>Shan Min</v>
          </cell>
          <cell r="D930" t="str">
            <v/>
          </cell>
        </row>
        <row r="931">
          <cell r="A931">
            <v>1133151008</v>
          </cell>
          <cell r="B931" t="str">
            <v>备用金- 白晓光</v>
          </cell>
          <cell r="C931">
            <v>0</v>
          </cell>
          <cell r="D931">
            <v>0</v>
          </cell>
        </row>
        <row r="932">
          <cell r="A932">
            <v>1133151009</v>
          </cell>
          <cell r="B932" t="str">
            <v>备用金- 庾执红</v>
          </cell>
          <cell r="C932">
            <v>0</v>
          </cell>
          <cell r="D932" t="str">
            <v/>
          </cell>
        </row>
        <row r="933">
          <cell r="A933">
            <v>1133151010</v>
          </cell>
          <cell r="B933" t="str">
            <v>备用金- 顾文浩</v>
          </cell>
          <cell r="C933">
            <v>0</v>
          </cell>
          <cell r="D933">
            <v>0</v>
          </cell>
        </row>
        <row r="934">
          <cell r="A934">
            <v>1133151011</v>
          </cell>
          <cell r="B934" t="str">
            <v>备用金- 王传君</v>
          </cell>
          <cell r="C934">
            <v>0</v>
          </cell>
          <cell r="D934">
            <v>0</v>
          </cell>
        </row>
        <row r="935">
          <cell r="A935">
            <v>1133151012</v>
          </cell>
          <cell r="B935" t="str">
            <v>备用金- 马    辉</v>
          </cell>
          <cell r="C935">
            <v>0</v>
          </cell>
          <cell r="D935">
            <v>0</v>
          </cell>
        </row>
        <row r="936">
          <cell r="A936">
            <v>1133151013</v>
          </cell>
          <cell r="B936" t="str">
            <v>备用金- 马筱素</v>
          </cell>
          <cell r="C936">
            <v>0</v>
          </cell>
          <cell r="D936">
            <v>0</v>
          </cell>
        </row>
        <row r="937">
          <cell r="A937">
            <v>1133151014</v>
          </cell>
          <cell r="B937" t="str">
            <v>备用金- 王    欣</v>
          </cell>
          <cell r="C937">
            <v>0</v>
          </cell>
          <cell r="D937">
            <v>0</v>
          </cell>
        </row>
        <row r="938">
          <cell r="A938">
            <v>1133151015</v>
          </cell>
          <cell r="B938" t="str">
            <v>备用金- 黄文辉</v>
          </cell>
          <cell r="C938">
            <v>0</v>
          </cell>
          <cell r="D938">
            <v>0</v>
          </cell>
        </row>
        <row r="939">
          <cell r="A939">
            <v>1133151016</v>
          </cell>
          <cell r="B939" t="str">
            <v>备用金- 陈静芬</v>
          </cell>
          <cell r="C939">
            <v>0</v>
          </cell>
          <cell r="D939">
            <v>0</v>
          </cell>
        </row>
        <row r="940">
          <cell r="A940">
            <v>1133151017</v>
          </cell>
          <cell r="B940" t="str">
            <v>备用金- 齐    艳</v>
          </cell>
          <cell r="C940">
            <v>0</v>
          </cell>
          <cell r="D940">
            <v>0</v>
          </cell>
        </row>
        <row r="941">
          <cell r="A941">
            <v>1133151018</v>
          </cell>
          <cell r="B941" t="str">
            <v>备用金- 李建辉</v>
          </cell>
          <cell r="C941">
            <v>0</v>
          </cell>
          <cell r="D941">
            <v>0</v>
          </cell>
        </row>
        <row r="942">
          <cell r="A942">
            <v>1133151019</v>
          </cell>
          <cell r="B942" t="str">
            <v>备用金- 郑文锦</v>
          </cell>
          <cell r="C942">
            <v>0</v>
          </cell>
          <cell r="D942">
            <v>0</v>
          </cell>
        </row>
        <row r="943">
          <cell r="A943">
            <v>1133151020</v>
          </cell>
          <cell r="B943" t="str">
            <v>备用金- 王春辉</v>
          </cell>
          <cell r="C943">
            <v>0</v>
          </cell>
          <cell r="D943">
            <v>0</v>
          </cell>
        </row>
        <row r="944">
          <cell r="A944">
            <v>1133151021</v>
          </cell>
          <cell r="B944" t="str">
            <v>备用金- 叶幼芝</v>
          </cell>
          <cell r="C944">
            <v>0</v>
          </cell>
          <cell r="D944">
            <v>0</v>
          </cell>
        </row>
        <row r="945">
          <cell r="A945">
            <v>1133151022</v>
          </cell>
          <cell r="B945" t="str">
            <v>备用金- 章成</v>
          </cell>
          <cell r="C945">
            <v>0</v>
          </cell>
          <cell r="D945">
            <v>0</v>
          </cell>
        </row>
        <row r="946">
          <cell r="A946">
            <v>1133152001</v>
          </cell>
          <cell r="B946" t="str">
            <v>备用金- 顾美玲</v>
          </cell>
          <cell r="C946">
            <v>0</v>
          </cell>
          <cell r="D946">
            <v>0</v>
          </cell>
        </row>
        <row r="947">
          <cell r="A947">
            <v>1133152002</v>
          </cell>
          <cell r="B947" t="str">
            <v>备用金- 刘颖</v>
          </cell>
          <cell r="C947">
            <v>0</v>
          </cell>
          <cell r="D947">
            <v>0</v>
          </cell>
        </row>
        <row r="948">
          <cell r="A948">
            <v>1133152003</v>
          </cell>
          <cell r="B948" t="str">
            <v>备用金- 丁明辉</v>
          </cell>
          <cell r="C948">
            <v>0</v>
          </cell>
          <cell r="D948">
            <v>0</v>
          </cell>
        </row>
        <row r="949">
          <cell r="A949">
            <v>1133152004</v>
          </cell>
          <cell r="B949" t="str">
            <v>备用金- 韩梅</v>
          </cell>
          <cell r="C949">
            <v>0</v>
          </cell>
          <cell r="D949">
            <v>0</v>
          </cell>
        </row>
        <row r="950">
          <cell r="A950">
            <v>1133152005</v>
          </cell>
          <cell r="B950" t="str">
            <v>备用金- 单岷</v>
          </cell>
          <cell r="C950">
            <v>0</v>
          </cell>
          <cell r="D950">
            <v>0</v>
          </cell>
        </row>
        <row r="951">
          <cell r="A951">
            <v>1133152006</v>
          </cell>
          <cell r="B951" t="str">
            <v>备用金- 张京莉</v>
          </cell>
          <cell r="C951">
            <v>0</v>
          </cell>
          <cell r="D951">
            <v>0</v>
          </cell>
        </row>
        <row r="952">
          <cell r="A952">
            <v>1133152007</v>
          </cell>
          <cell r="B952" t="str">
            <v>备用金- 白珏</v>
          </cell>
          <cell r="C952">
            <v>0</v>
          </cell>
          <cell r="D952">
            <v>0</v>
          </cell>
        </row>
        <row r="953">
          <cell r="A953">
            <v>11331</v>
          </cell>
          <cell r="B953" t="str">
            <v xml:space="preserve">备用金- </v>
          </cell>
          <cell r="C953">
            <v>0</v>
          </cell>
          <cell r="D953">
            <v>0</v>
          </cell>
        </row>
        <row r="954">
          <cell r="A954">
            <v>11331</v>
          </cell>
          <cell r="B954" t="str">
            <v xml:space="preserve">备用金- </v>
          </cell>
          <cell r="C954">
            <v>0</v>
          </cell>
          <cell r="D954">
            <v>0</v>
          </cell>
        </row>
        <row r="955">
          <cell r="A955">
            <v>11332</v>
          </cell>
          <cell r="B955" t="str">
            <v>其他应收款 - 职员临时借款</v>
          </cell>
          <cell r="C955" t="str">
            <v>Other Receivable - Employee temporary advance</v>
          </cell>
          <cell r="D955" t="str">
            <v>N</v>
          </cell>
        </row>
        <row r="956">
          <cell r="A956">
            <v>1133211001</v>
          </cell>
          <cell r="B956" t="str">
            <v>临时借款- 朱学庆</v>
          </cell>
          <cell r="C956" t="str">
            <v xml:space="preserve">Zhu Xue Qing </v>
          </cell>
          <cell r="D956" t="str">
            <v/>
          </cell>
        </row>
        <row r="957">
          <cell r="A957">
            <v>1133211002</v>
          </cell>
          <cell r="B957" t="str">
            <v>临时借款- 曹厚富</v>
          </cell>
          <cell r="C957" t="str">
            <v>Cao Huo Fu</v>
          </cell>
          <cell r="D957" t="str">
            <v/>
          </cell>
        </row>
        <row r="958">
          <cell r="A958">
            <v>1133211003</v>
          </cell>
          <cell r="B958" t="str">
            <v>临时借款- 范玲</v>
          </cell>
          <cell r="C958" t="str">
            <v>Fan Ling</v>
          </cell>
          <cell r="D958" t="str">
            <v/>
          </cell>
        </row>
        <row r="959">
          <cell r="A959">
            <v>1133211004</v>
          </cell>
          <cell r="B959" t="str">
            <v>临时借款- 白静</v>
          </cell>
          <cell r="C959" t="e">
            <v>#N/A</v>
          </cell>
        </row>
        <row r="960">
          <cell r="A960">
            <v>1133211005</v>
          </cell>
          <cell r="B960" t="str">
            <v>临时借款- 杨霞</v>
          </cell>
          <cell r="C960" t="str">
            <v xml:space="preserve">He Zhi Jian </v>
          </cell>
          <cell r="D960" t="str">
            <v/>
          </cell>
        </row>
        <row r="961">
          <cell r="A961">
            <v>1133212001</v>
          </cell>
          <cell r="B961" t="str">
            <v>临时借款- 何志坚</v>
          </cell>
          <cell r="C961" t="str">
            <v>Li Zhan Jun</v>
          </cell>
          <cell r="D961" t="str">
            <v/>
          </cell>
        </row>
        <row r="962">
          <cell r="A962">
            <v>1133212002</v>
          </cell>
          <cell r="B962" t="str">
            <v>临时借款- 李战军</v>
          </cell>
          <cell r="C962" t="str">
            <v xml:space="preserve">Li Zhi Ying </v>
          </cell>
          <cell r="D962" t="str">
            <v/>
          </cell>
        </row>
        <row r="963">
          <cell r="A963">
            <v>1133212003</v>
          </cell>
          <cell r="B963" t="str">
            <v>临时借款- 李志英</v>
          </cell>
          <cell r="C963" t="str">
            <v xml:space="preserve">Zhang Li Hui </v>
          </cell>
          <cell r="D963" t="str">
            <v/>
          </cell>
        </row>
        <row r="964">
          <cell r="A964">
            <v>1133212004</v>
          </cell>
          <cell r="B964" t="str">
            <v>临时借款- 张丽晖</v>
          </cell>
          <cell r="C964" t="str">
            <v>Wang Ling</v>
          </cell>
          <cell r="D964" t="str">
            <v/>
          </cell>
        </row>
        <row r="965">
          <cell r="A965">
            <v>1133212005</v>
          </cell>
          <cell r="B965" t="str">
            <v>临时借款- 王玲</v>
          </cell>
          <cell r="C965" t="str">
            <v>Liu Gui Qing</v>
          </cell>
          <cell r="D965" t="str">
            <v/>
          </cell>
        </row>
        <row r="966">
          <cell r="A966">
            <v>1133212006</v>
          </cell>
          <cell r="B966" t="str">
            <v>临时借款- 刘桂琴</v>
          </cell>
          <cell r="C966" t="str">
            <v xml:space="preserve">Wu Zhi Gang </v>
          </cell>
          <cell r="D966" t="str">
            <v/>
          </cell>
        </row>
        <row r="967">
          <cell r="A967">
            <v>1133212007</v>
          </cell>
          <cell r="B967" t="str">
            <v>临时借款- 吴志刚</v>
          </cell>
          <cell r="C967" t="str">
            <v>Shan Lei</v>
          </cell>
          <cell r="D967" t="str">
            <v/>
          </cell>
        </row>
        <row r="968">
          <cell r="A968">
            <v>1133212008</v>
          </cell>
          <cell r="B968" t="str">
            <v>临时借款- 单磊</v>
          </cell>
          <cell r="C968" t="str">
            <v>Chen Gang</v>
          </cell>
          <cell r="D968" t="str">
            <v/>
          </cell>
        </row>
        <row r="969">
          <cell r="A969">
            <v>1133212009</v>
          </cell>
          <cell r="B969" t="str">
            <v>临时借款- 陈刚</v>
          </cell>
          <cell r="C969" t="e">
            <v>#N/A</v>
          </cell>
        </row>
        <row r="970">
          <cell r="A970">
            <v>1133212010</v>
          </cell>
          <cell r="B970" t="str">
            <v>临时借款- 彭羽</v>
          </cell>
          <cell r="C970" t="str">
            <v>Wang Hong Bing</v>
          </cell>
          <cell r="D970" t="str">
            <v/>
          </cell>
        </row>
        <row r="971">
          <cell r="A971">
            <v>1133212011</v>
          </cell>
          <cell r="B971" t="str">
            <v>临时借款- 蒋峥嵘</v>
          </cell>
          <cell r="C971" t="str">
            <v>Lu Hua</v>
          </cell>
          <cell r="D971" t="str">
            <v/>
          </cell>
        </row>
        <row r="972">
          <cell r="A972">
            <v>1133212012</v>
          </cell>
          <cell r="B972" t="str">
            <v>临时借款- 郝锡伟</v>
          </cell>
          <cell r="C972" t="str">
            <v>Jin Hai Ying</v>
          </cell>
          <cell r="D972" t="str">
            <v/>
          </cell>
        </row>
        <row r="973">
          <cell r="A973">
            <v>1133213001</v>
          </cell>
          <cell r="B973" t="str">
            <v>临时借款- 王虹冰</v>
          </cell>
          <cell r="C973" t="str">
            <v>Sun Hong Wei</v>
          </cell>
          <cell r="D973" t="str">
            <v/>
          </cell>
        </row>
        <row r="974">
          <cell r="A974">
            <v>1133213002</v>
          </cell>
          <cell r="B974" t="str">
            <v>临时借款- 吕华</v>
          </cell>
          <cell r="C974" t="str">
            <v>Zhao Xiu Jie</v>
          </cell>
          <cell r="D974" t="str">
            <v/>
          </cell>
        </row>
        <row r="975">
          <cell r="A975">
            <v>1133213003</v>
          </cell>
          <cell r="B975" t="str">
            <v>临时借款- 金海英</v>
          </cell>
          <cell r="C975" t="str">
            <v>Li Ping</v>
          </cell>
          <cell r="D975" t="str">
            <v/>
          </cell>
        </row>
        <row r="976">
          <cell r="A976">
            <v>1133213004</v>
          </cell>
          <cell r="B976" t="str">
            <v>临时借款- 孙宏伟</v>
          </cell>
          <cell r="C976" t="str">
            <v>Zeng Li Zhong</v>
          </cell>
          <cell r="D976" t="str">
            <v/>
          </cell>
        </row>
        <row r="977">
          <cell r="A977">
            <v>1133213005</v>
          </cell>
          <cell r="B977" t="str">
            <v>临时借款- 赵秀杰</v>
          </cell>
          <cell r="C977" t="str">
            <v>Li Yan Ming</v>
          </cell>
        </row>
        <row r="978">
          <cell r="A978">
            <v>1133213006</v>
          </cell>
          <cell r="B978" t="str">
            <v>临时借款- 李屏</v>
          </cell>
          <cell r="C978" t="str">
            <v>Wang Hai Tao</v>
          </cell>
        </row>
        <row r="979">
          <cell r="A979">
            <v>1133213007</v>
          </cell>
          <cell r="B979" t="str">
            <v>临时借款- 曾丽忠</v>
          </cell>
          <cell r="C979" t="e">
            <v>#N/A</v>
          </cell>
        </row>
        <row r="980">
          <cell r="A980">
            <v>1133213008</v>
          </cell>
          <cell r="B980" t="str">
            <v>临时借款- 李艳明</v>
          </cell>
          <cell r="C980" t="str">
            <v>Bai Hong</v>
          </cell>
          <cell r="D980" t="str">
            <v/>
          </cell>
        </row>
        <row r="981">
          <cell r="A981">
            <v>1133213009</v>
          </cell>
          <cell r="B981" t="str">
            <v>临时借款- 王海涛</v>
          </cell>
          <cell r="C981" t="str">
            <v>Cui Ying</v>
          </cell>
          <cell r="D981" t="str">
            <v/>
          </cell>
        </row>
        <row r="982">
          <cell r="A982">
            <v>1133213010</v>
          </cell>
          <cell r="B982" t="str">
            <v>临时借款- 王罡</v>
          </cell>
          <cell r="C982" t="str">
            <v>Zhang  Gui Qiu</v>
          </cell>
          <cell r="D982" t="str">
            <v/>
          </cell>
        </row>
        <row r="983">
          <cell r="A983">
            <v>1133221001</v>
          </cell>
          <cell r="B983" t="str">
            <v>临时借款- 白虹</v>
          </cell>
          <cell r="C983" t="str">
            <v>Huang Min</v>
          </cell>
          <cell r="D983" t="str">
            <v/>
          </cell>
        </row>
        <row r="984">
          <cell r="A984">
            <v>1133221002</v>
          </cell>
          <cell r="B984" t="str">
            <v>临时借款- 崔英</v>
          </cell>
          <cell r="C984" t="str">
            <v xml:space="preserve">Chen Gang </v>
          </cell>
          <cell r="D984" t="str">
            <v/>
          </cell>
        </row>
        <row r="985">
          <cell r="A985">
            <v>1133221003</v>
          </cell>
          <cell r="B985" t="str">
            <v>临时借款- 张桂秋</v>
          </cell>
          <cell r="C985" t="str">
            <v xml:space="preserve">Ren Ying </v>
          </cell>
          <cell r="D985" t="str">
            <v/>
          </cell>
        </row>
        <row r="986">
          <cell r="A986">
            <v>1133231001</v>
          </cell>
          <cell r="B986" t="str">
            <v>临时借款- 刘林</v>
          </cell>
          <cell r="C986" t="str">
            <v>Che Li Mu</v>
          </cell>
          <cell r="D986" t="str">
            <v/>
          </cell>
        </row>
        <row r="987">
          <cell r="A987">
            <v>1133231002</v>
          </cell>
          <cell r="B987" t="str">
            <v>临时借款- 冯杰玉</v>
          </cell>
          <cell r="C987" t="str">
            <v xml:space="preserve">Gong Jian Guo </v>
          </cell>
          <cell r="D987" t="str">
            <v/>
          </cell>
        </row>
        <row r="988">
          <cell r="A988">
            <v>1133231003</v>
          </cell>
          <cell r="B988" t="str">
            <v>临时借款- 牟春颖</v>
          </cell>
          <cell r="C988" t="str">
            <v xml:space="preserve">Ji Tao </v>
          </cell>
          <cell r="D988" t="str">
            <v/>
          </cell>
        </row>
        <row r="989">
          <cell r="A989">
            <v>1133231004</v>
          </cell>
          <cell r="B989" t="str">
            <v>临时借款- 张营</v>
          </cell>
          <cell r="C989" t="e">
            <v>#N/A</v>
          </cell>
        </row>
        <row r="990">
          <cell r="A990">
            <v>1133231005</v>
          </cell>
          <cell r="B990" t="str">
            <v>临时借款- 林辛</v>
          </cell>
          <cell r="C990" t="e">
            <v>#N/A</v>
          </cell>
        </row>
        <row r="991">
          <cell r="A991">
            <v>1133231006</v>
          </cell>
          <cell r="B991" t="str">
            <v>临时借款- 王大向</v>
          </cell>
          <cell r="C991" t="e">
            <v>#N/A</v>
          </cell>
        </row>
        <row r="992">
          <cell r="A992">
            <v>1133232001</v>
          </cell>
          <cell r="B992" t="str">
            <v>临时借款- 黄敏</v>
          </cell>
          <cell r="C992" t="e">
            <v>#N/A</v>
          </cell>
        </row>
        <row r="993">
          <cell r="A993">
            <v>1133232002</v>
          </cell>
          <cell r="B993" t="str">
            <v>临时借款- 陈岗</v>
          </cell>
          <cell r="C993" t="str">
            <v>Liu Lin</v>
          </cell>
          <cell r="D993" t="str">
            <v/>
          </cell>
        </row>
        <row r="994">
          <cell r="A994">
            <v>1133232003</v>
          </cell>
          <cell r="B994" t="str">
            <v>临时借款- 任英</v>
          </cell>
          <cell r="C994" t="str">
            <v>Feng Yu Jie</v>
          </cell>
          <cell r="D994" t="str">
            <v/>
          </cell>
        </row>
        <row r="995">
          <cell r="A995">
            <v>1133232004</v>
          </cell>
          <cell r="B995" t="str">
            <v xml:space="preserve">临时借款- 车里穆 </v>
          </cell>
          <cell r="C995" t="str">
            <v>Mu Chun Ying</v>
          </cell>
          <cell r="D995" t="str">
            <v/>
          </cell>
        </row>
        <row r="996">
          <cell r="A996">
            <v>1133232005</v>
          </cell>
          <cell r="B996" t="str">
            <v>临时借款- 巩建国</v>
          </cell>
          <cell r="C996" t="str">
            <v>Zhang Ying</v>
          </cell>
          <cell r="D996" t="str">
            <v/>
          </cell>
        </row>
        <row r="997">
          <cell r="A997">
            <v>1133232006</v>
          </cell>
          <cell r="B997" t="str">
            <v>临时借款- 姬涛</v>
          </cell>
          <cell r="C997" t="str">
            <v xml:space="preserve">Lin Xin </v>
          </cell>
        </row>
        <row r="998">
          <cell r="A998">
            <v>1133232007</v>
          </cell>
          <cell r="B998" t="str">
            <v>临时借款- 郑冰</v>
          </cell>
          <cell r="C998" t="e">
            <v>#N/A</v>
          </cell>
        </row>
        <row r="999">
          <cell r="A999">
            <v>1133232008</v>
          </cell>
          <cell r="B999" t="str">
            <v>临时借款- 孙雨</v>
          </cell>
          <cell r="C999" t="str">
            <v xml:space="preserve">Sun Xiao Guang </v>
          </cell>
          <cell r="D999" t="str">
            <v/>
          </cell>
        </row>
        <row r="1000">
          <cell r="A1000">
            <v>1133232009</v>
          </cell>
          <cell r="B1000" t="str">
            <v>临时借款- 潘虹</v>
          </cell>
          <cell r="C1000" t="str">
            <v>Chen Chun Mei</v>
          </cell>
          <cell r="D1000" t="str">
            <v/>
          </cell>
        </row>
        <row r="1001">
          <cell r="A1001">
            <v>1133232010</v>
          </cell>
          <cell r="B1001" t="str">
            <v>临时借款- 単雅娟</v>
          </cell>
          <cell r="C1001" t="str">
            <v xml:space="preserve">Liu Ning </v>
          </cell>
          <cell r="D1001" t="str">
            <v/>
          </cell>
        </row>
        <row r="1002">
          <cell r="A1002">
            <v>1133241001</v>
          </cell>
          <cell r="B1002" t="str">
            <v>临时借款- 孙小光</v>
          </cell>
          <cell r="C1002" t="str">
            <v>Shen Run Xia</v>
          </cell>
          <cell r="D1002" t="str">
            <v/>
          </cell>
        </row>
        <row r="1003">
          <cell r="A1003">
            <v>1133241002</v>
          </cell>
          <cell r="B1003" t="str">
            <v>临时借款- 陈春梅</v>
          </cell>
          <cell r="C1003" t="str">
            <v>Xu Wen</v>
          </cell>
          <cell r="D1003" t="str">
            <v/>
          </cell>
        </row>
        <row r="1004">
          <cell r="A1004">
            <v>1133241003</v>
          </cell>
          <cell r="B1004" t="str">
            <v>临时借款- 刘宁</v>
          </cell>
          <cell r="C1004" t="str">
            <v>Wang Jun</v>
          </cell>
          <cell r="D1004" t="str">
            <v/>
          </cell>
        </row>
        <row r="1005">
          <cell r="A1005">
            <v>1133241004</v>
          </cell>
          <cell r="B1005" t="str">
            <v>临时借款- 沈润霞</v>
          </cell>
          <cell r="C1005" t="str">
            <v xml:space="preserve">Yu Wen Rong </v>
          </cell>
          <cell r="D1005" t="str">
            <v/>
          </cell>
        </row>
        <row r="1006">
          <cell r="A1006">
            <v>1133241005</v>
          </cell>
          <cell r="B1006" t="str">
            <v>临时借款- 徐雯</v>
          </cell>
          <cell r="C1006" t="e">
            <v>#N/A</v>
          </cell>
        </row>
        <row r="1007">
          <cell r="A1007">
            <v>1133241006</v>
          </cell>
          <cell r="B1007" t="str">
            <v>临时借款- 王君</v>
          </cell>
          <cell r="C1007" t="e">
            <v>#N/A</v>
          </cell>
        </row>
        <row r="1008">
          <cell r="A1008">
            <v>1133241007</v>
          </cell>
          <cell r="B1008" t="str">
            <v>临时借款- 俞文蓉</v>
          </cell>
          <cell r="C1008" t="e">
            <v>#N/A</v>
          </cell>
        </row>
        <row r="1009">
          <cell r="A1009">
            <v>1133241008</v>
          </cell>
          <cell r="B1009" t="str">
            <v>临时借款- 殷俊</v>
          </cell>
          <cell r="C1009" t="e">
            <v>#N/A</v>
          </cell>
        </row>
        <row r="1010">
          <cell r="A1010">
            <v>1133241009</v>
          </cell>
          <cell r="B1010" t="str">
            <v>临时借款- 招权</v>
          </cell>
          <cell r="C1010" t="e">
            <v>#N/A</v>
          </cell>
        </row>
        <row r="1011">
          <cell r="A1011">
            <v>1133241010</v>
          </cell>
          <cell r="B1011" t="str">
            <v>临时借款- 张星</v>
          </cell>
          <cell r="C1011" t="str">
            <v>Guan Min Xia</v>
          </cell>
          <cell r="D1011" t="str">
            <v/>
          </cell>
        </row>
        <row r="1012">
          <cell r="A1012">
            <v>1133241011</v>
          </cell>
          <cell r="B1012" t="str">
            <v>临时借款- 顾焱</v>
          </cell>
          <cell r="C1012" t="str">
            <v xml:space="preserve">Wen Hai Chang </v>
          </cell>
          <cell r="D1012" t="str">
            <v/>
          </cell>
        </row>
        <row r="1013">
          <cell r="A1013">
            <v>1133241012</v>
          </cell>
          <cell r="B1013" t="str">
            <v>临时借款- 姚晟</v>
          </cell>
          <cell r="C1013" t="str">
            <v xml:space="preserve">Yang Da Qing </v>
          </cell>
          <cell r="D1013" t="str">
            <v/>
          </cell>
        </row>
        <row r="1014">
          <cell r="A1014">
            <v>1133241013</v>
          </cell>
          <cell r="B1014" t="str">
            <v>临时借款- 郭立宇</v>
          </cell>
          <cell r="C1014" t="str">
            <v xml:space="preserve">Chen Wen Guang </v>
          </cell>
          <cell r="D1014" t="str">
            <v/>
          </cell>
        </row>
        <row r="1015">
          <cell r="A1015">
            <v>1133241014</v>
          </cell>
          <cell r="B1015" t="str">
            <v>临时借款- 王星恒</v>
          </cell>
          <cell r="C1015" t="str">
            <v>Guo Jian Kui</v>
          </cell>
          <cell r="D1015" t="str">
            <v/>
          </cell>
        </row>
        <row r="1016">
          <cell r="A1016">
            <v>1133241015</v>
          </cell>
          <cell r="B1016" t="str">
            <v>临时借款- 涂必林</v>
          </cell>
          <cell r="C1016" t="str">
            <v xml:space="preserve">Tang Yu Lin </v>
          </cell>
          <cell r="D1016" t="str">
            <v/>
          </cell>
        </row>
        <row r="1017">
          <cell r="A1017">
            <v>1133241016</v>
          </cell>
          <cell r="B1017" t="str">
            <v>临时借款- 吕永</v>
          </cell>
          <cell r="C1017" t="str">
            <v>Mao Qian Xin</v>
          </cell>
          <cell r="D1017" t="str">
            <v/>
          </cell>
        </row>
        <row r="1018">
          <cell r="A1018">
            <v>1133241017</v>
          </cell>
          <cell r="B1018" t="str">
            <v>临时借款- 包志平</v>
          </cell>
          <cell r="C1018" t="str">
            <v xml:space="preserve">Wu Xiang Yang </v>
          </cell>
          <cell r="D1018" t="str">
            <v/>
          </cell>
        </row>
        <row r="1019">
          <cell r="A1019">
            <v>1133241201</v>
          </cell>
          <cell r="B1019" t="str">
            <v>临时借款- 管敏霞</v>
          </cell>
          <cell r="C1019" t="str">
            <v>Chen Xiu Bin</v>
          </cell>
        </row>
        <row r="1020">
          <cell r="A1020">
            <v>1133241202</v>
          </cell>
          <cell r="B1020" t="str">
            <v>临时借款- 闻海昌</v>
          </cell>
          <cell r="C1020" t="e">
            <v>#N/A</v>
          </cell>
        </row>
        <row r="1021">
          <cell r="A1021">
            <v>1133241203</v>
          </cell>
          <cell r="B1021" t="str">
            <v>临时借款- 杨大庆</v>
          </cell>
          <cell r="C1021" t="e">
            <v>#N/A</v>
          </cell>
        </row>
        <row r="1022">
          <cell r="A1022">
            <v>1133241204</v>
          </cell>
          <cell r="B1022" t="str">
            <v>临时借款- 陈文光</v>
          </cell>
          <cell r="C1022" t="e">
            <v>#N/A</v>
          </cell>
        </row>
        <row r="1023">
          <cell r="A1023">
            <v>1133241205</v>
          </cell>
          <cell r="B1023" t="str">
            <v>临时借款- 郭健魁</v>
          </cell>
          <cell r="C1023" t="e">
            <v>#N/A</v>
          </cell>
        </row>
        <row r="1024">
          <cell r="A1024">
            <v>1133241206</v>
          </cell>
          <cell r="B1024" t="str">
            <v>临时借款- 汤玉林</v>
          </cell>
          <cell r="C1024" t="e">
            <v>#N/A</v>
          </cell>
        </row>
        <row r="1025">
          <cell r="A1025">
            <v>1133241207</v>
          </cell>
          <cell r="B1025" t="str">
            <v>临时借款- 毛谦新</v>
          </cell>
          <cell r="C1025" t="str">
            <v>Hu Kai</v>
          </cell>
        </row>
        <row r="1026">
          <cell r="A1026">
            <v>1133241208</v>
          </cell>
          <cell r="B1026" t="str">
            <v>临时借款- 吴向阳</v>
          </cell>
          <cell r="C1026" t="str">
            <v>Wang Long</v>
          </cell>
          <cell r="D1026" t="str">
            <v/>
          </cell>
        </row>
        <row r="1027">
          <cell r="A1027">
            <v>1133241209</v>
          </cell>
          <cell r="B1027" t="str">
            <v>临时借款- 陈秀斌</v>
          </cell>
          <cell r="C1027" t="str">
            <v xml:space="preserve">Lin Ya </v>
          </cell>
          <cell r="D1027" t="str">
            <v/>
          </cell>
        </row>
        <row r="1028">
          <cell r="A1028">
            <v>1133241210</v>
          </cell>
          <cell r="B1028" t="str">
            <v>临时借款- 周丽珍</v>
          </cell>
          <cell r="C1028" t="str">
            <v>Yang Wei Jun</v>
          </cell>
          <cell r="D1028" t="str">
            <v/>
          </cell>
        </row>
        <row r="1029">
          <cell r="A1029">
            <v>1133241211</v>
          </cell>
          <cell r="B1029" t="str">
            <v>临时借款- 吴小勇</v>
          </cell>
          <cell r="C1029" t="str">
            <v xml:space="preserve">Wu Guang Man </v>
          </cell>
          <cell r="D1029" t="str">
            <v/>
          </cell>
        </row>
        <row r="1030">
          <cell r="A1030">
            <v>1133241212</v>
          </cell>
          <cell r="B1030" t="str">
            <v>临时借款- 赵科君</v>
          </cell>
          <cell r="C1030" t="str">
            <v>Xu Jia Wei</v>
          </cell>
          <cell r="D1030" t="str">
            <v/>
          </cell>
        </row>
        <row r="1031">
          <cell r="A1031">
            <v>1133241213</v>
          </cell>
          <cell r="B1031" t="str">
            <v>临时借款- 吴军</v>
          </cell>
          <cell r="C1031" t="str">
            <v>Chen Lian Yu</v>
          </cell>
          <cell r="D1031" t="str">
            <v/>
          </cell>
        </row>
        <row r="1032">
          <cell r="A1032">
            <v>1133241214</v>
          </cell>
          <cell r="B1032" t="str">
            <v>临时借款- 邓国贇</v>
          </cell>
          <cell r="C1032" t="str">
            <v>Jiang Chang Guo</v>
          </cell>
          <cell r="D1032" t="str">
            <v/>
          </cell>
        </row>
        <row r="1033">
          <cell r="A1033">
            <v>1133241215</v>
          </cell>
          <cell r="B1033" t="str">
            <v>临时借款- 徐汉林</v>
          </cell>
          <cell r="C1033" t="str">
            <v>Xu Long</v>
          </cell>
          <cell r="D1033" t="str">
            <v/>
          </cell>
        </row>
        <row r="1034">
          <cell r="A1034">
            <v>1133241216</v>
          </cell>
          <cell r="B1034" t="str">
            <v>临时借款- 胡凯</v>
          </cell>
          <cell r="C1034" t="str">
            <v>Lu Xiao Hong</v>
          </cell>
          <cell r="D1034" t="str">
            <v/>
          </cell>
        </row>
        <row r="1035">
          <cell r="A1035">
            <v>1133241217</v>
          </cell>
          <cell r="B1035" t="str">
            <v>临时借款- 王芳</v>
          </cell>
          <cell r="C1035" t="str">
            <v xml:space="preserve">Guan Lu Hai </v>
          </cell>
          <cell r="D1035" t="str">
            <v/>
          </cell>
        </row>
        <row r="1036">
          <cell r="A1036">
            <v>1133241218</v>
          </cell>
          <cell r="B1036" t="str">
            <v>临时借款- 张健松</v>
          </cell>
          <cell r="C1036" t="str">
            <v>Zhang Ya Qi</v>
          </cell>
        </row>
        <row r="1037">
          <cell r="A1037">
            <v>1133241401</v>
          </cell>
          <cell r="B1037" t="str">
            <v>临时借款- 王龙</v>
          </cell>
          <cell r="C1037" t="e">
            <v>#N/A</v>
          </cell>
        </row>
        <row r="1038">
          <cell r="A1038">
            <v>1133241402</v>
          </cell>
          <cell r="B1038" t="str">
            <v>临时借款- 林雅</v>
          </cell>
          <cell r="C1038" t="e">
            <v>#N/A</v>
          </cell>
        </row>
        <row r="1039">
          <cell r="A1039">
            <v>1133241403</v>
          </cell>
          <cell r="B1039" t="str">
            <v>临时借款- 杨伟俊</v>
          </cell>
          <cell r="C1039" t="e">
            <v>#N/A</v>
          </cell>
        </row>
        <row r="1040">
          <cell r="A1040">
            <v>1133241404</v>
          </cell>
          <cell r="B1040" t="str">
            <v>临时借款- 吴广满</v>
          </cell>
          <cell r="C1040" t="e">
            <v>#N/A</v>
          </cell>
        </row>
        <row r="1041">
          <cell r="A1041">
            <v>1133241405</v>
          </cell>
          <cell r="B1041" t="str">
            <v>临时借款- 徐家伟</v>
          </cell>
          <cell r="C1041" t="e">
            <v>#N/A</v>
          </cell>
        </row>
        <row r="1042">
          <cell r="A1042">
            <v>1133241406</v>
          </cell>
          <cell r="B1042" t="str">
            <v>临时借款- 陈连宇</v>
          </cell>
          <cell r="C1042" t="str">
            <v>Hu Fei</v>
          </cell>
        </row>
        <row r="1043">
          <cell r="A1043">
            <v>1133241407</v>
          </cell>
          <cell r="B1043" t="str">
            <v>临时借款- 江昌国</v>
          </cell>
          <cell r="C1043" t="str">
            <v>Cui Li Ming</v>
          </cell>
          <cell r="D1043" t="str">
            <v/>
          </cell>
        </row>
        <row r="1044">
          <cell r="A1044">
            <v>1133241408</v>
          </cell>
          <cell r="B1044" t="str">
            <v>临时借款- 徐龙</v>
          </cell>
          <cell r="C1044" t="str">
            <v xml:space="preserve">Zhao Ji Guang </v>
          </cell>
          <cell r="D1044" t="str">
            <v/>
          </cell>
        </row>
        <row r="1045">
          <cell r="A1045">
            <v>1133241409</v>
          </cell>
          <cell r="B1045" t="str">
            <v>临时借款- 吕晓红</v>
          </cell>
          <cell r="C1045" t="str">
            <v>Jiao Hui</v>
          </cell>
          <cell r="D1045" t="str">
            <v/>
          </cell>
        </row>
        <row r="1046">
          <cell r="A1046">
            <v>1133241410</v>
          </cell>
          <cell r="B1046" t="str">
            <v>临时借款- 关陆海</v>
          </cell>
          <cell r="C1046" t="str">
            <v>Liang Li Xin</v>
          </cell>
          <cell r="D1046" t="str">
            <v/>
          </cell>
        </row>
        <row r="1047">
          <cell r="A1047">
            <v>1133241411</v>
          </cell>
          <cell r="B1047" t="str">
            <v>临时借款- 张雅棋</v>
          </cell>
          <cell r="C1047" t="str">
            <v xml:space="preserve">Wang Yu Qin </v>
          </cell>
          <cell r="D1047" t="str">
            <v/>
          </cell>
        </row>
        <row r="1048">
          <cell r="A1048">
            <v>1133241412</v>
          </cell>
          <cell r="B1048" t="str">
            <v>临时借款- 庄春兰</v>
          </cell>
          <cell r="C1048" t="str">
            <v xml:space="preserve">Zhou Ying Min </v>
          </cell>
          <cell r="D1048" t="str">
            <v/>
          </cell>
        </row>
        <row r="1049">
          <cell r="A1049">
            <v>1133241413</v>
          </cell>
          <cell r="B1049" t="str">
            <v>临时借款- 黄健</v>
          </cell>
          <cell r="C1049" t="str">
            <v>Sun Zhi Xia</v>
          </cell>
          <cell r="D1049" t="str">
            <v/>
          </cell>
        </row>
        <row r="1050">
          <cell r="A1050">
            <v>1133241414</v>
          </cell>
          <cell r="B1050" t="str">
            <v>临时借款- 陶勇</v>
          </cell>
          <cell r="C1050" t="str">
            <v xml:space="preserve">Chen Jun Fei </v>
          </cell>
          <cell r="D1050" t="str">
            <v/>
          </cell>
        </row>
        <row r="1051">
          <cell r="A1051">
            <v>1133241415</v>
          </cell>
          <cell r="B1051" t="str">
            <v>临时借款- 张芳</v>
          </cell>
          <cell r="C1051" t="str">
            <v>Zhang Ming Ming</v>
          </cell>
          <cell r="D1051" t="str">
            <v/>
          </cell>
        </row>
        <row r="1052">
          <cell r="A1052">
            <v>1133241416</v>
          </cell>
          <cell r="B1052" t="str">
            <v>临时借款- 孙燕</v>
          </cell>
          <cell r="C1052" t="str">
            <v xml:space="preserve">Wang Rui </v>
          </cell>
        </row>
        <row r="1053">
          <cell r="A1053">
            <v>1133241417</v>
          </cell>
          <cell r="B1053" t="str">
            <v>临时借款- 孙湘萍</v>
          </cell>
          <cell r="C1053" t="str">
            <v xml:space="preserve">He Ying </v>
          </cell>
        </row>
        <row r="1054">
          <cell r="A1054">
            <v>1133241418</v>
          </cell>
          <cell r="B1054" t="str">
            <v>临时借款- 陶东风</v>
          </cell>
          <cell r="C1054" t="e">
            <v>#N/A</v>
          </cell>
        </row>
        <row r="1055">
          <cell r="A1055">
            <v>1133241419</v>
          </cell>
          <cell r="B1055" t="str">
            <v>临时借款- 祝群</v>
          </cell>
          <cell r="C1055" t="e">
            <v>#N/A</v>
          </cell>
        </row>
        <row r="1056">
          <cell r="A1056">
            <v>1133241420</v>
          </cell>
          <cell r="B1056" t="str">
            <v>临时借款- 奚小芳</v>
          </cell>
          <cell r="C1056" t="str">
            <v>Lu Ri Bou</v>
          </cell>
        </row>
        <row r="1057">
          <cell r="A1057">
            <v>1133241421</v>
          </cell>
          <cell r="B1057" t="str">
            <v>临时借款- 耿东</v>
          </cell>
          <cell r="C1057" t="str">
            <v>Yang Kun</v>
          </cell>
        </row>
        <row r="1058">
          <cell r="A1058">
            <v>1133241501</v>
          </cell>
          <cell r="B1058" t="str">
            <v>临时借款- 詹蓉蓉</v>
          </cell>
          <cell r="C1058" t="e">
            <v>#N/A</v>
          </cell>
        </row>
        <row r="1059">
          <cell r="A1059">
            <v>1133241502</v>
          </cell>
          <cell r="B1059" t="str">
            <v>临时借款- 胡飞</v>
          </cell>
          <cell r="C1059" t="e">
            <v>#N/A</v>
          </cell>
        </row>
        <row r="1060">
          <cell r="A1060">
            <v>1133241503</v>
          </cell>
          <cell r="B1060" t="str">
            <v>临时借款- 王家勤</v>
          </cell>
          <cell r="C1060" t="e">
            <v>#N/A</v>
          </cell>
        </row>
        <row r="1061">
          <cell r="A1061">
            <v>1133241601</v>
          </cell>
          <cell r="B1061" t="str">
            <v>临时借款- 崔立明</v>
          </cell>
          <cell r="C1061" t="e">
            <v>#N/A</v>
          </cell>
        </row>
        <row r="1062">
          <cell r="A1062">
            <v>1133241602</v>
          </cell>
          <cell r="B1062" t="str">
            <v>临时借款- 赵继广</v>
          </cell>
          <cell r="C1062" t="str">
            <v>Gao Qiu Ye</v>
          </cell>
        </row>
        <row r="1063">
          <cell r="A1063">
            <v>1133241603</v>
          </cell>
          <cell r="B1063" t="str">
            <v>临时借款- 焦辉</v>
          </cell>
          <cell r="C1063" t="str">
            <v>Fan Bin</v>
          </cell>
          <cell r="D1063" t="str">
            <v/>
          </cell>
        </row>
        <row r="1064">
          <cell r="A1064">
            <v>1133241604</v>
          </cell>
          <cell r="B1064" t="str">
            <v>临时借款- 梁立新</v>
          </cell>
          <cell r="C1064" t="str">
            <v>Jie Jiang Qong</v>
          </cell>
          <cell r="D1064" t="str">
            <v/>
          </cell>
        </row>
        <row r="1065">
          <cell r="A1065">
            <v>1133241605</v>
          </cell>
          <cell r="B1065" t="str">
            <v>临时借款- 王玉琴</v>
          </cell>
          <cell r="C1065" t="str">
            <v xml:space="preserve">Kong Jian </v>
          </cell>
          <cell r="D1065" t="str">
            <v/>
          </cell>
        </row>
        <row r="1066">
          <cell r="A1066">
            <v>1133241606</v>
          </cell>
          <cell r="B1066" t="str">
            <v>临时借款- 周英民</v>
          </cell>
          <cell r="C1066" t="str">
            <v>Wang Mu Sheng</v>
          </cell>
          <cell r="D1066" t="str">
            <v/>
          </cell>
        </row>
        <row r="1067">
          <cell r="A1067">
            <v>1133241607</v>
          </cell>
          <cell r="B1067" t="str">
            <v>临时借款- 孙志侠</v>
          </cell>
          <cell r="C1067" t="str">
            <v xml:space="preserve">Han Bing </v>
          </cell>
          <cell r="D1067" t="str">
            <v/>
          </cell>
        </row>
        <row r="1068">
          <cell r="A1068">
            <v>1133241608</v>
          </cell>
          <cell r="B1068" t="str">
            <v>临时借款- 陈俊飞</v>
          </cell>
          <cell r="C1068" t="str">
            <v xml:space="preserve">Zhao Xiao Hong </v>
          </cell>
          <cell r="D1068" t="str">
            <v/>
          </cell>
        </row>
        <row r="1069">
          <cell r="A1069">
            <v>1133241609</v>
          </cell>
          <cell r="B1069" t="str">
            <v>临时借款- 张明明</v>
          </cell>
          <cell r="C1069" t="str">
            <v xml:space="preserve">Xong Yue Lan </v>
          </cell>
          <cell r="D1069" t="str">
            <v/>
          </cell>
        </row>
        <row r="1070">
          <cell r="A1070">
            <v>1133241610</v>
          </cell>
          <cell r="B1070" t="str">
            <v>临时借款- 王芮</v>
          </cell>
          <cell r="C1070" t="str">
            <v xml:space="preserve">Miao Tian Qing </v>
          </cell>
          <cell r="D1070" t="str">
            <v/>
          </cell>
        </row>
        <row r="1071">
          <cell r="A1071">
            <v>1133241611</v>
          </cell>
          <cell r="B1071" t="str">
            <v>临时借款- 何莹</v>
          </cell>
          <cell r="C1071" t="str">
            <v>Liu Xiao Peng</v>
          </cell>
          <cell r="D1071" t="str">
            <v/>
          </cell>
        </row>
        <row r="1072">
          <cell r="A1072">
            <v>1133241612</v>
          </cell>
          <cell r="B1072" t="str">
            <v>临时借款- 杨树勇</v>
          </cell>
          <cell r="C1072" t="str">
            <v xml:space="preserve">Hu Xiao Qiang </v>
          </cell>
          <cell r="D1072" t="str">
            <v/>
          </cell>
        </row>
        <row r="1073">
          <cell r="A1073">
            <v>1133241613</v>
          </cell>
          <cell r="B1073" t="str">
            <v>临时借款- 武传涛</v>
          </cell>
          <cell r="C1073" t="str">
            <v>Huan Wu Xong</v>
          </cell>
          <cell r="D1073" t="str">
            <v/>
          </cell>
        </row>
        <row r="1074">
          <cell r="A1074">
            <v>1133241614</v>
          </cell>
          <cell r="B1074" t="str">
            <v>临时借款- 宗成龙</v>
          </cell>
          <cell r="C1074" t="str">
            <v>Wang Tian Ming</v>
          </cell>
          <cell r="D1074" t="str">
            <v/>
          </cell>
        </row>
        <row r="1075">
          <cell r="A1075">
            <v>1133241615</v>
          </cell>
          <cell r="B1075" t="str">
            <v>临时借款- 吕日波</v>
          </cell>
          <cell r="C1075" t="str">
            <v>Liu Fang Ming</v>
          </cell>
          <cell r="D1075" t="str">
            <v/>
          </cell>
        </row>
        <row r="1076">
          <cell r="A1076">
            <v>1133241616</v>
          </cell>
          <cell r="B1076" t="str">
            <v>临时借款- 陈迎</v>
          </cell>
          <cell r="C1076" t="str">
            <v xml:space="preserve">Zhang Li </v>
          </cell>
          <cell r="D1076" t="str">
            <v/>
          </cell>
        </row>
        <row r="1077">
          <cell r="A1077">
            <v>1133241617</v>
          </cell>
          <cell r="B1077" t="str">
            <v>临时借款- 杨鲲</v>
          </cell>
          <cell r="C1077" t="str">
            <v>Lin  Li</v>
          </cell>
          <cell r="D1077" t="str">
            <v/>
          </cell>
        </row>
        <row r="1078">
          <cell r="A1078">
            <v>1133241618</v>
          </cell>
          <cell r="B1078" t="str">
            <v>临时借款- 邱琳</v>
          </cell>
          <cell r="C1078" t="str">
            <v>Jin Xin Lin</v>
          </cell>
          <cell r="D1078" t="str">
            <v/>
          </cell>
        </row>
        <row r="1079">
          <cell r="A1079">
            <v>1133241619</v>
          </cell>
          <cell r="B1079" t="str">
            <v>临时借款- 胡刚</v>
          </cell>
          <cell r="C1079" t="str">
            <v xml:space="preserve">Chen Bin </v>
          </cell>
        </row>
        <row r="1080">
          <cell r="A1080">
            <v>1133241620</v>
          </cell>
          <cell r="B1080" t="str">
            <v>临时借款- 赵军</v>
          </cell>
          <cell r="C1080" t="str">
            <v>Sun Sheng Hong</v>
          </cell>
        </row>
        <row r="1081">
          <cell r="A1081">
            <v>1133241621</v>
          </cell>
          <cell r="B1081" t="str">
            <v>临时借款- 齐莹</v>
          </cell>
          <cell r="C1081" t="e">
            <v>#N/A</v>
          </cell>
        </row>
        <row r="1082">
          <cell r="A1082">
            <v>1133241622</v>
          </cell>
          <cell r="B1082" t="str">
            <v>临时借款- 阎立峰</v>
          </cell>
          <cell r="C1082" t="e">
            <v>#N/A</v>
          </cell>
        </row>
        <row r="1083">
          <cell r="A1083">
            <v>1133241623</v>
          </cell>
          <cell r="B1083" t="str">
            <v>临时借款- 贾寿萍</v>
          </cell>
          <cell r="C1083" t="e">
            <v>#N/A</v>
          </cell>
        </row>
        <row r="1084">
          <cell r="A1084">
            <v>1133241624</v>
          </cell>
          <cell r="B1084" t="str">
            <v>临时借款- 王晓蓓</v>
          </cell>
          <cell r="C1084" t="e">
            <v>#N/A</v>
          </cell>
        </row>
        <row r="1085">
          <cell r="A1085">
            <v>1133241625</v>
          </cell>
          <cell r="B1085" t="str">
            <v>临时借款- 曹明新</v>
          </cell>
          <cell r="C1085" t="e">
            <v>#N/A</v>
          </cell>
        </row>
        <row r="1086">
          <cell r="A1086">
            <v>1133241626</v>
          </cell>
          <cell r="B1086" t="str">
            <v>临时借款- 李淑艳</v>
          </cell>
          <cell r="C1086" t="e">
            <v>#N/A</v>
          </cell>
        </row>
        <row r="1087">
          <cell r="A1087">
            <v>1133241701</v>
          </cell>
          <cell r="B1087" t="str">
            <v>临时借款- 高秋晔</v>
          </cell>
          <cell r="C1087" t="e">
            <v>#N/A</v>
          </cell>
        </row>
        <row r="1088">
          <cell r="A1088">
            <v>1133242001</v>
          </cell>
          <cell r="B1088" t="str">
            <v>临时借款- 樊斌</v>
          </cell>
          <cell r="C1088" t="str">
            <v>Liang Xi Jing</v>
          </cell>
        </row>
        <row r="1089">
          <cell r="A1089">
            <v>1133242002</v>
          </cell>
          <cell r="B1089" t="str">
            <v>临时借款- 揭江琼</v>
          </cell>
          <cell r="C1089" t="e">
            <v>#N/A</v>
          </cell>
        </row>
        <row r="1090">
          <cell r="A1090">
            <v>1133242003</v>
          </cell>
          <cell r="B1090" t="str">
            <v>临时借款- 孔健</v>
          </cell>
          <cell r="C1090" t="str">
            <v xml:space="preserve">Li Jie </v>
          </cell>
          <cell r="D1090" t="str">
            <v/>
          </cell>
        </row>
        <row r="1091">
          <cell r="A1091">
            <v>1133242004</v>
          </cell>
          <cell r="B1091" t="str">
            <v>临时借款- 王木生</v>
          </cell>
          <cell r="C1091" t="str">
            <v xml:space="preserve">Chen Feng </v>
          </cell>
          <cell r="D1091" t="str">
            <v/>
          </cell>
        </row>
        <row r="1092">
          <cell r="A1092">
            <v>1133242005</v>
          </cell>
          <cell r="B1092" t="str">
            <v>临时借款- 韩冰</v>
          </cell>
          <cell r="C1092" t="str">
            <v xml:space="preserve">Guo Fang Miao </v>
          </cell>
          <cell r="D1092" t="str">
            <v/>
          </cell>
        </row>
        <row r="1093">
          <cell r="A1093">
            <v>1133242006</v>
          </cell>
          <cell r="B1093" t="str">
            <v>临时借款- 赵小红</v>
          </cell>
          <cell r="C1093" t="str">
            <v xml:space="preserve">Zhu Zheng Yong </v>
          </cell>
          <cell r="D1093" t="str">
            <v/>
          </cell>
        </row>
        <row r="1094">
          <cell r="A1094">
            <v>1133242007</v>
          </cell>
          <cell r="B1094" t="str">
            <v>临时借款- 熊跃兰</v>
          </cell>
          <cell r="C1094" t="str">
            <v>Huang Ai Hua</v>
          </cell>
        </row>
        <row r="1095">
          <cell r="A1095">
            <v>1133242008</v>
          </cell>
          <cell r="B1095" t="str">
            <v>临时借款- 缪天庆</v>
          </cell>
          <cell r="C1095" t="str">
            <v xml:space="preserve">Sun Kui Yuan </v>
          </cell>
        </row>
        <row r="1096">
          <cell r="A1096">
            <v>1133242009</v>
          </cell>
          <cell r="B1096" t="str">
            <v>临时借款- 刘晓鹏</v>
          </cell>
          <cell r="C1096" t="str">
            <v xml:space="preserve">Zhou Qin </v>
          </cell>
        </row>
        <row r="1097">
          <cell r="A1097">
            <v>1133242010</v>
          </cell>
          <cell r="B1097" t="str">
            <v>临时借款- 胡晓强</v>
          </cell>
          <cell r="C1097" t="e">
            <v>#N/A</v>
          </cell>
        </row>
        <row r="1098">
          <cell r="A1098">
            <v>1133242011</v>
          </cell>
          <cell r="B1098" t="str">
            <v>临时借款- 黄武雄</v>
          </cell>
          <cell r="C1098" t="str">
            <v>Yao Yi Qin</v>
          </cell>
          <cell r="D1098" t="str">
            <v/>
          </cell>
        </row>
        <row r="1099">
          <cell r="A1099">
            <v>1133242012</v>
          </cell>
          <cell r="B1099" t="str">
            <v>临时借款- 汪天明</v>
          </cell>
          <cell r="C1099" t="str">
            <v xml:space="preserve">Lu  Ai Dong </v>
          </cell>
          <cell r="D1099" t="str">
            <v/>
          </cell>
        </row>
        <row r="1100">
          <cell r="A1100">
            <v>1133242013</v>
          </cell>
          <cell r="B1100" t="str">
            <v>临时借款- 刘方铭</v>
          </cell>
          <cell r="C1100" t="str">
            <v xml:space="preserve">Qiao Liang </v>
          </cell>
          <cell r="D1100" t="str">
            <v/>
          </cell>
        </row>
        <row r="1101">
          <cell r="A1101">
            <v>1133242014</v>
          </cell>
          <cell r="B1101" t="str">
            <v>临时借款- 张莉</v>
          </cell>
          <cell r="C1101" t="str">
            <v>Jin Yan Chun</v>
          </cell>
          <cell r="D1101" t="str">
            <v/>
          </cell>
        </row>
        <row r="1102">
          <cell r="A1102">
            <v>1133242015</v>
          </cell>
          <cell r="B1102" t="str">
            <v>临时借款- 林漓</v>
          </cell>
          <cell r="C1102" t="str">
            <v>Zhang Shi Qiang</v>
          </cell>
          <cell r="D1102" t="str">
            <v/>
          </cell>
        </row>
        <row r="1103">
          <cell r="A1103">
            <v>1133242016</v>
          </cell>
          <cell r="B1103" t="str">
            <v>临时借款- 靳新琳</v>
          </cell>
          <cell r="C1103" t="str">
            <v>Cui Bao Dong</v>
          </cell>
          <cell r="D1103" t="str">
            <v/>
          </cell>
        </row>
        <row r="1104">
          <cell r="A1104">
            <v>1133242017</v>
          </cell>
          <cell r="B1104" t="str">
            <v>临时借款- 穆巍巍</v>
          </cell>
          <cell r="C1104" t="str">
            <v xml:space="preserve">Peng Yu Xia </v>
          </cell>
          <cell r="D1104" t="str">
            <v/>
          </cell>
        </row>
        <row r="1105">
          <cell r="A1105">
            <v>1133242018</v>
          </cell>
          <cell r="B1105" t="str">
            <v>临时借款- 陈斌</v>
          </cell>
          <cell r="C1105" t="str">
            <v>Fang Li</v>
          </cell>
          <cell r="D1105" t="str">
            <v/>
          </cell>
        </row>
        <row r="1106">
          <cell r="A1106">
            <v>1133242019</v>
          </cell>
          <cell r="B1106" t="str">
            <v>临时借款- 孙胜红</v>
          </cell>
          <cell r="C1106" t="str">
            <v xml:space="preserve">Xiang Hui </v>
          </cell>
          <cell r="D1106" t="str">
            <v/>
          </cell>
        </row>
        <row r="1107">
          <cell r="A1107">
            <v>1133242020</v>
          </cell>
          <cell r="B1107" t="str">
            <v>临时借款- 杨静</v>
          </cell>
          <cell r="C1107" t="str">
            <v>Lu Yan Jun</v>
          </cell>
          <cell r="D1107" t="str">
            <v/>
          </cell>
        </row>
        <row r="1108">
          <cell r="A1108">
            <v>1133242021</v>
          </cell>
          <cell r="B1108" t="str">
            <v>临时借款- 王中元</v>
          </cell>
          <cell r="C1108" t="str">
            <v>Zhou Xiao Juan</v>
          </cell>
          <cell r="D1108" t="str">
            <v/>
          </cell>
        </row>
        <row r="1109">
          <cell r="A1109">
            <v>1133242022</v>
          </cell>
          <cell r="B1109" t="str">
            <v>临时借款- 莫莲华</v>
          </cell>
          <cell r="C1109" t="str">
            <v xml:space="preserve">Xia Hong Xia </v>
          </cell>
          <cell r="D1109" t="str">
            <v/>
          </cell>
        </row>
        <row r="1110">
          <cell r="A1110">
            <v>1133242023</v>
          </cell>
          <cell r="B1110" t="str">
            <v>临时借款- 周颖</v>
          </cell>
          <cell r="C1110" t="str">
            <v xml:space="preserve">Gu Feng </v>
          </cell>
        </row>
        <row r="1111">
          <cell r="A1111">
            <v>1133242024</v>
          </cell>
          <cell r="B1111" t="str">
            <v>临时借款- 何从容</v>
          </cell>
          <cell r="C1111" t="str">
            <v xml:space="preserve">Liu Li Qiang </v>
          </cell>
        </row>
        <row r="1112">
          <cell r="A1112">
            <v>1133242025</v>
          </cell>
          <cell r="B1112" t="str">
            <v>临时借款- 赵兵</v>
          </cell>
          <cell r="C1112" t="str">
            <v xml:space="preserve">Liu Ying </v>
          </cell>
        </row>
        <row r="1113">
          <cell r="A1113">
            <v>1133242026</v>
          </cell>
          <cell r="B1113" t="str">
            <v>临时借款- 吴彩玲</v>
          </cell>
          <cell r="C1113" t="str">
            <v xml:space="preserve">Zhang Yi </v>
          </cell>
        </row>
        <row r="1114">
          <cell r="A1114">
            <v>1133242027</v>
          </cell>
          <cell r="B1114" t="str">
            <v>临时借款- 葛玉贞</v>
          </cell>
          <cell r="C1114" t="e">
            <v>#N/A</v>
          </cell>
        </row>
        <row r="1115">
          <cell r="A1115">
            <v>1133242028</v>
          </cell>
          <cell r="B1115" t="str">
            <v>临时借款- 王琼</v>
          </cell>
          <cell r="C1115" t="e">
            <v>#N/A</v>
          </cell>
        </row>
        <row r="1116">
          <cell r="A1116">
            <v>1133242029</v>
          </cell>
          <cell r="B1116" t="str">
            <v>临时借款- 谢亚霞</v>
          </cell>
          <cell r="C1116" t="e">
            <v>#N/A</v>
          </cell>
        </row>
        <row r="1117">
          <cell r="A1117">
            <v>1133242030</v>
          </cell>
          <cell r="B1117" t="str">
            <v>临时借款- 梁晓静</v>
          </cell>
          <cell r="C1117" t="e">
            <v>#N/A</v>
          </cell>
        </row>
        <row r="1118">
          <cell r="A1118">
            <v>1133242031</v>
          </cell>
          <cell r="B1118" t="str">
            <v>临时借款- 蔡生</v>
          </cell>
          <cell r="C1118" t="e">
            <v>#N/A</v>
          </cell>
        </row>
        <row r="1119">
          <cell r="A1119">
            <v>1133242032</v>
          </cell>
          <cell r="B1119" t="str">
            <v>临时借款- 文芳</v>
          </cell>
          <cell r="C1119" t="e">
            <v>#N/A</v>
          </cell>
        </row>
        <row r="1120">
          <cell r="A1120">
            <v>1133242401</v>
          </cell>
          <cell r="B1120" t="str">
            <v>临时借款- 陈四毛</v>
          </cell>
          <cell r="C1120">
            <v>0</v>
          </cell>
        </row>
        <row r="1121">
          <cell r="A1121">
            <v>1133242402</v>
          </cell>
          <cell r="B1121" t="str">
            <v>临时借款- 唐艳芳</v>
          </cell>
          <cell r="C1121" t="e">
            <v>#N/A</v>
          </cell>
        </row>
        <row r="1122">
          <cell r="A1122">
            <v>1133242403</v>
          </cell>
          <cell r="B1122" t="str">
            <v>临时借款- 吴小英</v>
          </cell>
          <cell r="C1122" t="str">
            <v>Yu Ge</v>
          </cell>
          <cell r="D1122" t="str">
            <v/>
          </cell>
        </row>
        <row r="1123">
          <cell r="A1123">
            <v>1133242404</v>
          </cell>
          <cell r="B1123" t="str">
            <v>临时借款- 陶芳</v>
          </cell>
          <cell r="C1123" t="str">
            <v xml:space="preserve">Wang Zhong </v>
          </cell>
          <cell r="D1123" t="str">
            <v/>
          </cell>
        </row>
        <row r="1124">
          <cell r="A1124">
            <v>1133242501</v>
          </cell>
          <cell r="B1124" t="str">
            <v>临时借款- 李捷</v>
          </cell>
          <cell r="C1124" t="str">
            <v xml:space="preserve">Sun Mi Yan </v>
          </cell>
          <cell r="D1124" t="str">
            <v/>
          </cell>
        </row>
        <row r="1125">
          <cell r="A1125">
            <v>1133242502</v>
          </cell>
          <cell r="B1125" t="str">
            <v>临时借款- 陈丰</v>
          </cell>
          <cell r="C1125" t="str">
            <v xml:space="preserve">Lin Ya Jing </v>
          </cell>
          <cell r="D1125" t="str">
            <v/>
          </cell>
        </row>
        <row r="1126">
          <cell r="A1126">
            <v>1133242503</v>
          </cell>
          <cell r="B1126" t="str">
            <v>临时借款- 郭芳苗</v>
          </cell>
          <cell r="C1126" t="str">
            <v xml:space="preserve">Chen Jie </v>
          </cell>
          <cell r="D1126" t="str">
            <v/>
          </cell>
        </row>
        <row r="1127">
          <cell r="A1127">
            <v>1133242504</v>
          </cell>
          <cell r="B1127" t="str">
            <v>临时借款- 朱正勇</v>
          </cell>
          <cell r="C1127" t="str">
            <v xml:space="preserve">Zhang Yuan </v>
          </cell>
          <cell r="D1127" t="str">
            <v/>
          </cell>
        </row>
        <row r="1128">
          <cell r="A1128">
            <v>1133242505</v>
          </cell>
          <cell r="B1128" t="str">
            <v>临时借款- 黄爱华</v>
          </cell>
          <cell r="C1128" t="e">
            <v>#N/A</v>
          </cell>
        </row>
        <row r="1129">
          <cell r="A1129">
            <v>1133242506</v>
          </cell>
          <cell r="B1129" t="str">
            <v>临时借款- 陈华国</v>
          </cell>
          <cell r="C1129" t="e">
            <v>#N/A</v>
          </cell>
        </row>
        <row r="1130">
          <cell r="A1130">
            <v>1133242507</v>
          </cell>
          <cell r="B1130" t="str">
            <v>临时借款- 苏奎元</v>
          </cell>
          <cell r="C1130" t="e">
            <v>#N/A</v>
          </cell>
        </row>
        <row r="1131">
          <cell r="A1131">
            <v>1133242508</v>
          </cell>
          <cell r="B1131" t="str">
            <v>临时借款- 周勤</v>
          </cell>
          <cell r="C1131" t="str">
            <v xml:space="preserve">Han Yong </v>
          </cell>
          <cell r="D1131" t="str">
            <v/>
          </cell>
        </row>
        <row r="1132">
          <cell r="A1132">
            <v>1133242601</v>
          </cell>
          <cell r="B1132" t="str">
            <v>临时借款- 魏云霖</v>
          </cell>
          <cell r="C1132" t="str">
            <v>Ren Shu Jing</v>
          </cell>
          <cell r="D1132" t="str">
            <v/>
          </cell>
        </row>
        <row r="1133">
          <cell r="A1133">
            <v>1133243001</v>
          </cell>
          <cell r="B1133" t="str">
            <v>临时借款- 姚毅勤</v>
          </cell>
          <cell r="C1133" t="str">
            <v xml:space="preserve">Li Xue Zheng </v>
          </cell>
          <cell r="D1133" t="str">
            <v/>
          </cell>
        </row>
        <row r="1134">
          <cell r="A1134">
            <v>1133243002</v>
          </cell>
          <cell r="B1134" t="str">
            <v>临时借款- 陆爱东</v>
          </cell>
          <cell r="C1134" t="str">
            <v xml:space="preserve">Liu Li Hong </v>
          </cell>
          <cell r="D1134" t="str">
            <v/>
          </cell>
        </row>
        <row r="1135">
          <cell r="A1135">
            <v>1133243003</v>
          </cell>
          <cell r="B1135" t="str">
            <v>临时借款- 乔良</v>
          </cell>
          <cell r="C1135" t="str">
            <v>Li  Yu Yin</v>
          </cell>
          <cell r="D1135" t="str">
            <v/>
          </cell>
        </row>
        <row r="1136">
          <cell r="A1136">
            <v>1133243004</v>
          </cell>
          <cell r="B1136" t="str">
            <v>临时借款- 靳延春</v>
          </cell>
          <cell r="C1136" t="str">
            <v xml:space="preserve">Xing Ming Yuan </v>
          </cell>
          <cell r="D1136" t="str">
            <v/>
          </cell>
        </row>
        <row r="1137">
          <cell r="A1137">
            <v>1133243005</v>
          </cell>
          <cell r="B1137" t="str">
            <v>临时借款- 张士强</v>
          </cell>
          <cell r="C1137" t="str">
            <v xml:space="preserve">Liu Yue </v>
          </cell>
          <cell r="D1137" t="str">
            <v/>
          </cell>
        </row>
        <row r="1138">
          <cell r="A1138">
            <v>1133243006</v>
          </cell>
          <cell r="B1138" t="str">
            <v>临时借款- 崔宝东</v>
          </cell>
          <cell r="C1138" t="str">
            <v xml:space="preserve">Niu Yue Xing </v>
          </cell>
          <cell r="D1138" t="str">
            <v/>
          </cell>
        </row>
        <row r="1139">
          <cell r="A1139">
            <v>1133243007</v>
          </cell>
          <cell r="B1139" t="str">
            <v>临时借款- 彭玉霞</v>
          </cell>
          <cell r="C1139" t="str">
            <v xml:space="preserve">Cheng Guang Yu </v>
          </cell>
        </row>
        <row r="1140">
          <cell r="A1140">
            <v>1133243008</v>
          </cell>
          <cell r="B1140" t="str">
            <v>临时借款- 方立</v>
          </cell>
          <cell r="C1140" t="str">
            <v xml:space="preserve">Lou Lin </v>
          </cell>
        </row>
        <row r="1141">
          <cell r="A1141">
            <v>1133243009</v>
          </cell>
          <cell r="B1141" t="str">
            <v>临时借款- 向晖</v>
          </cell>
          <cell r="C1141" t="str">
            <v>Xu Shu Jun</v>
          </cell>
        </row>
        <row r="1142">
          <cell r="A1142">
            <v>1133243010</v>
          </cell>
          <cell r="B1142" t="str">
            <v>临时借款- 吕燕君</v>
          </cell>
          <cell r="C1142" t="e">
            <v>#N/A</v>
          </cell>
        </row>
        <row r="1143">
          <cell r="A1143">
            <v>1133243011</v>
          </cell>
          <cell r="B1143" t="str">
            <v>临时借款- 周晓娟</v>
          </cell>
          <cell r="C1143" t="str">
            <v>Xi Hong Min</v>
          </cell>
        </row>
        <row r="1144">
          <cell r="A1144">
            <v>1133243012</v>
          </cell>
          <cell r="B1144" t="str">
            <v>临时借款- 夏红霞</v>
          </cell>
          <cell r="C1144" t="e">
            <v>#N/A</v>
          </cell>
        </row>
        <row r="1145">
          <cell r="A1145">
            <v>1133243013</v>
          </cell>
          <cell r="B1145" t="str">
            <v>临时借款- 谷峰</v>
          </cell>
          <cell r="C1145" t="str">
            <v xml:space="preserve">Liu Qi </v>
          </cell>
          <cell r="D1145" t="str">
            <v/>
          </cell>
        </row>
        <row r="1146">
          <cell r="A1146">
            <v>1133243014</v>
          </cell>
          <cell r="B1146" t="str">
            <v>临时借款- 刘立强</v>
          </cell>
          <cell r="C1146" t="str">
            <v xml:space="preserve">Su Gang </v>
          </cell>
          <cell r="D1146" t="str">
            <v/>
          </cell>
        </row>
        <row r="1147">
          <cell r="A1147">
            <v>1133243015</v>
          </cell>
          <cell r="B1147" t="str">
            <v>临时借款- 刘颍</v>
          </cell>
          <cell r="C1147" t="str">
            <v xml:space="preserve">Qu Jian Bin </v>
          </cell>
          <cell r="D1147" t="str">
            <v/>
          </cell>
        </row>
        <row r="1148">
          <cell r="A1148">
            <v>1133243016</v>
          </cell>
          <cell r="B1148" t="str">
            <v>临时借款- 章宜</v>
          </cell>
          <cell r="C1148" t="str">
            <v>Liu Qi</v>
          </cell>
        </row>
        <row r="1149">
          <cell r="A1149">
            <v>1133243017</v>
          </cell>
          <cell r="B1149" t="str">
            <v>临时借款- 冯祥忠</v>
          </cell>
          <cell r="C1149" t="str">
            <v>Gao Lian</v>
          </cell>
        </row>
        <row r="1150">
          <cell r="A1150">
            <v>1133243018</v>
          </cell>
          <cell r="B1150" t="str">
            <v>临时借款- 刘磊</v>
          </cell>
          <cell r="C1150" t="e">
            <v>#N/A</v>
          </cell>
        </row>
        <row r="1151">
          <cell r="A1151">
            <v>1133243019</v>
          </cell>
          <cell r="B1151" t="str">
            <v>临时借款- 杨楠</v>
          </cell>
          <cell r="C1151" t="str">
            <v>Fang Yan Ling</v>
          </cell>
        </row>
        <row r="1152">
          <cell r="A1152">
            <v>1133243020</v>
          </cell>
          <cell r="B1152" t="str">
            <v>临时借款- 王媛媛</v>
          </cell>
          <cell r="C1152" t="e">
            <v>#N/A</v>
          </cell>
        </row>
        <row r="1153">
          <cell r="A1153">
            <v>1133243021</v>
          </cell>
          <cell r="B1153" t="str">
            <v>临时借款- 郑洁</v>
          </cell>
          <cell r="C1153" t="str">
            <v xml:space="preserve">Sun Yun </v>
          </cell>
          <cell r="D1153" t="str">
            <v/>
          </cell>
        </row>
        <row r="1154">
          <cell r="A1154">
            <v>1133243022</v>
          </cell>
          <cell r="B1154" t="str">
            <v>临时借款- 李大军</v>
          </cell>
          <cell r="C1154" t="str">
            <v>Zhu Ming Lan</v>
          </cell>
          <cell r="D1154" t="str">
            <v/>
          </cell>
        </row>
        <row r="1155">
          <cell r="A1155">
            <v>1133243023</v>
          </cell>
          <cell r="B1155" t="str">
            <v>临时借款- 杨喆</v>
          </cell>
          <cell r="C1155" t="str">
            <v>Meng Xian Wei</v>
          </cell>
          <cell r="D1155" t="str">
            <v/>
          </cell>
        </row>
        <row r="1156">
          <cell r="A1156">
            <v>1133243024</v>
          </cell>
          <cell r="B1156" t="str">
            <v>临时借款- 马敏</v>
          </cell>
          <cell r="C1156" t="str">
            <v xml:space="preserve">Zou Hong Qing </v>
          </cell>
          <cell r="D1156" t="str">
            <v/>
          </cell>
        </row>
        <row r="1157">
          <cell r="A1157">
            <v>1133243025</v>
          </cell>
          <cell r="B1157" t="str">
            <v>临时借款- 孟晓媛</v>
          </cell>
          <cell r="C1157" t="str">
            <v xml:space="preserve">Yan Zhong Ru </v>
          </cell>
          <cell r="D1157" t="str">
            <v/>
          </cell>
        </row>
        <row r="1158">
          <cell r="A1158">
            <v>1133243026</v>
          </cell>
          <cell r="B1158" t="str">
            <v>临时借款- 崔连军</v>
          </cell>
          <cell r="C1158" t="str">
            <v xml:space="preserve">Xu Ping </v>
          </cell>
          <cell r="D1158" t="str">
            <v/>
          </cell>
        </row>
        <row r="1159">
          <cell r="A1159">
            <v>1133243027</v>
          </cell>
          <cell r="B1159" t="str">
            <v>临时借款- 张雪婧</v>
          </cell>
          <cell r="C1159" t="str">
            <v xml:space="preserve">Zhao Qiang </v>
          </cell>
          <cell r="D1159" t="str">
            <v/>
          </cell>
        </row>
        <row r="1160">
          <cell r="A1160">
            <v>1133243028</v>
          </cell>
          <cell r="B1160" t="str">
            <v>临时借款- 李芳</v>
          </cell>
          <cell r="C1160" t="str">
            <v xml:space="preserve">Bai Xiao Guang </v>
          </cell>
          <cell r="D1160" t="str">
            <v/>
          </cell>
        </row>
        <row r="1161">
          <cell r="A1161">
            <v>1133243101</v>
          </cell>
          <cell r="B1161" t="str">
            <v>临时借款- 佟文涛</v>
          </cell>
          <cell r="C1161" t="str">
            <v xml:space="preserve">Yu Zhi Hong </v>
          </cell>
          <cell r="D1161" t="str">
            <v/>
          </cell>
        </row>
        <row r="1162">
          <cell r="A1162">
            <v>1133243201</v>
          </cell>
          <cell r="B1162" t="str">
            <v>临时借款- 于歌</v>
          </cell>
          <cell r="C1162" t="str">
            <v xml:space="preserve">Gu Wen Hao </v>
          </cell>
          <cell r="D1162" t="str">
            <v/>
          </cell>
        </row>
        <row r="1163">
          <cell r="A1163">
            <v>1133243202</v>
          </cell>
          <cell r="B1163" t="str">
            <v>临时借款- 王仲</v>
          </cell>
          <cell r="C1163" t="str">
            <v>Wang Chuan Jun</v>
          </cell>
          <cell r="D1163" t="str">
            <v/>
          </cell>
        </row>
        <row r="1164">
          <cell r="A1164">
            <v>1133243203</v>
          </cell>
          <cell r="B1164" t="str">
            <v>临时借款- 孙密研</v>
          </cell>
          <cell r="C1164" t="str">
            <v xml:space="preserve">Ma Hui </v>
          </cell>
          <cell r="D1164" t="str">
            <v/>
          </cell>
        </row>
        <row r="1165">
          <cell r="A1165">
            <v>1133243204</v>
          </cell>
          <cell r="B1165" t="str">
            <v>临时借款- 林雅静</v>
          </cell>
          <cell r="C1165" t="str">
            <v xml:space="preserve">Ma Xiao Su </v>
          </cell>
          <cell r="D1165" t="str">
            <v/>
          </cell>
        </row>
        <row r="1166">
          <cell r="A1166">
            <v>1133243205</v>
          </cell>
          <cell r="B1166" t="str">
            <v>临时借款- 陈杰</v>
          </cell>
          <cell r="C1166" t="str">
            <v xml:space="preserve">Wang Xin </v>
          </cell>
          <cell r="D1166" t="str">
            <v/>
          </cell>
        </row>
        <row r="1167">
          <cell r="A1167">
            <v>1133243206</v>
          </cell>
          <cell r="B1167" t="str">
            <v>临时借款- 张媛</v>
          </cell>
          <cell r="C1167" t="str">
            <v xml:space="preserve">Huan Wen Hui </v>
          </cell>
          <cell r="D1167" t="str">
            <v/>
          </cell>
        </row>
        <row r="1168">
          <cell r="A1168">
            <v>1133243207</v>
          </cell>
          <cell r="B1168" t="str">
            <v>临时借款- 孟昭艳</v>
          </cell>
          <cell r="C1168" t="str">
            <v>Chen Jing Fen</v>
          </cell>
          <cell r="D1168" t="str">
            <v/>
          </cell>
        </row>
        <row r="1169">
          <cell r="A1169">
            <v>1133243208</v>
          </cell>
          <cell r="B1169" t="str">
            <v>临时借款- 张继红</v>
          </cell>
          <cell r="C1169" t="str">
            <v xml:space="preserve">Qi Yan </v>
          </cell>
          <cell r="D1169" t="str">
            <v/>
          </cell>
        </row>
        <row r="1170">
          <cell r="A1170">
            <v>1133243209</v>
          </cell>
          <cell r="B1170" t="str">
            <v>临时借款- 于洋</v>
          </cell>
          <cell r="C1170" t="str">
            <v xml:space="preserve">Li Jian Hui </v>
          </cell>
          <cell r="D1170" t="str">
            <v/>
          </cell>
        </row>
        <row r="1171">
          <cell r="A1171">
            <v>1133243210</v>
          </cell>
          <cell r="B1171" t="str">
            <v>临时借款- 霍丽华</v>
          </cell>
          <cell r="C1171" t="str">
            <v>Zheng Wen Jin</v>
          </cell>
          <cell r="D1171" t="str">
            <v/>
          </cell>
        </row>
        <row r="1172">
          <cell r="A1172">
            <v>1133243211</v>
          </cell>
          <cell r="B1172" t="str">
            <v>临时借款- 陈显峰</v>
          </cell>
          <cell r="C1172" t="str">
            <v xml:space="preserve">Wang Chun Hui </v>
          </cell>
          <cell r="D1172" t="str">
            <v/>
          </cell>
        </row>
        <row r="1173">
          <cell r="A1173">
            <v>1133243212</v>
          </cell>
          <cell r="B1173" t="str">
            <v>临时借款- 刘雪清</v>
          </cell>
          <cell r="C1173" t="str">
            <v xml:space="preserve">Ye You Zhi </v>
          </cell>
          <cell r="D1173" t="str">
            <v/>
          </cell>
        </row>
        <row r="1174">
          <cell r="A1174">
            <v>1133243213</v>
          </cell>
          <cell r="B1174" t="str">
            <v>临时借款- 吴强</v>
          </cell>
          <cell r="C1174" t="str">
            <v xml:space="preserve">Zhang Cheng </v>
          </cell>
          <cell r="D1174">
            <v>0</v>
          </cell>
        </row>
        <row r="1175">
          <cell r="A1175">
            <v>1133243214</v>
          </cell>
          <cell r="B1175" t="str">
            <v>临时借款- 姚笈</v>
          </cell>
          <cell r="C1175" t="str">
            <v xml:space="preserve">Gu Mei Ling </v>
          </cell>
          <cell r="D1175" t="str">
            <v/>
          </cell>
        </row>
        <row r="1176">
          <cell r="A1176">
            <v>1133243251</v>
          </cell>
          <cell r="B1176" t="str">
            <v>临时借款- 赵然</v>
          </cell>
          <cell r="C1176" t="str">
            <v xml:space="preserve">Liu Ying </v>
          </cell>
          <cell r="D1176" t="str">
            <v/>
          </cell>
        </row>
        <row r="1177">
          <cell r="A1177">
            <v>1133243252</v>
          </cell>
          <cell r="B1177" t="str">
            <v>临时借款- 李频</v>
          </cell>
          <cell r="C1177" t="str">
            <v xml:space="preserve">Ting Ming Hui </v>
          </cell>
          <cell r="D1177" t="str">
            <v/>
          </cell>
        </row>
        <row r="1178">
          <cell r="A1178">
            <v>1133243253</v>
          </cell>
          <cell r="B1178" t="str">
            <v>临时借款- 吴大轩</v>
          </cell>
          <cell r="C1178" t="str">
            <v xml:space="preserve">Han Mei </v>
          </cell>
          <cell r="D1178" t="str">
            <v/>
          </cell>
        </row>
        <row r="1179">
          <cell r="A1179">
            <v>1133243401</v>
          </cell>
          <cell r="B1179" t="str">
            <v>临时借款- 韩勇</v>
          </cell>
          <cell r="C1179" t="str">
            <v>Shan Min</v>
          </cell>
          <cell r="D1179" t="str">
            <v/>
          </cell>
        </row>
        <row r="1180">
          <cell r="A1180">
            <v>1133243402</v>
          </cell>
          <cell r="B1180" t="str">
            <v>临时借款- 任淑静</v>
          </cell>
          <cell r="C1180" t="e">
            <v>#N/A</v>
          </cell>
          <cell r="D1180">
            <v>0</v>
          </cell>
        </row>
        <row r="1181">
          <cell r="A1181">
            <v>1133243403</v>
          </cell>
          <cell r="B1181" t="str">
            <v>临时借款- 李雪征</v>
          </cell>
          <cell r="C1181">
            <v>0</v>
          </cell>
          <cell r="D1181">
            <v>0</v>
          </cell>
        </row>
        <row r="1182">
          <cell r="A1182">
            <v>1133243404</v>
          </cell>
          <cell r="B1182" t="str">
            <v>临时借款- 刘丽红</v>
          </cell>
          <cell r="C1182">
            <v>0</v>
          </cell>
          <cell r="D1182">
            <v>0</v>
          </cell>
        </row>
        <row r="1183">
          <cell r="A1183">
            <v>1133243405</v>
          </cell>
          <cell r="B1183" t="str">
            <v>临时借款- 李或岑</v>
          </cell>
          <cell r="C1183">
            <v>0</v>
          </cell>
          <cell r="D1183">
            <v>0</v>
          </cell>
        </row>
        <row r="1184">
          <cell r="A1184">
            <v>1133243406</v>
          </cell>
          <cell r="B1184" t="str">
            <v>临时借款- 邢明远</v>
          </cell>
          <cell r="C1184">
            <v>0</v>
          </cell>
          <cell r="D1184">
            <v>0</v>
          </cell>
        </row>
        <row r="1185">
          <cell r="A1185">
            <v>1133243407</v>
          </cell>
          <cell r="B1185" t="str">
            <v>临时借款- 刘岳</v>
          </cell>
          <cell r="C1185">
            <v>0</v>
          </cell>
          <cell r="D1185">
            <v>0</v>
          </cell>
        </row>
        <row r="1186">
          <cell r="A1186">
            <v>1133243408</v>
          </cell>
          <cell r="B1186" t="str">
            <v>临时借款- 牛月兴</v>
          </cell>
          <cell r="C1186">
            <v>0</v>
          </cell>
          <cell r="D1186">
            <v>0</v>
          </cell>
        </row>
        <row r="1187">
          <cell r="A1187">
            <v>1133243409</v>
          </cell>
          <cell r="B1187" t="str">
            <v>临时借款- 程广宇</v>
          </cell>
          <cell r="C1187">
            <v>0</v>
          </cell>
          <cell r="D1187">
            <v>0</v>
          </cell>
        </row>
        <row r="1188">
          <cell r="A1188">
            <v>1133243410</v>
          </cell>
          <cell r="B1188" t="str">
            <v>临时借款- 罗林</v>
          </cell>
          <cell r="C1188">
            <v>0</v>
          </cell>
          <cell r="D1188">
            <v>0</v>
          </cell>
        </row>
        <row r="1189">
          <cell r="A1189">
            <v>1133243411</v>
          </cell>
          <cell r="B1189" t="str">
            <v>临时借款- 张万全</v>
          </cell>
          <cell r="C1189">
            <v>0</v>
          </cell>
          <cell r="D1189">
            <v>0</v>
          </cell>
        </row>
        <row r="1190">
          <cell r="A1190">
            <v>1133243412</v>
          </cell>
          <cell r="B1190" t="str">
            <v>临时借款- 许树筠</v>
          </cell>
          <cell r="C1190">
            <v>0</v>
          </cell>
          <cell r="D1190">
            <v>0</v>
          </cell>
        </row>
        <row r="1191">
          <cell r="A1191">
            <v>1133243413</v>
          </cell>
          <cell r="B1191" t="str">
            <v>临时借款- 白志荣</v>
          </cell>
          <cell r="C1191">
            <v>0</v>
          </cell>
          <cell r="D1191">
            <v>0</v>
          </cell>
        </row>
        <row r="1192">
          <cell r="A1192">
            <v>1133243414</v>
          </cell>
          <cell r="B1192" t="str">
            <v>临时借款- 王少华</v>
          </cell>
          <cell r="C1192">
            <v>0</v>
          </cell>
          <cell r="D1192">
            <v>0</v>
          </cell>
        </row>
        <row r="1193">
          <cell r="A1193">
            <v>1133243415</v>
          </cell>
          <cell r="B1193" t="str">
            <v>临时借款- 席洪敏</v>
          </cell>
          <cell r="C1193">
            <v>0</v>
          </cell>
          <cell r="D1193">
            <v>0</v>
          </cell>
        </row>
        <row r="1194">
          <cell r="A1194">
            <v>1133243416</v>
          </cell>
          <cell r="B1194" t="str">
            <v>临时借款- 吕洪涛</v>
          </cell>
          <cell r="C1194">
            <v>0</v>
          </cell>
          <cell r="D1194">
            <v>0</v>
          </cell>
        </row>
        <row r="1195">
          <cell r="A1195">
            <v>1133243417</v>
          </cell>
          <cell r="B1195" t="str">
            <v>临时借款- 谢爽</v>
          </cell>
          <cell r="C1195">
            <v>0</v>
          </cell>
          <cell r="D1195">
            <v>0</v>
          </cell>
        </row>
        <row r="1196">
          <cell r="A1196">
            <v>1133244001</v>
          </cell>
          <cell r="B1196" t="str">
            <v>临时借款- 刘岐</v>
          </cell>
          <cell r="C1196">
            <v>0</v>
          </cell>
          <cell r="D1196">
            <v>0</v>
          </cell>
        </row>
        <row r="1197">
          <cell r="A1197">
            <v>1133244002</v>
          </cell>
          <cell r="B1197" t="str">
            <v>临时借款- 宿刚</v>
          </cell>
          <cell r="C1197">
            <v>0</v>
          </cell>
          <cell r="D1197">
            <v>0</v>
          </cell>
        </row>
        <row r="1198">
          <cell r="A1198">
            <v>1133244003</v>
          </cell>
          <cell r="B1198" t="str">
            <v>临时借款- 曲建宾</v>
          </cell>
          <cell r="C1198">
            <v>0</v>
          </cell>
          <cell r="D1198">
            <v>0</v>
          </cell>
        </row>
        <row r="1199">
          <cell r="A1199">
            <v>1133244004</v>
          </cell>
          <cell r="B1199" t="str">
            <v>临时借款- 刘峻</v>
          </cell>
          <cell r="C1199">
            <v>0</v>
          </cell>
          <cell r="D1199">
            <v>0</v>
          </cell>
        </row>
        <row r="1200">
          <cell r="A1200">
            <v>1133244005</v>
          </cell>
          <cell r="B1200" t="str">
            <v>临时借款- 陈渝兵</v>
          </cell>
          <cell r="C1200">
            <v>0</v>
          </cell>
          <cell r="D1200">
            <v>0</v>
          </cell>
        </row>
        <row r="1201">
          <cell r="A1201">
            <v>1133244006</v>
          </cell>
          <cell r="B1201" t="str">
            <v>临时借款- 李海燕</v>
          </cell>
          <cell r="C1201">
            <v>0</v>
          </cell>
          <cell r="D1201">
            <v>0</v>
          </cell>
        </row>
        <row r="1202">
          <cell r="A1202">
            <v>1133244007</v>
          </cell>
          <cell r="B1202" t="str">
            <v>临时借款- 魏永刚</v>
          </cell>
          <cell r="C1202">
            <v>0</v>
          </cell>
          <cell r="D1202">
            <v>0</v>
          </cell>
        </row>
        <row r="1203">
          <cell r="A1203">
            <v>1133244008</v>
          </cell>
          <cell r="B1203" t="str">
            <v>临时借款- 金青</v>
          </cell>
          <cell r="C1203">
            <v>0</v>
          </cell>
          <cell r="D1203">
            <v>0</v>
          </cell>
        </row>
        <row r="1204">
          <cell r="A1204">
            <v>1133244009</v>
          </cell>
          <cell r="B1204" t="str">
            <v>临时借款- 高炼</v>
          </cell>
          <cell r="C1204">
            <v>0</v>
          </cell>
          <cell r="D1204">
            <v>0</v>
          </cell>
        </row>
        <row r="1205">
          <cell r="A1205">
            <v>1133244201</v>
          </cell>
          <cell r="B1205" t="str">
            <v>临时借款- 夏先琼</v>
          </cell>
          <cell r="C1205">
            <v>0</v>
          </cell>
          <cell r="D1205">
            <v>0</v>
          </cell>
        </row>
        <row r="1206">
          <cell r="A1206">
            <v>1133244202</v>
          </cell>
          <cell r="B1206" t="str">
            <v>临时借款- 罗斌</v>
          </cell>
          <cell r="C1206">
            <v>0</v>
          </cell>
          <cell r="D1206">
            <v>0</v>
          </cell>
        </row>
        <row r="1207">
          <cell r="A1207">
            <v>1133244203</v>
          </cell>
          <cell r="B1207" t="str">
            <v>临时借款- 方燕玲</v>
          </cell>
          <cell r="C1207">
            <v>0</v>
          </cell>
          <cell r="D1207">
            <v>0</v>
          </cell>
        </row>
        <row r="1208">
          <cell r="A1208">
            <v>1133244301</v>
          </cell>
          <cell r="B1208" t="str">
            <v>临时借款- 韩晔</v>
          </cell>
          <cell r="C1208">
            <v>0</v>
          </cell>
          <cell r="D1208">
            <v>0</v>
          </cell>
        </row>
        <row r="1209">
          <cell r="A1209">
            <v>1133244341</v>
          </cell>
          <cell r="B1209" t="str">
            <v>临时借款- 朱卫东</v>
          </cell>
          <cell r="C1209">
            <v>0</v>
          </cell>
          <cell r="D1209">
            <v>0</v>
          </cell>
        </row>
        <row r="1210">
          <cell r="A1210">
            <v>1133244371</v>
          </cell>
          <cell r="B1210" t="str">
            <v>临时借款- 高敏</v>
          </cell>
          <cell r="C1210">
            <v>0</v>
          </cell>
          <cell r="D1210">
            <v>0</v>
          </cell>
        </row>
        <row r="1211">
          <cell r="A1211">
            <v>1133251001</v>
          </cell>
          <cell r="B1211" t="str">
            <v>临时借款- 孙云</v>
          </cell>
          <cell r="C1211">
            <v>0</v>
          </cell>
          <cell r="D1211">
            <v>0</v>
          </cell>
        </row>
        <row r="1212">
          <cell r="A1212">
            <v>1133251002</v>
          </cell>
          <cell r="B1212" t="str">
            <v>临时借款- 朱明兰</v>
          </cell>
          <cell r="C1212">
            <v>0</v>
          </cell>
          <cell r="D1212">
            <v>0</v>
          </cell>
        </row>
        <row r="1213">
          <cell r="A1213">
            <v>1133251003</v>
          </cell>
          <cell r="B1213" t="str">
            <v>临时借款- 孟宪伟</v>
          </cell>
          <cell r="C1213">
            <v>0</v>
          </cell>
          <cell r="D1213">
            <v>0</v>
          </cell>
        </row>
        <row r="1214">
          <cell r="A1214">
            <v>1133251004</v>
          </cell>
          <cell r="B1214" t="str">
            <v>临时借款- 邹宏庆</v>
          </cell>
          <cell r="C1214">
            <v>0</v>
          </cell>
          <cell r="D1214">
            <v>0</v>
          </cell>
        </row>
        <row r="1215">
          <cell r="A1215">
            <v>1133251005</v>
          </cell>
          <cell r="B1215" t="str">
            <v>临时借款- 闫忠茹</v>
          </cell>
          <cell r="C1215">
            <v>0</v>
          </cell>
          <cell r="D1215">
            <v>0</v>
          </cell>
        </row>
        <row r="1216">
          <cell r="A1216">
            <v>1133251006</v>
          </cell>
          <cell r="B1216" t="str">
            <v>临时借款- 徐    平</v>
          </cell>
          <cell r="C1216">
            <v>0</v>
          </cell>
          <cell r="D1216">
            <v>0</v>
          </cell>
        </row>
        <row r="1217">
          <cell r="A1217">
            <v>1133251007</v>
          </cell>
          <cell r="B1217" t="str">
            <v>临时借款- 赵    强</v>
          </cell>
          <cell r="C1217">
            <v>0</v>
          </cell>
          <cell r="D1217">
            <v>0</v>
          </cell>
        </row>
        <row r="1218">
          <cell r="A1218">
            <v>1133251008</v>
          </cell>
          <cell r="B1218" t="str">
            <v>临时借款- 白晓光</v>
          </cell>
          <cell r="C1218">
            <v>0</v>
          </cell>
          <cell r="D1218">
            <v>0</v>
          </cell>
        </row>
        <row r="1219">
          <cell r="A1219">
            <v>1133251009</v>
          </cell>
          <cell r="B1219" t="str">
            <v>临时借款- 庾执红</v>
          </cell>
          <cell r="C1219">
            <v>0</v>
          </cell>
          <cell r="D1219">
            <v>0</v>
          </cell>
        </row>
        <row r="1220">
          <cell r="A1220">
            <v>1133251010</v>
          </cell>
          <cell r="B1220" t="str">
            <v>临时借款- 顾文浩</v>
          </cell>
          <cell r="C1220">
            <v>0</v>
          </cell>
          <cell r="D1220">
            <v>0</v>
          </cell>
        </row>
        <row r="1221">
          <cell r="A1221">
            <v>1133251011</v>
          </cell>
          <cell r="B1221" t="str">
            <v>临时借款- 王传君</v>
          </cell>
          <cell r="C1221">
            <v>0</v>
          </cell>
          <cell r="D1221">
            <v>0</v>
          </cell>
        </row>
        <row r="1222">
          <cell r="A1222">
            <v>1133251012</v>
          </cell>
          <cell r="B1222" t="str">
            <v>临时借款- 马    辉</v>
          </cell>
          <cell r="C1222">
            <v>0</v>
          </cell>
          <cell r="D1222">
            <v>0</v>
          </cell>
        </row>
        <row r="1223">
          <cell r="A1223">
            <v>1133251013</v>
          </cell>
          <cell r="B1223" t="str">
            <v>临时借款- 马筱素</v>
          </cell>
          <cell r="C1223">
            <v>0</v>
          </cell>
          <cell r="D1223">
            <v>0</v>
          </cell>
        </row>
        <row r="1224">
          <cell r="A1224">
            <v>1133251014</v>
          </cell>
          <cell r="B1224" t="str">
            <v>临时借款- 王    欣</v>
          </cell>
          <cell r="C1224">
            <v>0</v>
          </cell>
          <cell r="D1224">
            <v>0</v>
          </cell>
        </row>
        <row r="1225">
          <cell r="A1225">
            <v>1133251015</v>
          </cell>
          <cell r="B1225" t="str">
            <v>临时借款- 黄文辉</v>
          </cell>
          <cell r="C1225">
            <v>0</v>
          </cell>
          <cell r="D1225">
            <v>0</v>
          </cell>
        </row>
        <row r="1226">
          <cell r="A1226">
            <v>1133251016</v>
          </cell>
          <cell r="B1226" t="str">
            <v>临时借款- 陈静芬</v>
          </cell>
          <cell r="C1226">
            <v>0</v>
          </cell>
          <cell r="D1226">
            <v>0</v>
          </cell>
        </row>
        <row r="1227">
          <cell r="A1227">
            <v>1133251017</v>
          </cell>
          <cell r="B1227" t="str">
            <v>临时借款- 齐    艳</v>
          </cell>
          <cell r="C1227">
            <v>0</v>
          </cell>
          <cell r="D1227">
            <v>0</v>
          </cell>
        </row>
        <row r="1228">
          <cell r="A1228">
            <v>1133251018</v>
          </cell>
          <cell r="B1228" t="str">
            <v>临时借款- 李建辉</v>
          </cell>
          <cell r="C1228">
            <v>0</v>
          </cell>
          <cell r="D1228">
            <v>0</v>
          </cell>
        </row>
        <row r="1229">
          <cell r="A1229">
            <v>1133251019</v>
          </cell>
          <cell r="B1229" t="str">
            <v>临时借款- 郑文锦</v>
          </cell>
          <cell r="C1229">
            <v>0</v>
          </cell>
          <cell r="D1229">
            <v>0</v>
          </cell>
        </row>
        <row r="1230">
          <cell r="A1230">
            <v>1133251020</v>
          </cell>
          <cell r="B1230" t="str">
            <v>临时借款- 王春辉</v>
          </cell>
          <cell r="C1230">
            <v>0</v>
          </cell>
          <cell r="D1230">
            <v>0</v>
          </cell>
        </row>
        <row r="1231">
          <cell r="A1231">
            <v>1133251021</v>
          </cell>
          <cell r="B1231" t="str">
            <v>临时借款- 叶幼芝</v>
          </cell>
          <cell r="C1231">
            <v>0</v>
          </cell>
          <cell r="D1231">
            <v>0</v>
          </cell>
        </row>
        <row r="1232">
          <cell r="A1232">
            <v>1133251022</v>
          </cell>
          <cell r="B1232" t="str">
            <v>临时借款- 章成</v>
          </cell>
          <cell r="C1232">
            <v>0</v>
          </cell>
          <cell r="D1232">
            <v>0</v>
          </cell>
        </row>
        <row r="1233">
          <cell r="A1233">
            <v>1133252001</v>
          </cell>
          <cell r="B1233" t="str">
            <v>临时借款- 顾美玲</v>
          </cell>
          <cell r="C1233">
            <v>0</v>
          </cell>
          <cell r="D1233">
            <v>0</v>
          </cell>
        </row>
        <row r="1234">
          <cell r="A1234">
            <v>1133252002</v>
          </cell>
          <cell r="B1234" t="str">
            <v>临时借款- 刘颖</v>
          </cell>
          <cell r="C1234">
            <v>0</v>
          </cell>
          <cell r="D1234">
            <v>0</v>
          </cell>
        </row>
        <row r="1235">
          <cell r="A1235">
            <v>1133252003</v>
          </cell>
          <cell r="B1235" t="str">
            <v>临时借款- 丁明辉</v>
          </cell>
          <cell r="C1235">
            <v>0</v>
          </cell>
          <cell r="D1235">
            <v>0</v>
          </cell>
        </row>
        <row r="1236">
          <cell r="A1236">
            <v>1133252004</v>
          </cell>
          <cell r="B1236" t="str">
            <v>临时借款- 韩梅</v>
          </cell>
          <cell r="C1236">
            <v>0</v>
          </cell>
          <cell r="D1236">
            <v>0</v>
          </cell>
        </row>
        <row r="1237">
          <cell r="A1237">
            <v>1133252005</v>
          </cell>
          <cell r="B1237" t="str">
            <v>临时借款- 单岷</v>
          </cell>
          <cell r="C1237">
            <v>0</v>
          </cell>
          <cell r="D1237">
            <v>0</v>
          </cell>
        </row>
        <row r="1238">
          <cell r="A1238">
            <v>1133252006</v>
          </cell>
          <cell r="B1238" t="str">
            <v>临时借款- 张京莉</v>
          </cell>
          <cell r="C1238">
            <v>0</v>
          </cell>
          <cell r="D1238">
            <v>0</v>
          </cell>
        </row>
        <row r="1239">
          <cell r="A1239">
            <v>1133252007</v>
          </cell>
          <cell r="B1239" t="str">
            <v>临时借款- 白珏</v>
          </cell>
          <cell r="C1239">
            <v>0</v>
          </cell>
          <cell r="D1239">
            <v>0</v>
          </cell>
        </row>
        <row r="1240">
          <cell r="A1240">
            <v>11332</v>
          </cell>
          <cell r="B1240" t="str">
            <v xml:space="preserve">临时借款- </v>
          </cell>
          <cell r="C1240">
            <v>0</v>
          </cell>
          <cell r="D1240">
            <v>0</v>
          </cell>
        </row>
        <row r="1241">
          <cell r="A1241">
            <v>11332</v>
          </cell>
          <cell r="B1241" t="str">
            <v xml:space="preserve">临时借款- </v>
          </cell>
          <cell r="C1241">
            <v>0</v>
          </cell>
          <cell r="D1241">
            <v>0</v>
          </cell>
        </row>
        <row r="1242">
          <cell r="A1242">
            <v>11332</v>
          </cell>
          <cell r="B1242" t="str">
            <v xml:space="preserve">临时借款- </v>
          </cell>
          <cell r="C1242">
            <v>0</v>
          </cell>
          <cell r="D1242">
            <v>0</v>
          </cell>
        </row>
        <row r="1243">
          <cell r="A1243">
            <v>1133299998</v>
          </cell>
          <cell r="B1243" t="str">
            <v>临时借款- 离职人员借款</v>
          </cell>
          <cell r="C1243" t="str">
            <v>Other receivable - Former BMPC employees</v>
          </cell>
        </row>
        <row r="1244">
          <cell r="A1244">
            <v>1133299999</v>
          </cell>
          <cell r="B1244" t="str">
            <v>临时借款- 其他人员借款</v>
          </cell>
          <cell r="C1244" t="str">
            <v>Other receivable - other people</v>
          </cell>
          <cell r="D1244" t="str">
            <v/>
          </cell>
        </row>
        <row r="1245">
          <cell r="A1245">
            <v>11333</v>
          </cell>
          <cell r="B1245" t="str">
            <v>其他应收款 - 外部公司</v>
          </cell>
          <cell r="C1245" t="str">
            <v>Other receivable - third parties</v>
          </cell>
          <cell r="D1245" t="str">
            <v>N</v>
          </cell>
        </row>
        <row r="1246">
          <cell r="A1246" t="str">
            <v>11333BJ001</v>
          </cell>
          <cell r="B1246" t="str">
            <v>其他应收-太平洋保险公司</v>
          </cell>
          <cell r="C1246" t="str">
            <v>Other receivable - Pacific Insurance Co.</v>
          </cell>
        </row>
        <row r="1247">
          <cell r="A1247" t="str">
            <v>11333BJ002</v>
          </cell>
          <cell r="B1247" t="str">
            <v>其他应收-华普超市</v>
          </cell>
          <cell r="C1247" t="e">
            <v>#N/A</v>
          </cell>
        </row>
        <row r="1248">
          <cell r="A1248">
            <v>1141</v>
          </cell>
          <cell r="B1248" t="str">
            <v>坏帐准备</v>
          </cell>
          <cell r="C1248" t="str">
            <v>Bad Debt Provision</v>
          </cell>
          <cell r="D1248" t="str">
            <v>N</v>
          </cell>
        </row>
        <row r="1249">
          <cell r="A1249">
            <v>114101</v>
          </cell>
          <cell r="B1249" t="str">
            <v>坏帐准备</v>
          </cell>
          <cell r="C1249" t="str">
            <v>Bad Debt Provision</v>
          </cell>
          <cell r="D1249" t="str">
            <v/>
          </cell>
        </row>
        <row r="1250">
          <cell r="A1250">
            <v>1151</v>
          </cell>
          <cell r="B1250" t="str">
            <v>预付帐款</v>
          </cell>
          <cell r="C1250" t="str">
            <v>Prepayment</v>
          </cell>
          <cell r="D1250" t="str">
            <v>N</v>
          </cell>
        </row>
        <row r="1251">
          <cell r="A1251">
            <v>115101</v>
          </cell>
          <cell r="B1251" t="str">
            <v>预付款 - 采购</v>
          </cell>
          <cell r="C1251" t="str">
            <v>Prepayment - Purchase</v>
          </cell>
          <cell r="D1251" t="str">
            <v/>
          </cell>
        </row>
        <row r="1252">
          <cell r="A1252">
            <v>115102</v>
          </cell>
          <cell r="B1252" t="str">
            <v>预付款 - 费用</v>
          </cell>
          <cell r="C1252" t="str">
            <v>Prepayment - Expenses</v>
          </cell>
          <cell r="D1252" t="str">
            <v/>
          </cell>
        </row>
        <row r="1253">
          <cell r="A1253">
            <v>115103</v>
          </cell>
          <cell r="B1253" t="str">
            <v>预付款 - 押金</v>
          </cell>
          <cell r="C1253" t="str">
            <v>Prepayment - Deposit</v>
          </cell>
          <cell r="D1253" t="str">
            <v/>
          </cell>
        </row>
        <row r="1254">
          <cell r="A1254">
            <v>115104</v>
          </cell>
          <cell r="B1254" t="str">
            <v>预付款 - 暂挂帐项</v>
          </cell>
          <cell r="C1254" t="str">
            <v>Prepayment - Suspense account</v>
          </cell>
          <cell r="D1254" t="str">
            <v/>
          </cell>
        </row>
        <row r="1255">
          <cell r="A1255">
            <v>115105</v>
          </cell>
          <cell r="B1255" t="str">
            <v>预付款 - 现金折扣</v>
          </cell>
          <cell r="C1255" t="str">
            <v>Prepayment - Cash Discount</v>
          </cell>
        </row>
        <row r="1256">
          <cell r="A1256">
            <v>1201</v>
          </cell>
          <cell r="B1256" t="str">
            <v>在途物资</v>
          </cell>
          <cell r="C1256" t="str">
            <v>Goods in transit</v>
          </cell>
          <cell r="D1256" t="str">
            <v>N</v>
          </cell>
        </row>
        <row r="1257">
          <cell r="A1257">
            <v>120101</v>
          </cell>
          <cell r="B1257" t="str">
            <v>国内在途物资</v>
          </cell>
          <cell r="C1257" t="str">
            <v>Goods in transit - domestic purchase</v>
          </cell>
          <cell r="D1257" t="str">
            <v/>
          </cell>
        </row>
        <row r="1258">
          <cell r="A1258">
            <v>120102</v>
          </cell>
          <cell r="B1258" t="str">
            <v>进口在途物资</v>
          </cell>
          <cell r="C1258" t="str">
            <v>Goods in transit - overseas purchase</v>
          </cell>
          <cell r="D1258" t="str">
            <v/>
          </cell>
        </row>
        <row r="1259">
          <cell r="A1259">
            <v>1211</v>
          </cell>
          <cell r="B1259" t="str">
            <v>原材料</v>
          </cell>
          <cell r="C1259" t="str">
            <v>Raw Material</v>
          </cell>
          <cell r="D1259" t="str">
            <v>N</v>
          </cell>
        </row>
        <row r="1260">
          <cell r="A1260">
            <v>12111</v>
          </cell>
          <cell r="B1260" t="str">
            <v>原材料 -原料</v>
          </cell>
          <cell r="C1260" t="str">
            <v>Raw Material - Active Ingredient</v>
          </cell>
          <cell r="D1260" t="str">
            <v>N</v>
          </cell>
        </row>
        <row r="1261">
          <cell r="A1261">
            <v>12111001</v>
          </cell>
          <cell r="B1261" t="str">
            <v xml:space="preserve">原材料 - 原料 - 水合氨茶碱 </v>
          </cell>
          <cell r="C1261" t="str">
            <v>Raw Material - Active Ingredient - Aminophylline Hydrate</v>
          </cell>
        </row>
        <row r="1262">
          <cell r="A1262">
            <v>12111002</v>
          </cell>
          <cell r="B1262" t="str">
            <v>原材料 - 原料 - 无水安茶碱</v>
          </cell>
          <cell r="C1262" t="str">
            <v>Raw Material - Active Ingredient - Aminophylline Anhydrouse</v>
          </cell>
        </row>
        <row r="1263">
          <cell r="A1263">
            <v>12111003</v>
          </cell>
          <cell r="B1263" t="str">
            <v>原材料 - 原料 - 青海无水硫酸吗啡</v>
          </cell>
          <cell r="C1263" t="str">
            <v>Raw Material - Active Ingredient - Morphine Sulphate</v>
          </cell>
        </row>
        <row r="1264">
          <cell r="A1264">
            <v>12111004</v>
          </cell>
          <cell r="B1264" t="str">
            <v>原材料 - 原料 - 盐酸曲吗多(进口) *</v>
          </cell>
          <cell r="C1264" t="str">
            <v>Raw Material - Active Ingredient -Tramadol HCL (Import)</v>
          </cell>
        </row>
        <row r="1265">
          <cell r="A1265">
            <v>12111005</v>
          </cell>
          <cell r="B1265" t="str">
            <v>原材料 - 原料 - 盐酸曲吗多(国产)</v>
          </cell>
          <cell r="C1265" t="str">
            <v>Raw Material - Active Ingredient -Tramadol HCL (Local)</v>
          </cell>
        </row>
        <row r="1266">
          <cell r="A1266">
            <v>12111006</v>
          </cell>
          <cell r="B1266" t="str">
            <v>原材料 - 原料 - 吲哚美辛</v>
          </cell>
          <cell r="C1266" t="str">
            <v>Raw Material - Active Ingredient - Indomethacin</v>
          </cell>
        </row>
        <row r="1267">
          <cell r="A1267">
            <v>12112</v>
          </cell>
          <cell r="B1267" t="str">
            <v>原材料 -辅料</v>
          </cell>
          <cell r="C1267" t="str">
            <v>Raw Material - Excipient</v>
          </cell>
          <cell r="D1267" t="str">
            <v>N</v>
          </cell>
        </row>
        <row r="1268">
          <cell r="A1268">
            <v>12112001</v>
          </cell>
          <cell r="B1268" t="str">
            <v>原材料 - 辅料 - 硬脂酸镁</v>
          </cell>
          <cell r="C1268" t="str">
            <v>Raw Material - Excipient - Magnesium Stearate</v>
          </cell>
        </row>
        <row r="1269">
          <cell r="A1269">
            <v>12112002</v>
          </cell>
          <cell r="B1269" t="str">
            <v>原材料 - 辅料 - 聚乙烯吡咯烷酮</v>
          </cell>
          <cell r="C1269" t="str">
            <v>Raw Material - Excipient - PVP (Polyvingl Pyrrolidone)</v>
          </cell>
        </row>
        <row r="1270">
          <cell r="A1270">
            <v>12112003</v>
          </cell>
          <cell r="B1270" t="str">
            <v>原材料 - 辅料 - 羟乙基纤维素</v>
          </cell>
          <cell r="C1270" t="str">
            <v>Raw Material - Excipient - Natrosol 250 HX</v>
          </cell>
        </row>
        <row r="1271">
          <cell r="A1271">
            <v>12112004</v>
          </cell>
          <cell r="B1271" t="str">
            <v>原材料 - 辅料 - 精致滑石粉</v>
          </cell>
          <cell r="C1271" t="str">
            <v>Raw Material - Excipient - TALC</v>
          </cell>
        </row>
        <row r="1272">
          <cell r="A1272">
            <v>12112005</v>
          </cell>
          <cell r="B1272" t="str">
            <v>原材料 - 辅料 - 混合脂肪醇</v>
          </cell>
          <cell r="C1272" t="str">
            <v>Raw Material - Excipient - Cetostearyl Alcohol</v>
          </cell>
        </row>
        <row r="1273">
          <cell r="A1273">
            <v>12112006</v>
          </cell>
          <cell r="B1273" t="str">
            <v>原材料 - 辅料 - 无水乳糖</v>
          </cell>
          <cell r="C1273" t="str">
            <v>Raw Material - Excipient - Lactose Anhydrous</v>
          </cell>
        </row>
        <row r="1274">
          <cell r="A1274">
            <v>12112007</v>
          </cell>
          <cell r="B1274" t="str">
            <v>原材料 - 辅料 - 药用乳糖(水合乳糖200#)</v>
          </cell>
          <cell r="C1274" t="str">
            <v>Raw Material - Excipient - Lactose 200 Monohydrate</v>
          </cell>
        </row>
        <row r="1275">
          <cell r="A1275">
            <v>12112008</v>
          </cell>
          <cell r="B1275" t="str">
            <v xml:space="preserve">原材料 - 辅料 - 聚乙二醇 </v>
          </cell>
          <cell r="C1275" t="str">
            <v>Raw Material - Excipient - Polyethylene Glycol (PEG)</v>
          </cell>
        </row>
        <row r="1276">
          <cell r="A1276">
            <v>12112009</v>
          </cell>
          <cell r="B1276" t="str">
            <v>原材料 - 辅料 - 羟丙甲基纤维素E5</v>
          </cell>
          <cell r="C1276" t="str">
            <v>Raw Material - Excipient - HPMC E5</v>
          </cell>
        </row>
        <row r="1277">
          <cell r="A1277">
            <v>12112010</v>
          </cell>
          <cell r="B1277" t="str">
            <v>原材料 - 辅料 - 色素M-1-3058 Cream</v>
          </cell>
          <cell r="C1277" t="str">
            <v>Raw Material - Excipient - Opaspray M-I-3058 Cream</v>
          </cell>
        </row>
        <row r="1278">
          <cell r="A1278">
            <v>12112011</v>
          </cell>
          <cell r="B1278" t="str">
            <v>原材料 - 辅料 - 色素OY-3508 Orange</v>
          </cell>
          <cell r="C1278" t="str">
            <v>Raw Material - Excipient - Opaspray M-I-3058 Orange</v>
          </cell>
        </row>
        <row r="1279">
          <cell r="A1279">
            <v>12112012</v>
          </cell>
          <cell r="B1279" t="str">
            <v>原材料 - 辅料 - 色素M-1-3705 Tan</v>
          </cell>
          <cell r="C1279" t="str">
            <v>Raw Material - Excipient - Opaspray M-I-3705 Tan</v>
          </cell>
        </row>
        <row r="1280">
          <cell r="A1280">
            <v>12112013</v>
          </cell>
          <cell r="B1280" t="str">
            <v>原材料 - 辅料 - 色素OY-6708 Violet</v>
          </cell>
          <cell r="C1280" t="str">
            <v>Raw Material - Excipient - Opadry OY-6708 Violet</v>
          </cell>
        </row>
        <row r="1281">
          <cell r="A1281">
            <v>12112014</v>
          </cell>
          <cell r="B1281" t="str">
            <v>原材料 - 辅料 - 羟丙甲基纤维素E15</v>
          </cell>
          <cell r="C1281" t="str">
            <v>Raw Material - Excipient - HPMC E15</v>
          </cell>
        </row>
        <row r="1282">
          <cell r="A1282">
            <v>12112015</v>
          </cell>
          <cell r="B1282" t="str">
            <v>原材料 - 辅料 - 淀粉</v>
          </cell>
          <cell r="C1282" t="str">
            <v>Raw Material - Excipient - Starch</v>
          </cell>
        </row>
        <row r="1283">
          <cell r="A1283">
            <v>12112016</v>
          </cell>
          <cell r="B1283" t="str">
            <v>原材料 - 辅料 - 聚丙烯酸树脂II(A0147)</v>
          </cell>
          <cell r="C1283" t="str">
            <v>Raw Material - Excipient - Polyacrylic Resin II</v>
          </cell>
        </row>
        <row r="1284">
          <cell r="A1284">
            <v>12112017</v>
          </cell>
          <cell r="B1284" t="str">
            <v>原材料 - 辅料 - 色素OY-S-8828 Green</v>
          </cell>
          <cell r="C1284" t="str">
            <v>Raw Material - Excipient - Opadry OY-S-8828 Green</v>
          </cell>
        </row>
        <row r="1285">
          <cell r="A1285">
            <v>12112018</v>
          </cell>
          <cell r="B1285" t="str">
            <v>原材料 - 辅料 - 色素OY-S-7603 Red</v>
          </cell>
          <cell r="C1285" t="str">
            <v>Raw Material - Excipient - Opadry OY-S-7603 Red</v>
          </cell>
        </row>
        <row r="1286">
          <cell r="A1286">
            <v>12112019</v>
          </cell>
          <cell r="B1286" t="str">
            <v>原材料 - 辅料 - Surelease EF 7050  IDT</v>
          </cell>
          <cell r="C1286" t="str">
            <v>Raw Material - Excipient - Surelease EF 7050 IDT</v>
          </cell>
        </row>
        <row r="1287">
          <cell r="A1287">
            <v>12112020</v>
          </cell>
          <cell r="B1287" t="str">
            <v>原材料 - 辅料 - 色素 Y-1-7000 White</v>
          </cell>
          <cell r="C1287" t="str">
            <v>Raw Material - Excipient - Opadry Y-1-7000 White</v>
          </cell>
        </row>
        <row r="1288">
          <cell r="A1288">
            <v>12112021</v>
          </cell>
          <cell r="B1288" t="str">
            <v>原材料 - 辅料 - 水合乳糖 60#</v>
          </cell>
          <cell r="C1288" t="str">
            <v>Raw Material - Excipient - Lactose 60 Monohydrate</v>
          </cell>
        </row>
        <row r="1289">
          <cell r="A1289">
            <v>12112022</v>
          </cell>
          <cell r="B1289" t="str">
            <v>原材料 - 辅料 - 水合乳糖 80#</v>
          </cell>
          <cell r="C1289" t="str">
            <v>Raw Material - Excipient - Lactose 80 Monohydrate</v>
          </cell>
        </row>
        <row r="1290">
          <cell r="A1290">
            <v>12112023</v>
          </cell>
          <cell r="B1290" t="str">
            <v>原材料 - 辅料 - 聚乙烯吡咯烷酮碘(赠送)</v>
          </cell>
          <cell r="C1290" t="str">
            <v>Raw Material - Excipient - Povidone (Samples) Iodine</v>
          </cell>
        </row>
        <row r="1291">
          <cell r="A1291">
            <v>12112024</v>
          </cell>
          <cell r="B1291" t="str">
            <v>原材料 - 辅料 - 糊精</v>
          </cell>
          <cell r="C1291" t="str">
            <v>Raw Material - Excipient - Dextrin</v>
          </cell>
        </row>
        <row r="1292">
          <cell r="A1292">
            <v>12113</v>
          </cell>
          <cell r="B1292" t="str">
            <v>原材料 -包材</v>
          </cell>
          <cell r="C1292" t="str">
            <v>Raw Material - Packaging</v>
          </cell>
          <cell r="D1292" t="str">
            <v>N</v>
          </cell>
        </row>
        <row r="1293">
          <cell r="A1293">
            <v>121131</v>
          </cell>
          <cell r="B1293" t="str">
            <v>原材料 - 包装材料 - 大箱</v>
          </cell>
          <cell r="C1293" t="str">
            <v>Raw Material - Packaging - Carton Box</v>
          </cell>
          <cell r="D1293" t="str">
            <v>N</v>
          </cell>
        </row>
        <row r="1294">
          <cell r="A1294">
            <v>12113101</v>
          </cell>
          <cell r="B1294" t="str">
            <v>原材料 - 包装材料 - 大箱 - 美施康定 10 mg</v>
          </cell>
          <cell r="C1294" t="str">
            <v>Raw Material - Packaging - Carton Box - MS Contin 10 mg</v>
          </cell>
        </row>
        <row r="1295">
          <cell r="A1295">
            <v>12113102</v>
          </cell>
          <cell r="B1295" t="str">
            <v>原材料 - 包装材料 - 大箱 - 美施康定 30 mg</v>
          </cell>
          <cell r="C1295" t="str">
            <v>Raw Material - Packaging - Carton Box - MS Contin 30 mg</v>
          </cell>
        </row>
        <row r="1296">
          <cell r="A1296">
            <v>12113103</v>
          </cell>
          <cell r="B1296" t="str">
            <v>原材料 - 包装材料 - 大箱 - 美施康定 60 mg</v>
          </cell>
          <cell r="C1296" t="str">
            <v>Raw Material - Packaging - Carton Box - MS Contin 60 mg</v>
          </cell>
        </row>
        <row r="1297">
          <cell r="A1297">
            <v>12113104</v>
          </cell>
          <cell r="B1297" t="str">
            <v>原材料 - 包装材料 - 大箱 - 安释定 225 mg</v>
          </cell>
          <cell r="C1297" t="str">
            <v>Raw Material - Packaging - Carton Box - Phyllocontin 225 mg</v>
          </cell>
        </row>
        <row r="1298">
          <cell r="A1298">
            <v>12113105</v>
          </cell>
          <cell r="B1298" t="str">
            <v>原材料 - 包装材料 - 大箱 - 意施丁 25 mg</v>
          </cell>
          <cell r="C1298" t="str">
            <v>Raw Material - Packaging - Carton Box - Indocontin 25 mg</v>
          </cell>
        </row>
        <row r="1299">
          <cell r="A1299">
            <v>12113106</v>
          </cell>
          <cell r="B1299" t="str">
            <v>原材料 - 包装材料 - 大箱 - 奇曼丁 100 mg</v>
          </cell>
          <cell r="C1299" t="str">
            <v>Raw Material - Packaging - Carton Box - Tramcontin 100 mg</v>
          </cell>
        </row>
        <row r="1300">
          <cell r="A1300">
            <v>12113107</v>
          </cell>
          <cell r="B1300" t="str">
            <v>原材料 - 包装材料 - 大箱 - DHC 双克因 60 mg</v>
          </cell>
          <cell r="C1300" t="str">
            <v>Raw Material - Packaging - Carton Box - DHC 60 mg</v>
          </cell>
        </row>
        <row r="1301">
          <cell r="A1301">
            <v>121132</v>
          </cell>
          <cell r="B1301" t="str">
            <v>原材料 - 包装材料 - 小合</v>
          </cell>
          <cell r="C1301" t="str">
            <v>Raw Material - Packaging - Box</v>
          </cell>
          <cell r="D1301" t="str">
            <v>N</v>
          </cell>
        </row>
        <row r="1302">
          <cell r="A1302">
            <v>12113201</v>
          </cell>
          <cell r="B1302" t="str">
            <v>原材料 - 包装材料 - 小合 - 美施康定 10 mg</v>
          </cell>
          <cell r="C1302" t="str">
            <v>Raw Material - Packaging - Box - MS Contin 10 mg</v>
          </cell>
        </row>
        <row r="1303">
          <cell r="A1303">
            <v>12113202</v>
          </cell>
          <cell r="B1303" t="str">
            <v>原材料 - 包装材料 - 小合 - 美施康定 30 mg</v>
          </cell>
          <cell r="C1303" t="str">
            <v>Raw Material - Packaging - Box - MS Contin 30 mg</v>
          </cell>
        </row>
        <row r="1304">
          <cell r="A1304">
            <v>12113203</v>
          </cell>
          <cell r="B1304" t="str">
            <v>原材料 - 包装材料 - 小合 - 美施康定 60 mg</v>
          </cell>
          <cell r="C1304" t="str">
            <v>Raw Material - Packaging - Box - MS Contin 60 mg</v>
          </cell>
        </row>
        <row r="1305">
          <cell r="A1305">
            <v>12113204</v>
          </cell>
          <cell r="B1305" t="str">
            <v>原材料 - 包装材料 - 小合 - 安释定 225 mg</v>
          </cell>
          <cell r="C1305" t="str">
            <v>Raw Material - Packaging - Box - Phyllocontin 225 mg</v>
          </cell>
        </row>
        <row r="1306">
          <cell r="A1306">
            <v>12113205</v>
          </cell>
          <cell r="B1306" t="str">
            <v>原材料 - 包装材料 - 小合 - 意施丁 25 mg</v>
          </cell>
          <cell r="C1306" t="str">
            <v>Raw Material - Packaging - Box - Indocontin 25 mg</v>
          </cell>
        </row>
        <row r="1307">
          <cell r="A1307">
            <v>12113206</v>
          </cell>
          <cell r="B1307" t="str">
            <v>原材料 - 包装材料 - 小合 - 奇曼丁 100 mg</v>
          </cell>
          <cell r="C1307" t="str">
            <v>Raw Material - Packaging - Box - Tramcontin 100 mg</v>
          </cell>
        </row>
        <row r="1308">
          <cell r="A1308">
            <v>12113207</v>
          </cell>
          <cell r="B1308" t="str">
            <v>原材料 - 包装材料 - 小合 - DHC 双克因 60 mg</v>
          </cell>
          <cell r="C1308" t="str">
            <v>Raw Material - Packaging - Box - DHC 60 mg</v>
          </cell>
        </row>
        <row r="1309">
          <cell r="A1309">
            <v>121133</v>
          </cell>
          <cell r="B1309" t="str">
            <v>原材料 - 包装材料 - 说明书</v>
          </cell>
          <cell r="C1309" t="str">
            <v>Raw Material - Packaging - Inset</v>
          </cell>
          <cell r="D1309" t="str">
            <v>N</v>
          </cell>
        </row>
        <row r="1310">
          <cell r="A1310">
            <v>12113301</v>
          </cell>
          <cell r="B1310" t="str">
            <v>原材料 - 包装材料 - 说明书 - 美施康定 10 mg</v>
          </cell>
          <cell r="C1310" t="str">
            <v>Raw Material - Packaging - Inset - MS Contin 10 mg</v>
          </cell>
        </row>
        <row r="1311">
          <cell r="A1311">
            <v>12113302</v>
          </cell>
          <cell r="B1311" t="str">
            <v>原材料 - 包装材料 - 说明书 - 美施康定 30 mg</v>
          </cell>
          <cell r="C1311" t="str">
            <v>Raw Material - Packaging - Inset - MS Contin 30 mg</v>
          </cell>
        </row>
        <row r="1312">
          <cell r="A1312">
            <v>12113303</v>
          </cell>
          <cell r="B1312" t="str">
            <v>原材料 - 包装材料 - 说明书 - 美施康定 60 mg</v>
          </cell>
          <cell r="C1312" t="str">
            <v>Raw Material - Packaging - Inset - MS Contin 60 mg</v>
          </cell>
        </row>
        <row r="1313">
          <cell r="A1313">
            <v>12113304</v>
          </cell>
          <cell r="B1313" t="str">
            <v>原材料 - 包装材料 - 说明书 - 安释定 225 mg</v>
          </cell>
          <cell r="C1313" t="str">
            <v>Raw Material - Packaging - Inset - Phyllocontin 225 mg</v>
          </cell>
        </row>
        <row r="1314">
          <cell r="A1314">
            <v>12113305</v>
          </cell>
          <cell r="B1314" t="str">
            <v>原材料 - 包装材料 - 说明书 - 意施丁 25 mg</v>
          </cell>
          <cell r="C1314" t="str">
            <v>Raw Material - Packaging - Inset - Indocontin 25 mg</v>
          </cell>
        </row>
        <row r="1315">
          <cell r="A1315">
            <v>12113306</v>
          </cell>
          <cell r="B1315" t="str">
            <v>原材料 - 包装材料 - 说明书 - 奇曼丁 100 mg</v>
          </cell>
          <cell r="C1315" t="str">
            <v>Raw Material - Packaging - Inset - Tramcontin 100 mg</v>
          </cell>
        </row>
        <row r="1316">
          <cell r="A1316">
            <v>12113307</v>
          </cell>
          <cell r="B1316" t="str">
            <v>原材料 - 包装材料 - 说明书 - DHC 双克因 60 mg</v>
          </cell>
          <cell r="C1316" t="str">
            <v>Raw Material - Packaging - Inset - DHC 60 mg</v>
          </cell>
        </row>
        <row r="1317">
          <cell r="A1317">
            <v>121134</v>
          </cell>
          <cell r="B1317" t="str">
            <v>原材料 - 包装材料 - PVC</v>
          </cell>
          <cell r="C1317" t="str">
            <v>Raw Material - Packaging - PVC</v>
          </cell>
          <cell r="D1317" t="str">
            <v>N</v>
          </cell>
        </row>
        <row r="1318">
          <cell r="A1318">
            <v>12113404</v>
          </cell>
          <cell r="B1318" t="str">
            <v>原材料 - 包装材料 - PVC - 安释定 225 mg</v>
          </cell>
          <cell r="C1318" t="str">
            <v>Raw Material - Packaging - PVC - Phyllocontin 225 mg</v>
          </cell>
        </row>
        <row r="1319">
          <cell r="A1319">
            <v>12113406</v>
          </cell>
          <cell r="B1319" t="str">
            <v>原材料 - 包装材料 - PVC - 奇曼丁 100 mg</v>
          </cell>
          <cell r="C1319" t="str">
            <v>Raw Material - Packaging - PVC - Tramcontin 100 mg</v>
          </cell>
        </row>
        <row r="1320">
          <cell r="A1320">
            <v>121135</v>
          </cell>
          <cell r="B1320" t="str">
            <v>原材料 - 包装材料 - PVDC</v>
          </cell>
          <cell r="C1320" t="str">
            <v>Raw Material - Packaging - PVDC</v>
          </cell>
          <cell r="D1320" t="str">
            <v>N</v>
          </cell>
        </row>
        <row r="1321">
          <cell r="A1321">
            <v>12113501</v>
          </cell>
          <cell r="B1321" t="str">
            <v>原材料 - 包装材料 - PVDC - 美施康定</v>
          </cell>
          <cell r="C1321" t="str">
            <v>Raw Material - Packaging - PVDC - MS Contin</v>
          </cell>
        </row>
        <row r="1322">
          <cell r="A1322">
            <v>12113505</v>
          </cell>
          <cell r="B1322" t="str">
            <v>原材料 - 包装材料 - PVDC - 意施丁 25 mg</v>
          </cell>
          <cell r="C1322" t="str">
            <v>Raw Material - Packaging - PVDC - Indocontin 25 mg</v>
          </cell>
        </row>
        <row r="1323">
          <cell r="A1323">
            <v>12113507</v>
          </cell>
          <cell r="B1323" t="str">
            <v>原材料 - 包装材料 - PVDC - DHC 双克因 60 mg</v>
          </cell>
          <cell r="C1323" t="str">
            <v>Raw Material - Packaging - PVDC - DHC 60 mg</v>
          </cell>
        </row>
        <row r="1324">
          <cell r="A1324">
            <v>121136</v>
          </cell>
          <cell r="B1324" t="str">
            <v>原材料 - 包装材料 - 铝泊</v>
          </cell>
          <cell r="C1324" t="str">
            <v>Raw Material - Packaging - Aluminium Foil</v>
          </cell>
          <cell r="D1324" t="str">
            <v>N</v>
          </cell>
        </row>
        <row r="1325">
          <cell r="A1325">
            <v>12113601</v>
          </cell>
          <cell r="B1325" t="str">
            <v>原材料 - 包装材料 - 铝泊 - 美施康定 10 mg</v>
          </cell>
          <cell r="C1325" t="str">
            <v>Raw Material - Packaging - Aluminium Foil - MS Contin 10 mg</v>
          </cell>
        </row>
        <row r="1326">
          <cell r="A1326">
            <v>12113602</v>
          </cell>
          <cell r="B1326" t="str">
            <v>原材料 - 包装材料 - 铝泊 - 美施康定 30 mg</v>
          </cell>
          <cell r="C1326" t="str">
            <v>Raw Material - Packaging - Aluminium Foil - MS Contin 30 mg</v>
          </cell>
        </row>
        <row r="1327">
          <cell r="A1327">
            <v>12113603</v>
          </cell>
          <cell r="B1327" t="str">
            <v>原材料 - 包装材料 - 铝泊 - 美施康定 60 mg</v>
          </cell>
          <cell r="C1327" t="str">
            <v>Raw Material - Packaging - Aluminium Foil - MS Contin 60 mg</v>
          </cell>
        </row>
        <row r="1328">
          <cell r="A1328">
            <v>12113604</v>
          </cell>
          <cell r="B1328" t="str">
            <v>原材料 - 包装材料 - 铝泊 - 安释定 225 mg</v>
          </cell>
          <cell r="C1328" t="str">
            <v>Raw Material - Packaging - Aluminium Foil - Phyllocontin 225 mg</v>
          </cell>
        </row>
        <row r="1329">
          <cell r="A1329">
            <v>12113605</v>
          </cell>
          <cell r="B1329" t="str">
            <v>原材料 - 包装材料 - 铝泊 - 意施丁 25 mg</v>
          </cell>
          <cell r="C1329" t="str">
            <v>Raw Material - Packaging - Aluminium Foil - Indocontin 25 mg</v>
          </cell>
        </row>
        <row r="1330">
          <cell r="A1330">
            <v>12113606</v>
          </cell>
          <cell r="B1330" t="str">
            <v>原材料 - 包装材料 - 铝泊 - 奇曼丁 100 mg</v>
          </cell>
          <cell r="C1330" t="str">
            <v>Raw Material - Packaging - Aluminium Foil - Tramcontin 100 mg</v>
          </cell>
        </row>
        <row r="1331">
          <cell r="A1331">
            <v>12113607</v>
          </cell>
          <cell r="B1331" t="str">
            <v>原材料 - 包装材料 - 铝泊 - DHC 双克因 60 mg</v>
          </cell>
          <cell r="C1331" t="str">
            <v>Raw Material - Packaging - Aluminium Foil - DHC 60 mg</v>
          </cell>
        </row>
        <row r="1332">
          <cell r="A1332">
            <v>121137</v>
          </cell>
          <cell r="B1332" t="str">
            <v>原材料 - 包装材料 - PVC热缩膜</v>
          </cell>
          <cell r="C1332" t="str">
            <v>Raw Material - Packaging - PVD Packaging Film</v>
          </cell>
          <cell r="D1332" t="str">
            <v>N</v>
          </cell>
        </row>
        <row r="1333">
          <cell r="A1333">
            <v>12113701</v>
          </cell>
          <cell r="B1333" t="str">
            <v>原材料 - 包装材料 - PVC热缩膜 - 美施康定</v>
          </cell>
          <cell r="C1333" t="str">
            <v>Raw Material - Packaging - PVD Packaging Film - MS Contin</v>
          </cell>
        </row>
        <row r="1334">
          <cell r="A1334">
            <v>12113704</v>
          </cell>
          <cell r="B1334" t="str">
            <v>原材料 - 包装材料 - PVC热缩膜 - 安释定 225 mg</v>
          </cell>
          <cell r="C1334" t="str">
            <v>Raw Material - Packaging - PVD Packaging Film - Phyllocontin 225 mg</v>
          </cell>
        </row>
        <row r="1335">
          <cell r="A1335">
            <v>12113705</v>
          </cell>
          <cell r="B1335" t="str">
            <v>原材料 - 包装材料 - PVC热缩膜 - 意施丁 25 mg</v>
          </cell>
          <cell r="C1335" t="str">
            <v>Raw Material - Packaging - PVD Packaging Film - Indocontin 25 mg</v>
          </cell>
        </row>
        <row r="1336">
          <cell r="A1336">
            <v>121139</v>
          </cell>
          <cell r="B1336" t="str">
            <v>原材料 - 包装材料 - 其他</v>
          </cell>
          <cell r="C1336" t="str">
            <v>Raw Material - Packaging - Other</v>
          </cell>
          <cell r="D1336" t="str">
            <v>N</v>
          </cell>
        </row>
        <row r="1337">
          <cell r="A1337">
            <v>12113901</v>
          </cell>
          <cell r="B1337" t="str">
            <v>原材料 - 包装材料 - 其他 - 小合封口签</v>
          </cell>
          <cell r="C1337" t="str">
            <v>Raw Material - Packaging - Other - Box seal tag</v>
          </cell>
        </row>
        <row r="1338">
          <cell r="A1338">
            <v>12113902</v>
          </cell>
          <cell r="B1338" t="str">
            <v>原材料 - 包装材料 - 其他 - 中包装封口签</v>
          </cell>
          <cell r="C1338" t="str">
            <v>Raw Material - Packaging - Other - Plastic bag seal tag</v>
          </cell>
        </row>
        <row r="1339">
          <cell r="A1339">
            <v>12113903</v>
          </cell>
          <cell r="B1339" t="str">
            <v>原材料 - 包装材料 - 其他 - 封箱胶带</v>
          </cell>
          <cell r="C1339" t="str">
            <v>Raw Material - Packaging - Other - Plastic Tape</v>
          </cell>
        </row>
        <row r="1340">
          <cell r="A1340">
            <v>12113904</v>
          </cell>
          <cell r="B1340" t="str">
            <v>原材料 - 包装材料 - 其他 - 打包带</v>
          </cell>
          <cell r="C1340" t="str">
            <v>Raw Material - Packaging - Other - Packaging Tape</v>
          </cell>
        </row>
        <row r="1341">
          <cell r="A1341">
            <v>12113905</v>
          </cell>
          <cell r="B1341" t="str">
            <v>原材料 - 包装材料 - 其他 - 外箱热缩膜</v>
          </cell>
          <cell r="C1341" t="str">
            <v>Raw Material - Packaging - Other - PE Film</v>
          </cell>
        </row>
        <row r="1342">
          <cell r="A1342">
            <v>12113906</v>
          </cell>
          <cell r="B1342" t="str">
            <v>原材料 - 包装材料 - 其他 - 杂签</v>
          </cell>
          <cell r="C1342" t="str">
            <v>Raw Material - Packaging - Other - Miscellaneous seal tags</v>
          </cell>
        </row>
        <row r="1343">
          <cell r="A1343">
            <v>1242</v>
          </cell>
          <cell r="B1343" t="str">
            <v>在产品</v>
          </cell>
          <cell r="C1343" t="str">
            <v>Work-in-Progress</v>
          </cell>
        </row>
        <row r="1344">
          <cell r="A1344">
            <v>1243</v>
          </cell>
          <cell r="B1344" t="str">
            <v>产成品</v>
          </cell>
          <cell r="C1344" t="str">
            <v>Finished Goods</v>
          </cell>
          <cell r="D1344" t="str">
            <v>N</v>
          </cell>
        </row>
        <row r="1345">
          <cell r="A1345">
            <v>12431</v>
          </cell>
          <cell r="B1345" t="str">
            <v>产成品 - 材料成本</v>
          </cell>
          <cell r="C1345" t="str">
            <v>Finished Goods - material</v>
          </cell>
          <cell r="D1345" t="str">
            <v>N</v>
          </cell>
        </row>
        <row r="1346">
          <cell r="A1346">
            <v>124311</v>
          </cell>
          <cell r="B1346" t="str">
            <v>产成品 - 材料成本 - 原材料</v>
          </cell>
          <cell r="C1346" t="str">
            <v>Finished Goods - material - Active Ingredient</v>
          </cell>
          <cell r="D1346" t="str">
            <v/>
          </cell>
        </row>
        <row r="1347">
          <cell r="A1347">
            <v>124312</v>
          </cell>
          <cell r="B1347" t="str">
            <v>产成品 - 材料成本 - 辅料</v>
          </cell>
          <cell r="C1347" t="str">
            <v>Finished Goods - material - Excipient</v>
          </cell>
          <cell r="D1347" t="str">
            <v/>
          </cell>
        </row>
        <row r="1348">
          <cell r="A1348">
            <v>124313</v>
          </cell>
          <cell r="B1348" t="str">
            <v>产成品 - 材料成本 - 包装材料</v>
          </cell>
          <cell r="C1348" t="str">
            <v>Finished Goods - material - Packaging</v>
          </cell>
          <cell r="D1348" t="str">
            <v/>
          </cell>
        </row>
        <row r="1349">
          <cell r="A1349">
            <v>12432</v>
          </cell>
          <cell r="B1349" t="str">
            <v>产成品 - 直接人工</v>
          </cell>
          <cell r="C1349" t="str">
            <v>Finished Goods - Direct labor</v>
          </cell>
          <cell r="D1349" t="str">
            <v/>
          </cell>
        </row>
        <row r="1350">
          <cell r="A1350">
            <v>12433</v>
          </cell>
          <cell r="B1350" t="str">
            <v>产成品 - 间接费用</v>
          </cell>
          <cell r="C1350" t="str">
            <v>Finished Goods - Indirect expenses</v>
          </cell>
          <cell r="D1350" t="str">
            <v>N</v>
          </cell>
        </row>
        <row r="1351">
          <cell r="A1351">
            <v>124331</v>
          </cell>
          <cell r="B1351" t="str">
            <v>产成品 - 间接费用 - 折旧</v>
          </cell>
          <cell r="C1351" t="str">
            <v>Finished Goods - Indirect expenses - Depreciation</v>
          </cell>
          <cell r="D1351" t="str">
            <v/>
          </cell>
        </row>
        <row r="1352">
          <cell r="A1352">
            <v>124332</v>
          </cell>
          <cell r="B1352" t="str">
            <v>产成品 - 间接费用 - 非折旧</v>
          </cell>
          <cell r="C1352" t="str">
            <v>Finished Goods - Indirect expenses - Non Depreciation</v>
          </cell>
          <cell r="D1352" t="str">
            <v/>
          </cell>
        </row>
        <row r="1353">
          <cell r="A1353">
            <v>1281</v>
          </cell>
          <cell r="B1353" t="str">
            <v>存货跌价准备</v>
          </cell>
          <cell r="C1353" t="str">
            <v>Inventory Loss Provision</v>
          </cell>
          <cell r="D1353" t="str">
            <v/>
          </cell>
        </row>
        <row r="1354">
          <cell r="A1354">
            <v>1301</v>
          </cell>
          <cell r="B1354" t="str">
            <v>待摊费用</v>
          </cell>
          <cell r="C1354" t="str">
            <v>Deferred expenses</v>
          </cell>
          <cell r="D1354" t="str">
            <v>N</v>
          </cell>
        </row>
        <row r="1355">
          <cell r="A1355">
            <v>130101</v>
          </cell>
          <cell r="B1355" t="str">
            <v>待摊费用 - 一般待摊费用</v>
          </cell>
          <cell r="C1355" t="str">
            <v>Deferred expenses - General</v>
          </cell>
          <cell r="D1355" t="str">
            <v/>
          </cell>
        </row>
        <row r="1356">
          <cell r="A1356">
            <v>130102</v>
          </cell>
          <cell r="B1356" t="str">
            <v>待摊费用 - 待抵扣进项税额</v>
          </cell>
          <cell r="C1356" t="str">
            <v>Deferred expenses - VAT deductible</v>
          </cell>
          <cell r="D1356" t="str">
            <v/>
          </cell>
        </row>
        <row r="1357">
          <cell r="A1357">
            <v>1501</v>
          </cell>
          <cell r="B1357" t="str">
            <v>固定资产</v>
          </cell>
          <cell r="C1357" t="str">
            <v>Fixed Asset</v>
          </cell>
          <cell r="D1357" t="str">
            <v>N</v>
          </cell>
        </row>
        <row r="1358">
          <cell r="A1358">
            <v>150111</v>
          </cell>
          <cell r="B1358" t="str">
            <v>土地</v>
          </cell>
          <cell r="C1358" t="str">
            <v>Fixed Asset - Land</v>
          </cell>
          <cell r="D1358" t="str">
            <v>N</v>
          </cell>
        </row>
        <row r="1359">
          <cell r="A1359">
            <v>150112</v>
          </cell>
          <cell r="B1359" t="str">
            <v>建筑物</v>
          </cell>
          <cell r="C1359" t="str">
            <v>Fixed Asset - Building</v>
          </cell>
          <cell r="D1359" t="str">
            <v>N</v>
          </cell>
        </row>
        <row r="1360">
          <cell r="A1360">
            <v>150121</v>
          </cell>
          <cell r="B1360" t="str">
            <v>生产设备</v>
          </cell>
          <cell r="C1360" t="str">
            <v>Fixed Asset - Manufacture Machinery</v>
          </cell>
          <cell r="D1360" t="str">
            <v/>
          </cell>
        </row>
        <row r="1361">
          <cell r="A1361">
            <v>150122</v>
          </cell>
          <cell r="B1361" t="str">
            <v>维修设备</v>
          </cell>
          <cell r="C1361" t="str">
            <v>Fixed Asset - Maintenance Machinery</v>
          </cell>
          <cell r="D1361" t="str">
            <v/>
          </cell>
        </row>
        <row r="1362">
          <cell r="A1362">
            <v>150123</v>
          </cell>
          <cell r="B1362" t="str">
            <v>化验设备</v>
          </cell>
          <cell r="C1362" t="str">
            <v>Fixed Asset - Quality test equipment</v>
          </cell>
          <cell r="D1362" t="str">
            <v/>
          </cell>
        </row>
        <row r="1363">
          <cell r="A1363">
            <v>150124</v>
          </cell>
          <cell r="B1363" t="str">
            <v>仪器设备</v>
          </cell>
          <cell r="C1363" t="str">
            <v>Fixed Asset - Quality test instrument</v>
          </cell>
          <cell r="D1363" t="str">
            <v/>
          </cell>
        </row>
        <row r="1364">
          <cell r="A1364">
            <v>150125</v>
          </cell>
          <cell r="B1364" t="str">
            <v>非生产设备</v>
          </cell>
          <cell r="C1364" t="str">
            <v>Fixed Asset - Quality test instrument</v>
          </cell>
        </row>
        <row r="1365">
          <cell r="A1365">
            <v>150131</v>
          </cell>
          <cell r="B1365" t="str">
            <v>计算机及附属设备</v>
          </cell>
          <cell r="C1365" t="str">
            <v>Fixed Asset - Computer &amp; extension</v>
          </cell>
          <cell r="D1365" t="str">
            <v/>
          </cell>
        </row>
        <row r="1366">
          <cell r="A1366">
            <v>150132</v>
          </cell>
          <cell r="B1366" t="str">
            <v>办公用电子设备</v>
          </cell>
          <cell r="C1366" t="str">
            <v>Fixed Asset - Office electronics</v>
          </cell>
          <cell r="D1366" t="str">
            <v/>
          </cell>
        </row>
        <row r="1367">
          <cell r="A1367">
            <v>150133</v>
          </cell>
          <cell r="B1367" t="str">
            <v>通讯设备</v>
          </cell>
          <cell r="C1367" t="str">
            <v>Fixed Asset - Communication equipment</v>
          </cell>
          <cell r="D1367" t="str">
            <v/>
          </cell>
        </row>
        <row r="1368">
          <cell r="A1368">
            <v>150141</v>
          </cell>
          <cell r="B1368" t="str">
            <v>办公家具及用具</v>
          </cell>
          <cell r="C1368" t="str">
            <v>Fixed Asset - Office furniture</v>
          </cell>
          <cell r="D1368" t="str">
            <v/>
          </cell>
        </row>
        <row r="1369">
          <cell r="A1369">
            <v>150151</v>
          </cell>
          <cell r="B1369" t="str">
            <v>汽车</v>
          </cell>
          <cell r="C1369" t="str">
            <v>Fixed Asset - Vehicle</v>
          </cell>
          <cell r="D1369" t="str">
            <v/>
          </cell>
        </row>
        <row r="1370">
          <cell r="A1370">
            <v>150161</v>
          </cell>
          <cell r="B1370" t="str">
            <v>软件</v>
          </cell>
          <cell r="C1370" t="str">
            <v>Fixed Asset - Software</v>
          </cell>
          <cell r="D1370" t="str">
            <v/>
          </cell>
        </row>
        <row r="1371">
          <cell r="A1371">
            <v>1502</v>
          </cell>
          <cell r="B1371" t="str">
            <v>累计折旧</v>
          </cell>
          <cell r="C1371" t="str">
            <v>Accumulated Depreciation</v>
          </cell>
          <cell r="D1371" t="str">
            <v>N</v>
          </cell>
        </row>
        <row r="1372">
          <cell r="A1372">
            <v>150211</v>
          </cell>
          <cell r="B1372" t="str">
            <v>累计折旧 - 土地</v>
          </cell>
          <cell r="C1372" t="str">
            <v>Accumulated Depreciation - Land</v>
          </cell>
          <cell r="D1372" t="str">
            <v/>
          </cell>
        </row>
        <row r="1373">
          <cell r="A1373">
            <v>150212</v>
          </cell>
          <cell r="B1373" t="str">
            <v>累计折旧 - 建筑物</v>
          </cell>
          <cell r="C1373" t="str">
            <v>Accumulated Depreciation - Building</v>
          </cell>
          <cell r="D1373" t="str">
            <v/>
          </cell>
        </row>
        <row r="1374">
          <cell r="A1374">
            <v>150221</v>
          </cell>
          <cell r="B1374" t="str">
            <v>累计折旧 - 生产设备</v>
          </cell>
          <cell r="C1374" t="str">
            <v>Accumulated Depreciation - Manufacture Machinery</v>
          </cell>
          <cell r="D1374" t="str">
            <v/>
          </cell>
        </row>
        <row r="1375">
          <cell r="A1375">
            <v>150222</v>
          </cell>
          <cell r="B1375" t="str">
            <v>累计折旧 - 维修设备</v>
          </cell>
          <cell r="C1375" t="str">
            <v>Accumulated Depreciation - Maintenance Machinery</v>
          </cell>
          <cell r="D1375" t="str">
            <v/>
          </cell>
        </row>
        <row r="1376">
          <cell r="A1376">
            <v>150223</v>
          </cell>
          <cell r="B1376" t="str">
            <v>累计折旧 - 化验设备</v>
          </cell>
          <cell r="C1376" t="str">
            <v>Accumulated Depreciation - Quality test equipment</v>
          </cell>
          <cell r="D1376" t="str">
            <v/>
          </cell>
        </row>
        <row r="1377">
          <cell r="A1377">
            <v>150224</v>
          </cell>
          <cell r="B1377" t="str">
            <v>累计折旧 - 仪器设备</v>
          </cell>
          <cell r="C1377" t="str">
            <v>Accumulated Depreciation - Quality test instrument</v>
          </cell>
          <cell r="D1377" t="str">
            <v/>
          </cell>
        </row>
        <row r="1378">
          <cell r="A1378">
            <v>150225</v>
          </cell>
          <cell r="B1378" t="str">
            <v>累计折旧 - 非生产设备</v>
          </cell>
          <cell r="C1378" t="str">
            <v>Accumulated Depreciation - Quality test instrument</v>
          </cell>
        </row>
        <row r="1379">
          <cell r="A1379">
            <v>150231</v>
          </cell>
          <cell r="B1379" t="str">
            <v>累计折旧 - 计算机及附属设备</v>
          </cell>
          <cell r="C1379" t="str">
            <v>Accumulated Depreciation - Computer &amp; extensionn</v>
          </cell>
          <cell r="D1379" t="str">
            <v/>
          </cell>
        </row>
        <row r="1380">
          <cell r="A1380">
            <v>150232</v>
          </cell>
          <cell r="B1380" t="str">
            <v>累计折旧 - 办公用电子设备</v>
          </cell>
          <cell r="C1380" t="str">
            <v>Accumulated Depreciation - Office electronics</v>
          </cell>
          <cell r="D1380" t="str">
            <v/>
          </cell>
        </row>
        <row r="1381">
          <cell r="A1381">
            <v>150233</v>
          </cell>
          <cell r="B1381" t="str">
            <v>累计折旧 - 通讯设备</v>
          </cell>
          <cell r="C1381" t="str">
            <v>Accumulated Depreciation - Communication equipment</v>
          </cell>
          <cell r="D1381" t="str">
            <v/>
          </cell>
        </row>
        <row r="1382">
          <cell r="A1382">
            <v>150241</v>
          </cell>
          <cell r="B1382" t="str">
            <v>累计折旧 - 办公家具及用具</v>
          </cell>
          <cell r="C1382" t="str">
            <v>Accumulated Depreciation - Office furniture</v>
          </cell>
          <cell r="D1382" t="str">
            <v/>
          </cell>
        </row>
        <row r="1383">
          <cell r="A1383">
            <v>150251</v>
          </cell>
          <cell r="B1383" t="str">
            <v>累计折旧 - 汽车</v>
          </cell>
          <cell r="C1383" t="str">
            <v>Accumulated Depreciation - Vehicle</v>
          </cell>
          <cell r="D1383" t="str">
            <v/>
          </cell>
        </row>
        <row r="1384">
          <cell r="A1384">
            <v>150261</v>
          </cell>
          <cell r="B1384" t="str">
            <v>累计折旧 - 软件</v>
          </cell>
          <cell r="C1384" t="str">
            <v>Accumulated Depreciation - Software</v>
          </cell>
          <cell r="D1384" t="str">
            <v/>
          </cell>
        </row>
        <row r="1385">
          <cell r="A1385">
            <v>1505</v>
          </cell>
          <cell r="B1385" t="str">
            <v>固定资产减值准备</v>
          </cell>
          <cell r="C1385">
            <v>0</v>
          </cell>
          <cell r="D1385" t="str">
            <v/>
          </cell>
        </row>
        <row r="1386">
          <cell r="A1386">
            <v>1603</v>
          </cell>
          <cell r="B1386" t="str">
            <v>在建工程</v>
          </cell>
          <cell r="C1386" t="str">
            <v>Construction In Progress</v>
          </cell>
          <cell r="D1386" t="str">
            <v>N</v>
          </cell>
        </row>
        <row r="1387">
          <cell r="A1387">
            <v>160301</v>
          </cell>
          <cell r="B1387" t="str">
            <v>在建工程 - 范利办公室改造</v>
          </cell>
          <cell r="C1387" t="str">
            <v>Construction In Progress - Office Renovation</v>
          </cell>
        </row>
        <row r="1388">
          <cell r="A1388">
            <v>1605</v>
          </cell>
          <cell r="B1388" t="str">
            <v>在建工程减值准备</v>
          </cell>
          <cell r="C1388">
            <v>0</v>
          </cell>
        </row>
        <row r="1389">
          <cell r="A1389">
            <v>1701</v>
          </cell>
          <cell r="B1389" t="str">
            <v>固定资产清理</v>
          </cell>
          <cell r="C1389" t="str">
            <v>Fixed Asset Loss Provision</v>
          </cell>
          <cell r="D1389" t="str">
            <v/>
          </cell>
        </row>
        <row r="1390">
          <cell r="A1390">
            <v>1801</v>
          </cell>
          <cell r="B1390" t="str">
            <v>无形资产</v>
          </cell>
          <cell r="C1390" t="str">
            <v>Intangible Asset</v>
          </cell>
          <cell r="D1390">
            <v>0</v>
          </cell>
        </row>
        <row r="1391">
          <cell r="A1391">
            <v>1805</v>
          </cell>
          <cell r="B1391" t="str">
            <v>无形资产减值准备</v>
          </cell>
          <cell r="C1391">
            <v>0</v>
          </cell>
          <cell r="D1391">
            <v>0</v>
          </cell>
        </row>
        <row r="1392">
          <cell r="A1392">
            <v>1901</v>
          </cell>
          <cell r="B1392" t="str">
            <v>长期待摊费用</v>
          </cell>
          <cell r="C1392" t="str">
            <v>Long Term  Deferred Expenses</v>
          </cell>
          <cell r="D1392" t="str">
            <v/>
          </cell>
        </row>
        <row r="1393">
          <cell r="A1393">
            <v>190101</v>
          </cell>
          <cell r="B1393" t="str">
            <v>长期待摊费 - 筹建期工房改造</v>
          </cell>
          <cell r="C1393" t="str">
            <v>Other Deferred Expenses - Plant Renovation</v>
          </cell>
        </row>
        <row r="1394">
          <cell r="A1394">
            <v>190102</v>
          </cell>
          <cell r="B1394" t="str">
            <v>长期待摊费 - 一层工房改造</v>
          </cell>
          <cell r="C1394" t="str">
            <v>Other Deferred Expenses - Plant Floor Renovation</v>
          </cell>
        </row>
        <row r="1395">
          <cell r="A1395">
            <v>190103</v>
          </cell>
          <cell r="B1395" t="str">
            <v>长期待摊费 - 电话初装费(1)</v>
          </cell>
          <cell r="C1395" t="str">
            <v>Other Deferred Expenses - Telecommunication 1</v>
          </cell>
        </row>
        <row r="1396">
          <cell r="A1396">
            <v>190104</v>
          </cell>
          <cell r="B1396" t="str">
            <v>长期待摊费 - 电话初装费(2)</v>
          </cell>
          <cell r="C1396" t="str">
            <v>Other Deferred Expenses - Telecommunication 2</v>
          </cell>
        </row>
        <row r="1397">
          <cell r="A1397">
            <v>190105</v>
          </cell>
          <cell r="B1397" t="str">
            <v>长期待摊费 - GMP工房改造</v>
          </cell>
          <cell r="C1397" t="str">
            <v>Other Deferred Expenses - GMP Project</v>
          </cell>
        </row>
        <row r="1398">
          <cell r="A1398">
            <v>190106</v>
          </cell>
          <cell r="B1398" t="str">
            <v>长期待摊费 - 办公室改造</v>
          </cell>
          <cell r="C1398" t="str">
            <v>Other Deferred Expenses - Office Renovation</v>
          </cell>
        </row>
        <row r="1399">
          <cell r="A1399">
            <v>190107</v>
          </cell>
          <cell r="B1399" t="str">
            <v>长期待摊费 - 泛利办公室工程</v>
          </cell>
          <cell r="C1399" t="str">
            <v>Other Deferred Expenses - New Office Renovation</v>
          </cell>
        </row>
        <row r="1400">
          <cell r="A1400">
            <v>1911</v>
          </cell>
          <cell r="B1400" t="str">
            <v>待处理财产损益</v>
          </cell>
          <cell r="C1400">
            <v>0</v>
          </cell>
          <cell r="D1400" t="str">
            <v>N</v>
          </cell>
        </row>
        <row r="1401">
          <cell r="A1401">
            <v>191101</v>
          </cell>
          <cell r="B1401" t="str">
            <v>待处理财产损益- 待处理流动资产损益</v>
          </cell>
        </row>
        <row r="1402">
          <cell r="A1402">
            <v>191102</v>
          </cell>
          <cell r="B1402" t="str">
            <v>待处理财产损益- 待处理固定资产损益</v>
          </cell>
        </row>
        <row r="1403">
          <cell r="A1403">
            <v>2101</v>
          </cell>
          <cell r="B1403" t="str">
            <v>短期借款</v>
          </cell>
          <cell r="C1403" t="str">
            <v>Short-term Loan</v>
          </cell>
          <cell r="D1403" t="str">
            <v>N</v>
          </cell>
        </row>
        <row r="1404">
          <cell r="A1404">
            <v>210101</v>
          </cell>
          <cell r="B1404" t="str">
            <v>短期借款 - 中国银行</v>
          </cell>
          <cell r="C1404" t="str">
            <v>Short-term Loan - BOC</v>
          </cell>
          <cell r="D1404" t="str">
            <v/>
          </cell>
        </row>
        <row r="1405">
          <cell r="A1405">
            <v>2121</v>
          </cell>
          <cell r="B1405" t="str">
            <v>应付帐款</v>
          </cell>
          <cell r="C1405" t="str">
            <v>Account Payable</v>
          </cell>
          <cell r="D1405" t="str">
            <v>N</v>
          </cell>
        </row>
        <row r="1406">
          <cell r="A1406">
            <v>21211</v>
          </cell>
          <cell r="B1406" t="str">
            <v>应付款 - 国内采购</v>
          </cell>
          <cell r="C1406" t="str">
            <v>Account Payable - Domestic Supplier</v>
          </cell>
          <cell r="D1406" t="str">
            <v>N</v>
          </cell>
        </row>
        <row r="1407">
          <cell r="A1407" t="str">
            <v>21211BJ001</v>
          </cell>
          <cell r="B1407" t="str">
            <v>中华国际贸易有限公司</v>
          </cell>
          <cell r="C1407" t="str">
            <v>Chinese International Trading Co., Ltd.</v>
          </cell>
          <cell r="D1407" t="str">
            <v/>
          </cell>
        </row>
        <row r="1408">
          <cell r="A1408" t="str">
            <v>21211BJ002</v>
          </cell>
          <cell r="B1408" t="str">
            <v>北京印刷一厂</v>
          </cell>
          <cell r="C1408" t="str">
            <v>Beijing No. 1 Printing Factory</v>
          </cell>
          <cell r="D1408" t="str">
            <v/>
          </cell>
        </row>
        <row r="1409">
          <cell r="A1409" t="str">
            <v>21211BJ003</v>
          </cell>
          <cell r="B1409" t="str">
            <v>北京西城展览路不干胶印刷厂</v>
          </cell>
          <cell r="C1409" t="str">
            <v xml:space="preserve">Beijing Zhanlanlu </v>
          </cell>
          <cell r="D1409" t="str">
            <v/>
          </cell>
        </row>
        <row r="1410">
          <cell r="A1410" t="str">
            <v>21211BJ004</v>
          </cell>
          <cell r="B1410" t="str">
            <v>北京板桥福利厂</v>
          </cell>
          <cell r="C1410" t="str">
            <v>Banqiao Paper Box Factory, Shunyi County, Bejing</v>
          </cell>
          <cell r="D1410" t="str">
            <v/>
          </cell>
        </row>
        <row r="1411">
          <cell r="A1411" t="str">
            <v>21211BJ005</v>
          </cell>
          <cell r="B1411" t="str">
            <v>北京天马包装材料厂</v>
          </cell>
          <cell r="C1411" t="str">
            <v>Beijing Tianma Packaging Material Factory</v>
          </cell>
          <cell r="D1411" t="str">
            <v/>
          </cell>
        </row>
        <row r="1412">
          <cell r="A1412" t="str">
            <v>21211BJ006</v>
          </cell>
          <cell r="B1412" t="str">
            <v>北京通州燕山印刷厂</v>
          </cell>
          <cell r="C1412" t="str">
            <v>Tongxian County Yanshan Printing Factory, Bejing</v>
          </cell>
          <cell r="D1412" t="str">
            <v/>
          </cell>
        </row>
        <row r="1413">
          <cell r="A1413" t="str">
            <v>21211BJ007</v>
          </cell>
          <cell r="B1413" t="str">
            <v>北京郎府花园印务有限公司</v>
          </cell>
          <cell r="C1413" t="str">
            <v>Beijing Pharmaceutical Works (Chinese Partner)</v>
          </cell>
          <cell r="D1413" t="str">
            <v/>
          </cell>
        </row>
        <row r="1414">
          <cell r="A1414" t="str">
            <v>21211BJ008</v>
          </cell>
          <cell r="B1414" t="str">
            <v>北京联合印刷纸器有限公司</v>
          </cell>
          <cell r="C1414" t="str">
            <v>Beijing United Printing Papers Co., Ltd</v>
          </cell>
          <cell r="D1414" t="str">
            <v/>
          </cell>
        </row>
        <row r="1415">
          <cell r="A1415" t="str">
            <v>21211BJ009</v>
          </cell>
          <cell r="B1415" t="str">
            <v>怀柔县新华印刷厂</v>
          </cell>
          <cell r="C1415" t="str">
            <v>Huailou Xinhua Printing Factory</v>
          </cell>
          <cell r="D1415" t="str">
            <v/>
          </cell>
        </row>
        <row r="1416">
          <cell r="A1416" t="str">
            <v>21211BJ010</v>
          </cell>
          <cell r="B1416" t="str">
            <v>北京宝岛印刷有限公司</v>
          </cell>
          <cell r="C1416" t="str">
            <v>Beijing Island Packaging Paper Co., Ltd.</v>
          </cell>
          <cell r="D1416" t="str">
            <v/>
          </cell>
        </row>
        <row r="1417">
          <cell r="A1417" t="str">
            <v>21211BJ011</v>
          </cell>
          <cell r="B1417" t="str">
            <v>北京泰斯包装印刷有限公司</v>
          </cell>
          <cell r="C1417" t="str">
            <v>Beijing Tisi Drug Packaging &amp; Printing Co., Ltd.</v>
          </cell>
          <cell r="D1417" t="str">
            <v/>
          </cell>
        </row>
        <row r="1418">
          <cell r="A1418" t="str">
            <v>21211BJ012</v>
          </cell>
          <cell r="B1418" t="str">
            <v>北京白花彩印刷有限公司</v>
          </cell>
          <cell r="C1418" t="str">
            <v>Beijing Flower Color Printing Co., Ltd.</v>
          </cell>
          <cell r="D1418" t="str">
            <v/>
          </cell>
        </row>
        <row r="1419">
          <cell r="A1419" t="str">
            <v>21211BJ013</v>
          </cell>
          <cell r="B1419" t="str">
            <v>北京金鼎彩色印刷有限公司</v>
          </cell>
          <cell r="C1419" t="str">
            <v>Bejing Jinding Color Printing Co., Ltd.</v>
          </cell>
          <cell r="D1419" t="str">
            <v/>
          </cell>
        </row>
        <row r="1420">
          <cell r="A1420" t="str">
            <v>21211BJ014</v>
          </cell>
          <cell r="B1420" t="str">
            <v>北京市塑料八厂</v>
          </cell>
          <cell r="C1420" t="str">
            <v>Beijing 8th Plastic Factory</v>
          </cell>
        </row>
        <row r="1421">
          <cell r="A1421" t="str">
            <v>21211BJ015</v>
          </cell>
          <cell r="B1421" t="str">
            <v>北京市双桥咸宁侯印刷厂</v>
          </cell>
          <cell r="C1421" t="str">
            <v>Beijing Shuangqiao Chenninghou Priting Co.,Ltd.</v>
          </cell>
        </row>
        <row r="1422">
          <cell r="A1422" t="str">
            <v>21211BJ016</v>
          </cell>
          <cell r="B1422" t="str">
            <v>北京华一士图书文化发展中心</v>
          </cell>
          <cell r="C1422" t="str">
            <v>Beijing Huaiyishi Culture Development Center</v>
          </cell>
        </row>
        <row r="1423">
          <cell r="A1423" t="str">
            <v>21211BJ017</v>
          </cell>
          <cell r="B1423" t="str">
            <v>北京市燕京制药厂</v>
          </cell>
          <cell r="C1423" t="e">
            <v>#N/A</v>
          </cell>
        </row>
        <row r="1424">
          <cell r="A1424" t="str">
            <v>21211BJ018</v>
          </cell>
          <cell r="B1424" t="str">
            <v>北京市星光印刷厂</v>
          </cell>
          <cell r="C1424" t="e">
            <v>#N/A</v>
          </cell>
        </row>
        <row r="1425">
          <cell r="A1425" t="str">
            <v>21211BJ019</v>
          </cell>
          <cell r="B1425" t="str">
            <v>北京潤德渊商贸有限公司</v>
          </cell>
          <cell r="C1425" t="e">
            <v>#N/A</v>
          </cell>
        </row>
        <row r="1426">
          <cell r="A1426" t="str">
            <v>21211BJ020</v>
          </cell>
          <cell r="B1426" t="str">
            <v>北京卫视群星广告有限公司</v>
          </cell>
          <cell r="C1426" t="e">
            <v>#N/A</v>
          </cell>
        </row>
        <row r="1427">
          <cell r="A1427" t="str">
            <v>21211BJ021</v>
          </cell>
          <cell r="B1427" t="str">
            <v>北京泛利房地产开发有限公司</v>
          </cell>
          <cell r="C1427" t="e">
            <v>#N/A</v>
          </cell>
        </row>
        <row r="1428">
          <cell r="A1428" t="str">
            <v>21211BJ022</v>
          </cell>
          <cell r="B1428" t="str">
            <v>北京科东商贸中心</v>
          </cell>
          <cell r="C1428" t="e">
            <v>#N/A</v>
          </cell>
        </row>
        <row r="1429">
          <cell r="A1429" t="str">
            <v>21211BJ023</v>
          </cell>
          <cell r="B1429" t="str">
            <v>北京北方华邦储运有限公司</v>
          </cell>
          <cell r="C1429" t="e">
            <v>#N/A</v>
          </cell>
        </row>
        <row r="1430">
          <cell r="A1430" t="str">
            <v>21211BJ024</v>
          </cell>
          <cell r="B1430" t="str">
            <v>中国青年出版社印刷厂</v>
          </cell>
          <cell r="C1430" t="e">
            <v>#N/A</v>
          </cell>
        </row>
        <row r="1431">
          <cell r="A1431" t="str">
            <v>21211EB001</v>
          </cell>
          <cell r="B1431" t="str">
            <v>廊房市安次区光达胶印厂</v>
          </cell>
          <cell r="C1431" t="str">
            <v>Langfang Anci District Guangda Printing Factory</v>
          </cell>
          <cell r="D1431" t="str">
            <v/>
          </cell>
        </row>
        <row r="1432">
          <cell r="A1432" t="str">
            <v>21211FJ001</v>
          </cell>
          <cell r="B1432" t="str">
            <v>厦门环华有限公司</v>
          </cell>
          <cell r="C1432" t="str">
            <v>Xiamen Huanghua Co., Ltd.</v>
          </cell>
        </row>
        <row r="1433">
          <cell r="A1433" t="str">
            <v>21211GD001</v>
          </cell>
          <cell r="B1433" t="str">
            <v>深圳塑胶实业有限公司</v>
          </cell>
          <cell r="C1433" t="str">
            <v>Shenzhen Plastic Industry Co., Ltd.</v>
          </cell>
          <cell r="D1433" t="str">
            <v/>
          </cell>
        </row>
        <row r="1434">
          <cell r="A1434" t="str">
            <v>21211GD002</v>
          </cell>
          <cell r="B1434" t="str">
            <v>汕头市澳海实业有限公司</v>
          </cell>
          <cell r="C1434" t="str">
            <v>Shantou Auhai Industry Co., Ltd.</v>
          </cell>
          <cell r="D1434" t="str">
            <v/>
          </cell>
        </row>
        <row r="1435">
          <cell r="A1435" t="str">
            <v>21211GD003</v>
          </cell>
          <cell r="B1435" t="str">
            <v>深圳石化塑胶集团股份有限公司</v>
          </cell>
          <cell r="C1435" t="str">
            <v>Shenzhen Chemical Plastic Industry Co., Ltd.</v>
          </cell>
          <cell r="D1435" t="str">
            <v/>
          </cell>
        </row>
        <row r="1436">
          <cell r="A1436" t="str">
            <v>21211GD004</v>
          </cell>
          <cell r="B1436" t="str">
            <v>深圳孚达塑胶实业有限公司</v>
          </cell>
          <cell r="C1436" t="str">
            <v>Shenzhen Fuda Plastic Industry Co., Ltd.</v>
          </cell>
          <cell r="D1436" t="str">
            <v/>
          </cell>
        </row>
        <row r="1437">
          <cell r="A1437" t="str">
            <v>21211HL001</v>
          </cell>
          <cell r="B1437" t="str">
            <v>哈尔滨纳诺制药成套设备有限公司</v>
          </cell>
          <cell r="C1437" t="e">
            <v>#N/A</v>
          </cell>
          <cell r="D1437" t="str">
            <v/>
          </cell>
        </row>
        <row r="1438">
          <cell r="A1438" t="str">
            <v>21211JS001</v>
          </cell>
          <cell r="B1438" t="str">
            <v>连云港中金医药包装有限公司</v>
          </cell>
          <cell r="C1438" t="str">
            <v>Lianyungang Zhongjin Drug Packaging Co., Ltd.</v>
          </cell>
          <cell r="D1438" t="str">
            <v/>
          </cell>
        </row>
        <row r="1439">
          <cell r="A1439" t="str">
            <v>21211JS002</v>
          </cell>
          <cell r="B1439" t="str">
            <v>靖江市四方空调净化设备厂</v>
          </cell>
          <cell r="C1439" t="str">
            <v>Jingjiang Sifang Airconditioner Cleaning Equipment Factory</v>
          </cell>
        </row>
        <row r="1440">
          <cell r="A1440" t="str">
            <v>21211QH001</v>
          </cell>
          <cell r="B1440" t="str">
            <v>青海制药厂</v>
          </cell>
          <cell r="C1440" t="str">
            <v>Qinghai Pharmaceutical Company</v>
          </cell>
          <cell r="D1440" t="str">
            <v/>
          </cell>
        </row>
        <row r="1441">
          <cell r="A1441" t="str">
            <v>21211SD001</v>
          </cell>
          <cell r="B1441" t="str">
            <v>济宁兴隆包装制袋有限公司</v>
          </cell>
          <cell r="C1441" t="e">
            <v>#N/A</v>
          </cell>
        </row>
        <row r="1442">
          <cell r="A1442" t="str">
            <v>21211SH001</v>
          </cell>
          <cell r="B1442" t="str">
            <v>上海申隆制药厂</v>
          </cell>
          <cell r="C1442" t="str">
            <v>Shanghai Shengrong Pharmaceutical Co., Ltd.</v>
          </cell>
          <cell r="D1442" t="str">
            <v/>
          </cell>
        </row>
        <row r="1443">
          <cell r="A1443" t="str">
            <v>21211SH002</v>
          </cell>
          <cell r="B1443" t="str">
            <v>上海卡乐康包衣技术有限公司</v>
          </cell>
          <cell r="C1443" t="str">
            <v>Shanghai Colorcon Coating Technical Co., Ltd.</v>
          </cell>
          <cell r="D1443" t="str">
            <v/>
          </cell>
        </row>
        <row r="1444">
          <cell r="A1444" t="str">
            <v>21211SH003</v>
          </cell>
          <cell r="B1444" t="str">
            <v>上海汉昌贸易有限公司</v>
          </cell>
          <cell r="C1444" t="str">
            <v>Shanghai Hanchang Trading Co., Ltd.</v>
          </cell>
          <cell r="D1444" t="str">
            <v/>
          </cell>
        </row>
        <row r="1445">
          <cell r="A1445" t="str">
            <v>21211SH004</v>
          </cell>
          <cell r="B1445" t="str">
            <v>(重号)上海卡乐康包衣技术有限公司</v>
          </cell>
          <cell r="C1445" t="str">
            <v>Shanghai Colorcon Coating Technical Co., Ltd.</v>
          </cell>
          <cell r="D1445" t="str">
            <v>N</v>
          </cell>
        </row>
        <row r="1446">
          <cell r="A1446" t="str">
            <v>21211SH005</v>
          </cell>
          <cell r="B1446" t="str">
            <v>上海美光国际贸易有限公司</v>
          </cell>
          <cell r="C1446" t="str">
            <v>Shanghai Meiguang Intenrational Trading Co., Ltd.</v>
          </cell>
        </row>
        <row r="1447">
          <cell r="A1447" t="str">
            <v>21211SH006</v>
          </cell>
          <cell r="B1447" t="str">
            <v>上海汉高油脂化学品有限公司</v>
          </cell>
          <cell r="C1447" t="str">
            <v>Shanghai Hangao Chemical Co., Ltd.</v>
          </cell>
        </row>
        <row r="1448">
          <cell r="A1448" t="str">
            <v>21211SH007</v>
          </cell>
          <cell r="B1448" t="str">
            <v>戴纬林国际贸易(上海)有限公司</v>
          </cell>
          <cell r="C1448" t="str">
            <v>Delving Trade Beijing Rep Office</v>
          </cell>
        </row>
        <row r="1449">
          <cell r="A1449" t="str">
            <v>21211SH008</v>
          </cell>
          <cell r="B1449" t="str">
            <v>梅特勒—托利多国际贸易(上海)有限公司</v>
          </cell>
          <cell r="C1449" t="e">
            <v>#N/A</v>
          </cell>
        </row>
        <row r="1450">
          <cell r="A1450" t="str">
            <v>21211SH009</v>
          </cell>
          <cell r="B1450" t="str">
            <v>科宁化学品贸易(上海)有限公司</v>
          </cell>
          <cell r="C1450" t="e">
            <v>#N/A</v>
          </cell>
        </row>
        <row r="1451">
          <cell r="A1451" t="str">
            <v>21211TJ001</v>
          </cell>
          <cell r="B1451" t="str">
            <v>天津四维包装有限责任公司</v>
          </cell>
          <cell r="C1451" t="str">
            <v>Tianjin Siwei Packaging Co., Ltd.</v>
          </cell>
          <cell r="D1451" t="str">
            <v/>
          </cell>
        </row>
        <row r="1452">
          <cell r="A1452" t="str">
            <v>21211UB001</v>
          </cell>
          <cell r="B1452" t="str">
            <v>武汉一枝花实业股份有限公司</v>
          </cell>
          <cell r="C1452" t="str">
            <v>Wuhan Flower Industry Co., Ltd.</v>
          </cell>
          <cell r="D1452" t="str">
            <v/>
          </cell>
        </row>
        <row r="1453">
          <cell r="A1453" t="str">
            <v>21211UN001</v>
          </cell>
          <cell r="B1453" t="str">
            <v>湖南制药厂</v>
          </cell>
          <cell r="C1453" t="str">
            <v>Hunan Pharmaceutical Co., Ltd.</v>
          </cell>
          <cell r="D1453" t="str">
            <v/>
          </cell>
        </row>
        <row r="1454">
          <cell r="A1454" t="str">
            <v>21211ZJ001</v>
          </cell>
          <cell r="B1454" t="str">
            <v>浙江省仓南县龙港城关彩印厂</v>
          </cell>
          <cell r="C1454" t="e">
            <v>#N/A</v>
          </cell>
        </row>
        <row r="1455">
          <cell r="A1455">
            <v>21212</v>
          </cell>
          <cell r="B1455" t="str">
            <v>应付款 - 国外采购</v>
          </cell>
          <cell r="C1455" t="str">
            <v>Account Payable - Overseas Supplier</v>
          </cell>
          <cell r="D1455" t="str">
            <v>N</v>
          </cell>
        </row>
        <row r="1456">
          <cell r="A1456">
            <v>212121</v>
          </cell>
          <cell r="B1456" t="str">
            <v>国外采购-卡乐康Colorcon Asis Pacific Private Limited</v>
          </cell>
          <cell r="C1456" t="e">
            <v>#N/A</v>
          </cell>
        </row>
        <row r="1457">
          <cell r="A1457">
            <v>212122</v>
          </cell>
          <cell r="B1457" t="str">
            <v>国外采购-美最时MELCHERS</v>
          </cell>
          <cell r="C1457" t="e">
            <v>#N/A</v>
          </cell>
        </row>
        <row r="1458">
          <cell r="A1458">
            <v>212123</v>
          </cell>
          <cell r="B1458" t="str">
            <v>国外采购-Omicron Research Limited</v>
          </cell>
          <cell r="C1458">
            <v>0</v>
          </cell>
        </row>
        <row r="1459">
          <cell r="A1459">
            <v>212124</v>
          </cell>
          <cell r="B1459" t="str">
            <v>国外采购-Irotec Laboratories Limited</v>
          </cell>
        </row>
        <row r="1460">
          <cell r="A1460">
            <v>21213</v>
          </cell>
          <cell r="B1460" t="str">
            <v>应付款 - 内部公司</v>
          </cell>
          <cell r="C1460" t="str">
            <v>Account Payable - Intercompany</v>
          </cell>
          <cell r="D1460" t="str">
            <v>N</v>
          </cell>
        </row>
        <row r="1461">
          <cell r="A1461">
            <v>212131</v>
          </cell>
          <cell r="B1461" t="str">
            <v>应付款 -内部公司- 萌蒂集团</v>
          </cell>
          <cell r="C1461" t="str">
            <v>Account Payable - Intercompany - Mundipharma</v>
          </cell>
          <cell r="D1461" t="str">
            <v/>
          </cell>
        </row>
        <row r="1462">
          <cell r="A1462">
            <v>212132</v>
          </cell>
          <cell r="B1462" t="str">
            <v>应付款 -内部公司- 北药集团</v>
          </cell>
          <cell r="C1462" t="str">
            <v>Account Payable - Intercompany - BPW</v>
          </cell>
          <cell r="D1462" t="str">
            <v/>
          </cell>
        </row>
        <row r="1463">
          <cell r="A1463">
            <v>21214</v>
          </cell>
          <cell r="B1463" t="str">
            <v>应付款 - 费用</v>
          </cell>
          <cell r="C1463" t="str">
            <v>Account Payable - Expenss</v>
          </cell>
          <cell r="D1463" t="str">
            <v>N</v>
          </cell>
        </row>
        <row r="1464">
          <cell r="A1464">
            <v>212141</v>
          </cell>
          <cell r="B1464" t="str">
            <v>应付款 - 费用(一般费用)</v>
          </cell>
          <cell r="C1464" t="str">
            <v>Account Payable - Expenss</v>
          </cell>
        </row>
        <row r="1465">
          <cell r="A1465">
            <v>2131</v>
          </cell>
          <cell r="B1465" t="str">
            <v>预收账款</v>
          </cell>
          <cell r="C1465" t="str">
            <v>Advance Payment</v>
          </cell>
          <cell r="D1465" t="str">
            <v>N</v>
          </cell>
        </row>
        <row r="1466">
          <cell r="A1466">
            <v>213101</v>
          </cell>
          <cell r="B1466" t="str">
            <v>预收账款- 货款</v>
          </cell>
          <cell r="C1466" t="str">
            <v>Advance Payment</v>
          </cell>
          <cell r="D1466" t="str">
            <v/>
          </cell>
        </row>
        <row r="1467">
          <cell r="A1467">
            <v>2151</v>
          </cell>
          <cell r="B1467" t="str">
            <v>应付工资</v>
          </cell>
          <cell r="C1467" t="str">
            <v>Payable - Salary &amp; related</v>
          </cell>
          <cell r="D1467" t="str">
            <v>N</v>
          </cell>
        </row>
        <row r="1468">
          <cell r="A1468">
            <v>215101</v>
          </cell>
          <cell r="B1468" t="str">
            <v>应付工资- 工资</v>
          </cell>
          <cell r="C1468" t="str">
            <v>Payable - Salary</v>
          </cell>
          <cell r="D1468" t="str">
            <v/>
          </cell>
        </row>
        <row r="1469">
          <cell r="A1469">
            <v>215102</v>
          </cell>
          <cell r="B1469" t="str">
            <v>应付工资- 补贴</v>
          </cell>
          <cell r="C1469" t="str">
            <v>Payable - Subsidy</v>
          </cell>
          <cell r="D1469" t="str">
            <v/>
          </cell>
        </row>
        <row r="1470">
          <cell r="A1470">
            <v>215103</v>
          </cell>
          <cell r="B1470" t="str">
            <v>应付工资- 奖金</v>
          </cell>
          <cell r="C1470" t="str">
            <v>Payable - Bonus</v>
          </cell>
          <cell r="D1470" t="str">
            <v/>
          </cell>
        </row>
        <row r="1471">
          <cell r="A1471">
            <v>2153</v>
          </cell>
          <cell r="B1471" t="str">
            <v>应付福利费</v>
          </cell>
          <cell r="C1471" t="str">
            <v>Payable - Welfare</v>
          </cell>
          <cell r="D1471" t="str">
            <v>N</v>
          </cell>
        </row>
        <row r="1472">
          <cell r="A1472">
            <v>215301</v>
          </cell>
          <cell r="B1472" t="str">
            <v>应付福利费- 职工福利</v>
          </cell>
          <cell r="C1472">
            <v>0</v>
          </cell>
          <cell r="D1472" t="str">
            <v>N</v>
          </cell>
        </row>
        <row r="1473">
          <cell r="A1473">
            <v>21530101</v>
          </cell>
          <cell r="B1473" t="str">
            <v>应付福利费- 职工福利 - 提取数</v>
          </cell>
          <cell r="C1473" t="str">
            <v>Payable - Welfare - Accrual</v>
          </cell>
          <cell r="D1473" t="str">
            <v/>
          </cell>
        </row>
        <row r="1474">
          <cell r="A1474">
            <v>21530102</v>
          </cell>
          <cell r="B1474" t="str">
            <v>应付福利费- 职工福利 - 日常集体福利费</v>
          </cell>
          <cell r="C1474" t="str">
            <v>Payable - Welfare - General Welfare</v>
          </cell>
          <cell r="D1474" t="str">
            <v/>
          </cell>
        </row>
        <row r="1475">
          <cell r="A1475">
            <v>21530103</v>
          </cell>
          <cell r="B1475" t="str">
            <v>应付福利费- 职工福利 - 独生子女费</v>
          </cell>
          <cell r="C1475" t="str">
            <v>Payable - Welfare - One Child allowance</v>
          </cell>
          <cell r="D1475" t="str">
            <v/>
          </cell>
        </row>
        <row r="1476">
          <cell r="A1476">
            <v>21530104</v>
          </cell>
          <cell r="B1476" t="str">
            <v>应付福利费- 职工福利 - 托儿费</v>
          </cell>
          <cell r="C1476" t="str">
            <v>Payable - Welfare - Childcare expense</v>
          </cell>
          <cell r="D1476" t="str">
            <v/>
          </cell>
        </row>
        <row r="1477">
          <cell r="A1477">
            <v>21530105</v>
          </cell>
          <cell r="B1477" t="str">
            <v>应付福利费- 职工福利 - 妇女保健费</v>
          </cell>
          <cell r="C1477" t="str">
            <v>Payable - Welfare - Ladies' allowance</v>
          </cell>
          <cell r="D1477" t="str">
            <v/>
          </cell>
        </row>
        <row r="1478">
          <cell r="A1478">
            <v>21530106</v>
          </cell>
          <cell r="B1478" t="str">
            <v>应付福利费- 职工福利 - 洗理费</v>
          </cell>
          <cell r="C1478" t="str">
            <v>Payable - Welfare - Showing Allowance</v>
          </cell>
          <cell r="D1478" t="str">
            <v/>
          </cell>
        </row>
        <row r="1479">
          <cell r="A1479">
            <v>21530107</v>
          </cell>
          <cell r="B1479" t="str">
            <v>应付福利费- 职工福利 - 交通补助费</v>
          </cell>
          <cell r="C1479" t="str">
            <v>Payable - Welfare - In-city transportation</v>
          </cell>
          <cell r="D1479" t="str">
            <v/>
          </cell>
        </row>
        <row r="1480">
          <cell r="A1480">
            <v>21530108</v>
          </cell>
          <cell r="B1480" t="str">
            <v>应付福利费- 职工福利 - 探亲路费</v>
          </cell>
          <cell r="C1480" t="str">
            <v>Payable - Welfare - Home trip</v>
          </cell>
          <cell r="D1480" t="str">
            <v/>
          </cell>
        </row>
        <row r="1481">
          <cell r="A1481">
            <v>21530109</v>
          </cell>
          <cell r="B1481" t="str">
            <v>应付福利费- 职工福利 - 职工丧葬费补助费</v>
          </cell>
          <cell r="C1481" t="str">
            <v>Payable - Welfare - Employee Death Allowance</v>
          </cell>
          <cell r="D1481" t="str">
            <v/>
          </cell>
        </row>
        <row r="1482">
          <cell r="A1482">
            <v>21530110</v>
          </cell>
          <cell r="B1482" t="str">
            <v>应付福利费- 职工福利 - 供养直系亲属抚恤费</v>
          </cell>
          <cell r="C1482" t="str">
            <v>Payable - Welfare - Direct Relative Death Allowance</v>
          </cell>
          <cell r="D1482" t="str">
            <v/>
          </cell>
        </row>
        <row r="1483">
          <cell r="A1483">
            <v>21530111</v>
          </cell>
          <cell r="B1483" t="str">
            <v>应付福利费- 职工福利 - 职工生活困难补助费</v>
          </cell>
          <cell r="C1483" t="str">
            <v>Payable - Welfare - Poor Living Allowance</v>
          </cell>
          <cell r="D1483" t="str">
            <v/>
          </cell>
        </row>
        <row r="1484">
          <cell r="A1484">
            <v>21530112</v>
          </cell>
          <cell r="B1484" t="str">
            <v>应付福利费- 职工福利 - 辞退补偿金</v>
          </cell>
          <cell r="C1484" t="str">
            <v>Payable - Welfare - Determination Fees</v>
          </cell>
          <cell r="D1484" t="str">
            <v/>
          </cell>
        </row>
        <row r="1485">
          <cell r="A1485">
            <v>21530113</v>
          </cell>
          <cell r="B1485" t="str">
            <v>应付福利费- 职工福利 - 职员餐费</v>
          </cell>
          <cell r="C1485" t="str">
            <v>Payable - Welfare - Working Meal</v>
          </cell>
          <cell r="D1485" t="str">
            <v/>
          </cell>
        </row>
        <row r="1486">
          <cell r="A1486">
            <v>21530114</v>
          </cell>
          <cell r="B1486" t="str">
            <v>应付福利费- 职工福利 - 职工药费</v>
          </cell>
          <cell r="C1486" t="e">
            <v>#N/A</v>
          </cell>
          <cell r="D1486" t="str">
            <v/>
          </cell>
        </row>
        <row r="1487">
          <cell r="A1487">
            <v>21530115</v>
          </cell>
          <cell r="B1487" t="str">
            <v>应付福利费- 职工福利 - 家属药费</v>
          </cell>
          <cell r="C1487" t="e">
            <v>#N/A</v>
          </cell>
          <cell r="D1487" t="str">
            <v/>
          </cell>
        </row>
        <row r="1488">
          <cell r="A1488">
            <v>21530116</v>
          </cell>
          <cell r="B1488" t="str">
            <v>应付福利费- 职工福利 - 基本医疗保险费5%</v>
          </cell>
          <cell r="C1488" t="e">
            <v>#N/A</v>
          </cell>
        </row>
        <row r="1489">
          <cell r="A1489">
            <v>21530117</v>
          </cell>
          <cell r="B1489" t="str">
            <v>应付福利费- 职工福利 - 大额医疗费互助资金</v>
          </cell>
          <cell r="C1489" t="e">
            <v>#N/A</v>
          </cell>
        </row>
        <row r="1490">
          <cell r="A1490">
            <v>215302</v>
          </cell>
          <cell r="B1490" t="str">
            <v>应付福利费- 养老保险</v>
          </cell>
          <cell r="C1490" t="str">
            <v>Payable - Pension</v>
          </cell>
          <cell r="D1490" t="str">
            <v/>
          </cell>
        </row>
        <row r="1491">
          <cell r="A1491">
            <v>215303</v>
          </cell>
          <cell r="B1491" t="str">
            <v>应付福利费- 失业保险</v>
          </cell>
          <cell r="C1491" t="str">
            <v>Payable - Unemployment insurance</v>
          </cell>
          <cell r="D1491" t="str">
            <v/>
          </cell>
        </row>
        <row r="1492">
          <cell r="A1492">
            <v>215304</v>
          </cell>
          <cell r="B1492" t="str">
            <v>应付福利费- 大病医疗统筹</v>
          </cell>
          <cell r="C1492" t="str">
            <v>Payable - Medical insurance</v>
          </cell>
          <cell r="D1492" t="str">
            <v>N</v>
          </cell>
        </row>
        <row r="1493">
          <cell r="A1493">
            <v>21530401</v>
          </cell>
          <cell r="B1493" t="str">
            <v>应付福利费- 大病医疗统筹 - 提取数</v>
          </cell>
          <cell r="C1493" t="str">
            <v>Payable - Medical insurance - Accrual</v>
          </cell>
          <cell r="D1493" t="str">
            <v/>
          </cell>
        </row>
        <row r="1494">
          <cell r="A1494">
            <v>21530402</v>
          </cell>
          <cell r="B1494" t="str">
            <v>应付福利费- 大病医疗统筹 - 大病统筹</v>
          </cell>
          <cell r="C1494" t="str">
            <v>Payable - Medical insurance - Payable to government</v>
          </cell>
          <cell r="D1494" t="str">
            <v/>
          </cell>
        </row>
        <row r="1495">
          <cell r="A1495">
            <v>215305</v>
          </cell>
          <cell r="B1495" t="str">
            <v>应付福利费- 工会经费</v>
          </cell>
          <cell r="C1495" t="str">
            <v>Payable - Trade Union</v>
          </cell>
          <cell r="D1495" t="str">
            <v/>
          </cell>
        </row>
        <row r="1496">
          <cell r="A1496">
            <v>215306</v>
          </cell>
          <cell r="B1496" t="str">
            <v>应付福利费- 职工教育经费</v>
          </cell>
          <cell r="C1496" t="str">
            <v>Payable - Education Fund</v>
          </cell>
          <cell r="D1496" t="str">
            <v/>
          </cell>
        </row>
        <row r="1497">
          <cell r="A1497">
            <v>215307</v>
          </cell>
          <cell r="B1497" t="str">
            <v>应付福利费- 住房公积金</v>
          </cell>
          <cell r="C1497" t="str">
            <v>Payable - Housing Surplus</v>
          </cell>
          <cell r="D1497" t="str">
            <v/>
          </cell>
        </row>
        <row r="1498">
          <cell r="A1498">
            <v>215308</v>
          </cell>
          <cell r="B1498" t="str">
            <v>应付福利费- 工伤保险费</v>
          </cell>
          <cell r="C1498" t="e">
            <v>#N/A</v>
          </cell>
        </row>
        <row r="1499">
          <cell r="A1499">
            <v>215309</v>
          </cell>
          <cell r="B1499" t="str">
            <v>应付福利费- 住房补贴</v>
          </cell>
          <cell r="C1499" t="e">
            <v>#N/A</v>
          </cell>
        </row>
        <row r="1500">
          <cell r="A1500">
            <v>215310</v>
          </cell>
          <cell r="B1500" t="str">
            <v>应付福利费- 职工奖励及福利基金</v>
          </cell>
        </row>
        <row r="1501">
          <cell r="A1501">
            <v>2171</v>
          </cell>
          <cell r="B1501" t="str">
            <v>应交税金</v>
          </cell>
          <cell r="C1501" t="str">
            <v>Tax Payable</v>
          </cell>
          <cell r="D1501" t="str">
            <v>N</v>
          </cell>
        </row>
        <row r="1502">
          <cell r="A1502">
            <v>217101</v>
          </cell>
          <cell r="B1502" t="str">
            <v>应交税金- 应交增值税</v>
          </cell>
          <cell r="C1502" t="str">
            <v>Tax Payable - VAT</v>
          </cell>
          <cell r="D1502" t="str">
            <v>N</v>
          </cell>
        </row>
        <row r="1503">
          <cell r="A1503">
            <v>21710101</v>
          </cell>
          <cell r="B1503" t="str">
            <v>应交税金- 应交增值税-进项税</v>
          </cell>
          <cell r="C1503" t="str">
            <v>Tax Payable - VAT - Purchase</v>
          </cell>
          <cell r="D1503" t="str">
            <v/>
          </cell>
        </row>
        <row r="1504">
          <cell r="A1504">
            <v>21710102</v>
          </cell>
          <cell r="B1504" t="str">
            <v>应交税金- 应交增值税-已交税</v>
          </cell>
          <cell r="C1504" t="str">
            <v>Tax Payable - VAT - Tax paid</v>
          </cell>
          <cell r="D1504" t="str">
            <v/>
          </cell>
        </row>
        <row r="1505">
          <cell r="A1505">
            <v>21710103</v>
          </cell>
          <cell r="B1505" t="str">
            <v>应交税金- 应交增值税-转出未交增值税</v>
          </cell>
          <cell r="C1505" t="str">
            <v>Tax Payable - VAT - VAT transferred out</v>
          </cell>
          <cell r="D1505" t="str">
            <v/>
          </cell>
        </row>
        <row r="1506">
          <cell r="A1506">
            <v>21710104</v>
          </cell>
          <cell r="B1506" t="str">
            <v>应交税金- 应交增值税-减免税款</v>
          </cell>
        </row>
        <row r="1507">
          <cell r="A1507">
            <v>21710105</v>
          </cell>
          <cell r="B1507" t="str">
            <v>应交税金- 应交增值税-销项税</v>
          </cell>
          <cell r="C1507" t="str">
            <v>Tax Payable - VAT - Sales</v>
          </cell>
          <cell r="D1507" t="str">
            <v/>
          </cell>
        </row>
        <row r="1508">
          <cell r="A1508">
            <v>21710106</v>
          </cell>
          <cell r="B1508" t="str">
            <v>应交税金- 应交增值税-出口退税</v>
          </cell>
        </row>
        <row r="1509">
          <cell r="A1509">
            <v>21710107</v>
          </cell>
          <cell r="B1509" t="str">
            <v>应交税金- 应交增值税-进项税额转出</v>
          </cell>
          <cell r="C1509" t="str">
            <v>Tax Payable - VAT - VAT purchase transferred out</v>
          </cell>
          <cell r="D1509" t="str">
            <v/>
          </cell>
        </row>
        <row r="1510">
          <cell r="A1510">
            <v>21710108</v>
          </cell>
          <cell r="B1510" t="str">
            <v>应交税金- 应交增值税-出口抵减内销产品应纳税额</v>
          </cell>
        </row>
        <row r="1511">
          <cell r="A1511">
            <v>21710109</v>
          </cell>
          <cell r="B1511" t="str">
            <v>应交税金- 应交增值税-转出多交增值税</v>
          </cell>
          <cell r="C1511" t="str">
            <v>Tax Payable - VAT VAT over paid transferred out</v>
          </cell>
          <cell r="D1511" t="str">
            <v/>
          </cell>
        </row>
        <row r="1512">
          <cell r="A1512">
            <v>217102</v>
          </cell>
          <cell r="B1512" t="str">
            <v>应交税金- 未交增值税</v>
          </cell>
        </row>
        <row r="1513">
          <cell r="A1513">
            <v>217106</v>
          </cell>
          <cell r="B1513" t="str">
            <v>应交税金- 应交所得税</v>
          </cell>
          <cell r="C1513" t="str">
            <v>Tax Payable - Income tax</v>
          </cell>
          <cell r="D1513" t="str">
            <v/>
          </cell>
        </row>
        <row r="1514">
          <cell r="A1514">
            <v>217111</v>
          </cell>
          <cell r="B1514" t="str">
            <v>应交税金- 应交车船使用税</v>
          </cell>
          <cell r="C1514" t="str">
            <v>Tax Payable - Vehicle using tax</v>
          </cell>
          <cell r="D1514" t="str">
            <v/>
          </cell>
        </row>
        <row r="1515">
          <cell r="A1515">
            <v>217112</v>
          </cell>
          <cell r="B1515" t="str">
            <v>应交税金- 应交个人所得税</v>
          </cell>
          <cell r="C1515" t="str">
            <v>Tax Payable - Individual Income tax</v>
          </cell>
          <cell r="D1515" t="str">
            <v>N</v>
          </cell>
        </row>
        <row r="1516">
          <cell r="A1516">
            <v>21711201</v>
          </cell>
          <cell r="B1516" t="str">
            <v>应交税金- 应交个人所得税-收入所得</v>
          </cell>
          <cell r="C1516" t="str">
            <v>Tax Payable - Individual Income tax - fixed income</v>
          </cell>
          <cell r="D1516" t="str">
            <v/>
          </cell>
        </row>
        <row r="1517">
          <cell r="A1517">
            <v>21711202</v>
          </cell>
          <cell r="B1517" t="str">
            <v>应交税金- 应交个人所得税-劳务所得</v>
          </cell>
          <cell r="C1517" t="str">
            <v>Tax Payable - Individual Income tax - service</v>
          </cell>
          <cell r="D1517" t="str">
            <v/>
          </cell>
        </row>
        <row r="1518">
          <cell r="A1518">
            <v>217113</v>
          </cell>
          <cell r="B1518" t="str">
            <v>应交税金- 应交代扣代缴外方税款</v>
          </cell>
          <cell r="C1518" t="str">
            <v>Tax Payable - Withholding tax</v>
          </cell>
          <cell r="D1518" t="str">
            <v>N</v>
          </cell>
        </row>
        <row r="1519">
          <cell r="A1519">
            <v>21711301</v>
          </cell>
          <cell r="B1519" t="str">
            <v>应交税金- 应交代扣代缴外方税款- 营业税</v>
          </cell>
          <cell r="C1519" t="str">
            <v>Tax Payable - Withholding tax - Revenue tax</v>
          </cell>
          <cell r="D1519" t="str">
            <v/>
          </cell>
        </row>
        <row r="1520">
          <cell r="A1520">
            <v>21711302</v>
          </cell>
          <cell r="B1520" t="str">
            <v>应交税金- 应交代扣代缴外方税款- 所得税</v>
          </cell>
          <cell r="C1520" t="str">
            <v>Tax Payable - Withholding tax - Income tax</v>
          </cell>
          <cell r="D1520" t="str">
            <v/>
          </cell>
        </row>
        <row r="1521">
          <cell r="A1521">
            <v>217119</v>
          </cell>
          <cell r="B1521" t="str">
            <v>应交税金- 应交其它税金</v>
          </cell>
          <cell r="C1521" t="str">
            <v>Tax Payable - Other tax</v>
          </cell>
          <cell r="D1521" t="str">
            <v/>
          </cell>
        </row>
        <row r="1522">
          <cell r="A1522">
            <v>2176</v>
          </cell>
          <cell r="B1522" t="str">
            <v>其他应交款</v>
          </cell>
        </row>
        <row r="1523">
          <cell r="A1523">
            <v>2181</v>
          </cell>
          <cell r="B1523" t="str">
            <v>其他应付款</v>
          </cell>
          <cell r="C1523" t="str">
            <v>Other Payable</v>
          </cell>
          <cell r="D1523" t="str">
            <v>N</v>
          </cell>
        </row>
        <row r="1524">
          <cell r="A1524">
            <v>218101</v>
          </cell>
          <cell r="B1524" t="str">
            <v>其他应付款 - 应付单位</v>
          </cell>
          <cell r="C1524" t="str">
            <v>Other Payable - Other Company</v>
          </cell>
          <cell r="D1524" t="str">
            <v/>
          </cell>
        </row>
        <row r="1525">
          <cell r="A1525">
            <v>218102</v>
          </cell>
          <cell r="B1525" t="str">
            <v>其他应付款 - 应付个人</v>
          </cell>
          <cell r="C1525" t="str">
            <v>Other Payable - Staff</v>
          </cell>
          <cell r="D1525" t="str">
            <v/>
          </cell>
        </row>
        <row r="1526">
          <cell r="A1526">
            <v>2191</v>
          </cell>
          <cell r="B1526" t="str">
            <v>预提费用</v>
          </cell>
          <cell r="C1526" t="str">
            <v>Accrual</v>
          </cell>
          <cell r="D1526" t="str">
            <v>N</v>
          </cell>
        </row>
        <row r="1527">
          <cell r="A1527">
            <v>21911</v>
          </cell>
          <cell r="B1527" t="str">
            <v>预提专业费用</v>
          </cell>
          <cell r="C1527" t="str">
            <v>Accrual - Professional Expenses</v>
          </cell>
          <cell r="D1527" t="str">
            <v/>
          </cell>
        </row>
        <row r="1528">
          <cell r="A1528">
            <v>21912</v>
          </cell>
          <cell r="B1528" t="str">
            <v>预提其他费用</v>
          </cell>
          <cell r="C1528" t="str">
            <v>Accrual - Other Expenses</v>
          </cell>
          <cell r="D1528" t="str">
            <v/>
          </cell>
        </row>
        <row r="1529">
          <cell r="A1529">
            <v>2301</v>
          </cell>
          <cell r="B1529" t="str">
            <v>长期借款</v>
          </cell>
          <cell r="C1529">
            <v>0</v>
          </cell>
          <cell r="D1529" t="str">
            <v>N</v>
          </cell>
        </row>
        <row r="1530">
          <cell r="A1530">
            <v>230101</v>
          </cell>
          <cell r="B1530" t="str">
            <v>长期借款 - 中国银行</v>
          </cell>
          <cell r="C1530">
            <v>0</v>
          </cell>
          <cell r="D1530">
            <v>0</v>
          </cell>
        </row>
        <row r="1531">
          <cell r="A1531">
            <v>2321</v>
          </cell>
          <cell r="B1531" t="str">
            <v>长期应付款</v>
          </cell>
          <cell r="C1531">
            <v>0</v>
          </cell>
          <cell r="D1531" t="str">
            <v>N</v>
          </cell>
        </row>
        <row r="1532">
          <cell r="A1532">
            <v>2331</v>
          </cell>
          <cell r="B1532" t="str">
            <v>专项应付款</v>
          </cell>
          <cell r="C1532">
            <v>0</v>
          </cell>
          <cell r="D1532" t="str">
            <v>N</v>
          </cell>
        </row>
        <row r="1533">
          <cell r="A1533">
            <v>2341</v>
          </cell>
          <cell r="B1533" t="str">
            <v>递延税款</v>
          </cell>
          <cell r="C1533">
            <v>0</v>
          </cell>
          <cell r="D1533" t="str">
            <v>N</v>
          </cell>
        </row>
        <row r="1534">
          <cell r="A1534">
            <v>3101</v>
          </cell>
          <cell r="B1534" t="str">
            <v>实收资本</v>
          </cell>
          <cell r="C1534" t="str">
            <v>Capital-in</v>
          </cell>
          <cell r="D1534" t="str">
            <v>N</v>
          </cell>
        </row>
        <row r="1535">
          <cell r="A1535">
            <v>310101</v>
          </cell>
          <cell r="B1535" t="str">
            <v>实收资本 - 北京制药厂</v>
          </cell>
          <cell r="C1535" t="str">
            <v>Capital-in - BPW</v>
          </cell>
          <cell r="D1535" t="str">
            <v/>
          </cell>
        </row>
        <row r="1536">
          <cell r="A1536">
            <v>310102</v>
          </cell>
          <cell r="B1536" t="str">
            <v>实收资本 - 萌蒂集团</v>
          </cell>
          <cell r="C1536" t="str">
            <v>Capital-in - MBV</v>
          </cell>
          <cell r="D1536" t="str">
            <v/>
          </cell>
        </row>
        <row r="1537">
          <cell r="A1537">
            <v>3111</v>
          </cell>
          <cell r="B1537" t="str">
            <v>资本公积</v>
          </cell>
          <cell r="C1537" t="str">
            <v>Capital Surplus</v>
          </cell>
          <cell r="D1537" t="str">
            <v>N</v>
          </cell>
        </row>
        <row r="1538">
          <cell r="A1538">
            <v>311101</v>
          </cell>
          <cell r="B1538" t="str">
            <v>资本公积- 资本溢价</v>
          </cell>
          <cell r="C1538">
            <v>0</v>
          </cell>
          <cell r="D1538">
            <v>0</v>
          </cell>
        </row>
        <row r="1539">
          <cell r="A1539">
            <v>311102</v>
          </cell>
          <cell r="B1539" t="str">
            <v>资本公积- 接受捐赠非现金资产准备</v>
          </cell>
        </row>
        <row r="1540">
          <cell r="A1540">
            <v>311103</v>
          </cell>
          <cell r="B1540" t="str">
            <v>资本公积- 接受现金捐赠</v>
          </cell>
        </row>
        <row r="1541">
          <cell r="A1541">
            <v>311104</v>
          </cell>
          <cell r="B1541" t="str">
            <v>资本公积- 股权投资准备</v>
          </cell>
        </row>
        <row r="1542">
          <cell r="A1542">
            <v>311105</v>
          </cell>
          <cell r="B1542" t="str">
            <v>资本公积- 拨款转入</v>
          </cell>
        </row>
        <row r="1543">
          <cell r="A1543">
            <v>311106</v>
          </cell>
          <cell r="B1543" t="str">
            <v>资本公积- 外币资本折算差额</v>
          </cell>
          <cell r="C1543">
            <v>0</v>
          </cell>
          <cell r="D1543">
            <v>0</v>
          </cell>
        </row>
        <row r="1544">
          <cell r="A1544">
            <v>311107</v>
          </cell>
          <cell r="B1544" t="str">
            <v>资本公积- 其他资本公积</v>
          </cell>
          <cell r="C1544">
            <v>0</v>
          </cell>
          <cell r="D1544">
            <v>0</v>
          </cell>
        </row>
        <row r="1545">
          <cell r="A1545">
            <v>3121</v>
          </cell>
          <cell r="B1545" t="str">
            <v>盈余公积</v>
          </cell>
          <cell r="C1545">
            <v>0</v>
          </cell>
          <cell r="D1545" t="str">
            <v>N</v>
          </cell>
        </row>
        <row r="1546">
          <cell r="A1546">
            <v>312101</v>
          </cell>
          <cell r="B1546" t="str">
            <v>盈余公积- 法定盈余公积</v>
          </cell>
          <cell r="C1546">
            <v>0</v>
          </cell>
          <cell r="D1546">
            <v>0</v>
          </cell>
        </row>
        <row r="1547">
          <cell r="A1547">
            <v>312102</v>
          </cell>
          <cell r="B1547" t="str">
            <v>盈余公积- 任意盈余公积</v>
          </cell>
          <cell r="C1547">
            <v>0</v>
          </cell>
          <cell r="D1547">
            <v>0</v>
          </cell>
        </row>
        <row r="1548">
          <cell r="A1548">
            <v>312103</v>
          </cell>
          <cell r="B1548" t="str">
            <v>盈余公积- 法定公益金</v>
          </cell>
          <cell r="C1548">
            <v>0</v>
          </cell>
          <cell r="D1548">
            <v>0</v>
          </cell>
        </row>
        <row r="1549">
          <cell r="A1549">
            <v>312104</v>
          </cell>
          <cell r="B1549" t="str">
            <v>盈余公积- 储备基金</v>
          </cell>
          <cell r="C1549">
            <v>0</v>
          </cell>
          <cell r="D1549">
            <v>0</v>
          </cell>
        </row>
        <row r="1550">
          <cell r="A1550">
            <v>312105</v>
          </cell>
          <cell r="B1550" t="str">
            <v>盈余公积- 企业发展基金</v>
          </cell>
          <cell r="C1550">
            <v>0</v>
          </cell>
          <cell r="D1550">
            <v>0</v>
          </cell>
        </row>
        <row r="1551">
          <cell r="A1551">
            <v>312106</v>
          </cell>
          <cell r="B1551" t="str">
            <v>盈余公积- 利润归还投资</v>
          </cell>
          <cell r="C1551">
            <v>0</v>
          </cell>
          <cell r="D1551">
            <v>0</v>
          </cell>
        </row>
        <row r="1552">
          <cell r="A1552">
            <v>3131</v>
          </cell>
          <cell r="B1552" t="str">
            <v>本年利润</v>
          </cell>
          <cell r="C1552" t="str">
            <v>Current Year Profit</v>
          </cell>
          <cell r="D1552" t="str">
            <v/>
          </cell>
        </row>
        <row r="1553">
          <cell r="A1553">
            <v>3141</v>
          </cell>
          <cell r="B1553" t="str">
            <v>利润分配</v>
          </cell>
          <cell r="C1553">
            <v>0</v>
          </cell>
          <cell r="D1553" t="str">
            <v>N</v>
          </cell>
        </row>
        <row r="1554">
          <cell r="A1554">
            <v>314101</v>
          </cell>
          <cell r="B1554" t="str">
            <v>利润分配- 其他转入</v>
          </cell>
          <cell r="C1554">
            <v>0</v>
          </cell>
          <cell r="D1554">
            <v>0</v>
          </cell>
        </row>
        <row r="1555">
          <cell r="A1555">
            <v>314102</v>
          </cell>
          <cell r="B1555" t="str">
            <v>利润分配- 提取法定盈余公积</v>
          </cell>
          <cell r="C1555">
            <v>0</v>
          </cell>
          <cell r="D1555">
            <v>0</v>
          </cell>
        </row>
        <row r="1556">
          <cell r="A1556">
            <v>314103</v>
          </cell>
          <cell r="B1556" t="str">
            <v>利润分配- 提取法定公益金</v>
          </cell>
          <cell r="C1556">
            <v>0</v>
          </cell>
          <cell r="D1556">
            <v>0</v>
          </cell>
        </row>
        <row r="1557">
          <cell r="A1557">
            <v>314104</v>
          </cell>
          <cell r="B1557" t="str">
            <v>利润分配- 提取储备基金</v>
          </cell>
          <cell r="C1557">
            <v>0</v>
          </cell>
          <cell r="D1557">
            <v>0</v>
          </cell>
        </row>
        <row r="1558">
          <cell r="A1558">
            <v>314105</v>
          </cell>
          <cell r="B1558" t="str">
            <v>利润分配- 提取企业发展基金</v>
          </cell>
          <cell r="C1558">
            <v>0</v>
          </cell>
          <cell r="D1558">
            <v>0</v>
          </cell>
        </row>
        <row r="1559">
          <cell r="A1559">
            <v>314106</v>
          </cell>
          <cell r="B1559" t="str">
            <v>利润分配- 提取职工奖励及福利基金</v>
          </cell>
          <cell r="C1559">
            <v>0</v>
          </cell>
          <cell r="D1559">
            <v>0</v>
          </cell>
        </row>
        <row r="1560">
          <cell r="A1560">
            <v>314107</v>
          </cell>
          <cell r="B1560" t="str">
            <v>利润分配- 利润归还投资</v>
          </cell>
          <cell r="C1560">
            <v>0</v>
          </cell>
          <cell r="D1560">
            <v>0</v>
          </cell>
        </row>
        <row r="1561">
          <cell r="A1561">
            <v>314108</v>
          </cell>
          <cell r="B1561" t="str">
            <v>利润分配- 应付优先股股利</v>
          </cell>
          <cell r="C1561">
            <v>0</v>
          </cell>
          <cell r="D1561">
            <v>0</v>
          </cell>
        </row>
        <row r="1562">
          <cell r="A1562">
            <v>314109</v>
          </cell>
          <cell r="B1562" t="str">
            <v>利润分配- 提取任意盈余公积</v>
          </cell>
          <cell r="C1562">
            <v>0</v>
          </cell>
          <cell r="D1562">
            <v>0</v>
          </cell>
        </row>
        <row r="1563">
          <cell r="A1563">
            <v>314110</v>
          </cell>
          <cell r="B1563" t="str">
            <v>利润分配- 应付普通股股利</v>
          </cell>
          <cell r="C1563">
            <v>0</v>
          </cell>
          <cell r="D1563">
            <v>0</v>
          </cell>
        </row>
        <row r="1564">
          <cell r="A1564">
            <v>314111</v>
          </cell>
          <cell r="B1564" t="str">
            <v>利润分配- 转作资本的普通股股利</v>
          </cell>
          <cell r="C1564">
            <v>0</v>
          </cell>
          <cell r="D1564">
            <v>0</v>
          </cell>
        </row>
        <row r="1565">
          <cell r="A1565">
            <v>314115</v>
          </cell>
          <cell r="B1565" t="str">
            <v>利润分配- 未分配利润</v>
          </cell>
          <cell r="C1565">
            <v>0</v>
          </cell>
          <cell r="D1565">
            <v>0</v>
          </cell>
        </row>
        <row r="1566">
          <cell r="A1566">
            <v>4101</v>
          </cell>
          <cell r="B1566" t="str">
            <v>生产成本 - 直接成本</v>
          </cell>
          <cell r="C1566" t="str">
            <v>Production Cost - Direct Cost</v>
          </cell>
          <cell r="D1566" t="str">
            <v>N</v>
          </cell>
        </row>
        <row r="1567">
          <cell r="A1567">
            <v>4101101</v>
          </cell>
          <cell r="B1567" t="str">
            <v>直接人员工资</v>
          </cell>
          <cell r="C1567" t="str">
            <v>Production Cost - Direct Cost - Salary</v>
          </cell>
          <cell r="D1567" t="str">
            <v/>
          </cell>
        </row>
        <row r="1568">
          <cell r="A1568">
            <v>4101102</v>
          </cell>
          <cell r="B1568" t="str">
            <v>直接人员津帖</v>
          </cell>
          <cell r="C1568" t="str">
            <v>Production Cost - Direct Cost - Sudsidy</v>
          </cell>
          <cell r="D1568" t="str">
            <v/>
          </cell>
        </row>
        <row r="1569">
          <cell r="A1569">
            <v>4101103</v>
          </cell>
          <cell r="B1569" t="str">
            <v>直接人员奖金</v>
          </cell>
          <cell r="C1569" t="str">
            <v>Production Cost - Direct Cost - Bonus</v>
          </cell>
          <cell r="D1569" t="str">
            <v/>
          </cell>
        </row>
        <row r="1570">
          <cell r="A1570">
            <v>4101104</v>
          </cell>
          <cell r="B1570" t="str">
            <v>直接人员日常福利</v>
          </cell>
          <cell r="C1570" t="str">
            <v>Production Cost - Direct Cost - General Welfare</v>
          </cell>
          <cell r="D1570" t="str">
            <v/>
          </cell>
        </row>
        <row r="1571">
          <cell r="A1571">
            <v>4101105</v>
          </cell>
          <cell r="B1571" t="str">
            <v>直接人员养老保险</v>
          </cell>
          <cell r="C1571" t="str">
            <v>Production Cost - Direct Cost - Pension</v>
          </cell>
          <cell r="D1571" t="str">
            <v/>
          </cell>
        </row>
        <row r="1572">
          <cell r="A1572">
            <v>4101106</v>
          </cell>
          <cell r="B1572" t="str">
            <v>直接人员医疗保险</v>
          </cell>
          <cell r="C1572" t="str">
            <v>Production Cost - Direct Cost - Medical Fund</v>
          </cell>
          <cell r="D1572" t="str">
            <v/>
          </cell>
        </row>
        <row r="1573">
          <cell r="A1573">
            <v>4101107</v>
          </cell>
          <cell r="B1573" t="str">
            <v>直接人员教育经费</v>
          </cell>
          <cell r="C1573" t="str">
            <v>Production Cost - Direct Cost - Education Fund</v>
          </cell>
          <cell r="D1573" t="str">
            <v/>
          </cell>
        </row>
        <row r="1574">
          <cell r="A1574">
            <v>4101108</v>
          </cell>
          <cell r="B1574" t="str">
            <v>直接人员工会经费</v>
          </cell>
          <cell r="C1574" t="str">
            <v>Production Cost - Direct Cost - Trade Union</v>
          </cell>
          <cell r="D1574" t="str">
            <v/>
          </cell>
        </row>
        <row r="1575">
          <cell r="A1575">
            <v>4101109</v>
          </cell>
          <cell r="B1575" t="str">
            <v>直接人员住房公积</v>
          </cell>
          <cell r="C1575" t="str">
            <v>Production Cost - Direct Cost - Housing Surplus</v>
          </cell>
          <cell r="D1575" t="str">
            <v/>
          </cell>
        </row>
        <row r="1576">
          <cell r="A1576">
            <v>4101110</v>
          </cell>
          <cell r="B1576" t="str">
            <v>直接人员员工保险</v>
          </cell>
          <cell r="C1576" t="str">
            <v>Production Cost - Direct Cost - Staff Insurance</v>
          </cell>
          <cell r="D1576" t="str">
            <v/>
          </cell>
        </row>
        <row r="1577">
          <cell r="A1577">
            <v>4101111</v>
          </cell>
          <cell r="B1577" t="str">
            <v>直接人员临工工资</v>
          </cell>
          <cell r="C1577" t="str">
            <v>Production Cost - Direct Cost - Temporary Workers</v>
          </cell>
          <cell r="D1577" t="str">
            <v/>
          </cell>
        </row>
        <row r="1578">
          <cell r="A1578">
            <v>4101112</v>
          </cell>
          <cell r="B1578" t="str">
            <v>直接人员档案管理费</v>
          </cell>
          <cell r="C1578" t="str">
            <v>Production Cost - Direct Cost - Personal File Mgt</v>
          </cell>
          <cell r="D1578" t="str">
            <v/>
          </cell>
        </row>
        <row r="1579">
          <cell r="A1579">
            <v>4101113</v>
          </cell>
          <cell r="B1579" t="str">
            <v>直接人员工伤保险费</v>
          </cell>
          <cell r="C1579" t="e">
            <v>#N/A</v>
          </cell>
        </row>
        <row r="1580">
          <cell r="A1580">
            <v>4101114</v>
          </cell>
          <cell r="B1580" t="str">
            <v>直接人员住房补贴</v>
          </cell>
          <cell r="C1580" t="e">
            <v>#N/A</v>
          </cell>
        </row>
        <row r="1581">
          <cell r="A1581">
            <v>4101115</v>
          </cell>
          <cell r="B1581" t="str">
            <v>直接人员基本医疗保险费</v>
          </cell>
          <cell r="C1581" t="e">
            <v>#N/A</v>
          </cell>
        </row>
        <row r="1582">
          <cell r="A1582">
            <v>4101116</v>
          </cell>
          <cell r="B1582" t="str">
            <v>直接人员补充医疗保险费</v>
          </cell>
          <cell r="C1582" t="e">
            <v>#N/A</v>
          </cell>
        </row>
        <row r="1583">
          <cell r="A1583">
            <v>4101201</v>
          </cell>
          <cell r="B1583" t="str">
            <v>直接人员直接材料国产活性成份</v>
          </cell>
          <cell r="C1583" t="str">
            <v>Production Cost - Direct Cost - Local Ingredient</v>
          </cell>
          <cell r="D1583" t="str">
            <v/>
          </cell>
        </row>
        <row r="1584">
          <cell r="A1584">
            <v>4101202</v>
          </cell>
          <cell r="B1584" t="str">
            <v>直接人员直接材料进口活性成份</v>
          </cell>
          <cell r="C1584" t="str">
            <v>Production Cost - Direct Cost - Import Ingredient</v>
          </cell>
          <cell r="D1584" t="str">
            <v/>
          </cell>
        </row>
        <row r="1585">
          <cell r="A1585">
            <v>4101203</v>
          </cell>
          <cell r="B1585" t="str">
            <v>直接人员直接材料国产赋形剂</v>
          </cell>
          <cell r="C1585" t="str">
            <v>Production Cost - Direct Cost - Local Excipient</v>
          </cell>
          <cell r="D1585" t="str">
            <v/>
          </cell>
        </row>
        <row r="1586">
          <cell r="A1586">
            <v>4101204</v>
          </cell>
          <cell r="B1586" t="str">
            <v>直接人员直接材料进口赋形剂</v>
          </cell>
          <cell r="C1586" t="str">
            <v>Production Cost - Direct Cost - Import Excipient</v>
          </cell>
          <cell r="D1586" t="str">
            <v/>
          </cell>
        </row>
        <row r="1587">
          <cell r="A1587">
            <v>4101205</v>
          </cell>
          <cell r="B1587" t="str">
            <v>直接人员直接材料包装材料</v>
          </cell>
          <cell r="C1587" t="str">
            <v>Production Cost - Direct Cost - Packaging Matetrial</v>
          </cell>
          <cell r="D1587" t="str">
            <v/>
          </cell>
        </row>
        <row r="1588">
          <cell r="A1588">
            <v>410191</v>
          </cell>
          <cell r="B1588" t="str">
            <v>直接成本转出 - 人工</v>
          </cell>
          <cell r="C1588" t="str">
            <v>Production Cost - Direct Cost Transfer Out - Direct Labor</v>
          </cell>
          <cell r="D1588" t="str">
            <v/>
          </cell>
        </row>
        <row r="1589">
          <cell r="A1589">
            <v>410192</v>
          </cell>
          <cell r="B1589" t="str">
            <v>直接成本转出 - 材料</v>
          </cell>
          <cell r="C1589" t="str">
            <v>Production Cost - Direct Cost Transfer Out - Materials</v>
          </cell>
          <cell r="D1589" t="str">
            <v/>
          </cell>
        </row>
        <row r="1590">
          <cell r="A1590">
            <v>4105</v>
          </cell>
          <cell r="B1590" t="str">
            <v>生产成本 - 制造费用</v>
          </cell>
          <cell r="C1590" t="str">
            <v>Production Cost - Indirect Cost</v>
          </cell>
          <cell r="D1590" t="str">
            <v>N</v>
          </cell>
        </row>
        <row r="1591">
          <cell r="A1591">
            <v>4105101</v>
          </cell>
          <cell r="B1591" t="str">
            <v>制造费用工资</v>
          </cell>
          <cell r="C1591" t="str">
            <v>Production Cost - Indirect Cost - Salary</v>
          </cell>
          <cell r="D1591" t="str">
            <v/>
          </cell>
        </row>
        <row r="1592">
          <cell r="A1592">
            <v>4105102</v>
          </cell>
          <cell r="B1592" t="str">
            <v>制造费用津帖</v>
          </cell>
          <cell r="C1592" t="str">
            <v>Production Cost - Indirect Cost - Sudsidy</v>
          </cell>
          <cell r="D1592" t="str">
            <v/>
          </cell>
        </row>
        <row r="1593">
          <cell r="A1593">
            <v>4105103</v>
          </cell>
          <cell r="B1593" t="str">
            <v>制造费用奖金</v>
          </cell>
          <cell r="C1593" t="str">
            <v>Production Cost - Indirect Cost - Bonus</v>
          </cell>
          <cell r="D1593" t="str">
            <v/>
          </cell>
        </row>
        <row r="1594">
          <cell r="A1594">
            <v>4105104</v>
          </cell>
          <cell r="B1594" t="str">
            <v>制造费用日常福利</v>
          </cell>
          <cell r="C1594" t="str">
            <v>Production Cost - Indirect Cost - General Welfare</v>
          </cell>
          <cell r="D1594" t="str">
            <v/>
          </cell>
        </row>
        <row r="1595">
          <cell r="A1595">
            <v>4105105</v>
          </cell>
          <cell r="B1595" t="str">
            <v>制造费用养老保险</v>
          </cell>
          <cell r="C1595" t="str">
            <v>Production Cost - Indirect Cost - Pension</v>
          </cell>
          <cell r="D1595" t="str">
            <v/>
          </cell>
        </row>
        <row r="1596">
          <cell r="A1596">
            <v>4105106</v>
          </cell>
          <cell r="B1596" t="str">
            <v>制造费用医疗保险</v>
          </cell>
          <cell r="C1596" t="str">
            <v>Production Cost - Indirect Cost - Medical Fund</v>
          </cell>
          <cell r="D1596" t="str">
            <v/>
          </cell>
        </row>
        <row r="1597">
          <cell r="A1597">
            <v>4105107</v>
          </cell>
          <cell r="B1597" t="str">
            <v>制造费用教育经费</v>
          </cell>
          <cell r="C1597" t="str">
            <v>Production Cost - Indirect Cost - Education Fund</v>
          </cell>
          <cell r="D1597" t="str">
            <v/>
          </cell>
        </row>
        <row r="1598">
          <cell r="A1598">
            <v>4105108</v>
          </cell>
          <cell r="B1598" t="str">
            <v>制造费用工会经费</v>
          </cell>
          <cell r="C1598" t="str">
            <v>Production Cost - Indirect Cost - Trade Union</v>
          </cell>
          <cell r="D1598" t="str">
            <v/>
          </cell>
        </row>
        <row r="1599">
          <cell r="A1599">
            <v>4105109</v>
          </cell>
          <cell r="B1599" t="str">
            <v>制造费用住房公积</v>
          </cell>
          <cell r="C1599" t="str">
            <v>Production Cost - Indirect Cost - Housing Surplus</v>
          </cell>
          <cell r="D1599" t="str">
            <v/>
          </cell>
        </row>
        <row r="1600">
          <cell r="A1600">
            <v>4105110</v>
          </cell>
          <cell r="B1600" t="str">
            <v>制造费用员工保险</v>
          </cell>
          <cell r="C1600" t="str">
            <v>Production Cost - Indirect Cost - Staff Insurance</v>
          </cell>
          <cell r="D1600" t="str">
            <v/>
          </cell>
        </row>
        <row r="1601">
          <cell r="A1601">
            <v>4105111</v>
          </cell>
          <cell r="B1601" t="str">
            <v>制造费用临工工资</v>
          </cell>
          <cell r="C1601" t="str">
            <v>Production Cost - Indirect Cost - Temporary Workers</v>
          </cell>
          <cell r="D1601" t="str">
            <v/>
          </cell>
        </row>
        <row r="1602">
          <cell r="A1602">
            <v>4105112</v>
          </cell>
          <cell r="B1602" t="str">
            <v>制造费用档案管理费</v>
          </cell>
          <cell r="C1602" t="str">
            <v>Production Cost - Indirect Cost - Personal File Mgt</v>
          </cell>
          <cell r="D1602" t="str">
            <v/>
          </cell>
        </row>
        <row r="1603">
          <cell r="A1603">
            <v>4105113</v>
          </cell>
          <cell r="B1603" t="str">
            <v>制造费用工伤保险费</v>
          </cell>
          <cell r="C1603" t="e">
            <v>#N/A</v>
          </cell>
        </row>
        <row r="1604">
          <cell r="A1604">
            <v>4105114</v>
          </cell>
          <cell r="B1604" t="str">
            <v>制造费用住房补贴</v>
          </cell>
          <cell r="C1604" t="e">
            <v>#N/A</v>
          </cell>
        </row>
        <row r="1605">
          <cell r="A1605">
            <v>4105115</v>
          </cell>
          <cell r="B1605" t="str">
            <v>制造费用补充医疗保险费</v>
          </cell>
          <cell r="C1605" t="e">
            <v>#N/A</v>
          </cell>
        </row>
        <row r="1606">
          <cell r="A1606">
            <v>4105201</v>
          </cell>
          <cell r="B1606" t="str">
            <v>制造费用招聘费</v>
          </cell>
          <cell r="C1606" t="str">
            <v>Production Cost - Indirect Cost - Recruitment</v>
          </cell>
          <cell r="D1606" t="str">
            <v/>
          </cell>
        </row>
        <row r="1607">
          <cell r="A1607">
            <v>4105202</v>
          </cell>
          <cell r="B1607" t="str">
            <v>制造费用培训费</v>
          </cell>
          <cell r="C1607" t="str">
            <v>Production Cost - Indirect Cost - Training</v>
          </cell>
          <cell r="D1607" t="str">
            <v/>
          </cell>
        </row>
        <row r="1608">
          <cell r="A1608">
            <v>4105203</v>
          </cell>
          <cell r="B1608" t="str">
            <v>制造费用办公用品</v>
          </cell>
          <cell r="C1608" t="str">
            <v>Production Cost - Indirect Cost - Office Supplies</v>
          </cell>
          <cell r="D1608" t="str">
            <v/>
          </cell>
        </row>
        <row r="1609">
          <cell r="A1609">
            <v>4105204</v>
          </cell>
          <cell r="B1609" t="str">
            <v>制造费用电信费</v>
          </cell>
          <cell r="C1609" t="str">
            <v>Production Cost - Indirect Cost - Telecommunication</v>
          </cell>
          <cell r="D1609" t="str">
            <v/>
          </cell>
        </row>
        <row r="1610">
          <cell r="A1610">
            <v>4105205</v>
          </cell>
          <cell r="B1610" t="str">
            <v>制造费用邮寄费</v>
          </cell>
          <cell r="C1610" t="str">
            <v>Production Cost - Indirect Cost - Postage</v>
          </cell>
          <cell r="D1610" t="str">
            <v/>
          </cell>
        </row>
        <row r="1611">
          <cell r="A1611">
            <v>4105206</v>
          </cell>
          <cell r="B1611" t="str">
            <v>制造费用书籍报刊费</v>
          </cell>
          <cell r="C1611" t="str">
            <v>Production Cost - Indirect Cost - Magazines</v>
          </cell>
          <cell r="D1611" t="str">
            <v/>
          </cell>
        </row>
        <row r="1612">
          <cell r="A1612">
            <v>4105207</v>
          </cell>
          <cell r="B1612" t="str">
            <v>制造费用电脑及相关品</v>
          </cell>
          <cell r="C1612" t="str">
            <v>Production Cost - Indirect Cost - IT spare parts</v>
          </cell>
          <cell r="D1612" t="str">
            <v/>
          </cell>
        </row>
        <row r="1613">
          <cell r="A1613">
            <v>4105208</v>
          </cell>
          <cell r="B1613" t="str">
            <v>制造费用市内车费</v>
          </cell>
          <cell r="C1613" t="str">
            <v>Production Cost - Indirect Cost - In-city transportation</v>
          </cell>
          <cell r="D1613" t="str">
            <v/>
          </cell>
        </row>
        <row r="1614">
          <cell r="A1614">
            <v>4105209</v>
          </cell>
          <cell r="B1614" t="str">
            <v>制造费用国内出差交通费</v>
          </cell>
          <cell r="C1614" t="str">
            <v>Production Cost - Indirect Cost - Travel</v>
          </cell>
          <cell r="D1614" t="str">
            <v/>
          </cell>
        </row>
        <row r="1615">
          <cell r="A1615">
            <v>4105210</v>
          </cell>
          <cell r="B1615" t="str">
            <v>制造费用异地出租车</v>
          </cell>
          <cell r="C1615" t="str">
            <v>Production Cost - Indirect Cost - Other-city taxi</v>
          </cell>
          <cell r="D1615" t="str">
            <v/>
          </cell>
        </row>
        <row r="1616">
          <cell r="A1616">
            <v>4105211</v>
          </cell>
          <cell r="B1616" t="str">
            <v>制造费用国内住宿费</v>
          </cell>
          <cell r="C1616" t="str">
            <v>Production Cost - Indirect Cost - Hotel</v>
          </cell>
          <cell r="D1616" t="str">
            <v/>
          </cell>
        </row>
        <row r="1617">
          <cell r="A1617">
            <v>4105212</v>
          </cell>
          <cell r="B1617" t="str">
            <v>制造费用出差餐补</v>
          </cell>
          <cell r="C1617" t="str">
            <v>Production Cost - Indirect Cost - Meal Allowance</v>
          </cell>
          <cell r="D1617" t="str">
            <v/>
          </cell>
        </row>
        <row r="1618">
          <cell r="A1618">
            <v>4105213</v>
          </cell>
          <cell r="B1618" t="str">
            <v>制造费用洗衣费</v>
          </cell>
          <cell r="C1618" t="str">
            <v>Production Cost - Indirect Cost - Laundry</v>
          </cell>
          <cell r="D1618" t="str">
            <v/>
          </cell>
        </row>
        <row r="1619">
          <cell r="A1619">
            <v>4105214</v>
          </cell>
          <cell r="B1619" t="str">
            <v>制造费用国外出差费</v>
          </cell>
          <cell r="C1619" t="str">
            <v>Production Cost - Indirect Cost - Oversea Travel</v>
          </cell>
          <cell r="D1619" t="str">
            <v/>
          </cell>
        </row>
        <row r="1620">
          <cell r="A1620">
            <v>4105215</v>
          </cell>
          <cell r="B1620" t="str">
            <v>制造费用员工工作餐</v>
          </cell>
          <cell r="C1620" t="str">
            <v>Production Cost - Indirect Cost - Working Meal</v>
          </cell>
          <cell r="D1620" t="str">
            <v/>
          </cell>
        </row>
        <row r="1621">
          <cell r="A1621">
            <v>4105216</v>
          </cell>
          <cell r="B1621" t="str">
            <v>制造费用会议费</v>
          </cell>
          <cell r="C1621" t="str">
            <v>Production Cost - Indirect Cost - Conference</v>
          </cell>
          <cell r="D1621" t="str">
            <v/>
          </cell>
        </row>
        <row r="1622">
          <cell r="A1622">
            <v>4105217</v>
          </cell>
          <cell r="B1622" t="str">
            <v>制造费用董事会</v>
          </cell>
          <cell r="C1622" t="str">
            <v>Production Cost - Indirect Cost - Board Meeting</v>
          </cell>
          <cell r="D1622" t="str">
            <v/>
          </cell>
        </row>
        <row r="1623">
          <cell r="A1623">
            <v>4105218</v>
          </cell>
          <cell r="B1623" t="str">
            <v>制造费用交际费</v>
          </cell>
          <cell r="C1623" t="str">
            <v>Production Cost - Indirect Cost - Entertainment</v>
          </cell>
          <cell r="D1623" t="str">
            <v/>
          </cell>
        </row>
        <row r="1624">
          <cell r="A1624">
            <v>4105219</v>
          </cell>
          <cell r="B1624" t="str">
            <v>制造费用礼品费</v>
          </cell>
          <cell r="C1624" t="str">
            <v>Production Cost - Indirect Cost - Gifts</v>
          </cell>
          <cell r="D1624" t="str">
            <v/>
          </cell>
        </row>
        <row r="1625">
          <cell r="A1625">
            <v>4105220</v>
          </cell>
          <cell r="B1625" t="str">
            <v>制造费用房租</v>
          </cell>
          <cell r="C1625" t="str">
            <v>Production Cost - Indirect Cost - Rental</v>
          </cell>
          <cell r="D1625" t="str">
            <v/>
          </cell>
        </row>
        <row r="1626">
          <cell r="A1626">
            <v>4105221</v>
          </cell>
          <cell r="B1626" t="str">
            <v>制造费用设备租金</v>
          </cell>
          <cell r="C1626" t="str">
            <v>Production Cost - Indirect Cost - Equipment Rental</v>
          </cell>
          <cell r="D1626" t="str">
            <v/>
          </cell>
        </row>
        <row r="1627">
          <cell r="A1627">
            <v>4105222</v>
          </cell>
          <cell r="B1627" t="str">
            <v>制造费用低值易耗品</v>
          </cell>
          <cell r="C1627" t="str">
            <v>Production Cost - Indirect Cost - Consumables</v>
          </cell>
          <cell r="D1627" t="str">
            <v/>
          </cell>
        </row>
        <row r="1628">
          <cell r="A1628">
            <v>4105223</v>
          </cell>
          <cell r="B1628" t="str">
            <v>制造费用物料消耗</v>
          </cell>
          <cell r="C1628" t="str">
            <v>Production Cost - Indirect Cost - Other Supplies</v>
          </cell>
          <cell r="D1628" t="str">
            <v/>
          </cell>
        </row>
        <row r="1629">
          <cell r="A1629">
            <v>4105224</v>
          </cell>
          <cell r="B1629" t="str">
            <v>制造费用财产保险费</v>
          </cell>
          <cell r="C1629" t="str">
            <v>Production Cost - Indirect Cost - Property Insurance</v>
          </cell>
          <cell r="D1629" t="str">
            <v/>
          </cell>
        </row>
        <row r="1630">
          <cell r="A1630">
            <v>4105225</v>
          </cell>
          <cell r="B1630" t="str">
            <v>制造费用维修及配件</v>
          </cell>
          <cell r="C1630" t="str">
            <v>Production Cost - Indirect Cost - Maintenance</v>
          </cell>
          <cell r="D1630" t="str">
            <v/>
          </cell>
        </row>
        <row r="1631">
          <cell r="A1631">
            <v>4105226</v>
          </cell>
          <cell r="B1631" t="str">
            <v>制造费用劳动保护费</v>
          </cell>
          <cell r="C1631" t="str">
            <v>Production Cost - Indirect Cost - Working Protection</v>
          </cell>
          <cell r="D1631" t="str">
            <v/>
          </cell>
        </row>
        <row r="1632">
          <cell r="A1632">
            <v>4105227</v>
          </cell>
          <cell r="B1632" t="str">
            <v>制造费用交通运输费</v>
          </cell>
          <cell r="C1632" t="str">
            <v>Production Cost - Indirect Cost - Transportation</v>
          </cell>
          <cell r="D1632" t="str">
            <v/>
          </cell>
        </row>
        <row r="1633">
          <cell r="A1633">
            <v>4105228</v>
          </cell>
          <cell r="B1633" t="str">
            <v>制造费用汽车开支</v>
          </cell>
          <cell r="C1633" t="str">
            <v>Production Cost - Indirect Cost - Vehicle Expenses</v>
          </cell>
          <cell r="D1633" t="str">
            <v/>
          </cell>
        </row>
        <row r="1634">
          <cell r="A1634">
            <v>4105229</v>
          </cell>
          <cell r="B1634" t="str">
            <v>制造费用环境保护费</v>
          </cell>
          <cell r="C1634" t="str">
            <v>Production Cost - Indirect Cost - Enviroment Protection</v>
          </cell>
          <cell r="D1634" t="str">
            <v/>
          </cell>
        </row>
        <row r="1635">
          <cell r="A1635">
            <v>4105230</v>
          </cell>
          <cell r="B1635" t="str">
            <v>制造费用茶水费</v>
          </cell>
          <cell r="C1635" t="str">
            <v>Production Cost - Indirect Cost - Refreshment</v>
          </cell>
          <cell r="D1635" t="str">
            <v/>
          </cell>
        </row>
        <row r="1636">
          <cell r="A1636">
            <v>4105231</v>
          </cell>
          <cell r="B1636" t="str">
            <v>制造费用咨询顾问费</v>
          </cell>
          <cell r="C1636" t="str">
            <v>Production Cost - Indirect Cost - Consultancy Fee</v>
          </cell>
          <cell r="D1636" t="str">
            <v/>
          </cell>
        </row>
        <row r="1637">
          <cell r="A1637">
            <v>4105232</v>
          </cell>
          <cell r="B1637" t="str">
            <v>制造费用翻译费</v>
          </cell>
          <cell r="C1637" t="str">
            <v>Production Cost - Indirect Cost - Translation</v>
          </cell>
          <cell r="D1637" t="str">
            <v/>
          </cell>
        </row>
        <row r="1638">
          <cell r="A1638">
            <v>4105233</v>
          </cell>
          <cell r="B1638" t="str">
            <v>制造费用审计费</v>
          </cell>
          <cell r="C1638" t="str">
            <v>Production Cost - Indirect Cost - Audit Fee</v>
          </cell>
          <cell r="D1638" t="str">
            <v/>
          </cell>
        </row>
        <row r="1639">
          <cell r="A1639">
            <v>4105234</v>
          </cell>
          <cell r="B1639" t="str">
            <v>制造费用年检费</v>
          </cell>
          <cell r="C1639" t="str">
            <v>Production Cost - Indirect Cost - Annual Inspection</v>
          </cell>
          <cell r="D1639" t="str">
            <v/>
          </cell>
        </row>
        <row r="1640">
          <cell r="A1640">
            <v>4105235</v>
          </cell>
          <cell r="B1640" t="str">
            <v>制造费用诉讼费</v>
          </cell>
          <cell r="C1640" t="str">
            <v>Production Cost - Indirect Cost - Legal Fee</v>
          </cell>
          <cell r="D1640" t="str">
            <v/>
          </cell>
        </row>
        <row r="1641">
          <cell r="A1641">
            <v>4105236</v>
          </cell>
          <cell r="B1641" t="str">
            <v>制造费用税金</v>
          </cell>
          <cell r="C1641" t="str">
            <v>Production Cost - Indirect Cost - Taxes</v>
          </cell>
          <cell r="D1641" t="str">
            <v/>
          </cell>
        </row>
        <row r="1642">
          <cell r="A1642">
            <v>4105237</v>
          </cell>
          <cell r="B1642" t="str">
            <v>制造费用土地使用费</v>
          </cell>
          <cell r="C1642" t="str">
            <v>Production Cost - Indirect Cost - Land Usage</v>
          </cell>
          <cell r="D1642" t="str">
            <v/>
          </cell>
        </row>
        <row r="1643">
          <cell r="A1643">
            <v>4105238</v>
          </cell>
          <cell r="B1643" t="str">
            <v>制造费用设计制图费</v>
          </cell>
          <cell r="C1643" t="str">
            <v xml:space="preserve">Production Cost - Indirect Cost - </v>
          </cell>
          <cell r="D1643" t="str">
            <v/>
          </cell>
        </row>
        <row r="1644">
          <cell r="A1644">
            <v>4105239</v>
          </cell>
          <cell r="B1644" t="str">
            <v>制造费用试验检验费</v>
          </cell>
          <cell r="C1644" t="str">
            <v>Production Cost - Indirect Cost - Testing Fee</v>
          </cell>
          <cell r="D1644" t="str">
            <v/>
          </cell>
        </row>
        <row r="1645">
          <cell r="A1645">
            <v>4105240</v>
          </cell>
          <cell r="B1645" t="str">
            <v>制造费用停工损失</v>
          </cell>
          <cell r="C1645" t="str">
            <v>Production Cost - Indirect Cost - Plant Shut-down Loss</v>
          </cell>
          <cell r="D1645" t="str">
            <v/>
          </cell>
        </row>
        <row r="1646">
          <cell r="A1646">
            <v>4201241</v>
          </cell>
          <cell r="B1646" t="str">
            <v>制造费用大修费</v>
          </cell>
          <cell r="C1646" t="str">
            <v>Production Cost - Indirect Cost - Repair</v>
          </cell>
        </row>
        <row r="1647">
          <cell r="A1647">
            <v>4105301</v>
          </cell>
          <cell r="B1647" t="str">
            <v>制造费用电费</v>
          </cell>
          <cell r="C1647" t="str">
            <v>Production Cost - Indirect Cost - Energy</v>
          </cell>
          <cell r="D1647" t="str">
            <v/>
          </cell>
        </row>
        <row r="1648">
          <cell r="A1648">
            <v>4105302</v>
          </cell>
          <cell r="B1648" t="str">
            <v>制造费用水费</v>
          </cell>
          <cell r="C1648" t="str">
            <v>Production Cost - Indirect Cost - Water</v>
          </cell>
          <cell r="D1648" t="str">
            <v/>
          </cell>
        </row>
        <row r="1649">
          <cell r="A1649">
            <v>4105303</v>
          </cell>
          <cell r="B1649" t="str">
            <v>制造费用蒸汽</v>
          </cell>
          <cell r="C1649" t="str">
            <v>Production Cost - Indirect Cost - Steam</v>
          </cell>
          <cell r="D1649" t="str">
            <v/>
          </cell>
        </row>
        <row r="1650">
          <cell r="A1650">
            <v>4105304</v>
          </cell>
          <cell r="B1650" t="str">
            <v>制造费用煤气</v>
          </cell>
          <cell r="C1650" t="str">
            <v>Production Cost - Indirect Cost - Gas</v>
          </cell>
          <cell r="D1650" t="str">
            <v/>
          </cell>
        </row>
        <row r="1651">
          <cell r="A1651">
            <v>4105305</v>
          </cell>
          <cell r="B1651" t="str">
            <v>制造费用小试生产试验费</v>
          </cell>
          <cell r="C1651" t="str">
            <v>Production Cost - Indirect Cost - Pre-Production Trial</v>
          </cell>
          <cell r="D1651" t="str">
            <v/>
          </cell>
        </row>
        <row r="1652">
          <cell r="A1652">
            <v>4105306</v>
          </cell>
          <cell r="B1652" t="str">
            <v>制造费用中试生产试验费</v>
          </cell>
          <cell r="C1652" t="str">
            <v>Production Cost - Indirect Cost - Production Trial</v>
          </cell>
          <cell r="D1652" t="str">
            <v/>
          </cell>
        </row>
        <row r="1653">
          <cell r="A1653">
            <v>4105307</v>
          </cell>
          <cell r="B1653" t="str">
            <v>制造费用存货损失</v>
          </cell>
          <cell r="C1653" t="str">
            <v>Production Cost - Indirect Cost - Inventory Loss</v>
          </cell>
          <cell r="D1653" t="str">
            <v/>
          </cell>
        </row>
        <row r="1654">
          <cell r="A1654">
            <v>4105611</v>
          </cell>
          <cell r="B1654" t="str">
            <v>制造费用递延资产摊销</v>
          </cell>
          <cell r="C1654" t="str">
            <v>Production Cost - Indirect Cost - Defered Asset Amrtn</v>
          </cell>
        </row>
        <row r="1655">
          <cell r="A1655">
            <v>4105721</v>
          </cell>
          <cell r="B1655" t="str">
            <v>制造费用北药房租</v>
          </cell>
          <cell r="C1655" t="str">
            <v>Production Cost - Indirect Cost - BPW Rental</v>
          </cell>
        </row>
        <row r="1656">
          <cell r="A1656">
            <v>4105811</v>
          </cell>
          <cell r="B1656" t="str">
            <v>制造费用土地</v>
          </cell>
          <cell r="C1656" t="str">
            <v>Production Cost - Indirect Cost - Deprn - Land</v>
          </cell>
          <cell r="D1656" t="str">
            <v/>
          </cell>
        </row>
        <row r="1657">
          <cell r="A1657">
            <v>4105812</v>
          </cell>
          <cell r="B1657" t="str">
            <v>制造费用建筑物</v>
          </cell>
          <cell r="C1657" t="str">
            <v>Production Cost - Indirect Cost - Deprn - Building</v>
          </cell>
          <cell r="D1657" t="str">
            <v/>
          </cell>
        </row>
        <row r="1658">
          <cell r="A1658">
            <v>4105821</v>
          </cell>
          <cell r="B1658" t="str">
            <v>制造费用生产设备</v>
          </cell>
          <cell r="C1658" t="str">
            <v>Production Cost - Indirect Cost - Deprn - Prod Equi</v>
          </cell>
          <cell r="D1658" t="str">
            <v/>
          </cell>
        </row>
        <row r="1659">
          <cell r="A1659">
            <v>4105822</v>
          </cell>
          <cell r="B1659" t="str">
            <v>制造费用维修设备</v>
          </cell>
          <cell r="C1659" t="str">
            <v>Production Cost - Indirect Cost - Deprn - Main. Equi</v>
          </cell>
          <cell r="D1659" t="str">
            <v/>
          </cell>
        </row>
        <row r="1660">
          <cell r="A1660">
            <v>4105823</v>
          </cell>
          <cell r="B1660" t="str">
            <v>制造费用化验设备</v>
          </cell>
          <cell r="C1660" t="str">
            <v>Production Cost - Indirect Cost - Deprn - Test Equi</v>
          </cell>
          <cell r="D1660" t="str">
            <v/>
          </cell>
        </row>
        <row r="1661">
          <cell r="A1661">
            <v>4105824</v>
          </cell>
          <cell r="B1661" t="str">
            <v>制造费用仪器设备</v>
          </cell>
          <cell r="C1661" t="str">
            <v>Production Cost - Indirect Cost - Deprn - Instrument</v>
          </cell>
          <cell r="D1661" t="str">
            <v/>
          </cell>
        </row>
        <row r="1662">
          <cell r="A1662">
            <v>4105825</v>
          </cell>
          <cell r="B1662" t="str">
            <v>制造费用非生产设备</v>
          </cell>
          <cell r="C1662" t="str">
            <v>Production Cost - Indirect Cost - Deprn - Non Prod Equi</v>
          </cell>
        </row>
        <row r="1663">
          <cell r="A1663">
            <v>4105831</v>
          </cell>
          <cell r="B1663" t="str">
            <v>制造费用计算机及附属设备</v>
          </cell>
          <cell r="C1663" t="str">
            <v>Production Cost - Indirect Cost - Deprn - IT</v>
          </cell>
          <cell r="D1663" t="str">
            <v/>
          </cell>
        </row>
        <row r="1664">
          <cell r="A1664">
            <v>4105832</v>
          </cell>
          <cell r="B1664" t="str">
            <v>制造费用办公用电子设备</v>
          </cell>
          <cell r="C1664" t="str">
            <v>Production Cost - Indirect Cost - Deprn - Office Equi</v>
          </cell>
          <cell r="D1664" t="str">
            <v/>
          </cell>
        </row>
        <row r="1665">
          <cell r="A1665">
            <v>4105833</v>
          </cell>
          <cell r="B1665" t="str">
            <v>制造费用通讯设备</v>
          </cell>
          <cell r="C1665" t="str">
            <v>Production Cost - Indirect Cost - Deprn - Telecomm</v>
          </cell>
          <cell r="D1665" t="str">
            <v/>
          </cell>
        </row>
        <row r="1666">
          <cell r="A1666">
            <v>4105841</v>
          </cell>
          <cell r="B1666" t="str">
            <v>制造费用办公家具及用具</v>
          </cell>
          <cell r="C1666" t="str">
            <v>Production Cost - Indirect Cost - Deprn - Furniture</v>
          </cell>
          <cell r="D1666" t="str">
            <v/>
          </cell>
        </row>
        <row r="1667">
          <cell r="A1667">
            <v>4105851</v>
          </cell>
          <cell r="B1667" t="str">
            <v>制造费用汽车</v>
          </cell>
          <cell r="C1667" t="str">
            <v>Production Cost - Indirect Cost - Deprn - Vehilce</v>
          </cell>
          <cell r="D1667" t="str">
            <v/>
          </cell>
        </row>
        <row r="1668">
          <cell r="A1668">
            <v>410591</v>
          </cell>
          <cell r="B1668" t="str">
            <v>制造费用非折旧转出</v>
          </cell>
          <cell r="C1668" t="str">
            <v>Production Cost - Indirect Cost - Non Depreciation Cost Transfer Out</v>
          </cell>
          <cell r="D1668" t="str">
            <v/>
          </cell>
        </row>
        <row r="1669">
          <cell r="A1669">
            <v>410592</v>
          </cell>
          <cell r="B1669" t="str">
            <v>制造费用折旧转出</v>
          </cell>
          <cell r="C1669" t="str">
            <v>Production Cost - Indirect Cost - Depreciation Transfer Out</v>
          </cell>
          <cell r="D1669" t="str">
            <v/>
          </cell>
        </row>
        <row r="1670">
          <cell r="A1670">
            <v>5101</v>
          </cell>
          <cell r="B1670" t="str">
            <v>主营业务收入</v>
          </cell>
          <cell r="C1670" t="str">
            <v>Sales Income</v>
          </cell>
          <cell r="D1670" t="str">
            <v/>
          </cell>
        </row>
        <row r="1671">
          <cell r="A1671">
            <v>5102</v>
          </cell>
          <cell r="B1671" t="str">
            <v>其他业务收入</v>
          </cell>
          <cell r="C1671" t="str">
            <v>Other Operation Income</v>
          </cell>
          <cell r="D1671" t="str">
            <v>N</v>
          </cell>
        </row>
        <row r="1672">
          <cell r="A1672">
            <v>510201</v>
          </cell>
          <cell r="B1672" t="str">
            <v>其他业务收入</v>
          </cell>
          <cell r="C1672" t="str">
            <v>Other Operation Income</v>
          </cell>
          <cell r="D1672" t="str">
            <v/>
          </cell>
        </row>
        <row r="1673">
          <cell r="A1673">
            <v>5301</v>
          </cell>
          <cell r="B1673" t="str">
            <v>营业外收入</v>
          </cell>
          <cell r="C1673" t="str">
            <v>Other Income</v>
          </cell>
          <cell r="D1673" t="str">
            <v>N</v>
          </cell>
        </row>
        <row r="1674">
          <cell r="A1674">
            <v>530101</v>
          </cell>
          <cell r="B1674" t="str">
            <v>营业外收入</v>
          </cell>
          <cell r="C1674" t="str">
            <v>Other Income</v>
          </cell>
          <cell r="D1674" t="str">
            <v/>
          </cell>
        </row>
        <row r="1675">
          <cell r="A1675">
            <v>5401</v>
          </cell>
          <cell r="B1675" t="str">
            <v>主营业务成本</v>
          </cell>
          <cell r="C1675" t="str">
            <v>Cost of Goods Sold</v>
          </cell>
          <cell r="D1675" t="str">
            <v>N</v>
          </cell>
        </row>
        <row r="1676">
          <cell r="A1676">
            <v>54011</v>
          </cell>
          <cell r="B1676" t="str">
            <v>主营业务成本-材料成本</v>
          </cell>
          <cell r="C1676" t="str">
            <v>Cost of Goods Sold - Material cost</v>
          </cell>
          <cell r="D1676" t="str">
            <v>N</v>
          </cell>
        </row>
        <row r="1677">
          <cell r="A1677">
            <v>540111</v>
          </cell>
          <cell r="B1677" t="str">
            <v>主营业务成本-材料成本 - 原材料</v>
          </cell>
          <cell r="C1677" t="str">
            <v>Cost of Goods Sold - Material cost - Raw Material</v>
          </cell>
        </row>
        <row r="1678">
          <cell r="A1678">
            <v>540112</v>
          </cell>
          <cell r="B1678" t="str">
            <v>主营业务成本-材料成本 - 辅料</v>
          </cell>
          <cell r="C1678" t="str">
            <v>Cost of Goods Sold - Material cost - Supplementary Materials</v>
          </cell>
        </row>
        <row r="1679">
          <cell r="A1679">
            <v>540113</v>
          </cell>
          <cell r="B1679" t="str">
            <v>主营业务成本-材料成本 - 包装</v>
          </cell>
          <cell r="C1679" t="str">
            <v>Cost of Goods Sold - Material cost - Packaging Material</v>
          </cell>
        </row>
        <row r="1680">
          <cell r="A1680">
            <v>54012</v>
          </cell>
          <cell r="B1680" t="str">
            <v>主营业务成本-人工成本</v>
          </cell>
          <cell r="C1680" t="str">
            <v>Cost of Goods Sold - Direct Labor</v>
          </cell>
          <cell r="D1680" t="str">
            <v/>
          </cell>
        </row>
        <row r="1681">
          <cell r="A1681">
            <v>54013</v>
          </cell>
          <cell r="B1681" t="str">
            <v>主营业务成本-间接成本</v>
          </cell>
          <cell r="C1681" t="str">
            <v>Cost of Goods Sold - Indirect Cost</v>
          </cell>
          <cell r="D1681" t="str">
            <v>N</v>
          </cell>
        </row>
        <row r="1682">
          <cell r="A1682">
            <v>540131</v>
          </cell>
          <cell r="B1682" t="str">
            <v>主营业务成本-间接成本 - 折旧</v>
          </cell>
          <cell r="C1682" t="str">
            <v>Cost of Goods Sold - Indirect Cost - Depreciation</v>
          </cell>
        </row>
        <row r="1683">
          <cell r="A1683">
            <v>540132</v>
          </cell>
          <cell r="B1683" t="str">
            <v>主营业务成本-间接成本 - 非折旧</v>
          </cell>
          <cell r="C1683" t="str">
            <v>Cost of Goods Sold - Indirect Cost - Nondepreciation</v>
          </cell>
        </row>
        <row r="1684">
          <cell r="A1684">
            <v>5402</v>
          </cell>
          <cell r="B1684" t="str">
            <v>主营业务税金及附加</v>
          </cell>
          <cell r="C1684" t="str">
            <v>Sales Revenue Tax</v>
          </cell>
          <cell r="D1684" t="str">
            <v/>
          </cell>
        </row>
        <row r="1685">
          <cell r="A1685">
            <v>5405</v>
          </cell>
          <cell r="B1685" t="str">
            <v>其他业务支出</v>
          </cell>
          <cell r="C1685" t="str">
            <v>Other Operation Expenses</v>
          </cell>
          <cell r="D1685" t="str">
            <v>N</v>
          </cell>
        </row>
        <row r="1686">
          <cell r="A1686">
            <v>540501</v>
          </cell>
          <cell r="B1686" t="str">
            <v>其他业务支出</v>
          </cell>
          <cell r="C1686" t="str">
            <v>Other Operation Expenses</v>
          </cell>
          <cell r="D1686" t="str">
            <v/>
          </cell>
        </row>
        <row r="1687">
          <cell r="A1687">
            <v>5501</v>
          </cell>
          <cell r="B1687" t="str">
            <v>营业费用</v>
          </cell>
          <cell r="C1687" t="str">
            <v>Selling Expenses</v>
          </cell>
          <cell r="D1687" t="str">
            <v>N</v>
          </cell>
        </row>
        <row r="1688">
          <cell r="A1688">
            <v>5501101</v>
          </cell>
          <cell r="B1688" t="str">
            <v>营业费用工资</v>
          </cell>
          <cell r="C1688" t="str">
            <v>Selling Expenses - Salary</v>
          </cell>
          <cell r="D1688" t="str">
            <v/>
          </cell>
        </row>
        <row r="1689">
          <cell r="A1689">
            <v>5501102</v>
          </cell>
          <cell r="B1689" t="str">
            <v>营业费用津帖</v>
          </cell>
          <cell r="C1689" t="str">
            <v>Selling Expenses - Sudsidy</v>
          </cell>
          <cell r="D1689" t="str">
            <v/>
          </cell>
        </row>
        <row r="1690">
          <cell r="A1690">
            <v>5501103</v>
          </cell>
          <cell r="B1690" t="str">
            <v>营业费用奖金</v>
          </cell>
          <cell r="C1690" t="str">
            <v>Selling Expenses - Bonus</v>
          </cell>
          <cell r="D1690" t="str">
            <v/>
          </cell>
        </row>
        <row r="1691">
          <cell r="A1691">
            <v>5501104</v>
          </cell>
          <cell r="B1691" t="str">
            <v>营业费用日常福利</v>
          </cell>
          <cell r="C1691" t="str">
            <v>Selling Expenses - General Welfare</v>
          </cell>
          <cell r="D1691" t="str">
            <v/>
          </cell>
        </row>
        <row r="1692">
          <cell r="A1692">
            <v>5501105</v>
          </cell>
          <cell r="B1692" t="str">
            <v>营业费用养老保险</v>
          </cell>
          <cell r="C1692" t="str">
            <v>Selling Expenses - Pension</v>
          </cell>
          <cell r="D1692" t="str">
            <v/>
          </cell>
        </row>
        <row r="1693">
          <cell r="A1693">
            <v>5501106</v>
          </cell>
          <cell r="B1693" t="str">
            <v>营业费用医疗保险</v>
          </cell>
          <cell r="C1693" t="str">
            <v>Selling Expenses - Medical Fund</v>
          </cell>
          <cell r="D1693" t="str">
            <v/>
          </cell>
        </row>
        <row r="1694">
          <cell r="A1694">
            <v>5501107</v>
          </cell>
          <cell r="B1694" t="str">
            <v>营业费用教育经费</v>
          </cell>
          <cell r="C1694" t="str">
            <v>Selling Expenses - Education Fund</v>
          </cell>
          <cell r="D1694" t="str">
            <v/>
          </cell>
        </row>
        <row r="1695">
          <cell r="A1695">
            <v>5501108</v>
          </cell>
          <cell r="B1695" t="str">
            <v>营业费用工会经费</v>
          </cell>
          <cell r="C1695" t="str">
            <v>Selling Expenses - Trade Union</v>
          </cell>
          <cell r="D1695" t="str">
            <v/>
          </cell>
        </row>
        <row r="1696">
          <cell r="A1696">
            <v>5501109</v>
          </cell>
          <cell r="B1696" t="str">
            <v>营业费用住房公积</v>
          </cell>
          <cell r="C1696" t="str">
            <v>Selling Expenses - Housing Surplus</v>
          </cell>
          <cell r="D1696" t="str">
            <v/>
          </cell>
        </row>
        <row r="1697">
          <cell r="A1697">
            <v>5501110</v>
          </cell>
          <cell r="B1697" t="str">
            <v>营业费用员工保险</v>
          </cell>
          <cell r="C1697" t="str">
            <v>Selling Expenses - Staff Insurance</v>
          </cell>
          <cell r="D1697" t="str">
            <v/>
          </cell>
        </row>
        <row r="1698">
          <cell r="A1698">
            <v>5501111</v>
          </cell>
          <cell r="B1698" t="str">
            <v>营业费用临工工资</v>
          </cell>
          <cell r="C1698" t="str">
            <v>Selling Expenses - Temporary Workers</v>
          </cell>
          <cell r="D1698" t="str">
            <v/>
          </cell>
        </row>
        <row r="1699">
          <cell r="A1699">
            <v>5501112</v>
          </cell>
          <cell r="B1699" t="str">
            <v>营业费用档案管理费</v>
          </cell>
          <cell r="C1699" t="str">
            <v>Selling Expenses - Personal File Mgt</v>
          </cell>
          <cell r="D1699" t="str">
            <v/>
          </cell>
        </row>
        <row r="1700">
          <cell r="A1700">
            <v>5501113</v>
          </cell>
          <cell r="B1700" t="str">
            <v>营业费用工伤保险费</v>
          </cell>
          <cell r="C1700" t="e">
            <v>#N/A</v>
          </cell>
        </row>
        <row r="1701">
          <cell r="A1701">
            <v>5501114</v>
          </cell>
          <cell r="B1701" t="str">
            <v>营业费用住房补贴</v>
          </cell>
          <cell r="C1701" t="e">
            <v>#N/A</v>
          </cell>
        </row>
        <row r="1702">
          <cell r="A1702">
            <v>5501115</v>
          </cell>
          <cell r="B1702" t="str">
            <v>营业费用补充医疗保险费</v>
          </cell>
          <cell r="C1702" t="e">
            <v>#N/A</v>
          </cell>
        </row>
        <row r="1703">
          <cell r="A1703">
            <v>5501201</v>
          </cell>
          <cell r="B1703" t="str">
            <v>营业费用招聘费</v>
          </cell>
          <cell r="C1703" t="str">
            <v>Selling Expenses - Recruitment</v>
          </cell>
          <cell r="D1703" t="str">
            <v/>
          </cell>
        </row>
        <row r="1704">
          <cell r="A1704">
            <v>5501202</v>
          </cell>
          <cell r="B1704" t="str">
            <v>营业费用培训费</v>
          </cell>
          <cell r="C1704" t="str">
            <v>Selling Expenses - Training</v>
          </cell>
          <cell r="D1704" t="str">
            <v/>
          </cell>
        </row>
        <row r="1705">
          <cell r="A1705">
            <v>5501203</v>
          </cell>
          <cell r="B1705" t="str">
            <v>营业费用办公用品</v>
          </cell>
          <cell r="C1705" t="str">
            <v>Selling Expenses - Office Supplies</v>
          </cell>
          <cell r="D1705" t="str">
            <v/>
          </cell>
        </row>
        <row r="1706">
          <cell r="A1706">
            <v>5501204</v>
          </cell>
          <cell r="B1706" t="str">
            <v>营业费用电信费</v>
          </cell>
          <cell r="C1706" t="str">
            <v>Selling Expenses - Telecommunication</v>
          </cell>
          <cell r="D1706" t="str">
            <v/>
          </cell>
        </row>
        <row r="1707">
          <cell r="A1707">
            <v>5501205</v>
          </cell>
          <cell r="B1707" t="str">
            <v>营业费用邮寄费</v>
          </cell>
          <cell r="C1707" t="str">
            <v>Selling Expenses - Postage</v>
          </cell>
          <cell r="D1707" t="str">
            <v/>
          </cell>
        </row>
        <row r="1708">
          <cell r="A1708">
            <v>5501206</v>
          </cell>
          <cell r="B1708" t="str">
            <v>营业费用书籍报刊费</v>
          </cell>
          <cell r="C1708" t="str">
            <v>Selling Expenses - Magazines</v>
          </cell>
          <cell r="D1708" t="str">
            <v/>
          </cell>
        </row>
        <row r="1709">
          <cell r="A1709">
            <v>5501207</v>
          </cell>
          <cell r="B1709" t="str">
            <v>营业费用电脑及相关品</v>
          </cell>
          <cell r="C1709" t="str">
            <v>Selling Expenses - IT spare parts</v>
          </cell>
          <cell r="D1709" t="str">
            <v/>
          </cell>
        </row>
        <row r="1710">
          <cell r="A1710">
            <v>5501208</v>
          </cell>
          <cell r="B1710" t="str">
            <v>营业费用市内车费</v>
          </cell>
          <cell r="C1710" t="str">
            <v>Selling Expenses - In-city transportation</v>
          </cell>
          <cell r="D1710" t="str">
            <v/>
          </cell>
        </row>
        <row r="1711">
          <cell r="A1711">
            <v>5501209</v>
          </cell>
          <cell r="B1711" t="str">
            <v>营业费用国内出差交通费</v>
          </cell>
          <cell r="C1711" t="str">
            <v>Selling Expenses - Travel</v>
          </cell>
          <cell r="D1711" t="str">
            <v/>
          </cell>
        </row>
        <row r="1712">
          <cell r="A1712">
            <v>5501210</v>
          </cell>
          <cell r="B1712" t="str">
            <v>营业费用异地出租车</v>
          </cell>
          <cell r="C1712" t="str">
            <v>Selling Expenses - Other-city taxi</v>
          </cell>
          <cell r="D1712" t="str">
            <v/>
          </cell>
        </row>
        <row r="1713">
          <cell r="A1713">
            <v>5501211</v>
          </cell>
          <cell r="B1713" t="str">
            <v>营业费用国内住宿费</v>
          </cell>
          <cell r="C1713" t="str">
            <v>Selling Expenses - Hotel</v>
          </cell>
          <cell r="D1713" t="str">
            <v/>
          </cell>
        </row>
        <row r="1714">
          <cell r="A1714">
            <v>5501212</v>
          </cell>
          <cell r="B1714" t="str">
            <v>营业费用出差餐补</v>
          </cell>
          <cell r="C1714" t="str">
            <v>Selling Expenses - Meal Allowance</v>
          </cell>
          <cell r="D1714" t="str">
            <v/>
          </cell>
        </row>
        <row r="1715">
          <cell r="A1715">
            <v>5501213</v>
          </cell>
          <cell r="B1715" t="str">
            <v>营业费用洗衣费</v>
          </cell>
          <cell r="C1715" t="str">
            <v>Selling Expenses - Laundry</v>
          </cell>
          <cell r="D1715" t="str">
            <v/>
          </cell>
        </row>
        <row r="1716">
          <cell r="A1716">
            <v>5501214</v>
          </cell>
          <cell r="B1716" t="str">
            <v>营业费用国外出差费</v>
          </cell>
          <cell r="C1716" t="str">
            <v>Selling Expenses - Oversea Travel</v>
          </cell>
          <cell r="D1716" t="str">
            <v/>
          </cell>
        </row>
        <row r="1717">
          <cell r="A1717">
            <v>5501215</v>
          </cell>
          <cell r="B1717" t="str">
            <v>营业费用员工工作餐</v>
          </cell>
          <cell r="C1717" t="str">
            <v>Selling Expenses - Working Meal</v>
          </cell>
          <cell r="D1717" t="str">
            <v/>
          </cell>
        </row>
        <row r="1718">
          <cell r="A1718">
            <v>5501216</v>
          </cell>
          <cell r="B1718" t="str">
            <v>营业费用会议费</v>
          </cell>
          <cell r="C1718" t="str">
            <v>Selling Expenses - Conference</v>
          </cell>
          <cell r="D1718" t="str">
            <v/>
          </cell>
        </row>
        <row r="1719">
          <cell r="A1719">
            <v>5501217</v>
          </cell>
          <cell r="B1719" t="str">
            <v>营业费用董事会</v>
          </cell>
          <cell r="C1719" t="str">
            <v>Selling Expenses - Board Meeting</v>
          </cell>
          <cell r="D1719" t="str">
            <v/>
          </cell>
        </row>
        <row r="1720">
          <cell r="A1720">
            <v>5501218</v>
          </cell>
          <cell r="B1720" t="str">
            <v>营业费用交际费</v>
          </cell>
          <cell r="C1720" t="str">
            <v>Selling Expenses - Entertainment</v>
          </cell>
          <cell r="D1720" t="str">
            <v/>
          </cell>
        </row>
        <row r="1721">
          <cell r="A1721">
            <v>5501219</v>
          </cell>
          <cell r="B1721" t="str">
            <v>营业费用礼品费</v>
          </cell>
          <cell r="C1721" t="str">
            <v>Selling Expenses - Gifts</v>
          </cell>
          <cell r="D1721" t="str">
            <v/>
          </cell>
        </row>
        <row r="1722">
          <cell r="A1722">
            <v>5501220</v>
          </cell>
          <cell r="B1722" t="str">
            <v>营业费用房租</v>
          </cell>
          <cell r="C1722" t="str">
            <v>Selling Expenses - Rental</v>
          </cell>
          <cell r="D1722" t="str">
            <v/>
          </cell>
        </row>
        <row r="1723">
          <cell r="A1723">
            <v>5501221</v>
          </cell>
          <cell r="B1723" t="str">
            <v>营业费用设备租金</v>
          </cell>
          <cell r="C1723" t="str">
            <v>Selling Expenses - Equipment Rental</v>
          </cell>
          <cell r="D1723" t="str">
            <v/>
          </cell>
        </row>
        <row r="1724">
          <cell r="A1724">
            <v>5501222</v>
          </cell>
          <cell r="B1724" t="str">
            <v>营业费用低值易耗品</v>
          </cell>
          <cell r="C1724" t="str">
            <v>Selling Expenses - Consumables</v>
          </cell>
          <cell r="D1724" t="str">
            <v/>
          </cell>
        </row>
        <row r="1725">
          <cell r="A1725">
            <v>5501223</v>
          </cell>
          <cell r="B1725" t="str">
            <v>营业费用物料消耗</v>
          </cell>
          <cell r="C1725" t="str">
            <v>Selling Expenses - Other Supplies</v>
          </cell>
          <cell r="D1725" t="str">
            <v/>
          </cell>
        </row>
        <row r="1726">
          <cell r="A1726">
            <v>5501224</v>
          </cell>
          <cell r="B1726" t="str">
            <v>营业费用财产保险费</v>
          </cell>
          <cell r="C1726" t="str">
            <v>Selling Expenses - Property Insurance</v>
          </cell>
          <cell r="D1726" t="str">
            <v/>
          </cell>
        </row>
        <row r="1727">
          <cell r="A1727">
            <v>5501225</v>
          </cell>
          <cell r="B1727" t="str">
            <v>营业费用维修及配件</v>
          </cell>
          <cell r="C1727" t="str">
            <v>Selling Expenses - Maintenance</v>
          </cell>
          <cell r="D1727" t="str">
            <v/>
          </cell>
        </row>
        <row r="1728">
          <cell r="A1728">
            <v>5501226</v>
          </cell>
          <cell r="B1728" t="str">
            <v>营业费用劳动保护费</v>
          </cell>
          <cell r="C1728" t="str">
            <v>Selling Expenses - Working Protection</v>
          </cell>
          <cell r="D1728" t="str">
            <v/>
          </cell>
        </row>
        <row r="1729">
          <cell r="A1729">
            <v>5501227</v>
          </cell>
          <cell r="B1729" t="str">
            <v>营业费用交通运输费</v>
          </cell>
          <cell r="C1729" t="str">
            <v>Selling Expenses - Transportation</v>
          </cell>
          <cell r="D1729" t="str">
            <v/>
          </cell>
        </row>
        <row r="1730">
          <cell r="A1730">
            <v>5501228</v>
          </cell>
          <cell r="B1730" t="str">
            <v>营业费用汽车开支</v>
          </cell>
          <cell r="C1730" t="str">
            <v>Selling Expenses - Vehicle Expenses</v>
          </cell>
          <cell r="D1730" t="str">
            <v/>
          </cell>
        </row>
        <row r="1731">
          <cell r="A1731">
            <v>5501229</v>
          </cell>
          <cell r="B1731" t="str">
            <v>营业费用环境保护费</v>
          </cell>
          <cell r="C1731" t="str">
            <v>Selling Expenses - Enviroment Protection</v>
          </cell>
          <cell r="D1731" t="str">
            <v/>
          </cell>
        </row>
        <row r="1732">
          <cell r="A1732">
            <v>5501230</v>
          </cell>
          <cell r="B1732" t="str">
            <v>营业费用茶水费</v>
          </cell>
          <cell r="C1732" t="str">
            <v>Selling Expenses - Refreshment</v>
          </cell>
          <cell r="D1732" t="str">
            <v/>
          </cell>
        </row>
        <row r="1733">
          <cell r="A1733">
            <v>5501231</v>
          </cell>
          <cell r="B1733" t="str">
            <v>营业费用咨询顾问费</v>
          </cell>
          <cell r="C1733" t="str">
            <v>Selling Expenses - Consultancy Fee</v>
          </cell>
          <cell r="D1733" t="str">
            <v/>
          </cell>
        </row>
        <row r="1734">
          <cell r="A1734">
            <v>5501232</v>
          </cell>
          <cell r="B1734" t="str">
            <v>营业费用翻译费</v>
          </cell>
          <cell r="C1734" t="str">
            <v>Selling Expenses - Translation</v>
          </cell>
          <cell r="D1734" t="str">
            <v/>
          </cell>
        </row>
        <row r="1735">
          <cell r="A1735">
            <v>5501233</v>
          </cell>
          <cell r="B1735" t="str">
            <v>营业费用审计费</v>
          </cell>
          <cell r="C1735" t="str">
            <v>Selling Expenses - Audit Fee</v>
          </cell>
          <cell r="D1735" t="str">
            <v/>
          </cell>
        </row>
        <row r="1736">
          <cell r="A1736">
            <v>5501234</v>
          </cell>
          <cell r="B1736" t="str">
            <v>营业费用年检费</v>
          </cell>
          <cell r="C1736" t="str">
            <v>Selling Expenses - Annual Inspection</v>
          </cell>
          <cell r="D1736" t="str">
            <v/>
          </cell>
        </row>
        <row r="1737">
          <cell r="A1737">
            <v>5501235</v>
          </cell>
          <cell r="B1737" t="str">
            <v>营业费用诉讼费</v>
          </cell>
          <cell r="C1737" t="str">
            <v>Selling Expenses - Legal Fee</v>
          </cell>
          <cell r="D1737" t="str">
            <v/>
          </cell>
        </row>
        <row r="1738">
          <cell r="A1738">
            <v>5501236</v>
          </cell>
          <cell r="B1738" t="str">
            <v>营业费用税金</v>
          </cell>
          <cell r="C1738" t="str">
            <v>Selling Expenses - Taxes</v>
          </cell>
          <cell r="D1738" t="str">
            <v/>
          </cell>
        </row>
        <row r="1739">
          <cell r="A1739">
            <v>5501237</v>
          </cell>
          <cell r="B1739" t="str">
            <v>营业费用土地使用费</v>
          </cell>
          <cell r="C1739" t="str">
            <v>Selling Expenses - Land Usage</v>
          </cell>
          <cell r="D1739" t="str">
            <v/>
          </cell>
        </row>
        <row r="1740">
          <cell r="A1740">
            <v>5501238</v>
          </cell>
          <cell r="B1740" t="str">
            <v>营业费用设计制图费</v>
          </cell>
          <cell r="C1740" t="str">
            <v xml:space="preserve">Selling Expenses - </v>
          </cell>
          <cell r="D1740" t="str">
            <v/>
          </cell>
        </row>
        <row r="1741">
          <cell r="A1741">
            <v>5501239</v>
          </cell>
          <cell r="B1741" t="str">
            <v>营业费用试验检验费</v>
          </cell>
          <cell r="C1741" t="str">
            <v>Selling Expenses - Testing Fee</v>
          </cell>
          <cell r="D1741" t="str">
            <v/>
          </cell>
        </row>
        <row r="1742">
          <cell r="A1742">
            <v>5501240</v>
          </cell>
          <cell r="B1742" t="str">
            <v>营业费用停工损失</v>
          </cell>
          <cell r="C1742" t="str">
            <v xml:space="preserve">Selling Expenses - </v>
          </cell>
          <cell r="D1742" t="str">
            <v/>
          </cell>
        </row>
        <row r="1743">
          <cell r="A1743">
            <v>5501241</v>
          </cell>
          <cell r="B1743" t="str">
            <v>营业费用大修费</v>
          </cell>
          <cell r="C1743" t="str">
            <v xml:space="preserve">Selling Expenses - </v>
          </cell>
          <cell r="D1743" t="str">
            <v/>
          </cell>
        </row>
        <row r="1744">
          <cell r="A1744">
            <v>5501242</v>
          </cell>
          <cell r="B1744" t="str">
            <v>营业费用邮寄运费</v>
          </cell>
          <cell r="C1744" t="str">
            <v>Selling Expenses - Courier Delivery</v>
          </cell>
          <cell r="D1744" t="str">
            <v/>
          </cell>
        </row>
        <row r="1745">
          <cell r="A1745">
            <v>5501301</v>
          </cell>
          <cell r="B1745" t="str">
            <v>营业费用版面设计费</v>
          </cell>
          <cell r="C1745" t="str">
            <v>Selling Expenses - Ad Design</v>
          </cell>
          <cell r="D1745" t="str">
            <v/>
          </cell>
        </row>
        <row r="1746">
          <cell r="A1746">
            <v>5501302</v>
          </cell>
          <cell r="B1746" t="str">
            <v>营业费用杂志广告费</v>
          </cell>
          <cell r="C1746" t="str">
            <v>Selling Expenses - Magazine Ad</v>
          </cell>
          <cell r="D1746" t="str">
            <v/>
          </cell>
        </row>
        <row r="1747">
          <cell r="A1747">
            <v>5501303</v>
          </cell>
          <cell r="B1747" t="str">
            <v>营业费用文章发表</v>
          </cell>
          <cell r="C1747" t="str">
            <v>Selling Expenses - Product Articles</v>
          </cell>
          <cell r="D1747" t="str">
            <v/>
          </cell>
        </row>
        <row r="1748">
          <cell r="A1748">
            <v>5501304</v>
          </cell>
          <cell r="B1748" t="str">
            <v>营业费用电视广告费</v>
          </cell>
          <cell r="C1748" t="str">
            <v>Selling Expenses - Visual Ad</v>
          </cell>
          <cell r="D1748" t="str">
            <v/>
          </cell>
        </row>
        <row r="1749">
          <cell r="A1749">
            <v>5501305</v>
          </cell>
          <cell r="B1749" t="str">
            <v>营业费用胶片及幻灯片制作</v>
          </cell>
          <cell r="C1749" t="str">
            <v>Selling Expenses - Slide &amp; Films</v>
          </cell>
          <cell r="D1749" t="str">
            <v/>
          </cell>
        </row>
        <row r="1750">
          <cell r="A1750">
            <v>5501306</v>
          </cell>
          <cell r="B1750" t="str">
            <v>营业费用广告小礼品</v>
          </cell>
          <cell r="C1750" t="str">
            <v>Selling Expenses - Gimmicks</v>
          </cell>
          <cell r="D1750" t="str">
            <v/>
          </cell>
        </row>
        <row r="1751">
          <cell r="A1751">
            <v>5501307</v>
          </cell>
          <cell r="B1751" t="str">
            <v>营业费用宣传资料</v>
          </cell>
          <cell r="C1751" t="str">
            <v>Selling Expenses - Literatures</v>
          </cell>
          <cell r="D1751" t="str">
            <v/>
          </cell>
        </row>
        <row r="1752">
          <cell r="A1752">
            <v>5501308</v>
          </cell>
          <cell r="B1752" t="str">
            <v>营业费用印刷册子费</v>
          </cell>
          <cell r="C1752" t="str">
            <v>Selling Expenses - Brochures</v>
          </cell>
          <cell r="D1752" t="str">
            <v/>
          </cell>
        </row>
        <row r="1753">
          <cell r="A1753">
            <v>5501401</v>
          </cell>
          <cell r="B1753" t="str">
            <v>营业费用区域推广会</v>
          </cell>
          <cell r="C1753" t="str">
            <v>Selling Expenses - Symposium - Regional</v>
          </cell>
          <cell r="D1753" t="str">
            <v/>
          </cell>
        </row>
        <row r="1754">
          <cell r="A1754">
            <v>5501402</v>
          </cell>
          <cell r="B1754" t="str">
            <v>营业费用医院推广会</v>
          </cell>
          <cell r="C1754" t="str">
            <v>Selling Expenses - Symposium - Hospital</v>
          </cell>
          <cell r="D1754" t="str">
            <v/>
          </cell>
        </row>
        <row r="1755">
          <cell r="A1755">
            <v>5501403</v>
          </cell>
          <cell r="B1755" t="str">
            <v>营业费用科室推广会</v>
          </cell>
          <cell r="C1755" t="str">
            <v>Selling Expenses - Symposium - Department</v>
          </cell>
          <cell r="D1755" t="str">
            <v/>
          </cell>
        </row>
        <row r="1756">
          <cell r="A1756">
            <v>5501404</v>
          </cell>
          <cell r="B1756" t="str">
            <v>营业费用重点医生会</v>
          </cell>
          <cell r="C1756" t="str">
            <v>Selling Expenses - Symposium - VIP Doctors</v>
          </cell>
          <cell r="D1756" t="str">
            <v/>
          </cell>
        </row>
        <row r="1757">
          <cell r="A1757">
            <v>5501405</v>
          </cell>
          <cell r="B1757" t="str">
            <v>营业费用教授讲课费</v>
          </cell>
          <cell r="C1757" t="str">
            <v>Selling Expenses - Symposium - Professor Lecture</v>
          </cell>
          <cell r="D1757" t="str">
            <v/>
          </cell>
        </row>
        <row r="1758">
          <cell r="A1758">
            <v>5501406</v>
          </cell>
          <cell r="B1758" t="str">
            <v>营业费用外籍人员讲座</v>
          </cell>
          <cell r="C1758" t="str">
            <v>Selling Expenses - Symposium - Foreign Lecture</v>
          </cell>
          <cell r="D1758" t="str">
            <v/>
          </cell>
        </row>
        <row r="1759">
          <cell r="A1759">
            <v>5501407</v>
          </cell>
          <cell r="B1759" t="str">
            <v>营业费用学术讨论会</v>
          </cell>
          <cell r="C1759" t="str">
            <v>Selling Expenses - Symposium - Marketing Department</v>
          </cell>
          <cell r="D1759" t="str">
            <v/>
          </cell>
        </row>
        <row r="1760">
          <cell r="A1760">
            <v>5501408</v>
          </cell>
          <cell r="B1760" t="str">
            <v>营业费用巡回演讲</v>
          </cell>
          <cell r="C1760" t="str">
            <v>Selling Expenses - Speaker Tour</v>
          </cell>
          <cell r="D1760" t="str">
            <v/>
          </cell>
        </row>
        <row r="1761">
          <cell r="A1761">
            <v>5501409</v>
          </cell>
          <cell r="B1761" t="str">
            <v>营业费用展览费</v>
          </cell>
          <cell r="C1761" t="str">
            <v>Selling Expenses - Exhibition</v>
          </cell>
          <cell r="D1761" t="str">
            <v/>
          </cell>
        </row>
        <row r="1762">
          <cell r="A1762">
            <v>5501410</v>
          </cell>
          <cell r="B1762" t="str">
            <v>营业费用赞助费</v>
          </cell>
          <cell r="C1762" t="str">
            <v>Selling Expenses - Sponsorship</v>
          </cell>
          <cell r="D1762" t="str">
            <v/>
          </cell>
        </row>
        <row r="1763">
          <cell r="A1763">
            <v>5501411</v>
          </cell>
          <cell r="B1763" t="str">
            <v>营业费用医院开发费用</v>
          </cell>
          <cell r="C1763" t="str">
            <v>Selling Expenses - New Hospital Development</v>
          </cell>
          <cell r="D1763" t="str">
            <v/>
          </cell>
        </row>
        <row r="1764">
          <cell r="A1764">
            <v>5501412</v>
          </cell>
          <cell r="B1764" t="str">
            <v>营业费用临床试验费</v>
          </cell>
          <cell r="C1764" t="str">
            <v>Selling Expenses - Clinical Trial</v>
          </cell>
          <cell r="D1764" t="str">
            <v/>
          </cell>
        </row>
        <row r="1765">
          <cell r="A1765">
            <v>5501413</v>
          </cell>
          <cell r="B1765" t="str">
            <v>营业费用样品费</v>
          </cell>
          <cell r="C1765" t="str">
            <v>Selling Expenses - Samples</v>
          </cell>
          <cell r="D1765" t="str">
            <v/>
          </cell>
        </row>
        <row r="1766">
          <cell r="A1766">
            <v>5501414</v>
          </cell>
          <cell r="B1766" t="str">
            <v>营业费用特别推广</v>
          </cell>
          <cell r="C1766" t="str">
            <v>Selling Expenses - Special Promotion</v>
          </cell>
          <cell r="D1766" t="str">
            <v/>
          </cell>
        </row>
        <row r="1767">
          <cell r="A1767">
            <v>5501415</v>
          </cell>
          <cell r="B1767" t="str">
            <v>营业费用义诊活动费</v>
          </cell>
          <cell r="C1767" t="str">
            <v>Selling Expenses - Volunteer Clinics</v>
          </cell>
          <cell r="D1767" t="str">
            <v/>
          </cell>
        </row>
        <row r="1768">
          <cell r="A1768">
            <v>5501416</v>
          </cell>
          <cell r="B1768" t="str">
            <v>营业费用医院推广交际费</v>
          </cell>
          <cell r="C1768" t="str">
            <v>Selling Expenses - Hospital Promotion Entertainment</v>
          </cell>
        </row>
        <row r="1769">
          <cell r="A1769">
            <v>5501417</v>
          </cell>
          <cell r="B1769" t="str">
            <v>营业费用医院推广礼品费</v>
          </cell>
          <cell r="C1769" t="str">
            <v>Selling Expenses - Hospital Promotion Gifts</v>
          </cell>
        </row>
        <row r="1770">
          <cell r="A1770">
            <v>5501501</v>
          </cell>
          <cell r="B1770" t="str">
            <v>营业费用商业会议</v>
          </cell>
          <cell r="C1770" t="str">
            <v>Selling Expenses - Trading Fairs</v>
          </cell>
        </row>
        <row r="1771">
          <cell r="A1771">
            <v>5501502</v>
          </cell>
          <cell r="B1771" t="str">
            <v>营业费用市场调研</v>
          </cell>
          <cell r="C1771" t="str">
            <v>Selling Expenses - Marketing Research</v>
          </cell>
        </row>
        <row r="1772">
          <cell r="A1772">
            <v>5501503</v>
          </cell>
          <cell r="B1772" t="str">
            <v>营业费用商业信息费</v>
          </cell>
          <cell r="C1772" t="str">
            <v>Selling Expenses - Distributor Information</v>
          </cell>
        </row>
        <row r="1773">
          <cell r="A1773">
            <v>5501504</v>
          </cell>
          <cell r="B1773" t="str">
            <v>营业费用商业和政府交际</v>
          </cell>
          <cell r="C1773" t="str">
            <v>Selling Expenses - Dist. Govern. Entertainment</v>
          </cell>
        </row>
        <row r="1774">
          <cell r="A1774">
            <v>5501505</v>
          </cell>
          <cell r="B1774" t="str">
            <v>营业费用商业和政府礼品</v>
          </cell>
          <cell r="C1774" t="str">
            <v>Selling Expenses - Dist. Govern. Gifts</v>
          </cell>
        </row>
        <row r="1775">
          <cell r="A1775">
            <v>5501506</v>
          </cell>
          <cell r="B1775" t="str">
            <v>营业费用商业推广</v>
          </cell>
          <cell r="C1775" t="str">
            <v>Selling Expenses - Symposium - Distributor</v>
          </cell>
        </row>
        <row r="1776">
          <cell r="A1776">
            <v>5501551</v>
          </cell>
          <cell r="B1776" t="str">
            <v>营业费用麻培班</v>
          </cell>
          <cell r="C1776" t="str">
            <v>Selling Expenses - Narcotics Doctor Training</v>
          </cell>
        </row>
        <row r="1777">
          <cell r="A1777">
            <v>5501552</v>
          </cell>
          <cell r="B1777" t="str">
            <v>营业费用BMI, 公费医疗</v>
          </cell>
          <cell r="C1777" t="str">
            <v>Selling Expenses - BMI</v>
          </cell>
        </row>
        <row r="1778">
          <cell r="A1778">
            <v>5501811</v>
          </cell>
          <cell r="B1778" t="str">
            <v>营业费用土地</v>
          </cell>
          <cell r="C1778" t="str">
            <v>Selling Expenses - Deprn - Land</v>
          </cell>
          <cell r="D1778" t="str">
            <v/>
          </cell>
        </row>
        <row r="1779">
          <cell r="A1779">
            <v>5501812</v>
          </cell>
          <cell r="B1779" t="str">
            <v>营业费用建筑物</v>
          </cell>
          <cell r="C1779" t="str">
            <v>Selling Expenses - Deprn - Building</v>
          </cell>
          <cell r="D1779" t="str">
            <v/>
          </cell>
        </row>
        <row r="1780">
          <cell r="A1780">
            <v>5501821</v>
          </cell>
          <cell r="B1780" t="str">
            <v>营业费用生产设备</v>
          </cell>
          <cell r="C1780" t="str">
            <v>Selling Expenses - Deprn - Prod Equi</v>
          </cell>
          <cell r="D1780" t="str">
            <v/>
          </cell>
        </row>
        <row r="1781">
          <cell r="A1781">
            <v>5501822</v>
          </cell>
          <cell r="B1781" t="str">
            <v>营业费用维修设备</v>
          </cell>
          <cell r="C1781" t="str">
            <v>Selling Expenses - Deprn - Main. Equi</v>
          </cell>
          <cell r="D1781" t="str">
            <v/>
          </cell>
        </row>
        <row r="1782">
          <cell r="A1782">
            <v>5501823</v>
          </cell>
          <cell r="B1782" t="str">
            <v>营业费用化验设备</v>
          </cell>
          <cell r="C1782" t="str">
            <v>Selling Expenses - Deprn - Test Equi</v>
          </cell>
          <cell r="D1782" t="str">
            <v/>
          </cell>
        </row>
        <row r="1783">
          <cell r="A1783">
            <v>5501824</v>
          </cell>
          <cell r="B1783" t="str">
            <v>营业费用仪器设备</v>
          </cell>
          <cell r="C1783" t="str">
            <v>Selling Expenses - Deprn - Instrument</v>
          </cell>
          <cell r="D1783" t="str">
            <v/>
          </cell>
        </row>
        <row r="1784">
          <cell r="A1784">
            <v>5501831</v>
          </cell>
          <cell r="B1784" t="str">
            <v>营业费用计算机及附属设备</v>
          </cell>
          <cell r="C1784" t="str">
            <v>Selling Expenses - Deprn - IT</v>
          </cell>
          <cell r="D1784" t="str">
            <v/>
          </cell>
        </row>
        <row r="1785">
          <cell r="A1785">
            <v>5501832</v>
          </cell>
          <cell r="B1785" t="str">
            <v>营业费用办公用电子设备</v>
          </cell>
          <cell r="C1785" t="str">
            <v>Selling Expenses - Deprn - Office Equi</v>
          </cell>
          <cell r="D1785" t="str">
            <v/>
          </cell>
        </row>
        <row r="1786">
          <cell r="A1786">
            <v>5501833</v>
          </cell>
          <cell r="B1786" t="str">
            <v>营业费用通讯设备</v>
          </cell>
          <cell r="C1786" t="str">
            <v>Selling Expenses - Deprn - Telecomm</v>
          </cell>
          <cell r="D1786" t="str">
            <v/>
          </cell>
        </row>
        <row r="1787">
          <cell r="A1787">
            <v>5501841</v>
          </cell>
          <cell r="B1787" t="str">
            <v>营业费用办公家具及用具</v>
          </cell>
          <cell r="C1787" t="str">
            <v>Selling Expenses - Deprn - Furniture</v>
          </cell>
          <cell r="D1787" t="str">
            <v/>
          </cell>
        </row>
        <row r="1788">
          <cell r="A1788">
            <v>5501851</v>
          </cell>
          <cell r="B1788" t="str">
            <v>营业费用汽车</v>
          </cell>
          <cell r="C1788" t="str">
            <v>Selling Expenses - Deprn - Vehilce</v>
          </cell>
          <cell r="D1788" t="str">
            <v/>
          </cell>
        </row>
        <row r="1789">
          <cell r="A1789">
            <v>5501861</v>
          </cell>
          <cell r="B1789" t="str">
            <v>营业费用软件</v>
          </cell>
          <cell r="C1789" t="e">
            <v>#N/A</v>
          </cell>
        </row>
        <row r="1790">
          <cell r="A1790">
            <v>5502</v>
          </cell>
          <cell r="B1790" t="str">
            <v>管理费用</v>
          </cell>
          <cell r="C1790" t="str">
            <v>G &amp; A Expenses</v>
          </cell>
          <cell r="D1790" t="str">
            <v>N</v>
          </cell>
        </row>
        <row r="1791">
          <cell r="A1791">
            <v>5502101</v>
          </cell>
          <cell r="B1791" t="str">
            <v>管理费用工资</v>
          </cell>
          <cell r="C1791" t="str">
            <v>G &amp; A Expenses - Salary</v>
          </cell>
          <cell r="D1791" t="str">
            <v/>
          </cell>
        </row>
        <row r="1792">
          <cell r="A1792">
            <v>5502102</v>
          </cell>
          <cell r="B1792" t="str">
            <v>管理费用津帖</v>
          </cell>
          <cell r="C1792" t="str">
            <v>G &amp; A Expenses - Sudsidy</v>
          </cell>
          <cell r="D1792" t="str">
            <v/>
          </cell>
        </row>
        <row r="1793">
          <cell r="A1793">
            <v>5502103</v>
          </cell>
          <cell r="B1793" t="str">
            <v>管理费用奖金</v>
          </cell>
          <cell r="C1793" t="str">
            <v>G &amp; A Expenses - Bonus</v>
          </cell>
          <cell r="D1793" t="str">
            <v/>
          </cell>
        </row>
        <row r="1794">
          <cell r="A1794">
            <v>5502104</v>
          </cell>
          <cell r="B1794" t="str">
            <v>管理费用日常福利</v>
          </cell>
          <cell r="C1794" t="str">
            <v>G &amp; A Expenses - General Welfare</v>
          </cell>
          <cell r="D1794" t="str">
            <v/>
          </cell>
        </row>
        <row r="1795">
          <cell r="A1795">
            <v>5502105</v>
          </cell>
          <cell r="B1795" t="str">
            <v>管理费用养老保险</v>
          </cell>
          <cell r="C1795" t="str">
            <v>G &amp; A Expenses - Pension</v>
          </cell>
          <cell r="D1795" t="str">
            <v/>
          </cell>
        </row>
        <row r="1796">
          <cell r="A1796">
            <v>5502106</v>
          </cell>
          <cell r="B1796" t="str">
            <v>管理费用医疗保险</v>
          </cell>
          <cell r="C1796" t="str">
            <v>G &amp; A Expenses - Medical Fund</v>
          </cell>
          <cell r="D1796" t="str">
            <v/>
          </cell>
        </row>
        <row r="1797">
          <cell r="A1797">
            <v>5502107</v>
          </cell>
          <cell r="B1797" t="str">
            <v>管理费用教育经费</v>
          </cell>
          <cell r="C1797" t="str">
            <v>G &amp; A Expenses - Education Fund</v>
          </cell>
          <cell r="D1797" t="str">
            <v/>
          </cell>
        </row>
        <row r="1798">
          <cell r="A1798">
            <v>5502108</v>
          </cell>
          <cell r="B1798" t="str">
            <v>管理费用工会经费</v>
          </cell>
          <cell r="C1798" t="str">
            <v>G &amp; A Expenses - Trade Union</v>
          </cell>
          <cell r="D1798" t="str">
            <v/>
          </cell>
        </row>
        <row r="1799">
          <cell r="A1799">
            <v>5502109</v>
          </cell>
          <cell r="B1799" t="str">
            <v>管理费用住房公积</v>
          </cell>
          <cell r="C1799" t="str">
            <v>G &amp; A Expenses - Housing Surplus</v>
          </cell>
          <cell r="D1799" t="str">
            <v/>
          </cell>
        </row>
        <row r="1800">
          <cell r="A1800">
            <v>5502110</v>
          </cell>
          <cell r="B1800" t="str">
            <v>管理费用员工保险</v>
          </cell>
          <cell r="C1800" t="str">
            <v>G &amp; A Expenses - Staff Insurance</v>
          </cell>
          <cell r="D1800" t="str">
            <v/>
          </cell>
        </row>
        <row r="1801">
          <cell r="A1801">
            <v>5502111</v>
          </cell>
          <cell r="B1801" t="str">
            <v>管理费用临工工资</v>
          </cell>
          <cell r="C1801" t="str">
            <v>G &amp; A Expenses - Temporary Workers</v>
          </cell>
          <cell r="D1801" t="str">
            <v/>
          </cell>
        </row>
        <row r="1802">
          <cell r="A1802">
            <v>5502112</v>
          </cell>
          <cell r="B1802" t="str">
            <v>管理费用档案管理费</v>
          </cell>
          <cell r="C1802" t="str">
            <v>G &amp; A Expenses - Personal File Mgt</v>
          </cell>
          <cell r="D1802" t="str">
            <v/>
          </cell>
        </row>
        <row r="1803">
          <cell r="A1803">
            <v>5502113</v>
          </cell>
          <cell r="B1803" t="str">
            <v>管理费用工伤保险费</v>
          </cell>
          <cell r="C1803" t="e">
            <v>#N/A</v>
          </cell>
        </row>
        <row r="1804">
          <cell r="A1804">
            <v>5502114</v>
          </cell>
          <cell r="B1804" t="str">
            <v>管理费用住房补贴</v>
          </cell>
          <cell r="C1804" t="e">
            <v>#N/A</v>
          </cell>
        </row>
        <row r="1805">
          <cell r="A1805">
            <v>5502115</v>
          </cell>
          <cell r="B1805" t="str">
            <v>管理费用补充医疗保险费</v>
          </cell>
          <cell r="C1805" t="e">
            <v>#N/A</v>
          </cell>
        </row>
        <row r="1806">
          <cell r="A1806">
            <v>5502201</v>
          </cell>
          <cell r="B1806" t="str">
            <v>管理费用招聘费</v>
          </cell>
          <cell r="C1806" t="str">
            <v>G &amp; A Expenses - Recruitment</v>
          </cell>
          <cell r="D1806" t="str">
            <v/>
          </cell>
        </row>
        <row r="1807">
          <cell r="A1807">
            <v>5502202</v>
          </cell>
          <cell r="B1807" t="str">
            <v>管理费用培训费</v>
          </cell>
          <cell r="C1807" t="str">
            <v>G &amp; A Expenses - Training</v>
          </cell>
          <cell r="D1807" t="str">
            <v/>
          </cell>
        </row>
        <row r="1808">
          <cell r="A1808">
            <v>5502203</v>
          </cell>
          <cell r="B1808" t="str">
            <v>管理费用办公用品</v>
          </cell>
          <cell r="C1808" t="str">
            <v>G &amp; A Expenses - Office Supplies</v>
          </cell>
          <cell r="D1808" t="str">
            <v/>
          </cell>
        </row>
        <row r="1809">
          <cell r="A1809">
            <v>5502204</v>
          </cell>
          <cell r="B1809" t="str">
            <v>管理费用电信费</v>
          </cell>
          <cell r="C1809" t="str">
            <v>G &amp; A Expenses - Telecommunication</v>
          </cell>
          <cell r="D1809" t="str">
            <v/>
          </cell>
        </row>
        <row r="1810">
          <cell r="A1810">
            <v>5502205</v>
          </cell>
          <cell r="B1810" t="str">
            <v>管理费用邮寄费</v>
          </cell>
          <cell r="C1810" t="str">
            <v>G &amp; A Expenses - Postage</v>
          </cell>
          <cell r="D1810" t="str">
            <v/>
          </cell>
        </row>
        <row r="1811">
          <cell r="A1811">
            <v>5502206</v>
          </cell>
          <cell r="B1811" t="str">
            <v>管理费用书籍报刊费</v>
          </cell>
          <cell r="C1811" t="str">
            <v>G &amp; A Expenses - Magazines</v>
          </cell>
          <cell r="D1811" t="str">
            <v/>
          </cell>
        </row>
        <row r="1812">
          <cell r="A1812">
            <v>5502207</v>
          </cell>
          <cell r="B1812" t="str">
            <v>管理费用电脑及相关品</v>
          </cell>
          <cell r="C1812" t="str">
            <v>G &amp; A Expenses - IT spare parts</v>
          </cell>
          <cell r="D1812" t="str">
            <v/>
          </cell>
        </row>
        <row r="1813">
          <cell r="A1813">
            <v>5502208</v>
          </cell>
          <cell r="B1813" t="str">
            <v>管理费用市内车费</v>
          </cell>
          <cell r="C1813" t="str">
            <v>G &amp; A Expenses - In-city transportation</v>
          </cell>
          <cell r="D1813" t="str">
            <v/>
          </cell>
        </row>
        <row r="1814">
          <cell r="A1814">
            <v>5502209</v>
          </cell>
          <cell r="B1814" t="str">
            <v>管理费用国内出差交通费</v>
          </cell>
          <cell r="C1814" t="str">
            <v>G &amp; A Expenses - Travel</v>
          </cell>
          <cell r="D1814" t="str">
            <v/>
          </cell>
        </row>
        <row r="1815">
          <cell r="A1815">
            <v>5502210</v>
          </cell>
          <cell r="B1815" t="str">
            <v>管理费用异地出租车</v>
          </cell>
          <cell r="C1815" t="str">
            <v>G &amp; A Expenses - Other-city taxi</v>
          </cell>
          <cell r="D1815" t="str">
            <v/>
          </cell>
        </row>
        <row r="1816">
          <cell r="A1816">
            <v>5502211</v>
          </cell>
          <cell r="B1816" t="str">
            <v>管理费用国内住宿费</v>
          </cell>
          <cell r="C1816" t="str">
            <v>G &amp; A Expenses - Hotel</v>
          </cell>
          <cell r="D1816" t="str">
            <v/>
          </cell>
        </row>
        <row r="1817">
          <cell r="A1817">
            <v>5502212</v>
          </cell>
          <cell r="B1817" t="str">
            <v>管理费用出差餐补</v>
          </cell>
          <cell r="C1817" t="str">
            <v>G &amp; A Expenses - Meal Allowance</v>
          </cell>
          <cell r="D1817" t="str">
            <v/>
          </cell>
        </row>
        <row r="1818">
          <cell r="A1818">
            <v>5502213</v>
          </cell>
          <cell r="B1818" t="str">
            <v>管理费用洗衣费</v>
          </cell>
          <cell r="C1818" t="str">
            <v>G &amp; A Expenses - Laundry</v>
          </cell>
          <cell r="D1818" t="str">
            <v/>
          </cell>
        </row>
        <row r="1819">
          <cell r="A1819">
            <v>5502214</v>
          </cell>
          <cell r="B1819" t="str">
            <v>管理费用国外出差费</v>
          </cell>
          <cell r="C1819" t="str">
            <v>G &amp; A Expenses - Oversea Travel</v>
          </cell>
          <cell r="D1819" t="str">
            <v/>
          </cell>
        </row>
        <row r="1820">
          <cell r="A1820">
            <v>5502215</v>
          </cell>
          <cell r="B1820" t="str">
            <v>管理费用员工工作餐</v>
          </cell>
          <cell r="C1820" t="str">
            <v>G &amp; A Expenses - Working Meal</v>
          </cell>
          <cell r="D1820" t="str">
            <v/>
          </cell>
        </row>
        <row r="1821">
          <cell r="A1821">
            <v>5502216</v>
          </cell>
          <cell r="B1821" t="str">
            <v>管理费用会议费</v>
          </cell>
          <cell r="C1821" t="str">
            <v>G &amp; A Expenses - Conference</v>
          </cell>
          <cell r="D1821" t="str">
            <v/>
          </cell>
        </row>
        <row r="1822">
          <cell r="A1822">
            <v>5502217</v>
          </cell>
          <cell r="B1822" t="str">
            <v>管理费用董事会</v>
          </cell>
          <cell r="C1822" t="str">
            <v>G &amp; A Expenses - Board Meeting</v>
          </cell>
          <cell r="D1822" t="str">
            <v/>
          </cell>
        </row>
        <row r="1823">
          <cell r="A1823">
            <v>5502218</v>
          </cell>
          <cell r="B1823" t="str">
            <v>管理费用交际费</v>
          </cell>
          <cell r="C1823" t="str">
            <v>G &amp; A Expenses - Entertainment</v>
          </cell>
          <cell r="D1823" t="str">
            <v/>
          </cell>
        </row>
        <row r="1824">
          <cell r="A1824">
            <v>5502219</v>
          </cell>
          <cell r="B1824" t="str">
            <v>管理费用礼品费</v>
          </cell>
          <cell r="C1824" t="str">
            <v>G &amp; A Expenses - Gifts</v>
          </cell>
          <cell r="D1824" t="str">
            <v/>
          </cell>
        </row>
        <row r="1825">
          <cell r="A1825">
            <v>5502220</v>
          </cell>
          <cell r="B1825" t="str">
            <v>管理费用房租</v>
          </cell>
          <cell r="C1825" t="str">
            <v>G &amp; A Expenses - Rental</v>
          </cell>
          <cell r="D1825" t="str">
            <v/>
          </cell>
        </row>
        <row r="1826">
          <cell r="A1826">
            <v>5502221</v>
          </cell>
          <cell r="B1826" t="str">
            <v>管理费用设备租金</v>
          </cell>
          <cell r="C1826" t="str">
            <v>G &amp; A Expenses - Equipment Rental</v>
          </cell>
          <cell r="D1826" t="str">
            <v/>
          </cell>
        </row>
        <row r="1827">
          <cell r="A1827">
            <v>5502222</v>
          </cell>
          <cell r="B1827" t="str">
            <v>管理费用低值易耗品</v>
          </cell>
          <cell r="C1827" t="str">
            <v>G &amp; A Expenses - Consumables</v>
          </cell>
          <cell r="D1827" t="str">
            <v/>
          </cell>
        </row>
        <row r="1828">
          <cell r="A1828">
            <v>5502223</v>
          </cell>
          <cell r="B1828" t="str">
            <v>管理费用物料消耗</v>
          </cell>
          <cell r="C1828" t="str">
            <v>G &amp; A Expenses - Other Supplies</v>
          </cell>
          <cell r="D1828" t="str">
            <v/>
          </cell>
        </row>
        <row r="1829">
          <cell r="A1829">
            <v>5502224</v>
          </cell>
          <cell r="B1829" t="str">
            <v>管理费用财产保险费</v>
          </cell>
          <cell r="C1829" t="str">
            <v>G &amp; A Expenses - Property Insurance</v>
          </cell>
          <cell r="D1829" t="str">
            <v/>
          </cell>
        </row>
        <row r="1830">
          <cell r="A1830">
            <v>5502225</v>
          </cell>
          <cell r="B1830" t="str">
            <v>管理费用维修及配件</v>
          </cell>
          <cell r="C1830" t="str">
            <v>G &amp; A Expenses - Maintenance</v>
          </cell>
          <cell r="D1830" t="str">
            <v/>
          </cell>
        </row>
        <row r="1831">
          <cell r="A1831">
            <v>5502226</v>
          </cell>
          <cell r="B1831" t="str">
            <v>管理费用劳动保护费</v>
          </cell>
          <cell r="C1831" t="str">
            <v>G &amp; A Expenses - Working Protection</v>
          </cell>
          <cell r="D1831" t="str">
            <v/>
          </cell>
        </row>
        <row r="1832">
          <cell r="A1832">
            <v>5502227</v>
          </cell>
          <cell r="B1832" t="str">
            <v>管理费用交通运输费</v>
          </cell>
          <cell r="C1832" t="str">
            <v>G &amp; A Expenses - Transportation</v>
          </cell>
          <cell r="D1832" t="str">
            <v/>
          </cell>
        </row>
        <row r="1833">
          <cell r="A1833">
            <v>5502228</v>
          </cell>
          <cell r="B1833" t="str">
            <v>管理费用汽车开支</v>
          </cell>
          <cell r="C1833" t="str">
            <v>G &amp; A Expenses - Vehicle Expenses</v>
          </cell>
          <cell r="D1833" t="str">
            <v/>
          </cell>
        </row>
        <row r="1834">
          <cell r="A1834">
            <v>5502229</v>
          </cell>
          <cell r="B1834" t="str">
            <v>管理费用环境保护费</v>
          </cell>
          <cell r="C1834" t="str">
            <v>G &amp; A Expenses - Enviroment Protection</v>
          </cell>
          <cell r="D1834" t="str">
            <v/>
          </cell>
        </row>
        <row r="1835">
          <cell r="A1835">
            <v>5502230</v>
          </cell>
          <cell r="B1835" t="str">
            <v>管理费用茶水费</v>
          </cell>
          <cell r="C1835" t="str">
            <v>G &amp; A Expenses - Refreshment</v>
          </cell>
          <cell r="D1835" t="str">
            <v/>
          </cell>
        </row>
        <row r="1836">
          <cell r="A1836">
            <v>5502231</v>
          </cell>
          <cell r="B1836" t="str">
            <v>管理费用咨询顾问费</v>
          </cell>
          <cell r="C1836" t="str">
            <v>G &amp; A Expenses - Consultancy Fee</v>
          </cell>
          <cell r="D1836" t="str">
            <v/>
          </cell>
        </row>
        <row r="1837">
          <cell r="A1837">
            <v>5502232</v>
          </cell>
          <cell r="B1837" t="str">
            <v>管理费用翻译费</v>
          </cell>
          <cell r="C1837" t="str">
            <v>G &amp; A Expenses - Translation</v>
          </cell>
          <cell r="D1837" t="str">
            <v/>
          </cell>
        </row>
        <row r="1838">
          <cell r="A1838">
            <v>5502233</v>
          </cell>
          <cell r="B1838" t="str">
            <v>管理费用审计费</v>
          </cell>
          <cell r="C1838" t="str">
            <v>G &amp; A Expenses - Audit Fee</v>
          </cell>
          <cell r="D1838" t="str">
            <v/>
          </cell>
        </row>
        <row r="1839">
          <cell r="A1839">
            <v>5502234</v>
          </cell>
          <cell r="B1839" t="str">
            <v>管理费用年检费</v>
          </cell>
          <cell r="C1839" t="str">
            <v>G &amp; A Expenses - Annual Inspection</v>
          </cell>
          <cell r="D1839" t="str">
            <v/>
          </cell>
        </row>
        <row r="1840">
          <cell r="A1840">
            <v>5502235</v>
          </cell>
          <cell r="B1840" t="str">
            <v>管理费用诉讼费</v>
          </cell>
          <cell r="C1840" t="str">
            <v>G &amp; A Expenses - Legal Fee</v>
          </cell>
          <cell r="D1840" t="str">
            <v/>
          </cell>
        </row>
        <row r="1841">
          <cell r="A1841">
            <v>5502236</v>
          </cell>
          <cell r="B1841" t="str">
            <v>管理费用税金</v>
          </cell>
          <cell r="C1841" t="str">
            <v>G &amp; A Expenses - Taxes</v>
          </cell>
          <cell r="D1841" t="str">
            <v/>
          </cell>
        </row>
        <row r="1842">
          <cell r="A1842">
            <v>5502237</v>
          </cell>
          <cell r="B1842" t="str">
            <v>管理费用土地使用费</v>
          </cell>
          <cell r="C1842" t="str">
            <v>G &amp; A Expenses - Land Usage</v>
          </cell>
          <cell r="D1842" t="str">
            <v/>
          </cell>
        </row>
        <row r="1843">
          <cell r="A1843">
            <v>5502238</v>
          </cell>
          <cell r="B1843" t="str">
            <v>管理费用设计制图费</v>
          </cell>
          <cell r="C1843" t="str">
            <v xml:space="preserve">G &amp; A Expenses - </v>
          </cell>
          <cell r="D1843" t="str">
            <v/>
          </cell>
        </row>
        <row r="1844">
          <cell r="A1844">
            <v>5502239</v>
          </cell>
          <cell r="B1844" t="str">
            <v>管理费用试验检验费</v>
          </cell>
          <cell r="C1844" t="str">
            <v>G &amp; A Expenses - Testing Fee</v>
          </cell>
          <cell r="D1844" t="str">
            <v/>
          </cell>
        </row>
        <row r="1845">
          <cell r="A1845">
            <v>5502240</v>
          </cell>
          <cell r="B1845" t="str">
            <v>管理费用停工损失</v>
          </cell>
          <cell r="C1845" t="str">
            <v xml:space="preserve">G &amp; A Expenses - </v>
          </cell>
          <cell r="D1845" t="str">
            <v/>
          </cell>
        </row>
        <row r="1846">
          <cell r="A1846">
            <v>5502241</v>
          </cell>
          <cell r="B1846" t="str">
            <v>管理费用大修费</v>
          </cell>
          <cell r="C1846" t="str">
            <v xml:space="preserve">G &amp; A Expenses - </v>
          </cell>
          <cell r="D1846" t="str">
            <v/>
          </cell>
        </row>
        <row r="1847">
          <cell r="A1847">
            <v>5502403</v>
          </cell>
          <cell r="B1847" t="str">
            <v>管理费用公费医疗目录</v>
          </cell>
          <cell r="C1847" t="str">
            <v>G &amp; A Expenses - BMI</v>
          </cell>
        </row>
        <row r="1848">
          <cell r="A1848">
            <v>5502405</v>
          </cell>
          <cell r="B1848" t="str">
            <v>管理费用专家咨询顾问费</v>
          </cell>
          <cell r="C1848" t="str">
            <v>G &amp; A Expenses - Specialist Consultancy</v>
          </cell>
          <cell r="D1848" t="str">
            <v/>
          </cell>
        </row>
        <row r="1849">
          <cell r="A1849">
            <v>5502412</v>
          </cell>
          <cell r="B1849" t="str">
            <v>管理费用临床试验费</v>
          </cell>
          <cell r="C1849" t="str">
            <v>G &amp; A Expenses - Clinical Trial</v>
          </cell>
          <cell r="D1849" t="str">
            <v/>
          </cell>
        </row>
        <row r="1850">
          <cell r="A1850">
            <v>5502413</v>
          </cell>
          <cell r="B1850" t="str">
            <v>管理费用样品费</v>
          </cell>
          <cell r="C1850" t="str">
            <v>G &amp; A Expenses - Samples</v>
          </cell>
          <cell r="D1850" t="str">
            <v/>
          </cell>
        </row>
        <row r="1851">
          <cell r="A1851">
            <v>5502501</v>
          </cell>
          <cell r="B1851" t="str">
            <v>管理费用研究发展费用</v>
          </cell>
          <cell r="C1851" t="str">
            <v>G &amp; A Expenses - R &amp; D</v>
          </cell>
          <cell r="D1851" t="str">
            <v/>
          </cell>
        </row>
        <row r="1852">
          <cell r="A1852">
            <v>5502502</v>
          </cell>
          <cell r="B1852" t="str">
            <v>管理费用药物规章费用</v>
          </cell>
          <cell r="C1852" t="str">
            <v xml:space="preserve">G &amp; A Expenses - </v>
          </cell>
          <cell r="D1852" t="str">
            <v/>
          </cell>
        </row>
        <row r="1853">
          <cell r="A1853">
            <v>5502503</v>
          </cell>
          <cell r="B1853" t="str">
            <v>管理费用产品注册费</v>
          </cell>
          <cell r="C1853" t="str">
            <v>G &amp; A Expenses - Product Registration</v>
          </cell>
          <cell r="D1853" t="str">
            <v/>
          </cell>
        </row>
        <row r="1854">
          <cell r="A1854">
            <v>5502504</v>
          </cell>
          <cell r="B1854" t="str">
            <v>管理费用辅料注册费</v>
          </cell>
          <cell r="C1854" t="str">
            <v>G &amp; A Expenses - Material Registration</v>
          </cell>
          <cell r="D1854" t="str">
            <v/>
          </cell>
        </row>
        <row r="1855">
          <cell r="A1855">
            <v>5502505</v>
          </cell>
          <cell r="B1855" t="str">
            <v>管理费用原料注册费</v>
          </cell>
          <cell r="C1855" t="e">
            <v>#N/A</v>
          </cell>
        </row>
        <row r="1856">
          <cell r="A1856">
            <v>5502811</v>
          </cell>
          <cell r="B1856" t="str">
            <v>管理费用土地</v>
          </cell>
          <cell r="C1856" t="str">
            <v>G &amp; A Expenses - Deprn - Land</v>
          </cell>
          <cell r="D1856" t="str">
            <v/>
          </cell>
        </row>
        <row r="1857">
          <cell r="A1857">
            <v>5502812</v>
          </cell>
          <cell r="B1857" t="str">
            <v>管理费用建筑物</v>
          </cell>
          <cell r="C1857" t="str">
            <v>G &amp; A Expenses - Deprn - Building</v>
          </cell>
          <cell r="D1857" t="str">
            <v/>
          </cell>
        </row>
        <row r="1858">
          <cell r="A1858">
            <v>5502821</v>
          </cell>
          <cell r="B1858" t="str">
            <v>管理费用生产设备</v>
          </cell>
          <cell r="C1858" t="str">
            <v>G &amp; A Expenses - Deprn - Prod Equi</v>
          </cell>
          <cell r="D1858" t="str">
            <v/>
          </cell>
        </row>
        <row r="1859">
          <cell r="A1859">
            <v>5502822</v>
          </cell>
          <cell r="B1859" t="str">
            <v>管理费用维修设备</v>
          </cell>
          <cell r="C1859" t="str">
            <v>G &amp; A Expenses - Deprn - Main. Equi</v>
          </cell>
          <cell r="D1859" t="str">
            <v/>
          </cell>
        </row>
        <row r="1860">
          <cell r="A1860">
            <v>5502823</v>
          </cell>
          <cell r="B1860" t="str">
            <v>管理费用化验设备</v>
          </cell>
          <cell r="C1860" t="str">
            <v>G &amp; A Expenses - Deprn - Test Equi</v>
          </cell>
          <cell r="D1860" t="str">
            <v/>
          </cell>
        </row>
        <row r="1861">
          <cell r="A1861">
            <v>5502824</v>
          </cell>
          <cell r="B1861" t="str">
            <v>管理费用仪器设备</v>
          </cell>
          <cell r="C1861" t="str">
            <v>G &amp; A Expenses - Deprn - Instrument</v>
          </cell>
          <cell r="D1861" t="str">
            <v/>
          </cell>
        </row>
        <row r="1862">
          <cell r="A1862">
            <v>5502831</v>
          </cell>
          <cell r="B1862" t="str">
            <v>管理费用计算机及附属设备</v>
          </cell>
          <cell r="C1862" t="str">
            <v>G &amp; A Expenses - Deprn - IT</v>
          </cell>
          <cell r="D1862" t="str">
            <v/>
          </cell>
        </row>
        <row r="1863">
          <cell r="A1863">
            <v>5502832</v>
          </cell>
          <cell r="B1863" t="str">
            <v>管理费用办公用电子设备</v>
          </cell>
          <cell r="C1863" t="str">
            <v>G &amp; A Expenses - Deprn - Office Equi</v>
          </cell>
          <cell r="D1863" t="str">
            <v/>
          </cell>
        </row>
        <row r="1864">
          <cell r="A1864">
            <v>5502833</v>
          </cell>
          <cell r="B1864" t="str">
            <v>管理费用通讯设备</v>
          </cell>
          <cell r="C1864" t="str">
            <v>G &amp; A Expenses - Deprn - Telecomm</v>
          </cell>
          <cell r="D1864" t="str">
            <v/>
          </cell>
        </row>
        <row r="1865">
          <cell r="A1865">
            <v>5502841</v>
          </cell>
          <cell r="B1865" t="str">
            <v>管理费用办公家具及用具</v>
          </cell>
          <cell r="C1865" t="str">
            <v>G &amp; A Expenses - Deprn - Furniture</v>
          </cell>
          <cell r="D1865" t="str">
            <v/>
          </cell>
        </row>
        <row r="1866">
          <cell r="A1866">
            <v>5502851</v>
          </cell>
          <cell r="B1866" t="str">
            <v>管理费用汽车</v>
          </cell>
          <cell r="C1866" t="str">
            <v>G &amp; A Expenses - Deprn - Vehilce</v>
          </cell>
          <cell r="D1866" t="str">
            <v/>
          </cell>
        </row>
        <row r="1867">
          <cell r="A1867">
            <v>5502861</v>
          </cell>
          <cell r="B1867" t="str">
            <v>管理费用软件</v>
          </cell>
          <cell r="C1867" t="str">
            <v>G &amp; A Expenses - Deprn - Softwatre</v>
          </cell>
          <cell r="D1867" t="str">
            <v/>
          </cell>
        </row>
        <row r="1868">
          <cell r="A1868">
            <v>5502611</v>
          </cell>
          <cell r="B1868" t="str">
            <v>管理费用递延资产摊销</v>
          </cell>
          <cell r="C1868" t="str">
            <v>G &amp; A Expenses - Defered Asset Amrtn</v>
          </cell>
          <cell r="D1868" t="str">
            <v/>
          </cell>
        </row>
        <row r="1869">
          <cell r="A1869">
            <v>5502612</v>
          </cell>
          <cell r="B1869" t="str">
            <v>管理费用开办费摊销</v>
          </cell>
          <cell r="C1869" t="str">
            <v>G &amp; A Expenses - Pre-operating Expenses Amrtn</v>
          </cell>
          <cell r="D1869" t="str">
            <v/>
          </cell>
        </row>
        <row r="1870">
          <cell r="A1870">
            <v>5502613</v>
          </cell>
          <cell r="B1870" t="str">
            <v>管理费用办公室装修摊销</v>
          </cell>
          <cell r="C1870" t="str">
            <v>G &amp; A Expenses - Office Renovation Amrtn</v>
          </cell>
        </row>
        <row r="1871">
          <cell r="A1871">
            <v>5502621</v>
          </cell>
          <cell r="B1871" t="str">
            <v>管理费用意外损失</v>
          </cell>
          <cell r="C1871" t="str">
            <v>Contigency</v>
          </cell>
          <cell r="D1871" t="str">
            <v/>
          </cell>
        </row>
        <row r="1872">
          <cell r="A1872">
            <v>5502622</v>
          </cell>
          <cell r="B1872" t="str">
            <v>管理费用其他损失</v>
          </cell>
          <cell r="C1872" t="str">
            <v>Other losses</v>
          </cell>
          <cell r="D1872" t="str">
            <v/>
          </cell>
        </row>
        <row r="1873">
          <cell r="A1873">
            <v>5502631</v>
          </cell>
          <cell r="B1873" t="str">
            <v>管理费用坏帐损失</v>
          </cell>
          <cell r="C1873" t="str">
            <v>Bad debts expenses</v>
          </cell>
          <cell r="D1873" t="str">
            <v/>
          </cell>
        </row>
        <row r="1874">
          <cell r="A1874">
            <v>5502641</v>
          </cell>
          <cell r="B1874" t="str">
            <v>管理费用一次性生产损失</v>
          </cell>
          <cell r="C1874" t="str">
            <v>Once time production loss</v>
          </cell>
          <cell r="D1874" t="str">
            <v/>
          </cell>
        </row>
        <row r="1875">
          <cell r="A1875">
            <v>5502642</v>
          </cell>
          <cell r="B1875" t="str">
            <v>管理费用存货报废</v>
          </cell>
          <cell r="C1875" t="str">
            <v>Inventory loss</v>
          </cell>
          <cell r="D1875" t="str">
            <v/>
          </cell>
        </row>
        <row r="1876">
          <cell r="A1876">
            <v>5502643</v>
          </cell>
          <cell r="B1876" t="str">
            <v>管理费用存货差异</v>
          </cell>
          <cell r="C1876" t="str">
            <v>Inventory difference</v>
          </cell>
          <cell r="D1876" t="str">
            <v/>
          </cell>
        </row>
        <row r="1877">
          <cell r="A1877">
            <v>5502644</v>
          </cell>
          <cell r="B1877" t="str">
            <v>管理费用过期损失</v>
          </cell>
          <cell r="C1877" t="str">
            <v>Inventory obsolate</v>
          </cell>
          <cell r="D1877" t="str">
            <v/>
          </cell>
        </row>
        <row r="1878">
          <cell r="A1878">
            <v>5502711</v>
          </cell>
          <cell r="B1878" t="str">
            <v>管理费用外方技术使用提成费</v>
          </cell>
          <cell r="C1878" t="str">
            <v>Trade Mark expenses</v>
          </cell>
          <cell r="D1878" t="str">
            <v/>
          </cell>
        </row>
        <row r="1879">
          <cell r="A1879">
            <v>5502712</v>
          </cell>
          <cell r="B1879" t="str">
            <v>管理费用外方商标使用提成费</v>
          </cell>
          <cell r="C1879" t="str">
            <v>Technical transfer fee</v>
          </cell>
          <cell r="D1879" t="str">
            <v/>
          </cell>
        </row>
        <row r="1880">
          <cell r="A1880">
            <v>5502721</v>
          </cell>
          <cell r="B1880" t="str">
            <v>管理费用北药房租</v>
          </cell>
          <cell r="C1880" t="str">
            <v>BPW Rental</v>
          </cell>
          <cell r="D1880" t="str">
            <v/>
          </cell>
        </row>
        <row r="1881">
          <cell r="A1881">
            <v>5503</v>
          </cell>
          <cell r="B1881" t="str">
            <v>财务费用</v>
          </cell>
          <cell r="C1881" t="str">
            <v>Financial expenses</v>
          </cell>
          <cell r="D1881" t="str">
            <v>N</v>
          </cell>
        </row>
        <row r="1882">
          <cell r="A1882">
            <v>55031</v>
          </cell>
          <cell r="B1882" t="str">
            <v>财务费用 - 利息</v>
          </cell>
          <cell r="C1882" t="str">
            <v>Financial expenses - interest</v>
          </cell>
          <cell r="D1882" t="str">
            <v>N</v>
          </cell>
        </row>
        <row r="1883">
          <cell r="A1883">
            <v>550311</v>
          </cell>
          <cell r="B1883" t="str">
            <v>财务费- 银行存款利息</v>
          </cell>
          <cell r="C1883" t="str">
            <v>Financial expenses - interest income</v>
          </cell>
          <cell r="D1883" t="str">
            <v>N</v>
          </cell>
        </row>
        <row r="1884">
          <cell r="A1884">
            <v>5503111</v>
          </cell>
          <cell r="B1884" t="str">
            <v>财务费- 银行存款利息 -中行</v>
          </cell>
          <cell r="C1884" t="str">
            <v>Financial expenses - interest income - BOC</v>
          </cell>
          <cell r="D1884" t="str">
            <v/>
          </cell>
        </row>
        <row r="1885">
          <cell r="A1885">
            <v>5503112</v>
          </cell>
          <cell r="B1885" t="str">
            <v>财务费- 银行存款利息 -工行</v>
          </cell>
          <cell r="C1885" t="str">
            <v>Financial expenses - interest income - ICBC</v>
          </cell>
          <cell r="D1885" t="str">
            <v/>
          </cell>
        </row>
        <row r="1886">
          <cell r="A1886">
            <v>5503113</v>
          </cell>
          <cell r="B1886" t="str">
            <v>财务费- 银行存款利息 -美元资本户</v>
          </cell>
          <cell r="C1886" t="str">
            <v>Financial expenses - interest income - BOC - Capital account</v>
          </cell>
          <cell r="D1886" t="str">
            <v/>
          </cell>
        </row>
        <row r="1887">
          <cell r="A1887">
            <v>5503114</v>
          </cell>
          <cell r="B1887" t="str">
            <v>财务费- 银行存款利息 -美元结算户</v>
          </cell>
          <cell r="C1887" t="str">
            <v>Financial expenses - interest income - BOC - Current account</v>
          </cell>
          <cell r="D1887" t="str">
            <v/>
          </cell>
        </row>
        <row r="1888">
          <cell r="A1888">
            <v>550312</v>
          </cell>
          <cell r="B1888" t="str">
            <v>财务费- 银行贷款利息</v>
          </cell>
          <cell r="C1888" t="str">
            <v>Financial expenses - interest Expenses</v>
          </cell>
          <cell r="D1888" t="str">
            <v>N</v>
          </cell>
        </row>
        <row r="1889">
          <cell r="A1889">
            <v>5503121</v>
          </cell>
          <cell r="B1889" t="str">
            <v>财务费- 银行贷款利息 -中行</v>
          </cell>
          <cell r="C1889" t="str">
            <v>Financial expenses - interest Expenses - BOC</v>
          </cell>
          <cell r="D1889" t="str">
            <v/>
          </cell>
        </row>
        <row r="1890">
          <cell r="A1890">
            <v>55032</v>
          </cell>
          <cell r="B1890" t="str">
            <v>财务费- 银行手续费</v>
          </cell>
          <cell r="C1890" t="str">
            <v>Financial expenses - Bank Charges</v>
          </cell>
          <cell r="D1890" t="str">
            <v/>
          </cell>
        </row>
        <row r="1891">
          <cell r="A1891">
            <v>55033</v>
          </cell>
          <cell r="B1891" t="str">
            <v>财务费- 汇兑损益</v>
          </cell>
          <cell r="C1891" t="str">
            <v>Financial expenses - Exchange loss/gain</v>
          </cell>
          <cell r="D1891" t="str">
            <v/>
          </cell>
        </row>
        <row r="1892">
          <cell r="A1892">
            <v>55034</v>
          </cell>
          <cell r="B1892" t="str">
            <v>财务费- 现金折扣</v>
          </cell>
          <cell r="C1892" t="str">
            <v>Financial expenses - Cash Discount</v>
          </cell>
          <cell r="D1892" t="str">
            <v/>
          </cell>
        </row>
        <row r="1893">
          <cell r="A1893">
            <v>5601</v>
          </cell>
          <cell r="B1893" t="str">
            <v>营业外支出</v>
          </cell>
          <cell r="C1893" t="str">
            <v>Other Expenses</v>
          </cell>
          <cell r="D1893" t="str">
            <v>N</v>
          </cell>
        </row>
        <row r="1894">
          <cell r="A1894">
            <v>560101</v>
          </cell>
          <cell r="B1894" t="str">
            <v>营业外支出 -其他支出</v>
          </cell>
          <cell r="C1894" t="str">
            <v>Other Expenses</v>
          </cell>
          <cell r="D1894" t="str">
            <v/>
          </cell>
        </row>
        <row r="1895">
          <cell r="A1895">
            <v>560102</v>
          </cell>
          <cell r="B1895" t="str">
            <v>营业外支出 -处理固定资产损失</v>
          </cell>
          <cell r="C1895" t="str">
            <v>Fixed Asset Disposal Loss</v>
          </cell>
          <cell r="D1895" t="str">
            <v/>
          </cell>
        </row>
        <row r="1896">
          <cell r="A1896">
            <v>560103</v>
          </cell>
          <cell r="B1896" t="str">
            <v>营业外支出 -债务重组损失</v>
          </cell>
          <cell r="C1896" t="e">
            <v>#N/A</v>
          </cell>
        </row>
        <row r="1897">
          <cell r="A1897">
            <v>5701</v>
          </cell>
          <cell r="B1897" t="str">
            <v>所得税</v>
          </cell>
          <cell r="C1897" t="str">
            <v>Income Tax Expenses</v>
          </cell>
          <cell r="D1897" t="str">
            <v/>
          </cell>
        </row>
        <row r="1898">
          <cell r="A1898">
            <v>5251</v>
          </cell>
          <cell r="B1898" t="str">
            <v>以前年度损益调整</v>
          </cell>
          <cell r="C1898" t="str">
            <v>Prior Year Profit Adjustments</v>
          </cell>
        </row>
        <row r="1899">
          <cell r="A1899">
            <v>9999</v>
          </cell>
          <cell r="B1899" t="str">
            <v>年结清理帐户</v>
          </cell>
          <cell r="C1899" t="str">
            <v>Year End Closing account</v>
          </cell>
          <cell r="D1899" t="str">
            <v/>
          </cell>
        </row>
      </sheetData>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Q110_18"/>
      <sheetName val="UAQ111_05"/>
      <sheetName val="UAQ CAPEX"/>
      <sheetName val="check"/>
      <sheetName val="parameter"/>
      <sheetName val="select case"/>
      <sheetName val="cashflow"/>
      <sheetName val="A300"/>
      <sheetName val="calculos"/>
      <sheetName val="INPUTS"/>
      <sheetName val="impuestos trim"/>
      <sheetName val="METHANOL"/>
      <sheetName val="DSCR"/>
      <sheetName val="敏感性"/>
      <sheetName val="OPSRESULTS"/>
      <sheetName val="DEBT"/>
      <sheetName val="投入产出汇总"/>
      <sheetName val="A"/>
      <sheetName val="指标"/>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01"/>
      <sheetName val="P101"/>
      <sheetName val="E101"/>
      <sheetName val="G101"/>
      <sheetName val="G201"/>
      <sheetName val="G301"/>
      <sheetName val="I101"/>
      <sheetName val="ARP-U101"/>
      <sheetName val="ARP-U301"/>
      <sheetName val="U401"/>
      <sheetName val="ARP-U501"/>
      <sheetName val="U211"/>
      <sheetName val="SH Wu Qi 310501"/>
      <sheetName val="A"/>
    </sheetNames>
    <definedNames>
      <definedName name="CC101_ARP_A"/>
      <definedName name="CC101_ARP_B"/>
      <definedName name="CC101_ARP_C"/>
      <definedName name="Goto_U201"/>
      <definedName name="Goto_U30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写字楼专用表-凯晨"/>
      <sheetName val="写字楼专用表-中化"/>
      <sheetName val="凯晨中化写字楼KPI"/>
      <sheetName val="Parameters"/>
      <sheetName val="C101"/>
      <sheetName val="E101"/>
      <sheetName val="G101"/>
      <sheetName val="G201"/>
      <sheetName val="G301"/>
      <sheetName val="I101"/>
      <sheetName val="ARP-U101"/>
      <sheetName val="ARP-U301"/>
      <sheetName val="U401"/>
      <sheetName val="ARP-U501"/>
      <sheetName val="calculos"/>
      <sheetName val="INPUTS"/>
      <sheetName val="impuestos trim"/>
      <sheetName val="A"/>
      <sheetName val="总部调整"/>
      <sheetName val="汇总抵消"/>
      <sheetName val="应收票据(关联方)"/>
      <sheetName val="汇总抵消 "/>
      <sheetName val="离石试算"/>
      <sheetName val="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da"/>
      <sheetName val="UFPrn20021113090847"/>
      <sheetName val="IMPORT"/>
      <sheetName val="B"/>
      <sheetName val="应收票据(关联方)"/>
      <sheetName val="Calculations"/>
      <sheetName val="BoomPlan992"/>
      <sheetName val="G102"/>
      <sheetName val="A"/>
      <sheetName val="I101"/>
    </sheetNames>
    <definedNames>
      <definedName name="Choices_Wrapper"/>
      <definedName name="fsdfs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Q110_18"/>
      <sheetName val="UAQ111_05"/>
      <sheetName val="UAQ CAPEX"/>
      <sheetName val="check"/>
      <sheetName val="parameter"/>
      <sheetName val="select case"/>
      <sheetName val="cashflow"/>
      <sheetName val="05-11-18 xjy-修改草稿-GAS RAK Econo"/>
    </sheetNames>
    <definedNames>
      <definedName name="Choices_Wrapper"/>
      <definedName name="fsdfsf"/>
    </definedNames>
    <sheetDataSet>
      <sheetData sheetId="0"/>
      <sheetData sheetId="1"/>
      <sheetData sheetId="2"/>
      <sheetData sheetId="3"/>
      <sheetData sheetId="4"/>
      <sheetData sheetId="5">
        <row r="24">
          <cell r="H24">
            <v>31.380000000000003</v>
          </cell>
        </row>
      </sheetData>
      <sheetData sheetId="6"/>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Q110_18"/>
      <sheetName val="UAQ111_05"/>
      <sheetName val="UAQ CAPEX"/>
      <sheetName val="check"/>
      <sheetName val="parameter"/>
      <sheetName val="select case"/>
      <sheetName val="cashflow"/>
      <sheetName val="A300"/>
    </sheetNames>
    <sheetDataSet>
      <sheetData sheetId="0"/>
      <sheetData sheetId="1"/>
      <sheetData sheetId="2"/>
      <sheetData sheetId="3"/>
      <sheetData sheetId="4"/>
      <sheetData sheetId="5">
        <row r="24">
          <cell r="H24">
            <v>31.380000000000003</v>
          </cell>
        </row>
      </sheetData>
      <sheetData sheetId="6"/>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ual flowlines"/>
      <sheetName val="Graph"/>
      <sheetName val="Summary Pred "/>
      <sheetName val="rate pred"/>
      <sheetName val="cum pred"/>
      <sheetName val="ISIS7"/>
      <sheetName val="ISIS8"/>
      <sheetName val="ISIS9"/>
      <sheetName val="FIELD"/>
      <sheetName val="select case"/>
      <sheetName val="目录"/>
      <sheetName val="calculos"/>
      <sheetName val="INPUTS"/>
      <sheetName val="impuestos trim"/>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ual flowlines"/>
      <sheetName val="Graph"/>
      <sheetName val="Summary Pred "/>
      <sheetName val="rate pred"/>
      <sheetName val="cum pred"/>
      <sheetName val="ISIS7"/>
      <sheetName val="ISIS8"/>
      <sheetName val="ISIS9"/>
      <sheetName val="FIELD"/>
      <sheetName val="目录"/>
    </sheetNames>
    <sheetDataSet>
      <sheetData sheetId="0"/>
      <sheetData sheetId="1" refreshError="1"/>
      <sheetData sheetId="2" refreshError="1"/>
      <sheetData sheetId="3" refreshError="1"/>
      <sheetData sheetId="4"/>
      <sheetData sheetId="5">
        <row r="8">
          <cell r="Y8">
            <v>2196811</v>
          </cell>
        </row>
      </sheetData>
      <sheetData sheetId="6" refreshError="1"/>
      <sheetData sheetId="7" refreshError="1"/>
      <sheetData sheetId="8" refreshError="1"/>
      <sheetData sheetId="9" refreshError="1"/>
      <sheetData sheetId="1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rrames la"/>
      <sheetName val="Resumen derrames la"/>
      <sheetName val="Piscinas la"/>
      <sheetName val="Manejo A. LA"/>
      <sheetName val="Manejo A. SSFD"/>
      <sheetName val="Derrames Auca"/>
      <sheetName val="Resumen Derrame Auca"/>
      <sheetName val="Cul-Yul Presup. Detalle"/>
      <sheetName val="Cul-Yul Presup. Resumen"/>
      <sheetName val="Auca Presup. Detalle"/>
      <sheetName val="Auca Presup. Resumen"/>
      <sheetName val="Shushu Presup. Detalle"/>
      <sheetName val="Shushu Presup. Resumen"/>
      <sheetName val="Lago Presup. Detalle"/>
      <sheetName val="Lago Presup. Resumen"/>
      <sheetName val="Calculations"/>
      <sheetName val="SUDAREA"/>
      <sheetName val="cum pred"/>
      <sheetName val="calculos"/>
      <sheetName val="INPUTS"/>
      <sheetName val="impuestos trim"/>
      <sheetName val="设备部房屋"/>
      <sheetName val="ARP-U301"/>
      <sheetName val="U411"/>
      <sheetName val="G102"/>
      <sheetName val="Cálculos"/>
      <sheetName val="master"/>
      <sheetName val="Summary"/>
      <sheetName val="ProductCode"/>
      <sheetName val="select case"/>
      <sheetName val="A.R 01"/>
      <sheetName val="A"/>
      <sheetName val="Data"/>
      <sheetName val="LinkDat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
      <sheetName val="cum pred"/>
      <sheetName val="#REF!"/>
      <sheetName val="Derrames la"/>
    </sheetNames>
    <sheetDataSet>
      <sheetData sheetId="0" refreshError="1"/>
      <sheetData sheetId="1" refreshError="1"/>
      <sheetData sheetId="2" refreshError="1"/>
      <sheetData sheetId="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B"/>
      <sheetName val="应收票据(关联方)"/>
      <sheetName val="SUDAREA"/>
      <sheetName val="A430"/>
      <sheetName val="Data"/>
      <sheetName val="LinkData"/>
      <sheetName val="Aging Datasheet"/>
      <sheetName val="ECCS_1 DataSheet"/>
      <sheetName val="KPI Datasheet"/>
      <sheetName val="I1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REF!"/>
      <sheetName val="企业表一"/>
      <sheetName val="M-5C"/>
      <sheetName val="M-5A"/>
      <sheetName val="7月回款"/>
      <sheetName val="7月销售"/>
      <sheetName val="2月回款"/>
      <sheetName val="2月销售"/>
      <sheetName val="nada"/>
      <sheetName val="B"/>
      <sheetName val="应收票据(关联方)"/>
      <sheetName val="SUDAREA"/>
      <sheetName val="H101(OK)"/>
      <sheetName val="COA"/>
      <sheetName val="CA_new"/>
      <sheetName val="I101"/>
      <sheetName val="提供函（执行企业会计制度的非上市公司适用）2003年版（1）"/>
      <sheetName val="Info. Request"/>
      <sheetName val="C - Cash and Bank"/>
      <sheetName val="A300"/>
      <sheetName val="Aging Datasheet"/>
      <sheetName val="ECCS_1 DataSheet"/>
      <sheetName val="KPI Datasheet"/>
      <sheetName val="F101"/>
      <sheetName val="METHANOL"/>
      <sheetName val="DSCR"/>
      <sheetName val="敏感性"/>
      <sheetName val="OPSRESULTS"/>
      <sheetName val="DEBT"/>
      <sheetName val="PARAMETER"/>
      <sheetName val="投入产出汇总"/>
      <sheetName val="A"/>
      <sheetName val="指标"/>
      <sheetName val="A430"/>
      <sheetName val="设备部房屋"/>
      <sheetName val="E101"/>
      <sheetName val="cum pr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TB"/>
      <sheetName val="目录"/>
      <sheetName val="资产负债表"/>
      <sheetName val="货币资金"/>
      <sheetName val="利润表"/>
      <sheetName val="短期投资"/>
      <sheetName val="应收股利"/>
      <sheetName val="应收利息"/>
      <sheetName val="应收票据合计"/>
      <sheetName val="应收票据(集团内)"/>
      <sheetName val="应收票据(关联方)"/>
      <sheetName val="应收票据(第三方)"/>
      <sheetName val="已贴现但未到期之票据明细"/>
      <sheetName val="应收帐款合计"/>
      <sheetName val="应收帐款(集团内)"/>
      <sheetName val="应收帐款(关联方)"/>
      <sheetName val="应收帐款(第三方)"/>
      <sheetName val="其他应收款合计 "/>
      <sheetName val="其他应收款(集团内)"/>
      <sheetName val="其他应收款(关联方)"/>
      <sheetName val="其他应收款(第三方) "/>
      <sheetName val="预付货款合计"/>
      <sheetName val="预付货款(集团内)"/>
      <sheetName val="预付货款(关联方)"/>
      <sheetName val="预付货款(第三方)"/>
      <sheetName val="应收补贴款"/>
      <sheetName val="存货"/>
      <sheetName val="存货明细表"/>
      <sheetName val="待摊费用"/>
      <sheetName val="其他流动资产"/>
      <sheetName val="长期投资汇总"/>
      <sheetName val="长期股权投资-股票投资"/>
      <sheetName val="长期股权投资-其他长期股权投资"/>
      <sheetName val="长期股权投资差额"/>
      <sheetName val="长期股权投资-合并价差"/>
      <sheetName val="长期债权投资-长期债券投资"/>
      <sheetName val="长期债权投资-委托贷款"/>
      <sheetName val="固定资产"/>
      <sheetName val="已抵押固定资产"/>
      <sheetName val="工程物资"/>
      <sheetName val="在建工程"/>
      <sheetName val="开办费"/>
      <sheetName val="无形资产"/>
      <sheetName val="其他长期资产"/>
      <sheetName val="长期待摊费用"/>
      <sheetName val="固定资产清理"/>
      <sheetName val="递延税款"/>
      <sheetName val="待处理财产损益"/>
      <sheetName val="短期借款"/>
      <sheetName val="应付帐款合计"/>
      <sheetName val="应付帐款(集团内)"/>
      <sheetName val="应付帐款(关联方)"/>
      <sheetName val="应付帐款(第三方)"/>
      <sheetName val="应付票据合计"/>
      <sheetName val="应付票据(集团内)"/>
      <sheetName val="应付票据(关联方)"/>
      <sheetName val="应付票据(第三方)"/>
      <sheetName val="预收货款合计"/>
      <sheetName val="预收货款(集团内)"/>
      <sheetName val="预收货款(关联方)"/>
      <sheetName val="预收货款(第三方)"/>
      <sheetName val="其他应付款合计"/>
      <sheetName val="其他应付款(集团内)"/>
      <sheetName val="其他应付款(关联方)"/>
      <sheetName val="其他应付款(第三方)"/>
      <sheetName val="其他应交款"/>
      <sheetName val="预提费用(合计)"/>
      <sheetName val="预提费用(集团内)"/>
      <sheetName val="预提费用(关联方）"/>
      <sheetName val="预提费用(第三方)"/>
      <sheetName val="应付股利合计"/>
      <sheetName val="应付股利(集团内)"/>
      <sheetName val="应付股利(关联方)"/>
      <sheetName val="应付股利(第三方)"/>
      <sheetName val="应付工资"/>
      <sheetName val="应付福利费"/>
      <sheetName val="应交税金"/>
      <sheetName val="预计负债"/>
      <sheetName val="其他流动负债"/>
      <sheetName val="长期借款(合计）"/>
      <sheetName val="长期借款（集团内）"/>
      <sheetName val="长期借款（集团外）"/>
      <sheetName val="专项应付款"/>
      <sheetName val="应付债券"/>
      <sheetName val="长期应付款合计"/>
      <sheetName val="长期应付款（集团内）"/>
      <sheetName val="长期应付款（集团外）"/>
      <sheetName val="其他长期负债合计"/>
      <sheetName val="其他长期负债（集团内）"/>
      <sheetName val="其他长期负债（集团外）"/>
      <sheetName val="一年以内长期负债"/>
      <sheetName val="股本(实收资本)"/>
      <sheetName val="资本公积"/>
      <sheetName val="盈余公积"/>
      <sheetName val="利润分配表"/>
      <sheetName val="销售收入成本"/>
      <sheetName val="销售地区分布报表"/>
      <sheetName val="内部销售收入(产品)"/>
      <sheetName val="关联销售"/>
      <sheetName val="销售收入合计"/>
      <sheetName val="主营业务税金及附加"/>
      <sheetName val="销售成本"/>
      <sheetName val="集团内采购"/>
      <sheetName val="关联采购"/>
      <sheetName val="销售费用 "/>
      <sheetName val="销售费用（集团内）"/>
      <sheetName val="销售费用（关联公司）"/>
      <sheetName val="管理费用"/>
      <sheetName val="管理费用（集团内）"/>
      <sheetName val="管理费用（关联公司）"/>
      <sheetName val="财务费用"/>
      <sheetName val="财务费用（集团内）"/>
      <sheetName val="财务费用（关联公司）"/>
      <sheetName val="补贴收入"/>
      <sheetName val="其他业务利润"/>
      <sheetName val="其他业务收入（集团内）"/>
      <sheetName val="其他业务收支（关联方）"/>
      <sheetName val="营业外收支"/>
      <sheetName val="固定资产报废"/>
      <sheetName val="投资收益"/>
      <sheetName val="所得税费用"/>
      <sheetName val="现金流内容"/>
      <sheetName val="或有事项"/>
      <sheetName val="抵押资产"/>
      <sheetName val="资本承诺"/>
      <sheetName val="租赁承诺"/>
      <sheetName val="其他事项"/>
      <sheetName val="集团内公司和关联方名单"/>
      <sheetName val="固定资产清单"/>
      <sheetName val="B"/>
      <sheetName val="Final sample listing"/>
      <sheetName val="SUDAREA"/>
      <sheetName val="Sheet1"/>
      <sheetName val="Calcul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101"/>
      <sheetName val="B"/>
      <sheetName val="Description"/>
      <sheetName val="Summary"/>
      <sheetName val="ARP-U501"/>
      <sheetName val="I101"/>
      <sheetName val="汇总抵消 "/>
      <sheetName val="离石试算"/>
      <sheetName val="nada"/>
      <sheetName val="固定资产清单"/>
      <sheetName val="SUDAREA"/>
      <sheetName val="Sheet1"/>
      <sheetName val="source"/>
      <sheetName val="cum pred"/>
      <sheetName val="应收票据(关联方)"/>
      <sheetName val="目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7-Ingreso de datos"/>
      <sheetName val="E7'-Caso en evaluación"/>
      <sheetName val="Calculations"/>
      <sheetName val="Output"/>
      <sheetName val="Output_Reservas"/>
      <sheetName val="A2-Income"/>
      <sheetName val="A3-Consolidación"/>
      <sheetName val="source"/>
      <sheetName val="E7'-Caso en evaluaci髇"/>
      <sheetName val="A3-Consolidaci髇"/>
      <sheetName val="A"/>
      <sheetName val="Summary"/>
      <sheetName val="B"/>
      <sheetName val="SUDAREA"/>
      <sheetName val="cum pred"/>
      <sheetName val="IMPUTS"/>
      <sheetName val="CALCULOS"/>
      <sheetName val="应收票据(关联方)"/>
      <sheetName val="汇总抵消 "/>
      <sheetName val="离石试算"/>
      <sheetName val="设备部房屋"/>
      <sheetName val="ARP-U501"/>
      <sheetName val="parameter"/>
      <sheetName val="H101"/>
      <sheetName val="DATA"/>
      <sheetName val="F30.Nov.Price.Variance.For.Ref"/>
      <sheetName val="INPUTS"/>
      <sheetName val="impuestos trim"/>
      <sheetName val="Derrames la"/>
      <sheetName val="select case"/>
      <sheetName val="Summry Prod"/>
      <sheetName val="Info div"/>
      <sheetName val="原油"/>
      <sheetName val="J&amp;Q"/>
      <sheetName val="Yr_1997"/>
      <sheetName val="COA"/>
      <sheetName val="CA_new"/>
      <sheetName val="master"/>
      <sheetName val="AP1998KX(estima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 val="G102"/>
      <sheetName val="T6"/>
      <sheetName val="B"/>
      <sheetName val="source"/>
      <sheetName val="A"/>
      <sheetName val="3月回款"/>
      <sheetName val="3月销售"/>
      <sheetName val="资产负债表"/>
      <sheetName val="DATA"/>
      <sheetName val="BOX SUM"/>
      <sheetName val="FIN GOOD"/>
      <sheetName val="nada"/>
      <sheetName val="M1-资产负债表"/>
      <sheetName val="M7-经济增加值"/>
      <sheetName val="S2-人工成本表"/>
      <sheetName val="I101"/>
      <sheetName val="选择报表"/>
      <sheetName val="宣1"/>
      <sheetName val="4月销售"/>
      <sheetName val="F101"/>
      <sheetName val="Summary"/>
      <sheetName val="ARP-U501"/>
      <sheetName val="首表"/>
      <sheetName val="关联交易-存款"/>
      <sheetName val="4月回款"/>
      <sheetName val="TB-A"/>
      <sheetName val="E1020"/>
      <sheetName val="UFPrn20021113090847"/>
      <sheetName val="account"/>
      <sheetName val="BS3"/>
      <sheetName val="METHANOL"/>
      <sheetName val="DSCR"/>
      <sheetName val="敏感性"/>
      <sheetName val="OPSRESULTS"/>
      <sheetName val="DEBT"/>
      <sheetName val="PARAMETER"/>
      <sheetName val="投入产出汇总"/>
      <sheetName val="指标"/>
      <sheetName val="目录"/>
      <sheetName val="合并报表（调整后草稿）II"/>
      <sheetName val="E100"/>
      <sheetName val="N100"/>
      <sheetName val="总部调整"/>
      <sheetName val="汇总抵消"/>
      <sheetName val="离石试算"/>
      <sheetName val="利润表"/>
      <sheetName val="企业表一"/>
      <sheetName val="M-5C"/>
      <sheetName val="M-5A"/>
      <sheetName val="accounting"/>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calculos"/>
      <sheetName val="impuestos trim"/>
      <sheetName val="años"/>
      <sheetName val="Cta. Resultados"/>
      <sheetName val="Carátula"/>
      <sheetName val="Libro Reservas"/>
      <sheetName val="Ceiling 99 14-16"/>
      <sheetName val="Módulo1"/>
      <sheetName val="Módulo2"/>
      <sheetName val="Hoja1"/>
      <sheetName val="E101"/>
    </sheetNames>
    <sheetDataSet>
      <sheetData sheetId="0" refreshError="1"/>
      <sheetData sheetId="1"/>
      <sheetData sheetId="2"/>
      <sheetData sheetId="3"/>
      <sheetData sheetId="4"/>
      <sheetData sheetId="5"/>
      <sheetData sheetId="6"/>
      <sheetData sheetId="7"/>
      <sheetData sheetId="8" refreshError="1"/>
      <sheetData sheetId="9" refreshError="1"/>
      <sheetData sheetId="10"/>
      <sheetData sheetId="1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rd audit marks (2)"/>
      <sheetName val="A300"/>
      <sheetName val="A400"/>
      <sheetName val="A410"/>
      <sheetName val="A420"/>
      <sheetName val="A430"/>
      <sheetName val="A440"/>
      <sheetName val="A500"/>
      <sheetName val="A501"/>
      <sheetName val="A502"/>
      <sheetName val="A1000"/>
      <sheetName val="C"/>
      <sheetName val="C100"/>
      <sheetName val="C200"/>
      <sheetName val="c300"/>
      <sheetName val="C400"/>
      <sheetName val="E"/>
      <sheetName val="E10 "/>
      <sheetName val="E11"/>
      <sheetName val="E12"/>
      <sheetName val="E13"/>
      <sheetName val="E21 "/>
      <sheetName val="E300"/>
      <sheetName val="E400 "/>
      <sheetName val="E500"/>
      <sheetName val="E600"/>
      <sheetName val="E700"/>
      <sheetName val="&lt;E730&gt;"/>
      <sheetName val="E800"/>
      <sheetName val="E900"/>
      <sheetName val="E1000"/>
      <sheetName val="G"/>
      <sheetName val="G100"/>
      <sheetName val="H"/>
      <sheetName val="H100"/>
      <sheetName val="H200"/>
      <sheetName val="H300(reference)"/>
      <sheetName val="H310"/>
      <sheetName val="J "/>
      <sheetName val="J100"/>
      <sheetName val="J110"/>
      <sheetName val="J300"/>
      <sheetName val="J310"/>
      <sheetName val="J320"/>
      <sheetName val="K"/>
      <sheetName val="K100"/>
      <sheetName val="K200"/>
      <sheetName val="K300"/>
      <sheetName val="L"/>
      <sheetName val="L100"/>
      <sheetName val="N "/>
      <sheetName val="N10"/>
      <sheetName val="N100 "/>
      <sheetName val="N200  "/>
      <sheetName val="N300   "/>
      <sheetName val="N500  "/>
      <sheetName val="N600"/>
      <sheetName val="N700  "/>
      <sheetName val="N800"/>
      <sheetName val="N900 "/>
      <sheetName val="O"/>
      <sheetName val="O100"/>
      <sheetName val="O210"/>
      <sheetName val="o300"/>
      <sheetName val="o310"/>
      <sheetName val="P"/>
      <sheetName val="P100"/>
      <sheetName val="p110 "/>
      <sheetName val="p120"/>
      <sheetName val="P200"/>
      <sheetName val="P300"/>
      <sheetName val="Q "/>
      <sheetName val="Q100 "/>
      <sheetName val="Q200 "/>
      <sheetName val="Q300 "/>
      <sheetName val="Q400"/>
      <sheetName val="Q410"/>
      <sheetName val="Q700"/>
      <sheetName val="Q710"/>
      <sheetName val="S "/>
      <sheetName val="S100"/>
      <sheetName val="S200"/>
      <sheetName val="U.detail"/>
      <sheetName val="U100(Overall int yield analysis"/>
      <sheetName val="U110(Yield-MM placements）"/>
      <sheetName val="U120(Yield-Loan &amp; adv)"/>
      <sheetName val="U200"/>
      <sheetName val="U300"/>
      <sheetName val="U400"/>
      <sheetName val="U500"/>
      <sheetName val="U600"/>
      <sheetName val="U700"/>
      <sheetName val="U800"/>
      <sheetName val="U900"/>
      <sheetName val="U1000"/>
      <sheetName val="U1100"/>
      <sheetName val="U1200"/>
      <sheetName val="U1210"/>
      <sheetName val="U1300"/>
      <sheetName val="U1400"/>
      <sheetName val="V"/>
      <sheetName val="V100"/>
      <sheetName val="V300"/>
      <sheetName val="OS Matters"/>
      <sheetName val="review"/>
      <sheetName val="Standard audit marks"/>
      <sheetName val="XIAMEN-FIB1 at 6 26"/>
      <sheetName val="合同收入-普通"/>
      <sheetName val="source"/>
      <sheetName val="2171-BK"/>
      <sheetName val="应收票据(关联方)"/>
      <sheetName val="PL"/>
      <sheetName val="G101"/>
      <sheetName val="9100-PO"/>
      <sheetName val="급여원장"/>
      <sheetName val="NOTE 2"/>
      <sheetName val="02年上期"/>
      <sheetName val="Repayment Summary"/>
      <sheetName val="B"/>
      <sheetName val="dm"/>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urnal"/>
      <sheetName val="RESRVS"/>
      <sheetName val="PRODPROF"/>
      <sheetName val="input"/>
      <sheetName val="Cap-Aset"/>
      <sheetName val="INCSTATLoc"/>
      <sheetName val="CarrF"/>
      <sheetName val="LIABIL"/>
      <sheetName val="Workvs"/>
      <sheetName val="DepreLoc"/>
      <sheetName val="INCSTATYPF"/>
      <sheetName val="DepGAAP"/>
      <sheetName val="DepreYPF"/>
      <sheetName val="Balance Sheet"/>
      <sheetName val="FCF-ROCEYPF"/>
      <sheetName val="E1-Proven Dev"/>
      <sheetName val="E7-Caso en evaluación"/>
      <sheetName val="Output"/>
      <sheetName val="Output_Reservas"/>
      <sheetName val="C1-Carátula (PD)"/>
      <sheetName val="Summary"/>
      <sheetName val="Share"/>
      <sheetName val="Sheet1"/>
      <sheetName val="WrkgK"/>
      <sheetName val="Calculations"/>
      <sheetName val="E7-Caso en evaluaci髇"/>
      <sheetName val="C1-Car醫ula (P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refreshError="1"/>
      <sheetData sheetId="25"/>
      <sheetData sheetId="2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RVS"/>
      <sheetName val="SUDAREA"/>
      <sheetName val="BOGI CAP"/>
      <sheetName val="Tivacuno"/>
      <sheetName val="TOTALB16&amp;TIVAC"/>
      <sheetName val="Sheet3"/>
      <sheetName val="Summary"/>
      <sheetName val="Calculations"/>
    </sheetNames>
    <sheetDataSet>
      <sheetData sheetId="0"/>
      <sheetData sheetId="1" refreshError="1"/>
      <sheetData sheetId="2"/>
      <sheetData sheetId="3"/>
      <sheetData sheetId="4"/>
      <sheetData sheetId="5"/>
      <sheetData sheetId="6" refreshError="1"/>
      <sheetData sheetId="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RVS"/>
      <sheetName val="SUDAREA"/>
      <sheetName val="BOGI CAP"/>
      <sheetName val="Tivacuno"/>
      <sheetName val="TOTALB16&amp;TIVAC"/>
      <sheetName val="Sheet3"/>
      <sheetName val="Summary"/>
    </sheetNames>
    <sheetDataSet>
      <sheetData sheetId="0"/>
      <sheetData sheetId="1" refreshError="1">
        <row r="1">
          <cell r="A1" t="str">
            <v>SUD AREA</v>
          </cell>
        </row>
        <row r="2">
          <cell r="C2" t="str">
            <v>Totales/ratios</v>
          </cell>
        </row>
        <row r="3">
          <cell r="B3" t="str">
            <v>Days</v>
          </cell>
          <cell r="C3">
            <v>0</v>
          </cell>
          <cell r="D3">
            <v>365</v>
          </cell>
          <cell r="E3">
            <v>365</v>
          </cell>
          <cell r="F3">
            <v>365</v>
          </cell>
          <cell r="G3">
            <v>365</v>
          </cell>
          <cell r="H3">
            <v>365</v>
          </cell>
          <cell r="I3">
            <v>365</v>
          </cell>
          <cell r="J3">
            <v>365</v>
          </cell>
          <cell r="K3">
            <v>365</v>
          </cell>
          <cell r="L3">
            <v>365</v>
          </cell>
          <cell r="M3">
            <v>365</v>
          </cell>
          <cell r="N3">
            <v>365</v>
          </cell>
          <cell r="O3">
            <v>365</v>
          </cell>
          <cell r="P3">
            <v>365</v>
          </cell>
          <cell r="Q3">
            <v>365</v>
          </cell>
          <cell r="R3">
            <v>365</v>
          </cell>
          <cell r="S3">
            <v>365</v>
          </cell>
          <cell r="T3">
            <v>365</v>
          </cell>
          <cell r="U3">
            <v>365</v>
          </cell>
        </row>
        <row r="4">
          <cell r="B4" t="str">
            <v>Years</v>
          </cell>
          <cell r="C4">
            <v>0</v>
          </cell>
          <cell r="D4">
            <v>2000</v>
          </cell>
          <cell r="E4">
            <v>2001</v>
          </cell>
          <cell r="F4">
            <v>2002</v>
          </cell>
          <cell r="G4">
            <v>2003</v>
          </cell>
          <cell r="H4">
            <v>2004</v>
          </cell>
          <cell r="I4">
            <v>2005</v>
          </cell>
          <cell r="J4">
            <v>2006</v>
          </cell>
          <cell r="K4">
            <v>2007</v>
          </cell>
          <cell r="L4">
            <v>2008</v>
          </cell>
          <cell r="M4">
            <v>2009</v>
          </cell>
          <cell r="N4">
            <v>2010</v>
          </cell>
          <cell r="O4">
            <v>2011</v>
          </cell>
          <cell r="P4">
            <v>2012</v>
          </cell>
          <cell r="Q4">
            <v>2013</v>
          </cell>
          <cell r="R4">
            <v>2014</v>
          </cell>
          <cell r="S4">
            <v>2015</v>
          </cell>
          <cell r="T4">
            <v>2016</v>
          </cell>
          <cell r="U4">
            <v>2017</v>
          </cell>
          <cell r="V4">
            <v>2018</v>
          </cell>
          <cell r="W4">
            <v>2019</v>
          </cell>
          <cell r="X4">
            <v>2020</v>
          </cell>
        </row>
        <row r="5">
          <cell r="A5" t="str">
            <v>PDP</v>
          </cell>
          <cell r="B5" t="str">
            <v>Daily Production (bbls)</v>
          </cell>
          <cell r="C5">
            <v>0.95861977897011863</v>
          </cell>
          <cell r="D5">
            <v>34250</v>
          </cell>
          <cell r="E5">
            <v>32832.727429726561</v>
          </cell>
          <cell r="F5">
            <v>31474.101911670627</v>
          </cell>
          <cell r="G5">
            <v>30171.696617848684</v>
          </cell>
          <cell r="H5">
            <v>28923.185142955583</v>
          </cell>
          <cell r="I5">
            <v>27726.337348851899</v>
          </cell>
          <cell r="J5">
            <v>26579.015381007353</v>
          </cell>
          <cell r="K5">
            <v>25479.169849784652</v>
          </cell>
          <cell r="L5">
            <v>24424.836169742674</v>
          </cell>
          <cell r="M5">
            <v>23414.131050420081</v>
          </cell>
          <cell r="N5">
            <v>22445.24913233109</v>
          </cell>
          <cell r="O5">
            <v>21516.459762164475</v>
          </cell>
          <cell r="P5">
            <v>20626.103901425562</v>
          </cell>
        </row>
        <row r="6">
          <cell r="B6" t="str">
            <v>NP (kbbls)</v>
          </cell>
          <cell r="C6">
            <v>127699.99999974418</v>
          </cell>
          <cell r="D6">
            <v>12501.25</v>
          </cell>
          <cell r="E6">
            <v>11983.945511850196</v>
          </cell>
          <cell r="F6">
            <v>11488.047197759779</v>
          </cell>
          <cell r="G6">
            <v>11012.669265514769</v>
          </cell>
          <cell r="H6">
            <v>10556.962577178787</v>
          </cell>
          <cell r="I6">
            <v>10120.113132330944</v>
          </cell>
          <cell r="J6">
            <v>9701.3406140676852</v>
          </cell>
          <cell r="K6">
            <v>9299.8969951713971</v>
          </cell>
          <cell r="L6">
            <v>8915.0652019560766</v>
          </cell>
          <cell r="M6">
            <v>8546.1578334033311</v>
          </cell>
          <cell r="N6">
            <v>8192.5159333008487</v>
          </cell>
          <cell r="O6">
            <v>7853.5078131900336</v>
          </cell>
          <cell r="P6">
            <v>7528.5279240203308</v>
          </cell>
          <cell r="Q6">
            <v>0</v>
          </cell>
          <cell r="R6">
            <v>0</v>
          </cell>
          <cell r="S6">
            <v>0</v>
          </cell>
          <cell r="T6">
            <v>0</v>
          </cell>
          <cell r="U6">
            <v>0</v>
          </cell>
          <cell r="V6">
            <v>0</v>
          </cell>
          <cell r="W6">
            <v>0</v>
          </cell>
          <cell r="X6">
            <v>0</v>
          </cell>
        </row>
        <row r="7">
          <cell r="B7" t="str">
            <v>Remaining Reserves</v>
          </cell>
          <cell r="C7">
            <v>127739</v>
          </cell>
          <cell r="D7">
            <v>115237.75</v>
          </cell>
          <cell r="E7">
            <v>103253.80448814981</v>
          </cell>
          <cell r="F7">
            <v>91765.757290390029</v>
          </cell>
          <cell r="G7">
            <v>80753.088024875266</v>
          </cell>
          <cell r="H7">
            <v>70196.125447696482</v>
          </cell>
          <cell r="I7">
            <v>60076.012315365537</v>
          </cell>
          <cell r="J7">
            <v>50374.671701297848</v>
          </cell>
          <cell r="K7">
            <v>41074.774706126453</v>
          </cell>
          <cell r="L7">
            <v>32159.709504170376</v>
          </cell>
          <cell r="M7">
            <v>23613.551670767047</v>
          </cell>
          <cell r="N7">
            <v>15421.035737466198</v>
          </cell>
          <cell r="O7">
            <v>7567.5279242761644</v>
          </cell>
          <cell r="P7">
            <v>39.000000255833584</v>
          </cell>
          <cell r="Q7">
            <v>39.000000255833584</v>
          </cell>
          <cell r="R7">
            <v>39.000000255833584</v>
          </cell>
          <cell r="S7">
            <v>39.000000255833584</v>
          </cell>
          <cell r="T7">
            <v>39.000000255833584</v>
          </cell>
          <cell r="U7">
            <v>39.000000255833584</v>
          </cell>
          <cell r="V7">
            <v>39.000000255833584</v>
          </cell>
          <cell r="W7">
            <v>39.000000255833584</v>
          </cell>
          <cell r="X7">
            <v>39.000000255833584</v>
          </cell>
        </row>
        <row r="8">
          <cell r="A8" t="str">
            <v>PUD Only</v>
          </cell>
          <cell r="B8" t="str">
            <v>Daily Production (bbls)</v>
          </cell>
          <cell r="C8">
            <v>0.98924663710927485</v>
          </cell>
          <cell r="D8">
            <v>6800</v>
          </cell>
          <cell r="E8">
            <v>34000</v>
          </cell>
          <cell r="F8">
            <v>48000</v>
          </cell>
          <cell r="G8">
            <v>47483.838581245196</v>
          </cell>
          <cell r="H8">
            <v>46973.227633536451</v>
          </cell>
          <cell r="I8">
            <v>46468.107470644398</v>
          </cell>
          <cell r="J8">
            <v>45968.419048167343</v>
          </cell>
          <cell r="K8">
            <v>45474.103956629478</v>
          </cell>
          <cell r="L8">
            <v>44985.10441465328</v>
          </cell>
          <cell r="M8">
            <v>44501.363262205348</v>
          </cell>
          <cell r="N8">
            <v>44022.823953914871</v>
          </cell>
          <cell r="O8">
            <v>43549.430552463913</v>
          </cell>
          <cell r="P8">
            <v>43081.127722048834</v>
          </cell>
          <cell r="Q8">
            <v>42617.860721911966</v>
          </cell>
          <cell r="R8">
            <v>42159.575399942863</v>
          </cell>
          <cell r="S8">
            <v>41706.218186348386</v>
          </cell>
          <cell r="T8">
            <v>41257.736087390818</v>
          </cell>
          <cell r="U8">
            <v>40814.076679193335</v>
          </cell>
        </row>
        <row r="9">
          <cell r="B9" t="str">
            <v>NP (kbbls)</v>
          </cell>
          <cell r="C9">
            <v>273699.99998965824</v>
          </cell>
          <cell r="D9">
            <v>2482</v>
          </cell>
          <cell r="E9">
            <v>12410</v>
          </cell>
          <cell r="F9">
            <v>17520</v>
          </cell>
          <cell r="G9">
            <v>17331.601082154499</v>
          </cell>
          <cell r="H9">
            <v>17145.228086240804</v>
          </cell>
          <cell r="I9">
            <v>16960.859226785204</v>
          </cell>
          <cell r="J9">
            <v>16778.47295258108</v>
          </cell>
          <cell r="K9">
            <v>16598.047944169761</v>
          </cell>
          <cell r="L9">
            <v>16419.563111348445</v>
          </cell>
          <cell r="M9">
            <v>16242.997590704952</v>
          </cell>
          <cell r="N9">
            <v>16068.330743178929</v>
          </cell>
          <cell r="O9">
            <v>15895.542151649328</v>
          </cell>
          <cell r="P9">
            <v>15724.611618547826</v>
          </cell>
          <cell r="Q9">
            <v>15555.519163497867</v>
          </cell>
          <cell r="R9">
            <v>15388.245020979146</v>
          </cell>
          <cell r="S9">
            <v>15222.76963801716</v>
          </cell>
          <cell r="T9">
            <v>15059.073671897648</v>
          </cell>
          <cell r="U9">
            <v>14897.137987905568</v>
          </cell>
          <cell r="V9">
            <v>0</v>
          </cell>
          <cell r="W9">
            <v>0</v>
          </cell>
          <cell r="X9">
            <v>0</v>
          </cell>
        </row>
        <row r="10">
          <cell r="B10" t="str">
            <v>Remaining Reserves</v>
          </cell>
          <cell r="C10">
            <v>273790</v>
          </cell>
          <cell r="D10">
            <v>271308</v>
          </cell>
          <cell r="E10">
            <v>258898</v>
          </cell>
          <cell r="F10">
            <v>241378</v>
          </cell>
          <cell r="G10">
            <v>224046.39891784551</v>
          </cell>
          <cell r="H10">
            <v>206901.17083160472</v>
          </cell>
          <cell r="I10">
            <v>189940.31160481952</v>
          </cell>
          <cell r="J10">
            <v>173161.83865223845</v>
          </cell>
          <cell r="K10">
            <v>156563.7907080687</v>
          </cell>
          <cell r="L10">
            <v>140144.22759672024</v>
          </cell>
          <cell r="M10">
            <v>123901.23000601529</v>
          </cell>
          <cell r="N10">
            <v>107832.89926283636</v>
          </cell>
          <cell r="O10">
            <v>91937.357111187041</v>
          </cell>
          <cell r="P10">
            <v>76212.745492639209</v>
          </cell>
          <cell r="Q10">
            <v>60657.22632914134</v>
          </cell>
          <cell r="R10">
            <v>45268.981308162198</v>
          </cell>
          <cell r="S10">
            <v>30046.211670145036</v>
          </cell>
          <cell r="T10">
            <v>14987.137998247388</v>
          </cell>
          <cell r="U10">
            <v>90.000010341820598</v>
          </cell>
          <cell r="V10">
            <v>90.000010341820598</v>
          </cell>
          <cell r="W10">
            <v>90.000010341820598</v>
          </cell>
          <cell r="X10">
            <v>90.000010341820598</v>
          </cell>
        </row>
        <row r="11">
          <cell r="A11" t="str">
            <v>P2 Only</v>
          </cell>
          <cell r="B11" t="str">
            <v>Daily Production (bbls)</v>
          </cell>
          <cell r="C11">
            <v>0.8</v>
          </cell>
          <cell r="D11">
            <v>0</v>
          </cell>
          <cell r="E11">
            <v>0</v>
          </cell>
          <cell r="F11">
            <v>0</v>
          </cell>
          <cell r="G11">
            <v>0</v>
          </cell>
          <cell r="H11">
            <v>0</v>
          </cell>
          <cell r="I11">
            <v>0</v>
          </cell>
          <cell r="J11">
            <v>0</v>
          </cell>
          <cell r="K11">
            <v>0</v>
          </cell>
          <cell r="L11">
            <v>0</v>
          </cell>
          <cell r="M11">
            <v>0</v>
          </cell>
          <cell r="N11">
            <v>0</v>
          </cell>
          <cell r="O11">
            <v>3000</v>
          </cell>
          <cell r="P11">
            <v>3000</v>
          </cell>
          <cell r="Q11">
            <v>16500</v>
          </cell>
          <cell r="R11">
            <v>16500</v>
          </cell>
          <cell r="S11">
            <v>16500</v>
          </cell>
          <cell r="T11">
            <v>16500</v>
          </cell>
          <cell r="U11">
            <v>16500</v>
          </cell>
        </row>
        <row r="12">
          <cell r="B12" t="str">
            <v>NP (kbbls)</v>
          </cell>
          <cell r="C12">
            <v>32302.5</v>
          </cell>
          <cell r="D12">
            <v>0</v>
          </cell>
          <cell r="E12">
            <v>0</v>
          </cell>
          <cell r="F12">
            <v>0</v>
          </cell>
          <cell r="G12">
            <v>0</v>
          </cell>
          <cell r="H12">
            <v>0</v>
          </cell>
          <cell r="I12">
            <v>0</v>
          </cell>
          <cell r="J12">
            <v>0</v>
          </cell>
          <cell r="K12">
            <v>0</v>
          </cell>
          <cell r="L12">
            <v>0</v>
          </cell>
          <cell r="M12">
            <v>0</v>
          </cell>
          <cell r="N12">
            <v>0</v>
          </cell>
          <cell r="O12">
            <v>1095</v>
          </cell>
          <cell r="P12">
            <v>1095</v>
          </cell>
          <cell r="Q12">
            <v>6022.5</v>
          </cell>
          <cell r="R12">
            <v>6022.5</v>
          </cell>
          <cell r="S12">
            <v>6022.5</v>
          </cell>
          <cell r="T12">
            <v>6022.5</v>
          </cell>
          <cell r="U12">
            <v>6022.5</v>
          </cell>
          <cell r="V12">
            <v>0</v>
          </cell>
          <cell r="W12">
            <v>0</v>
          </cell>
          <cell r="X12">
            <v>0</v>
          </cell>
        </row>
        <row r="13">
          <cell r="B13" t="str">
            <v>Remaining Reserves</v>
          </cell>
          <cell r="C13">
            <v>32522</v>
          </cell>
          <cell r="D13">
            <v>32522</v>
          </cell>
          <cell r="E13">
            <v>32522</v>
          </cell>
          <cell r="F13">
            <v>32522</v>
          </cell>
          <cell r="G13">
            <v>32522</v>
          </cell>
          <cell r="H13">
            <v>32522</v>
          </cell>
          <cell r="I13">
            <v>32522</v>
          </cell>
          <cell r="J13">
            <v>32522</v>
          </cell>
          <cell r="K13">
            <v>32522</v>
          </cell>
          <cell r="L13">
            <v>32522</v>
          </cell>
          <cell r="M13">
            <v>32522</v>
          </cell>
          <cell r="N13">
            <v>32522</v>
          </cell>
          <cell r="O13">
            <v>31427</v>
          </cell>
          <cell r="P13">
            <v>30332</v>
          </cell>
          <cell r="Q13">
            <v>24309.5</v>
          </cell>
          <cell r="R13">
            <v>18287</v>
          </cell>
          <cell r="S13">
            <v>12264.5</v>
          </cell>
          <cell r="T13">
            <v>6242</v>
          </cell>
          <cell r="U13">
            <v>219.5</v>
          </cell>
          <cell r="V13">
            <v>219.5</v>
          </cell>
          <cell r="W13">
            <v>219.5</v>
          </cell>
          <cell r="X13">
            <v>219.5</v>
          </cell>
        </row>
        <row r="14">
          <cell r="A14" t="str">
            <v>P3 Only</v>
          </cell>
          <cell r="B14" t="str">
            <v>Daily Production (bbls)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6000</v>
          </cell>
          <cell r="R14">
            <v>7000</v>
          </cell>
          <cell r="S14">
            <v>7000</v>
          </cell>
          <cell r="T14">
            <v>8000</v>
          </cell>
          <cell r="U14">
            <v>8000</v>
          </cell>
          <cell r="V14">
            <v>0</v>
          </cell>
        </row>
        <row r="15">
          <cell r="B15" t="str">
            <v>NP (kbbls)</v>
          </cell>
          <cell r="C15">
            <v>13140</v>
          </cell>
          <cell r="D15">
            <v>0</v>
          </cell>
          <cell r="E15">
            <v>0</v>
          </cell>
          <cell r="F15">
            <v>0</v>
          </cell>
          <cell r="G15">
            <v>0</v>
          </cell>
          <cell r="H15">
            <v>0</v>
          </cell>
          <cell r="I15">
            <v>0</v>
          </cell>
          <cell r="J15">
            <v>0</v>
          </cell>
          <cell r="K15">
            <v>0</v>
          </cell>
          <cell r="L15">
            <v>0</v>
          </cell>
          <cell r="M15">
            <v>0</v>
          </cell>
          <cell r="N15">
            <v>0</v>
          </cell>
          <cell r="O15">
            <v>0</v>
          </cell>
          <cell r="P15">
            <v>0</v>
          </cell>
          <cell r="Q15">
            <v>2190</v>
          </cell>
          <cell r="R15">
            <v>2555</v>
          </cell>
          <cell r="S15">
            <v>2555</v>
          </cell>
          <cell r="T15">
            <v>2920</v>
          </cell>
          <cell r="U15">
            <v>2920</v>
          </cell>
          <cell r="V15">
            <v>0</v>
          </cell>
          <cell r="W15">
            <v>0</v>
          </cell>
          <cell r="X15">
            <v>0</v>
          </cell>
        </row>
        <row r="16">
          <cell r="B16" t="str">
            <v>Remaining Reserves</v>
          </cell>
          <cell r="C16">
            <v>28400</v>
          </cell>
          <cell r="D16">
            <v>28400</v>
          </cell>
          <cell r="E16">
            <v>28400</v>
          </cell>
          <cell r="F16">
            <v>28400</v>
          </cell>
          <cell r="G16">
            <v>28400</v>
          </cell>
          <cell r="H16">
            <v>28400</v>
          </cell>
          <cell r="I16">
            <v>28400</v>
          </cell>
          <cell r="J16">
            <v>28400</v>
          </cell>
          <cell r="K16">
            <v>28400</v>
          </cell>
          <cell r="L16">
            <v>28400</v>
          </cell>
          <cell r="M16">
            <v>28400</v>
          </cell>
          <cell r="N16">
            <v>28400</v>
          </cell>
          <cell r="O16">
            <v>28400</v>
          </cell>
          <cell r="P16">
            <v>28400</v>
          </cell>
          <cell r="Q16">
            <v>26210</v>
          </cell>
          <cell r="R16">
            <v>23655</v>
          </cell>
          <cell r="S16">
            <v>21100</v>
          </cell>
          <cell r="T16">
            <v>18180</v>
          </cell>
          <cell r="U16">
            <v>15260</v>
          </cell>
          <cell r="V16">
            <v>15260</v>
          </cell>
          <cell r="W16">
            <v>15260</v>
          </cell>
          <cell r="X16">
            <v>15260</v>
          </cell>
        </row>
        <row r="17">
          <cell r="A17" t="str">
            <v>E Only</v>
          </cell>
          <cell r="B17" t="str">
            <v>Daily Production (bbls)</v>
          </cell>
        </row>
        <row r="18">
          <cell r="B18" t="str">
            <v>NP (kbbls)</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row>
        <row r="19">
          <cell r="B19" t="str">
            <v>Remaining Reserves</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row>
        <row r="21">
          <cell r="A21" t="str">
            <v>TOTAL DAILY PRODUCTION</v>
          </cell>
          <cell r="B21">
            <v>0</v>
          </cell>
          <cell r="C21">
            <v>446842.49998940242</v>
          </cell>
          <cell r="D21">
            <v>41050</v>
          </cell>
          <cell r="E21">
            <v>66832.727429726569</v>
          </cell>
          <cell r="F21">
            <v>79474.10191167063</v>
          </cell>
          <cell r="G21">
            <v>77655.53519909388</v>
          </cell>
          <cell r="H21">
            <v>75896.412776492041</v>
          </cell>
          <cell r="I21">
            <v>74194.444819496304</v>
          </cell>
          <cell r="J21">
            <v>72547.434429174697</v>
          </cell>
          <cell r="K21">
            <v>70953.27380641413</v>
          </cell>
          <cell r="L21">
            <v>69409.940584395954</v>
          </cell>
          <cell r="M21">
            <v>67915.494312625437</v>
          </cell>
          <cell r="N21">
            <v>66468.07308624596</v>
          </cell>
          <cell r="O21">
            <v>68065.890314628385</v>
          </cell>
          <cell r="P21">
            <v>66707.231623474392</v>
          </cell>
          <cell r="Q21">
            <v>65117.860721911966</v>
          </cell>
          <cell r="R21">
            <v>65659.575399942871</v>
          </cell>
          <cell r="S21">
            <v>65206.218186348386</v>
          </cell>
          <cell r="T21">
            <v>65757.736087390818</v>
          </cell>
          <cell r="U21">
            <v>65314.076679193335</v>
          </cell>
          <cell r="V21">
            <v>0</v>
          </cell>
          <cell r="W21">
            <v>0</v>
          </cell>
          <cell r="X21">
            <v>0</v>
          </cell>
        </row>
        <row r="22">
          <cell r="A22" t="str">
            <v>TOTAL NP PRODUCTION</v>
          </cell>
          <cell r="B22">
            <v>0</v>
          </cell>
          <cell r="C22">
            <v>0</v>
          </cell>
          <cell r="D22">
            <v>14983.25</v>
          </cell>
          <cell r="E22">
            <v>24393.945511850194</v>
          </cell>
          <cell r="F22">
            <v>29008.047197759777</v>
          </cell>
          <cell r="G22">
            <v>28344.27034766927</v>
          </cell>
          <cell r="H22">
            <v>27702.190663419591</v>
          </cell>
          <cell r="I22">
            <v>27080.972359116146</v>
          </cell>
          <cell r="J22">
            <v>26479.813566648765</v>
          </cell>
          <cell r="K22">
            <v>25897.944939341156</v>
          </cell>
          <cell r="L22">
            <v>25334.628313304522</v>
          </cell>
          <cell r="M22">
            <v>24789.155424108285</v>
          </cell>
          <cell r="N22">
            <v>24260.846676479778</v>
          </cell>
          <cell r="O22">
            <v>24844.04996483936</v>
          </cell>
          <cell r="P22">
            <v>24348.139542568155</v>
          </cell>
          <cell r="Q22">
            <v>23768.019163497869</v>
          </cell>
          <cell r="R22">
            <v>23965.745020979146</v>
          </cell>
          <cell r="S22">
            <v>23800.269638017162</v>
          </cell>
          <cell r="T22">
            <v>24001.573671897648</v>
          </cell>
          <cell r="U22">
            <v>23839.637987905568</v>
          </cell>
          <cell r="V22">
            <v>0</v>
          </cell>
          <cell r="W22">
            <v>0</v>
          </cell>
          <cell r="X22">
            <v>0</v>
          </cell>
        </row>
        <row r="23">
          <cell r="A23" t="str">
            <v>INITIAL RESERVES</v>
          </cell>
          <cell r="B23">
            <v>0</v>
          </cell>
          <cell r="C23">
            <v>462451</v>
          </cell>
        </row>
        <row r="24">
          <cell r="A24" t="str">
            <v>TOTAL RESERVE ADDITION</v>
          </cell>
        </row>
        <row r="25">
          <cell r="A25" t="str">
            <v>TOTAL DEVELOPED RESERVES</v>
          </cell>
        </row>
        <row r="26">
          <cell r="A26" t="str">
            <v>TOTAL REMAINING RESERVES</v>
          </cell>
        </row>
        <row r="28">
          <cell r="A28" t="str">
            <v>PDP</v>
          </cell>
          <cell r="B28" t="str">
            <v>Development wells</v>
          </cell>
          <cell r="C28">
            <v>0</v>
          </cell>
        </row>
        <row r="29">
          <cell r="B29" t="str">
            <v>Horizontal</v>
          </cell>
          <cell r="C29">
            <v>2.7</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B30" t="str">
            <v>Directional</v>
          </cell>
          <cell r="C30">
            <v>1.7</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row>
        <row r="31">
          <cell r="B31" t="str">
            <v>Exploration wells (direct.)</v>
          </cell>
          <cell r="C31">
            <v>1.7</v>
          </cell>
        </row>
        <row r="32">
          <cell r="B32" t="str">
            <v>Injector wells (direct.)</v>
          </cell>
          <cell r="C32">
            <v>1.7</v>
          </cell>
        </row>
        <row r="33">
          <cell r="B33" t="str">
            <v>Cum. Wells</v>
          </cell>
        </row>
        <row r="34">
          <cell r="B34" t="str">
            <v>Develop. Drilling</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B35" t="str">
            <v>Injector driling</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B36" t="str">
            <v>Recomp. &amp; NT</v>
          </cell>
        </row>
        <row r="37">
          <cell r="B37" t="str">
            <v>Exploration drilling</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B38" t="str">
            <v>G&amp;G</v>
          </cell>
        </row>
        <row r="39">
          <cell r="B39" t="str">
            <v>Develop. Facilities</v>
          </cell>
        </row>
        <row r="40">
          <cell r="B40" t="str">
            <v>Injector facilities</v>
          </cell>
        </row>
        <row r="41">
          <cell r="B41" t="str">
            <v>Exploration Facilities</v>
          </cell>
        </row>
        <row r="42">
          <cell r="B42" t="str">
            <v>Other Capital</v>
          </cell>
        </row>
        <row r="43">
          <cell r="B43" t="str">
            <v>TOTAL CAPITAL</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row>
        <row r="44">
          <cell r="B44" t="str">
            <v>Finding &amp; Develop.</v>
          </cell>
          <cell r="C44">
            <v>0</v>
          </cell>
        </row>
        <row r="45">
          <cell r="A45" t="str">
            <v>PUD</v>
          </cell>
          <cell r="B45" t="str">
            <v>Development wells</v>
          </cell>
          <cell r="C45">
            <v>114</v>
          </cell>
          <cell r="D45">
            <v>6</v>
          </cell>
          <cell r="E45">
            <v>12</v>
          </cell>
          <cell r="F45">
            <v>12</v>
          </cell>
          <cell r="G45">
            <v>13</v>
          </cell>
          <cell r="H45">
            <v>12</v>
          </cell>
          <cell r="I45">
            <v>8</v>
          </cell>
          <cell r="J45">
            <v>8</v>
          </cell>
          <cell r="K45">
            <v>8</v>
          </cell>
          <cell r="L45">
            <v>10</v>
          </cell>
          <cell r="M45">
            <v>10</v>
          </cell>
          <cell r="N45">
            <v>10</v>
          </cell>
          <cell r="O45">
            <v>5</v>
          </cell>
        </row>
        <row r="46">
          <cell r="B46" t="str">
            <v>Horizontal</v>
          </cell>
          <cell r="C46">
            <v>2.7</v>
          </cell>
          <cell r="D46">
            <v>4.8000000000000007</v>
          </cell>
          <cell r="E46">
            <v>9.6000000000000014</v>
          </cell>
          <cell r="F46">
            <v>9.6000000000000014</v>
          </cell>
          <cell r="G46">
            <v>10.4</v>
          </cell>
          <cell r="H46">
            <v>9.6000000000000014</v>
          </cell>
          <cell r="I46">
            <v>6.4</v>
          </cell>
          <cell r="J46">
            <v>6.4</v>
          </cell>
          <cell r="K46">
            <v>6.4</v>
          </cell>
          <cell r="L46">
            <v>8</v>
          </cell>
          <cell r="M46">
            <v>8</v>
          </cell>
          <cell r="N46">
            <v>8</v>
          </cell>
          <cell r="O46">
            <v>4</v>
          </cell>
          <cell r="P46">
            <v>0</v>
          </cell>
          <cell r="Q46">
            <v>0</v>
          </cell>
          <cell r="R46">
            <v>0</v>
          </cell>
          <cell r="S46">
            <v>0</v>
          </cell>
          <cell r="T46">
            <v>0</v>
          </cell>
          <cell r="U46">
            <v>0</v>
          </cell>
          <cell r="V46">
            <v>0</v>
          </cell>
          <cell r="W46">
            <v>0</v>
          </cell>
          <cell r="X46">
            <v>0</v>
          </cell>
        </row>
        <row r="47">
          <cell r="B47" t="str">
            <v>Directional</v>
          </cell>
          <cell r="C47">
            <v>1.7</v>
          </cell>
          <cell r="D47">
            <v>1.1999999999999993</v>
          </cell>
          <cell r="E47">
            <v>2.3999999999999986</v>
          </cell>
          <cell r="F47">
            <v>2.3999999999999986</v>
          </cell>
          <cell r="G47">
            <v>2.5999999999999996</v>
          </cell>
          <cell r="H47">
            <v>2.3999999999999986</v>
          </cell>
          <cell r="I47">
            <v>1.5999999999999996</v>
          </cell>
          <cell r="J47">
            <v>1.5999999999999996</v>
          </cell>
          <cell r="K47">
            <v>1.5999999999999996</v>
          </cell>
          <cell r="L47">
            <v>2</v>
          </cell>
          <cell r="M47">
            <v>2</v>
          </cell>
          <cell r="N47">
            <v>2</v>
          </cell>
          <cell r="O47">
            <v>1</v>
          </cell>
          <cell r="P47">
            <v>0</v>
          </cell>
          <cell r="Q47">
            <v>0</v>
          </cell>
          <cell r="R47">
            <v>0</v>
          </cell>
          <cell r="S47">
            <v>0</v>
          </cell>
          <cell r="T47">
            <v>0</v>
          </cell>
          <cell r="U47">
            <v>0</v>
          </cell>
          <cell r="V47">
            <v>0</v>
          </cell>
          <cell r="W47">
            <v>0</v>
          </cell>
          <cell r="X47">
            <v>0</v>
          </cell>
        </row>
        <row r="48">
          <cell r="B48" t="str">
            <v>Exploration wells (direct.)</v>
          </cell>
          <cell r="C48">
            <v>1.7</v>
          </cell>
        </row>
        <row r="49">
          <cell r="B49" t="str">
            <v>Injector wells (direct.)</v>
          </cell>
          <cell r="C49">
            <v>1.7</v>
          </cell>
        </row>
        <row r="50">
          <cell r="B50" t="str">
            <v>Cum. Wells</v>
          </cell>
        </row>
        <row r="51">
          <cell r="B51" t="str">
            <v>Develop. Drilling</v>
          </cell>
          <cell r="C51">
            <v>0</v>
          </cell>
          <cell r="D51">
            <v>15.000000000000002</v>
          </cell>
          <cell r="E51">
            <v>30.000000000000004</v>
          </cell>
          <cell r="F51">
            <v>30.000000000000004</v>
          </cell>
          <cell r="G51">
            <v>32.5</v>
          </cell>
          <cell r="H51">
            <v>30.000000000000004</v>
          </cell>
          <cell r="I51">
            <v>20</v>
          </cell>
          <cell r="J51">
            <v>20</v>
          </cell>
          <cell r="K51">
            <v>20</v>
          </cell>
          <cell r="L51">
            <v>25</v>
          </cell>
          <cell r="M51">
            <v>25</v>
          </cell>
          <cell r="N51">
            <v>25</v>
          </cell>
          <cell r="O51">
            <v>12.5</v>
          </cell>
          <cell r="P51">
            <v>0</v>
          </cell>
          <cell r="Q51">
            <v>0</v>
          </cell>
          <cell r="R51">
            <v>0</v>
          </cell>
          <cell r="S51">
            <v>0</v>
          </cell>
          <cell r="T51">
            <v>0</v>
          </cell>
          <cell r="U51">
            <v>0</v>
          </cell>
          <cell r="V51">
            <v>0</v>
          </cell>
          <cell r="W51">
            <v>0</v>
          </cell>
          <cell r="X51">
            <v>0</v>
          </cell>
        </row>
        <row r="52">
          <cell r="B52" t="str">
            <v>Injector driling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row>
        <row r="53">
          <cell r="B53" t="str">
            <v>Recomp. &amp; NT</v>
          </cell>
        </row>
        <row r="54">
          <cell r="B54" t="str">
            <v>Exploration drilling</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row>
        <row r="55">
          <cell r="B55" t="str">
            <v>G&amp;G</v>
          </cell>
        </row>
        <row r="56">
          <cell r="B56" t="str">
            <v>Develop. Facilities</v>
          </cell>
        </row>
        <row r="57">
          <cell r="B57" t="str">
            <v>Injector facilities</v>
          </cell>
        </row>
        <row r="58">
          <cell r="B58" t="str">
            <v>Exploration Facilities</v>
          </cell>
        </row>
        <row r="59">
          <cell r="B59" t="str">
            <v>Other Capital</v>
          </cell>
        </row>
        <row r="60">
          <cell r="B60" t="str">
            <v>TOTAL CAPITAL</v>
          </cell>
          <cell r="C60">
            <v>285</v>
          </cell>
          <cell r="D60">
            <v>15.000000000000002</v>
          </cell>
          <cell r="E60">
            <v>30.000000000000004</v>
          </cell>
          <cell r="F60">
            <v>30.000000000000004</v>
          </cell>
          <cell r="G60">
            <v>32.5</v>
          </cell>
          <cell r="H60">
            <v>30.000000000000004</v>
          </cell>
          <cell r="I60">
            <v>20</v>
          </cell>
          <cell r="J60">
            <v>20</v>
          </cell>
          <cell r="K60">
            <v>20</v>
          </cell>
          <cell r="L60">
            <v>25</v>
          </cell>
          <cell r="M60">
            <v>25</v>
          </cell>
          <cell r="N60">
            <v>25</v>
          </cell>
          <cell r="O60">
            <v>12.5</v>
          </cell>
          <cell r="P60">
            <v>0</v>
          </cell>
          <cell r="Q60">
            <v>0</v>
          </cell>
          <cell r="R60">
            <v>0</v>
          </cell>
          <cell r="S60">
            <v>0</v>
          </cell>
          <cell r="T60">
            <v>0</v>
          </cell>
          <cell r="U60">
            <v>0</v>
          </cell>
          <cell r="V60">
            <v>0</v>
          </cell>
          <cell r="W60">
            <v>0</v>
          </cell>
          <cell r="X60">
            <v>0</v>
          </cell>
        </row>
        <row r="61">
          <cell r="B61" t="str">
            <v>Finding &amp; Develop.</v>
          </cell>
          <cell r="C61">
            <v>1.041286079688596E-3</v>
          </cell>
        </row>
        <row r="62">
          <cell r="A62" t="str">
            <v>P2</v>
          </cell>
          <cell r="B62" t="str">
            <v>Development wells</v>
          </cell>
          <cell r="C62">
            <v>24</v>
          </cell>
          <cell r="D62">
            <v>0</v>
          </cell>
          <cell r="E62">
            <v>0</v>
          </cell>
          <cell r="F62">
            <v>0</v>
          </cell>
          <cell r="G62">
            <v>0</v>
          </cell>
          <cell r="H62">
            <v>0</v>
          </cell>
          <cell r="I62">
            <v>2</v>
          </cell>
          <cell r="J62">
            <v>2</v>
          </cell>
          <cell r="K62">
            <v>2</v>
          </cell>
          <cell r="L62">
            <v>2</v>
          </cell>
          <cell r="M62">
            <v>2</v>
          </cell>
          <cell r="N62">
            <v>2</v>
          </cell>
          <cell r="O62">
            <v>4</v>
          </cell>
          <cell r="P62">
            <v>4</v>
          </cell>
          <cell r="Q62">
            <v>2</v>
          </cell>
          <cell r="R62">
            <v>2</v>
          </cell>
        </row>
        <row r="63">
          <cell r="B63" t="str">
            <v>Horizontal</v>
          </cell>
          <cell r="C63">
            <v>2.7</v>
          </cell>
          <cell r="D63">
            <v>0</v>
          </cell>
          <cell r="E63">
            <v>0</v>
          </cell>
          <cell r="F63">
            <v>0</v>
          </cell>
          <cell r="G63">
            <v>0</v>
          </cell>
          <cell r="H63">
            <v>0</v>
          </cell>
          <cell r="I63">
            <v>1.6</v>
          </cell>
          <cell r="J63">
            <v>1.6</v>
          </cell>
          <cell r="K63">
            <v>1.6</v>
          </cell>
          <cell r="L63">
            <v>1.6</v>
          </cell>
          <cell r="M63">
            <v>1.6</v>
          </cell>
          <cell r="N63">
            <v>1.6</v>
          </cell>
          <cell r="O63">
            <v>3.2</v>
          </cell>
          <cell r="P63">
            <v>3.2</v>
          </cell>
          <cell r="Q63">
            <v>1.6</v>
          </cell>
          <cell r="R63">
            <v>1.6</v>
          </cell>
          <cell r="S63">
            <v>0</v>
          </cell>
          <cell r="T63">
            <v>0</v>
          </cell>
          <cell r="U63">
            <v>0</v>
          </cell>
          <cell r="V63">
            <v>0</v>
          </cell>
          <cell r="W63">
            <v>0</v>
          </cell>
          <cell r="X63">
            <v>0</v>
          </cell>
        </row>
        <row r="64">
          <cell r="B64" t="str">
            <v>Directional</v>
          </cell>
          <cell r="C64">
            <v>1.7</v>
          </cell>
          <cell r="D64">
            <v>0</v>
          </cell>
          <cell r="E64">
            <v>0</v>
          </cell>
          <cell r="F64">
            <v>0</v>
          </cell>
          <cell r="G64">
            <v>0</v>
          </cell>
          <cell r="H64">
            <v>0</v>
          </cell>
          <cell r="I64">
            <v>0.39999999999999991</v>
          </cell>
          <cell r="J64">
            <v>0.39999999999999991</v>
          </cell>
          <cell r="K64">
            <v>0.39999999999999991</v>
          </cell>
          <cell r="L64">
            <v>0.39999999999999991</v>
          </cell>
          <cell r="M64">
            <v>0.39999999999999991</v>
          </cell>
          <cell r="N64">
            <v>0.39999999999999991</v>
          </cell>
          <cell r="O64">
            <v>0.79999999999999982</v>
          </cell>
          <cell r="P64">
            <v>0.79999999999999982</v>
          </cell>
          <cell r="Q64">
            <v>0.39999999999999991</v>
          </cell>
          <cell r="R64">
            <v>0.39999999999999991</v>
          </cell>
          <cell r="S64">
            <v>0</v>
          </cell>
          <cell r="T64">
            <v>0</v>
          </cell>
          <cell r="U64">
            <v>0</v>
          </cell>
          <cell r="V64">
            <v>0</v>
          </cell>
          <cell r="W64">
            <v>0</v>
          </cell>
          <cell r="X64">
            <v>0</v>
          </cell>
        </row>
        <row r="65">
          <cell r="B65" t="str">
            <v>Exploration wells (direct.)</v>
          </cell>
          <cell r="C65">
            <v>1.7</v>
          </cell>
        </row>
        <row r="66">
          <cell r="B66" t="str">
            <v>Injector wells (direct.)</v>
          </cell>
          <cell r="C66">
            <v>1.7</v>
          </cell>
        </row>
        <row r="67">
          <cell r="B67" t="str">
            <v>Cum. Wells</v>
          </cell>
        </row>
        <row r="68">
          <cell r="B68" t="str">
            <v>Develop. Drilling</v>
          </cell>
          <cell r="C68">
            <v>0</v>
          </cell>
          <cell r="D68">
            <v>0</v>
          </cell>
          <cell r="E68">
            <v>0</v>
          </cell>
          <cell r="F68">
            <v>0</v>
          </cell>
          <cell r="G68">
            <v>0</v>
          </cell>
          <cell r="H68">
            <v>0</v>
          </cell>
          <cell r="I68">
            <v>5</v>
          </cell>
          <cell r="J68">
            <v>5</v>
          </cell>
          <cell r="K68">
            <v>5</v>
          </cell>
          <cell r="L68">
            <v>5</v>
          </cell>
          <cell r="M68">
            <v>5</v>
          </cell>
          <cell r="N68">
            <v>5</v>
          </cell>
          <cell r="O68">
            <v>10</v>
          </cell>
          <cell r="P68">
            <v>10</v>
          </cell>
          <cell r="Q68">
            <v>5</v>
          </cell>
          <cell r="R68">
            <v>5</v>
          </cell>
          <cell r="S68">
            <v>0</v>
          </cell>
          <cell r="T68">
            <v>0</v>
          </cell>
          <cell r="U68">
            <v>0</v>
          </cell>
          <cell r="V68">
            <v>0</v>
          </cell>
          <cell r="W68">
            <v>0</v>
          </cell>
          <cell r="X68">
            <v>0</v>
          </cell>
        </row>
        <row r="69">
          <cell r="B69" t="str">
            <v>Injector driling</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B70" t="str">
            <v>Recomp. &amp; NT</v>
          </cell>
        </row>
        <row r="71">
          <cell r="B71" t="str">
            <v>Exploration drilling</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row>
        <row r="72">
          <cell r="B72" t="str">
            <v>G&amp;G</v>
          </cell>
        </row>
        <row r="73">
          <cell r="B73" t="str">
            <v>Develop. Facilities</v>
          </cell>
        </row>
        <row r="74">
          <cell r="B74" t="str">
            <v>Injector facilities</v>
          </cell>
        </row>
        <row r="75">
          <cell r="B75" t="str">
            <v>Exploration Facilities</v>
          </cell>
        </row>
        <row r="76">
          <cell r="B76" t="str">
            <v>Other Capital</v>
          </cell>
        </row>
        <row r="77">
          <cell r="B77" t="str">
            <v>TOTAL CAPITAL</v>
          </cell>
          <cell r="C77">
            <v>60</v>
          </cell>
          <cell r="D77">
            <v>0</v>
          </cell>
          <cell r="E77">
            <v>0</v>
          </cell>
          <cell r="F77">
            <v>0</v>
          </cell>
          <cell r="G77">
            <v>0</v>
          </cell>
          <cell r="H77">
            <v>0</v>
          </cell>
          <cell r="I77">
            <v>5</v>
          </cell>
          <cell r="J77">
            <v>5</v>
          </cell>
          <cell r="K77">
            <v>5</v>
          </cell>
          <cell r="L77">
            <v>5</v>
          </cell>
          <cell r="M77">
            <v>5</v>
          </cell>
          <cell r="N77">
            <v>5</v>
          </cell>
          <cell r="O77">
            <v>10</v>
          </cell>
          <cell r="P77">
            <v>10</v>
          </cell>
          <cell r="Q77">
            <v>5</v>
          </cell>
          <cell r="R77">
            <v>5</v>
          </cell>
          <cell r="S77">
            <v>0</v>
          </cell>
          <cell r="T77">
            <v>0</v>
          </cell>
          <cell r="U77">
            <v>0</v>
          </cell>
          <cell r="V77">
            <v>0</v>
          </cell>
          <cell r="W77">
            <v>0</v>
          </cell>
          <cell r="X77">
            <v>0</v>
          </cell>
        </row>
        <row r="78">
          <cell r="B78" t="str">
            <v>Finding &amp; Develop.</v>
          </cell>
          <cell r="C78">
            <v>1.8574413745066172E-3</v>
          </cell>
        </row>
        <row r="79">
          <cell r="A79" t="str">
            <v>P3</v>
          </cell>
          <cell r="B79" t="str">
            <v>Development wells</v>
          </cell>
          <cell r="C79">
            <v>26</v>
          </cell>
          <cell r="D79">
            <v>0</v>
          </cell>
          <cell r="E79">
            <v>0</v>
          </cell>
          <cell r="F79">
            <v>0</v>
          </cell>
          <cell r="G79">
            <v>0</v>
          </cell>
          <cell r="H79">
            <v>0</v>
          </cell>
          <cell r="I79">
            <v>0</v>
          </cell>
          <cell r="J79">
            <v>0</v>
          </cell>
          <cell r="K79">
            <v>0</v>
          </cell>
          <cell r="L79">
            <v>0</v>
          </cell>
          <cell r="M79">
            <v>1</v>
          </cell>
          <cell r="N79">
            <v>1</v>
          </cell>
          <cell r="O79">
            <v>6</v>
          </cell>
          <cell r="P79">
            <v>6</v>
          </cell>
          <cell r="Q79">
            <v>6</v>
          </cell>
          <cell r="R79">
            <v>6</v>
          </cell>
        </row>
        <row r="80">
          <cell r="B80" t="str">
            <v>Horizontal</v>
          </cell>
          <cell r="C80">
            <v>2.7</v>
          </cell>
          <cell r="D80">
            <v>0</v>
          </cell>
          <cell r="E80">
            <v>0</v>
          </cell>
          <cell r="F80">
            <v>0</v>
          </cell>
          <cell r="G80">
            <v>0</v>
          </cell>
          <cell r="H80">
            <v>0</v>
          </cell>
          <cell r="I80">
            <v>0</v>
          </cell>
          <cell r="J80">
            <v>0</v>
          </cell>
          <cell r="K80">
            <v>0</v>
          </cell>
          <cell r="L80">
            <v>0</v>
          </cell>
          <cell r="M80">
            <v>0.8</v>
          </cell>
          <cell r="N80">
            <v>0.8</v>
          </cell>
          <cell r="O80">
            <v>4.8000000000000007</v>
          </cell>
          <cell r="P80">
            <v>4.8000000000000007</v>
          </cell>
          <cell r="Q80">
            <v>4.8000000000000007</v>
          </cell>
          <cell r="R80">
            <v>4.8000000000000007</v>
          </cell>
          <cell r="S80">
            <v>0</v>
          </cell>
          <cell r="T80">
            <v>0</v>
          </cell>
          <cell r="U80">
            <v>0</v>
          </cell>
          <cell r="V80">
            <v>0</v>
          </cell>
          <cell r="W80">
            <v>0</v>
          </cell>
          <cell r="X80">
            <v>0</v>
          </cell>
        </row>
        <row r="81">
          <cell r="B81" t="str">
            <v>Directional</v>
          </cell>
          <cell r="C81">
            <v>1.7</v>
          </cell>
          <cell r="D81">
            <v>0</v>
          </cell>
          <cell r="E81">
            <v>0</v>
          </cell>
          <cell r="F81">
            <v>0</v>
          </cell>
          <cell r="G81">
            <v>0</v>
          </cell>
          <cell r="H81">
            <v>0</v>
          </cell>
          <cell r="I81">
            <v>0</v>
          </cell>
          <cell r="J81">
            <v>0</v>
          </cell>
          <cell r="K81">
            <v>0</v>
          </cell>
          <cell r="L81">
            <v>0</v>
          </cell>
          <cell r="M81">
            <v>0.19999999999999996</v>
          </cell>
          <cell r="N81">
            <v>0.19999999999999996</v>
          </cell>
          <cell r="O81">
            <v>1.1999999999999993</v>
          </cell>
          <cell r="P81">
            <v>1.1999999999999993</v>
          </cell>
          <cell r="Q81">
            <v>1.1999999999999993</v>
          </cell>
          <cell r="R81">
            <v>1.1999999999999993</v>
          </cell>
          <cell r="S81">
            <v>0</v>
          </cell>
          <cell r="T81">
            <v>0</v>
          </cell>
          <cell r="U81">
            <v>0</v>
          </cell>
          <cell r="V81">
            <v>0</v>
          </cell>
          <cell r="W81">
            <v>0</v>
          </cell>
          <cell r="X81">
            <v>0</v>
          </cell>
        </row>
        <row r="82">
          <cell r="B82" t="str">
            <v>Exploration wells (direct.)</v>
          </cell>
          <cell r="C82">
            <v>1.7</v>
          </cell>
        </row>
        <row r="83">
          <cell r="B83" t="str">
            <v>Injector wells (direct.)</v>
          </cell>
          <cell r="C83">
            <v>1.7</v>
          </cell>
        </row>
        <row r="84">
          <cell r="B84" t="str">
            <v>Cum. Wells</v>
          </cell>
        </row>
        <row r="85">
          <cell r="B85" t="str">
            <v>Develop. Drilling</v>
          </cell>
          <cell r="C85">
            <v>0</v>
          </cell>
          <cell r="D85">
            <v>0</v>
          </cell>
          <cell r="E85">
            <v>0</v>
          </cell>
          <cell r="F85">
            <v>0</v>
          </cell>
          <cell r="G85">
            <v>0</v>
          </cell>
          <cell r="H85">
            <v>0</v>
          </cell>
          <cell r="I85">
            <v>0</v>
          </cell>
          <cell r="J85">
            <v>0</v>
          </cell>
          <cell r="K85">
            <v>0</v>
          </cell>
          <cell r="L85">
            <v>0</v>
          </cell>
          <cell r="M85">
            <v>2.5</v>
          </cell>
          <cell r="N85">
            <v>2.5</v>
          </cell>
          <cell r="O85">
            <v>15.000000000000002</v>
          </cell>
          <cell r="P85">
            <v>15.000000000000002</v>
          </cell>
          <cell r="Q85">
            <v>15.000000000000002</v>
          </cell>
          <cell r="R85">
            <v>15.000000000000002</v>
          </cell>
          <cell r="S85">
            <v>0</v>
          </cell>
          <cell r="T85">
            <v>0</v>
          </cell>
          <cell r="U85">
            <v>0</v>
          </cell>
          <cell r="V85">
            <v>0</v>
          </cell>
          <cell r="W85">
            <v>0</v>
          </cell>
          <cell r="X85">
            <v>0</v>
          </cell>
        </row>
        <row r="86">
          <cell r="B86" t="str">
            <v>Injector driling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B87" t="str">
            <v>Recomp. &amp; NT</v>
          </cell>
        </row>
        <row r="88">
          <cell r="B88" t="str">
            <v>Exploration drilling</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B89" t="str">
            <v>G&amp;G</v>
          </cell>
        </row>
        <row r="90">
          <cell r="B90" t="str">
            <v>Develop. Facilities</v>
          </cell>
        </row>
        <row r="91">
          <cell r="B91" t="str">
            <v>Injector facilities</v>
          </cell>
        </row>
        <row r="92">
          <cell r="B92" t="str">
            <v>Exploration Facilities</v>
          </cell>
        </row>
        <row r="93">
          <cell r="B93" t="str">
            <v>Other Capital</v>
          </cell>
        </row>
        <row r="94">
          <cell r="B94" t="str">
            <v>TOTAL CAPITAL</v>
          </cell>
          <cell r="C94">
            <v>65</v>
          </cell>
          <cell r="D94">
            <v>0</v>
          </cell>
          <cell r="E94">
            <v>0</v>
          </cell>
          <cell r="F94">
            <v>0</v>
          </cell>
          <cell r="G94">
            <v>0</v>
          </cell>
          <cell r="H94">
            <v>0</v>
          </cell>
          <cell r="I94">
            <v>0</v>
          </cell>
          <cell r="J94">
            <v>0</v>
          </cell>
          <cell r="K94">
            <v>0</v>
          </cell>
          <cell r="L94">
            <v>0</v>
          </cell>
          <cell r="M94">
            <v>2.5</v>
          </cell>
          <cell r="N94">
            <v>2.5</v>
          </cell>
          <cell r="O94">
            <v>15.000000000000002</v>
          </cell>
          <cell r="P94">
            <v>15.000000000000002</v>
          </cell>
          <cell r="Q94">
            <v>15.000000000000002</v>
          </cell>
          <cell r="R94">
            <v>15.000000000000002</v>
          </cell>
          <cell r="S94">
            <v>0</v>
          </cell>
          <cell r="T94">
            <v>0</v>
          </cell>
          <cell r="U94">
            <v>0</v>
          </cell>
          <cell r="V94">
            <v>0</v>
          </cell>
          <cell r="W94">
            <v>0</v>
          </cell>
          <cell r="X94">
            <v>0</v>
          </cell>
        </row>
        <row r="95">
          <cell r="B95" t="str">
            <v>Finding &amp; Develop.</v>
          </cell>
          <cell r="C95">
            <v>4.9467275494672752E-3</v>
          </cell>
        </row>
        <row r="96">
          <cell r="A96" t="str">
            <v>E</v>
          </cell>
          <cell r="B96" t="str">
            <v>Development wells</v>
          </cell>
        </row>
        <row r="97">
          <cell r="B97" t="str">
            <v>Horizontal</v>
          </cell>
          <cell r="C97">
            <v>2.7</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row>
        <row r="98">
          <cell r="B98" t="str">
            <v>Directional</v>
          </cell>
          <cell r="C98">
            <v>1.7</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B99" t="str">
            <v>Exploration wells (direct.)</v>
          </cell>
          <cell r="C99">
            <v>1.7</v>
          </cell>
        </row>
        <row r="100">
          <cell r="B100" t="str">
            <v>Injector wells (direct.)</v>
          </cell>
          <cell r="C100">
            <v>1.7</v>
          </cell>
        </row>
        <row r="101">
          <cell r="B101" t="str">
            <v>Cum. Wells</v>
          </cell>
        </row>
        <row r="102">
          <cell r="B102" t="str">
            <v>Develop. Drilling</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B103" t="str">
            <v>Injector driling</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B104" t="str">
            <v>Recomp. &amp; NT</v>
          </cell>
        </row>
        <row r="105">
          <cell r="B105" t="str">
            <v>Exploration drilling</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B106" t="str">
            <v>G&amp;G</v>
          </cell>
        </row>
        <row r="107">
          <cell r="B107" t="str">
            <v>Develop. Facilities</v>
          </cell>
        </row>
        <row r="108">
          <cell r="B108" t="str">
            <v>Injector facilities</v>
          </cell>
        </row>
        <row r="109">
          <cell r="B109" t="str">
            <v>Exploration Facilities</v>
          </cell>
        </row>
        <row r="110">
          <cell r="B110" t="str">
            <v>Other Capital</v>
          </cell>
        </row>
        <row r="111">
          <cell r="B111" t="str">
            <v>TOTAL CAPITAL</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row>
        <row r="112">
          <cell r="B112" t="str">
            <v>Finding &amp; Develop.</v>
          </cell>
          <cell r="C112" t="e">
            <v>#DIV/0!</v>
          </cell>
        </row>
      </sheetData>
      <sheetData sheetId="2"/>
      <sheetData sheetId="3"/>
      <sheetData sheetId="4"/>
      <sheetData sheetId="5"/>
      <sheetData sheetId="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is 7"/>
      <sheetName val="Isis 8"/>
      <sheetName val="Isis 9"/>
      <sheetName val="Summry Prod"/>
      <sheetName val="Info div"/>
      <sheetName val="Monthly Field Data sheet"/>
      <sheetName val="Part_Datum"/>
      <sheetName val="SUDAREA"/>
    </sheetNames>
    <sheetDataSet>
      <sheetData sheetId="0"/>
      <sheetData sheetId="1"/>
      <sheetData sheetId="2"/>
      <sheetData sheetId="3" refreshError="1"/>
      <sheetData sheetId="4" refreshError="1"/>
      <sheetData sheetId="5"/>
      <sheetData sheetId="6" refreshError="1"/>
      <sheetData sheetId="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230 Cover of 231"/>
      <sheetName val="O231 input VAT test"/>
      <sheetName val="Summry Prod"/>
      <sheetName val="Info div"/>
      <sheetName val="#REF!"/>
      <sheetName val="Part_Datum"/>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7-Ingreso de datos"/>
      <sheetName val="E7'-Caso en evaluación"/>
      <sheetName val="Calculations"/>
      <sheetName val="Output"/>
      <sheetName val="Output_Reservas"/>
      <sheetName val="A2-Income"/>
      <sheetName val="A3-Consolidación"/>
      <sheetName val="E7'-Caso en evaluaci髇"/>
      <sheetName val="A3-Consolidaci髇"/>
      <sheetName val="METHANOL"/>
      <sheetName val="DSCR"/>
      <sheetName val="敏感性"/>
      <sheetName val="OPSRESULTS"/>
      <sheetName val="DEBT"/>
      <sheetName val="PARAMETER"/>
      <sheetName val="投入产出汇总"/>
      <sheetName val="A"/>
      <sheetName val="指标"/>
      <sheetName val="Summry Prod"/>
      <sheetName val="Info div"/>
      <sheetName val="Summary"/>
      <sheetName val="SUDAREA"/>
      <sheetName val="企业表一"/>
      <sheetName val="M-5C"/>
      <sheetName val="M-5A"/>
      <sheetName val="固定资产清单"/>
      <sheetName val="Parameters"/>
      <sheetName val="Sheet1"/>
      <sheetName val="Marco"/>
      <sheetName val="cum pred"/>
      <sheetName val="nada"/>
      <sheetName val="IMPUTS"/>
      <sheetName val="CALCULOS"/>
      <sheetName val="Chart of Acct"/>
      <sheetName val="select case"/>
      <sheetName val="总部调整"/>
      <sheetName val="汇总抵消"/>
      <sheetName val="UFPrn20021113090847"/>
      <sheetName val="BOX SUM"/>
      <sheetName val="FIN GOOD"/>
      <sheetName val="impuestos trim"/>
      <sheetName val="ARP-U20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21"/>
      <sheetName val="ARP-G101"/>
      <sheetName val="ARP-U101"/>
      <sheetName val="ARP-U301"/>
      <sheetName val="2171_FYbk"/>
      <sheetName val="2171-BK"/>
    </sheetNames>
    <sheetDataSet>
      <sheetData sheetId="0"/>
      <sheetData sheetId="1"/>
      <sheetData sheetId="2"/>
      <sheetData sheetId="3"/>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G101"/>
      <sheetName val="ARP-U101"/>
      <sheetName val="ARP-U301"/>
      <sheetName val="E221"/>
      <sheetName val="#REF!"/>
      <sheetName val="2171_FYbk"/>
      <sheetName val="2171-BK"/>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RVS"/>
      <sheetName val="SUDAREA"/>
      <sheetName val="BOGI CAP"/>
      <sheetName val="Tivacuno"/>
      <sheetName val="TOTALB16&amp;TIVAC"/>
      <sheetName val="Sheet3"/>
      <sheetName val="ARP-P101"/>
      <sheetName val="Calculations"/>
      <sheetName val="Summry Prod"/>
      <sheetName val="Info div"/>
      <sheetName val="METHANOL"/>
      <sheetName val="投入产出汇总"/>
    </sheetNames>
    <sheetDataSet>
      <sheetData sheetId="0"/>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41 Tax Payable"/>
      <sheetName val="2141_BK"/>
      <sheetName val="2141_05"/>
      <sheetName val="2141_FYbk"/>
      <sheetName val="2141_FY"/>
      <sheetName val="2001"/>
      <sheetName val="#REF!"/>
      <sheetName val="base"/>
      <sheetName val="Master"/>
      <sheetName val="H101"/>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101"/>
      <sheetName val="I101"/>
    </sheetNames>
    <sheetDataSet>
      <sheetData sheetId="0"/>
      <sheetData sheetId="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
      <sheetName val="F10"/>
      <sheetName val="F20"/>
      <sheetName val="F100"/>
      <sheetName val="F310"/>
      <sheetName val="F320"/>
      <sheetName val="F330"/>
      <sheetName val="F400"/>
      <sheetName val="F500"/>
      <sheetName val="F610"/>
      <sheetName val="U200-svs"/>
      <sheetName val="U210"/>
      <sheetName val="STOCK list"/>
      <sheetName val="T"/>
      <sheetName val="RPT"/>
      <sheetName val="I101"/>
      <sheetName val="#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 val="F30.Nov.Price.Variance.For.Ref"/>
      <sheetName val="accode"/>
      <sheetName val="dm"/>
      <sheetName val="Part_Datum"/>
      <sheetName val="Sales"/>
      <sheetName val="Source"/>
      <sheetName val="PAGE1"/>
      <sheetName val="  listing  "/>
      <sheetName val="Sheet1"/>
      <sheetName val="BANK ac no,"/>
      <sheetName val="0112update"/>
      <sheetName val="List"/>
      <sheetName val="FDREPORT"/>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sfield-Q201-HSBC repayment s"/>
      <sheetName val="Data"/>
      <sheetName val="LinkData"/>
      <sheetName val="F30.Nov.Price.Variance.For.Ref"/>
    </sheetNames>
    <sheetDataSet>
      <sheetData sheetId="0" refreshError="1"/>
      <sheetData sheetId="1" refreshError="1"/>
      <sheetData sheetId="2" refreshError="1"/>
      <sheetData sheetId="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sfield-Q211-Showa repayment "/>
      <sheetName val="Data"/>
      <sheetName val="LinkData"/>
    </sheetNames>
    <definedNames>
      <definedName name="Main"/>
    </definedNames>
    <sheetDataSet>
      <sheetData sheetId="0" refreshError="1"/>
      <sheetData sheetId="1" refreshError="1"/>
      <sheetData sheetId="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 WQ-K&amp;L"/>
    </sheetNames>
    <definedNames>
      <definedName name="Main"/>
    </defined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101"/>
      <sheetName val="ARP-P101"/>
      <sheetName val="P102"/>
      <sheetName val="bt breakdown"/>
      <sheetName val="P201"/>
      <sheetName val="P202"/>
      <sheetName val="P211"/>
      <sheetName val="sheet1"/>
      <sheetName val="P221"/>
      <sheetName val="P231"/>
      <sheetName val="P301"/>
      <sheetName val="A430"/>
      <sheetName val="Parameters"/>
      <sheetName val="IMPUTS"/>
      <sheetName val="CALCULOS"/>
      <sheetName val="总部调整"/>
      <sheetName val="汇总抵消"/>
      <sheetName val="汇总抵消 "/>
      <sheetName val="离石试算"/>
      <sheetName val="SH_Pudong_P101"/>
      <sheetName val="nada"/>
      <sheetName val="UFPrn20021113090847"/>
      <sheetName val="A300"/>
      <sheetName val="A.R 01"/>
      <sheetName val="F30.Nov.Price.Variance.For.Ref"/>
      <sheetName val="Calculations"/>
      <sheetName val="T  B"/>
      <sheetName val="SUDAREA"/>
      <sheetName val="编制单位(填写前必看)"/>
      <sheetName val="7a.Other Inc Exp"/>
      <sheetName val="AP1998KX(estimated)"/>
      <sheetName val="B"/>
    </sheetNames>
    <definedNames>
      <definedName name="ModuleN101.ARP_A"/>
      <definedName name="ModuleN101.ARP_B"/>
      <definedName name="ModuleN101.ARP_C"/>
      <definedName name="ModuleN101.ARP_D"/>
    </defined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营业部"/>
      <sheetName val="三明"/>
      <sheetName val="莆田"/>
      <sheetName val="南平"/>
      <sheetName val="宁德"/>
      <sheetName val="泉州"/>
      <sheetName val="漳州"/>
      <sheetName val="龙岩"/>
      <sheetName val="本部"/>
      <sheetName val="#REF!"/>
      <sheetName val="A430"/>
      <sheetName val="F30.Nov.Price.Variance.For.Ref"/>
      <sheetName val="固定资产清单"/>
      <sheetName val="I101"/>
      <sheetName val="C101"/>
      <sheetName val="E101"/>
      <sheetName val="G101"/>
      <sheetName val="G201"/>
      <sheetName val="G301"/>
      <sheetName val="ARP-U101"/>
      <sheetName val="ARP-U301"/>
      <sheetName val="U401"/>
      <sheetName val="ARP-U501"/>
      <sheetName val="总部调整"/>
      <sheetName val="汇总抵消"/>
      <sheetName val="source"/>
      <sheetName val="Summary"/>
      <sheetName val="Parameters"/>
      <sheetName val="H10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 val="SUDAREA"/>
      <sheetName val="ARP-P101"/>
      <sheetName val="Summary"/>
      <sheetName val="AP1998KX(estimated)"/>
      <sheetName val="B"/>
      <sheetName val="H101(OK)"/>
      <sheetName val="0112"/>
      <sheetName val="calculos"/>
      <sheetName val="INPUTS"/>
      <sheetName val="impuestos trim"/>
      <sheetName val="H101"/>
      <sheetName val="Closing of Accounts"/>
      <sheetName val="Client Data"/>
      <sheetName val="Cálculos"/>
      <sheetName val="Parameters"/>
      <sheetName val="总部调整"/>
      <sheetName val="Product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Q Summary"/>
      <sheetName val="UAQ110_03"/>
      <sheetName val="UAQ110_04"/>
      <sheetName val="UAQ110_05"/>
      <sheetName val="UAQ110_06"/>
      <sheetName val="UAQ110_07"/>
      <sheetName val="UAQ110_08"/>
      <sheetName val="UAQ110_09"/>
      <sheetName val="UAQ110_10"/>
      <sheetName val="UAQ110_11"/>
      <sheetName val="UAQ110_12"/>
      <sheetName val="UAQ110_14"/>
      <sheetName val="UAQ110_16"/>
      <sheetName val="UAQ110_17"/>
      <sheetName val="UAQ110_18"/>
      <sheetName val="UAQ110_19"/>
      <sheetName val="UAQ111_01"/>
      <sheetName val="UAQ111_02"/>
      <sheetName val="UAQ111_03"/>
      <sheetName val="UAQ111_04"/>
      <sheetName val="UAQ111_05"/>
      <sheetName val="UAQ111_06"/>
      <sheetName val="Abandonment"/>
      <sheetName val="UAQ OPEX"/>
      <sheetName val="UAQ CAPEX"/>
      <sheetName val="Source Data"/>
      <sheetName val="Sunk Costs"/>
      <sheetName val="UAQ Fiscal"/>
      <sheetName val="parameter"/>
      <sheetName val="select case"/>
      <sheetName val="graph"/>
      <sheetName val="sinochem cashflow"/>
      <sheetName val="DW"/>
      <sheetName val="cashflow"/>
      <sheetName val="LinkData"/>
      <sheetName val="SUDAREA"/>
      <sheetName val="UAQ _x0002__x0000__x0000__x0000_8_x0007_"/>
      <sheetName val="UAQ _x0002_"/>
      <sheetName val="METHANOL"/>
      <sheetName val="投入产出汇总"/>
      <sheetName val="Calculations"/>
      <sheetName val="UAQ _x005f_x0002__x005f_x0000__x005f_x0000__x0000"/>
      <sheetName val="UAQ _x005f_x0002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06MT"/>
      <sheetName val="R78C"/>
      <sheetName val="R79"/>
      <sheetName val="R82"/>
      <sheetName val="R84A"/>
      <sheetName val="R85"/>
      <sheetName val="R87"/>
      <sheetName val="parameter"/>
      <sheetName val="LinkData"/>
      <sheetName val="calculos"/>
      <sheetName val="INPUTS"/>
      <sheetName val="impuestos trim"/>
      <sheetName val="ARP-U501"/>
      <sheetName val="B"/>
      <sheetName val="cum pred"/>
      <sheetName val="source"/>
      <sheetName val="Cálculos"/>
      <sheetName val="目录"/>
      <sheetName val="F101"/>
      <sheetName val="A"/>
      <sheetName val="ARP-P101"/>
      <sheetName val="I101"/>
      <sheetName val="METHANOL"/>
      <sheetName val="DSCR"/>
      <sheetName val="敏感性"/>
      <sheetName val="OPSRESULTS"/>
      <sheetName val="DEBT"/>
      <sheetName val="投入产出汇总"/>
      <sheetName val="指标"/>
      <sheetName val="H101"/>
      <sheetName val="A300"/>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sp_tmp"/>
      <sheetName val="Data"/>
      <sheetName val="Summary"/>
      <sheetName val="parameter"/>
      <sheetName val="METHANOL"/>
      <sheetName val="DSCR"/>
      <sheetName val="敏感性"/>
      <sheetName val="OPSRESULTS"/>
      <sheetName val="DEBT"/>
      <sheetName val="投入产出汇总"/>
      <sheetName val="A"/>
      <sheetName val="指标"/>
      <sheetName val="select case"/>
      <sheetName val="source"/>
      <sheetName val="Calculations"/>
      <sheetName val="ARP-U501"/>
      <sheetName val="AP1998KX(estimated)"/>
      <sheetName val="C101"/>
      <sheetName val="E101"/>
      <sheetName val="G101"/>
      <sheetName val="G201"/>
      <sheetName val="G301"/>
      <sheetName val="I101"/>
      <sheetName val="ARP-U101"/>
      <sheetName val="ARP-U301"/>
      <sheetName val="U401"/>
      <sheetName val="Summry Prod"/>
      <sheetName val="Info div"/>
      <sheetName val="SUDAREA"/>
      <sheetName val="固定资产清单"/>
      <sheetName val="B"/>
      <sheetName val="CA_new"/>
      <sheetName val="BOX SUM"/>
      <sheetName val="FIN GOOD"/>
      <sheetName val="目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F"/>
      <sheetName val="After"/>
      <sheetName val="ProductCode"/>
      <sheetName val="Sheet3"/>
      <sheetName val="stock movement with valuation ("/>
      <sheetName val="Data"/>
      <sheetName val="LinkData"/>
    </sheetNames>
    <sheetDataSet>
      <sheetData sheetId="0"/>
      <sheetData sheetId="1"/>
      <sheetData sheetId="2">
        <row r="1">
          <cell r="A1" t="str">
            <v>ProductCode</v>
          </cell>
        </row>
      </sheetData>
      <sheetData sheetId="3"/>
      <sheetData sheetId="4" refreshError="1"/>
      <sheetData sheetId="5" refreshError="1"/>
      <sheetData sheetId="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Cálculos"/>
      <sheetName val="Cta. Resultados"/>
      <sheetName val="Entradas y salidas"/>
      <sheetName val="Carátula"/>
      <sheetName val="Libro Reservas"/>
      <sheetName val="Árbol"/>
      <sheetName val="ProductCode"/>
      <sheetName val="Casablancaexcel"/>
      <sheetName val="parameter"/>
    </sheetNames>
    <definedNames>
      <definedName name="Print_Macro"/>
    </definedNames>
    <sheetDataSet>
      <sheetData sheetId="0"/>
      <sheetData sheetId="1" refreshError="1"/>
      <sheetData sheetId="2"/>
      <sheetData sheetId="3"/>
      <sheetData sheetId="4"/>
      <sheetData sheetId="5" refreshError="1"/>
      <sheetData sheetId="6" refreshError="1"/>
      <sheetData sheetId="7" refreshError="1"/>
      <sheetData sheetId="8" refreshError="1"/>
      <sheetData sheetId="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 val="Calculations"/>
      <sheetName val="COA"/>
      <sheetName val="CA_new"/>
      <sheetName val="E1020"/>
      <sheetName val="目录"/>
      <sheetName val="ARP-U501"/>
      <sheetName val="ProductCode"/>
      <sheetName val="固定资产清单"/>
      <sheetName val="A"/>
      <sheetName val="Summry Prod"/>
      <sheetName val="Info div"/>
      <sheetName val="E101"/>
      <sheetName val="parameter"/>
      <sheetName val="Data"/>
      <sheetName val="以前年度损益调整"/>
      <sheetName val="calculos"/>
      <sheetName val="INPUTS"/>
      <sheetName val="impuestos trim"/>
      <sheetName val="T  B"/>
      <sheetName val="ARP-P101"/>
      <sheetName val="AP1998KX(estimated)"/>
      <sheetName val="LinkData"/>
    </sheetNames>
    <sheetDataSet>
      <sheetData sheetId="0">
        <row r="5">
          <cell r="C5" t="str">
            <v>1#检修综合办公楼</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7-Ingreso de datos"/>
      <sheetName val="E7'-Caso en evaluación"/>
      <sheetName val="Calculations"/>
      <sheetName val="Output"/>
      <sheetName val="Output_Reservas"/>
      <sheetName val="A2-Income"/>
      <sheetName val="A3-Consolidación"/>
      <sheetName val="Cálculos"/>
      <sheetName val="E7'-Caso en evaluaci髇"/>
      <sheetName val="A3-Consolidaci髇"/>
      <sheetName val="MODELOARG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7-Ingreso de datos"/>
      <sheetName val="E7'-Caso en evaluación"/>
      <sheetName val="Calculations"/>
      <sheetName val="Output"/>
      <sheetName val="Output_Reservas"/>
      <sheetName val="A2-Income"/>
      <sheetName val="A3-Consolidación"/>
      <sheetName val="E7'-Caso en evaluaci髇"/>
      <sheetName val="A3-Consolidaci髇"/>
      <sheetName val="Cálculos"/>
      <sheetName val="Summary"/>
      <sheetName val="Summry Prod"/>
      <sheetName val="Info div"/>
      <sheetName val="SUDAREA"/>
      <sheetName val="nada"/>
      <sheetName val="Data"/>
      <sheetName val="LinkData"/>
      <sheetName val="ARP-G101"/>
      <sheetName val="ARP-U101"/>
      <sheetName val="ARP-U301"/>
      <sheetName val="E221"/>
      <sheetName val="ProductCode"/>
      <sheetName val="calculos"/>
      <sheetName val="INPUTS"/>
      <sheetName val="impuestos trim"/>
      <sheetName val="AP1998KX(estimated)"/>
      <sheetName val="目录"/>
      <sheetName val="METHANOL"/>
      <sheetName val="DSCR"/>
      <sheetName val="敏感性"/>
      <sheetName val="OPSRESULTS"/>
      <sheetName val="DEBT"/>
      <sheetName val="PARAMETER"/>
      <sheetName val="投入产出汇总"/>
      <sheetName val="A"/>
      <sheetName val="指标"/>
      <sheetName val="ARP-P101"/>
      <sheetName val="IMPUTS"/>
      <sheetName val="select case"/>
      <sheetName val="Sheet1"/>
      <sheetName val="B"/>
      <sheetName val="ARP-U501"/>
      <sheetName val="Parameters"/>
      <sheetName val="Part_Datum"/>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Q Summary (2)"/>
      <sheetName val="Abandonment"/>
      <sheetName val="UAQ OPEX"/>
      <sheetName val="UAQ CAPEX"/>
      <sheetName val="Source Data"/>
      <sheetName val="Sunk Costs"/>
      <sheetName val="UAQ Fiscal"/>
      <sheetName val="UAQ Summary"/>
      <sheetName val="parameter"/>
      <sheetName val="select case"/>
      <sheetName val="graph"/>
      <sheetName val="sinochem cashflow"/>
      <sheetName val="cashflow"/>
      <sheetName val="#REF"/>
      <sheetName val="设备部房屋"/>
      <sheetName val="Calculation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soft1"/>
      <sheetName val="multisoft2"/>
      <sheetName val="sunsystem1"/>
      <sheetName val="sunsytem2"/>
      <sheetName val="Description"/>
      <sheetName val="设备部房屋"/>
      <sheetName val="ProductCode"/>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Program"/>
      <sheetName val="F101"/>
      <sheetName val="F102 - breakdown (FFSH &amp; GW)"/>
      <sheetName val="F201-details(FFSH&amp;GW)"/>
      <sheetName val="F301- Qty test (FFSH)"/>
      <sheetName val="F302 Qty test (FFSH)"/>
      <sheetName val="F401- RM Valuatn test(FFSH) "/>
      <sheetName val="F402 RM valuatn test(FFSH) "/>
      <sheetName val="F403-FG  Valuatn test(FFSH)"/>
      <sheetName val="F404 FG  valuatn test(FFSH)"/>
      <sheetName val="F501-RM  NRV test(FFSH) "/>
      <sheetName val="F502-RM NRV test(FFSH)"/>
      <sheetName val="F503-FG  NRV test(FFSH)"/>
      <sheetName val="F504-FG NRV test(FFSH) "/>
      <sheetName val="F601-Provn(FFSH)"/>
      <sheetName val="F701-GWbreakdown "/>
      <sheetName val="F702-Quantity test"/>
      <sheetName val="F801- RM Valuation test(GW)  "/>
      <sheetName val="F802 RM valuation test (GW) "/>
      <sheetName val="F803-FG  Valuation test (GW)"/>
      <sheetName val="F804-FG Valuation test(GW)"/>
      <sheetName val="F901-RM  NRV test (GW) "/>
      <sheetName val="F902-RM NRV test (GW)"/>
      <sheetName val="F903-FG  NRV test(GW) "/>
      <sheetName val="F904-FG NRV test( GW) "/>
      <sheetName val="F905-Provn(GW) "/>
      <sheetName val="应收票据(关联方)"/>
      <sheetName val="3-1-1现金"/>
      <sheetName val="Description"/>
      <sheetName val="设备部房屋"/>
      <sheetName val="Sheet1"/>
      <sheetName val="ARP-P101"/>
      <sheetName val="F-ref  section"/>
      <sheetName val="其他應付款代碼"/>
      <sheetName val="Part_Datum"/>
      <sheetName val="F310 FG"/>
      <sheetName val="F1"/>
      <sheetName val="ws9"/>
      <sheetName val="5 Analysis"/>
      <sheetName val="员工工资"/>
      <sheetName val="Tax Rate Table"/>
      <sheetName val="master"/>
      <sheetName val="sour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 val="Parameters"/>
      <sheetName val="master"/>
      <sheetName val="6月回款"/>
      <sheetName val="6月销售"/>
      <sheetName val="TB-A"/>
      <sheetName val="2月收入成本明细表"/>
      <sheetName val="AP1998KX(estimated)"/>
      <sheetName val="7月回款"/>
      <sheetName val="7月销售"/>
      <sheetName val="南海联邦"/>
      <sheetName val="8月回款"/>
      <sheetName val="8月销售"/>
      <sheetName val="固定资产清单"/>
      <sheetName val="中山低值"/>
      <sheetName val="科目余额表"/>
      <sheetName val="WORKING"/>
      <sheetName val="10月回款"/>
      <sheetName val="#REF!"/>
      <sheetName val="제품분류코드"/>
      <sheetName val="E501-ReviewCreditNoteResult"/>
      <sheetName val="设备部房屋"/>
      <sheetName val="FA Addition"/>
      <sheetName val="UFPrn20021113090847"/>
      <sheetName val="计秖参璸"/>
      <sheetName val="徊,戈の硑禣ノ"/>
      <sheetName val="C1"/>
      <sheetName val="企业表一"/>
      <sheetName val="M-5C"/>
      <sheetName val="M-5A"/>
      <sheetName val="Financial Exp明细分类账"/>
      <sheetName val="资产负债表"/>
      <sheetName val="利润表"/>
      <sheetName val="已审CF"/>
      <sheetName val="Council Staff"/>
      <sheetName val="TB-累1"/>
      <sheetName val="低易品在库及低易品在用"/>
      <sheetName val="TB_A"/>
      <sheetName val="KE5Z收入"/>
      <sheetName val="B"/>
      <sheetName val="PBC-liability"/>
      <sheetName val="会计政策"/>
      <sheetName val="关联交易-存款"/>
      <sheetName val="Namelist"/>
      <sheetName val="account"/>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REF!"/>
      <sheetName val="企业表一"/>
      <sheetName val="M-5C"/>
      <sheetName val="M-5A"/>
      <sheetName val="7月回款"/>
      <sheetName val="7月销售"/>
      <sheetName val="2月回款"/>
      <sheetName val="2月销售"/>
      <sheetName val="应收票据(关联方)"/>
      <sheetName val="B"/>
      <sheetName val="nada"/>
      <sheetName val="C - Cash and Bank"/>
      <sheetName val="A300"/>
      <sheetName val="F101"/>
      <sheetName val="A430"/>
      <sheetName val="METHANOL"/>
      <sheetName val="DSCR"/>
      <sheetName val="敏感性"/>
      <sheetName val="OPSRESULTS"/>
      <sheetName val="DEBT"/>
      <sheetName val="PARAMETER"/>
      <sheetName val="投入产出汇总"/>
      <sheetName val="A"/>
      <sheetName val="指标"/>
      <sheetName val="SUDAREA"/>
      <sheetName val="H101(OK)"/>
      <sheetName val="COA"/>
      <sheetName val="CA_new"/>
      <sheetName val="I101"/>
      <sheetName val="提供函（执行企业会计制度的非上市公司适用）2003年版（1）"/>
      <sheetName val="Info. Request"/>
      <sheetName val="Aging Datasheet"/>
      <sheetName val="ECCS_1 DataSheet"/>
      <sheetName val="KPI Datasheet"/>
      <sheetName val="设备部房屋"/>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Prn20021113090847"/>
      <sheetName val="Sheet1"/>
      <sheetName val="Sheet2"/>
      <sheetName val="Sheet3"/>
      <sheetName val="A.R 01"/>
      <sheetName val="应收票据(关联方)"/>
      <sheetName val="附表6"/>
      <sheetName val="#REF!"/>
      <sheetName val="N201"/>
      <sheetName val="PRC"/>
      <sheetName val="前提1-综合"/>
      <sheetName val="DATA"/>
      <sheetName val="#511BkRec"/>
      <sheetName val="master"/>
      <sheetName val="11111111"/>
      <sheetName val="KE5Z收入"/>
      <sheetName val="B"/>
      <sheetName val="ARP-U301"/>
      <sheetName val="U411"/>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封面"/>
      <sheetName val="目录"/>
      <sheetName val="C1"/>
      <sheetName val="C1-1"/>
      <sheetName val="C2"/>
      <sheetName val="C3"/>
      <sheetName val="C4"/>
      <sheetName val="C5"/>
      <sheetName val="E"/>
      <sheetName val="F"/>
      <sheetName val="F1"/>
      <sheetName val="F2"/>
      <sheetName val="F3"/>
      <sheetName val="G1"/>
      <sheetName val="G1-1"/>
      <sheetName val="G1-1.1"/>
      <sheetName val="G1-2"/>
      <sheetName val="G2"/>
      <sheetName val="G2-1"/>
      <sheetName val="G3"/>
      <sheetName val="H"/>
      <sheetName val="H1"/>
      <sheetName val="H1-1"/>
      <sheetName val="H2"/>
      <sheetName val="I"/>
      <sheetName val="J"/>
      <sheetName val="K"/>
      <sheetName val="K1"/>
      <sheetName val="K2"/>
      <sheetName val="K3"/>
      <sheetName val="K4"/>
      <sheetName val="K5"/>
      <sheetName val="K6"/>
      <sheetName val="L1"/>
      <sheetName val="L2"/>
      <sheetName val="M"/>
      <sheetName val="M1"/>
      <sheetName val="N"/>
      <sheetName val="N1"/>
      <sheetName val="O"/>
      <sheetName val="P1"/>
      <sheetName val="P2"/>
      <sheetName val="P2-1"/>
      <sheetName val="P2-2"/>
      <sheetName val="P3"/>
      <sheetName val="P4"/>
      <sheetName val="P5"/>
      <sheetName val="P6"/>
      <sheetName val="P7"/>
      <sheetName val="Q1"/>
      <sheetName val="Q2"/>
      <sheetName val="S1"/>
      <sheetName val="S2"/>
      <sheetName val="S3"/>
      <sheetName val="S4"/>
      <sheetName val="T"/>
      <sheetName val="U1"/>
      <sheetName val="U1-1"/>
      <sheetName val="U1-2"/>
      <sheetName val="U1-3"/>
      <sheetName val="U2"/>
      <sheetName val="U2-1"/>
      <sheetName val="U3"/>
      <sheetName val="U4"/>
      <sheetName val="U5"/>
      <sheetName val="U6"/>
      <sheetName val="U7"/>
      <sheetName val="U8"/>
      <sheetName val="U9"/>
      <sheetName val="U10"/>
      <sheetName val="U11"/>
      <sheetName val="U12"/>
      <sheetName val="V1"/>
      <sheetName val="V2"/>
      <sheetName val="1月回款"/>
      <sheetName val="1月销售"/>
      <sheetName val="Aging Datasheet"/>
      <sheetName val="ECCS_1 DataSheet"/>
      <sheetName val="KPI Datasheet"/>
      <sheetName val="ARP-G101"/>
      <sheetName val="ARP-U101"/>
      <sheetName val="ARP-U301"/>
      <sheetName val="E221"/>
      <sheetName val="汇总抵消 "/>
      <sheetName val="离石试算"/>
      <sheetName val="Parameters"/>
      <sheetName val="ARP-P101"/>
      <sheetName val="2171_FYbk"/>
      <sheetName val="2171-BK"/>
      <sheetName val="Consol PRC"/>
      <sheetName val="CF"/>
      <sheetName val="F30.Nov.Price.Variance.For.Ref"/>
      <sheetName val="应收票据(关联方)"/>
      <sheetName val="企业表一"/>
      <sheetName val="M-5C"/>
      <sheetName val="M-5A"/>
      <sheetName val="资产负债表"/>
      <sheetName val="BOX SUM"/>
      <sheetName val="FIN GOOD"/>
      <sheetName val="A"/>
      <sheetName val="METHANOL"/>
      <sheetName val="DSCR"/>
      <sheetName val="敏感性"/>
      <sheetName val="OPSRESULTS"/>
      <sheetName val="DEBT"/>
      <sheetName val="PARAMETER"/>
      <sheetName val="投入产出汇总"/>
      <sheetName val="指标"/>
      <sheetName val="分期数据方案阶段"/>
      <sheetName val="一期分产品成本"/>
      <sheetName val="二期分产品成本"/>
      <sheetName val="三期分产品成本"/>
      <sheetName val="Calculations"/>
      <sheetName val="Summary"/>
      <sheetName val="Data"/>
      <sheetName val="E101"/>
      <sheetName val="U 510"/>
      <sheetName val="G101"/>
      <sheetName val="G201"/>
      <sheetName val="G301"/>
      <sheetName val="I101"/>
      <sheetName val="U401"/>
      <sheetName val="ARP-U501"/>
      <sheetName val="AP1998KX(estimated)"/>
      <sheetName val="审核2"/>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201"/>
      <sheetName val="U201rev"/>
      <sheetName val="Chart1"/>
      <sheetName val="ARP-U201"/>
      <sheetName val="Chart"/>
      <sheetName val="COS"/>
      <sheetName val="F101"/>
      <sheetName val="Description"/>
      <sheetName val="应收票据(关联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301"/>
      <sheetName val="U411"/>
      <sheetName val="ARP-U201"/>
      <sheetName val="F101"/>
      <sheetName val="应收票据(关联方)"/>
      <sheetName val="企业表一"/>
      <sheetName val="M-5C"/>
      <sheetName val="M-5A"/>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01"/>
      <sheetName val="ARP-U301"/>
      <sheetName val="U411"/>
      <sheetName val="ARP-U201"/>
      <sheetName val="F101"/>
    </sheetNames>
    <sheetDataSet>
      <sheetData sheetId="0" refreshError="1"/>
      <sheetData sheetId="1" refreshError="1"/>
      <sheetData sheetId="2" refreshError="1"/>
      <sheetData sheetId="3" refreshError="1"/>
      <sheetData sheetId="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方兴利润表-报分析评价部"/>
      <sheetName val="方兴利润表底稿-报分析评价部"/>
      <sheetName val="利润表（方兴加金茂）"/>
      <sheetName val="资产负债表（方兴加金茂）"/>
      <sheetName val="S02利润表"/>
      <sheetName val="S03资产负债表"/>
      <sheetName val="资产负债表底稿"/>
      <sheetName val="现金流量明细表(直接法)汇总"/>
      <sheetName val="现金流量底稿"/>
      <sheetName val="利润表底稿"/>
      <sheetName val="营业收入及成本底稿"/>
      <sheetName val="销售费用底稿"/>
      <sheetName val="管理费用底稿"/>
      <sheetName val="财务费用底稿"/>
      <sheetName val="利润表底稿0801"/>
      <sheetName val="销售费用底稿0801"/>
      <sheetName val="管理费用底稿0801"/>
      <sheetName val="财务费用底稿0801"/>
      <sheetName val="内部现金流对账"/>
      <sheetName val="Sheet1"/>
      <sheetName val="A.R 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300"/>
      <sheetName val="A400"/>
      <sheetName val="consol B&amp;S"/>
      <sheetName val="consol P&amp;L"/>
      <sheetName val="分行营业部01-BS"/>
      <sheetName val="分行营业部01-PL"/>
      <sheetName val="分行营业部00-BS"/>
      <sheetName val="分行营业部00-PL"/>
      <sheetName val="A500"/>
      <sheetName val="A501"/>
      <sheetName val="A502"/>
      <sheetName val="A510"/>
      <sheetName val="A1000"/>
      <sheetName val="B100"/>
      <sheetName val="C"/>
      <sheetName val="c100"/>
      <sheetName val="C200"/>
      <sheetName val="C201"/>
      <sheetName val="C300"/>
      <sheetName val="C301"/>
      <sheetName val="C400"/>
      <sheetName val="C401"/>
      <sheetName val="C500"/>
      <sheetName val="E"/>
      <sheetName val="E10"/>
      <sheetName val="E100"/>
      <sheetName val="E200"/>
      <sheetName val="e300"/>
      <sheetName val="e301"/>
      <sheetName val="e302"/>
      <sheetName val="E400"/>
      <sheetName val="E500"/>
      <sheetName val="E501"/>
      <sheetName val="E600"/>
      <sheetName val="E700"/>
      <sheetName val="E701"/>
      <sheetName val="E702"/>
      <sheetName val="e800"/>
      <sheetName val="e801"/>
      <sheetName val="E810"/>
      <sheetName val="E811"/>
      <sheetName val="E815"/>
      <sheetName val="E820"/>
      <sheetName val="E830"/>
      <sheetName val="e900"/>
      <sheetName val="e901"/>
      <sheetName val="e902"/>
      <sheetName val="E1000"/>
      <sheetName val="E1010"/>
      <sheetName val="E1020"/>
      <sheetName val="G"/>
      <sheetName val="G100"/>
      <sheetName val="G101"/>
      <sheetName val="G102"/>
      <sheetName val="H"/>
      <sheetName val="H10"/>
      <sheetName val="H100"/>
      <sheetName val="H200"/>
      <sheetName val="H210"/>
      <sheetName val="J"/>
      <sheetName val="j100"/>
      <sheetName val="j200"/>
      <sheetName val="j201"/>
      <sheetName val="K"/>
      <sheetName val="K100"/>
      <sheetName val="k200"/>
      <sheetName val="k210"/>
      <sheetName val="K300"/>
      <sheetName val="k310"/>
      <sheetName val="k400"/>
      <sheetName val="L"/>
      <sheetName val="L100"/>
      <sheetName val="N"/>
      <sheetName val="N10"/>
      <sheetName val="N100"/>
      <sheetName val="n200"/>
      <sheetName val="N210"/>
      <sheetName val="N211"/>
      <sheetName val="N300"/>
      <sheetName val="N400"/>
      <sheetName val="N500"/>
      <sheetName val="O"/>
      <sheetName val="o100"/>
      <sheetName val="o200"/>
      <sheetName val="o300"/>
      <sheetName val="o310"/>
      <sheetName val="P"/>
      <sheetName val="P100"/>
      <sheetName val="P200"/>
      <sheetName val="Q"/>
      <sheetName val="Q100P"/>
      <sheetName val="Q200P"/>
      <sheetName val="Q300"/>
      <sheetName val="S"/>
      <sheetName val="S100"/>
      <sheetName val="T"/>
      <sheetName val="U.detail"/>
      <sheetName val="u"/>
      <sheetName val="u100"/>
      <sheetName val="u200"/>
      <sheetName val="u300"/>
      <sheetName val="u400"/>
      <sheetName val="u500"/>
      <sheetName val="V"/>
      <sheetName val="v100"/>
      <sheetName val="v200"/>
      <sheetName val="v300"/>
      <sheetName val="v301"/>
      <sheetName val="OS Matters"/>
      <sheetName val="review"/>
      <sheetName val="Standard audit marks"/>
      <sheetName val="Sheet1"/>
      <sheetName val="4-货币资金-现金"/>
      <sheetName val="设备部房屋"/>
      <sheetName val="Source"/>
      <sheetName val="3月回款"/>
      <sheetName val="3月销售"/>
      <sheetName val="T6"/>
      <sheetName val="资产负债表"/>
      <sheetName val="9月销售"/>
      <sheetName val="UFPrn20021113090847"/>
      <sheetName val="应收票据(关联方)"/>
      <sheetName val="固定资产清单"/>
      <sheetName val="N201"/>
      <sheetName val="TB"/>
      <sheetName val="#REF!"/>
      <sheetName val="所有者权益变动表 "/>
      <sheetName val="1"/>
      <sheetName val="ARP-U301"/>
      <sheetName val="U411"/>
      <sheetName val="Parameters"/>
      <sheetName val="A430"/>
      <sheetName val="F101"/>
      <sheetName val="F11"/>
      <sheetName val="A.R 01"/>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03-1货币资金"/>
      <sheetName val="报表目录"/>
      <sheetName val="报表勾稽关系检查"/>
      <sheetName val="M01三项费用"/>
      <sheetName val="M02资本化费用"/>
      <sheetName val="M03物业出租指标表"/>
      <sheetName val="M04-1物业管理内部损益表"/>
      <sheetName val="M04-2物业管理收缴率"/>
      <sheetName val="M05-1物业销售情况表"/>
      <sheetName val="M05-2开发成本明细表"/>
      <sheetName val="M05-3资金占压表"/>
      <sheetName val="M06-1酒店内部损益表"/>
      <sheetName val="M06-2酒店经营指标表"/>
      <sheetName val="M06-3酒店营业收入分析表"/>
      <sheetName val="高管薪酬"/>
      <sheetName val="#REF"/>
      <sheetName val="#REF!"/>
      <sheetName val="nada"/>
      <sheetName val="固定资产清单"/>
      <sheetName val="应收票据(关联方)"/>
      <sheetName val="ARP-G101"/>
      <sheetName val="ARP-U101"/>
      <sheetName val="ARP-U301"/>
      <sheetName val="E221"/>
      <sheetName val="A.R 01"/>
      <sheetName val="U411"/>
      <sheetName val="Summary"/>
      <sheetName val="维修保养"/>
      <sheetName val="Descri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2"/>
      <sheetName val="Sheet4"/>
      <sheetName val="Database"/>
      <sheetName val="P&amp;L"/>
      <sheetName val="Expenses"/>
      <sheetName val="Parameters"/>
      <sheetName val="Index"/>
      <sheetName val="0. 3 years summary"/>
      <sheetName val="Report Generation"/>
      <sheetName val="1. P&amp;L(BU)"/>
      <sheetName val="1. P&amp;L(ELIM)"/>
      <sheetName val="1. P&amp;L(OTHER)"/>
      <sheetName val="1. P&amp;L(1)"/>
      <sheetName val="1. P&amp;L(2)"/>
      <sheetName val="1. P&amp;L(3)"/>
      <sheetName val="1. P&amp;L(4)"/>
      <sheetName val="1. P&amp;L(5)"/>
      <sheetName val="1. P&amp;L(6)"/>
      <sheetName val="1. P&amp;L(7)"/>
      <sheetName val="1. P&amp;L(8)"/>
      <sheetName val="1. P&amp;L(9)"/>
      <sheetName val="1. P&amp;L(10)"/>
      <sheetName val="1. P&amp;L(11)"/>
      <sheetName val="1. P&amp;L(12)"/>
      <sheetName val="1. P&amp;L(13)"/>
      <sheetName val="1. P&amp;L(14)"/>
      <sheetName val="1. P&amp;L(15)"/>
      <sheetName val="1. P&amp;L(16)"/>
      <sheetName val="2. TO &amp; COS(BU)"/>
      <sheetName val="2. TO &amp; COS(ELIM)"/>
      <sheetName val="2. TO &amp; COS(OTHER)"/>
      <sheetName val="2. TO &amp; COS(1)"/>
      <sheetName val="2. TO &amp; COS(2)"/>
      <sheetName val="2. TO &amp; COS(3)"/>
      <sheetName val="2. TO &amp; COS(4)"/>
      <sheetName val="2. TO &amp; COS(5)"/>
      <sheetName val="2. TO &amp; COS(6)"/>
      <sheetName val="2. TO &amp; COS(7)"/>
      <sheetName val="2. TO &amp; COS(8)"/>
      <sheetName val="2. TO &amp; COS(9)"/>
      <sheetName val="2. TO &amp; COS(10)"/>
      <sheetName val="2. TO &amp; COS(11)"/>
      <sheetName val="2. TO &amp; COS(12)"/>
      <sheetName val="2. TO &amp; COS(13)"/>
      <sheetName val="2. TO &amp; COS(14)"/>
      <sheetName val="2. TO &amp; COS(15)"/>
      <sheetName val="2. TO &amp; COS(16)"/>
      <sheetName val="3. Op exp(BU)"/>
      <sheetName val="3. Op exp(ELIM)"/>
      <sheetName val="3. Op exp(OTHER)"/>
      <sheetName val="3. Op exp(1)"/>
      <sheetName val="3. Op exp(2)"/>
      <sheetName val="3. Op exp(3)"/>
      <sheetName val="3. Op exp(4)"/>
      <sheetName val="3. Op exp(5)"/>
      <sheetName val="3. Op exp(6)"/>
      <sheetName val="3. Op exp(7)"/>
      <sheetName val="3. Op exp(8)"/>
      <sheetName val="3. Op exp(9)"/>
      <sheetName val="3. Op exp(10)"/>
      <sheetName val="3. Op exp(11)"/>
      <sheetName val="3. Op exp(12)"/>
      <sheetName val="3. Op exp(13)"/>
      <sheetName val="3. Op exp(14)"/>
      <sheetName val="3. Op exp(15)"/>
      <sheetName val="3. Op exp(16)"/>
      <sheetName val="4. Other op income"/>
      <sheetName val="5. Fin cost &amp; income"/>
      <sheetName val="6. Non-op income"/>
      <sheetName val="7. Non-op exp"/>
      <sheetName val="8. Tax"/>
      <sheetName val="9. Balance sheet"/>
      <sheetName val="10.1 Inter co - CRE"/>
      <sheetName val="10.2 Inter co - CRH"/>
      <sheetName val="10.3.1 Inter co trans"/>
      <sheetName val="10.3.2 Inter co trans"/>
      <sheetName val="10.3.3 Inter co trans"/>
      <sheetName val="10.3.4 Inter co trans"/>
      <sheetName val="10.3.5 Inter co trans"/>
      <sheetName val="11. Cash Flow"/>
      <sheetName val="12.1 CAPEX - LTA"/>
      <sheetName val="12.2 CAPEX - others"/>
      <sheetName val="13.1 Indebtedness"/>
      <sheetName val="13.2 Currency Analysis"/>
      <sheetName val="14. Busi Data &amp; KPI"/>
      <sheetName val="6月回款"/>
      <sheetName val="6月销售"/>
      <sheetName val="Budget 2003-CRLIT(unprotected)"/>
      <sheetName val="应收票据(关联方)"/>
      <sheetName val="固定资产清单"/>
      <sheetName val="TB-A"/>
      <sheetName val="master"/>
      <sheetName val="9月回款"/>
      <sheetName val="9月销售"/>
      <sheetName val="source"/>
      <sheetName val="XL4Poppy"/>
      <sheetName val="AP1998KX(estimated)"/>
      <sheetName val="流资汇总"/>
      <sheetName val="nada"/>
      <sheetName val="工具"/>
      <sheetName val="TB_A"/>
      <sheetName val="C1"/>
      <sheetName val="BS3"/>
      <sheetName val="Sheet1 (2)"/>
      <sheetName val="10월 급여"/>
      <sheetName val="企业表一"/>
      <sheetName val="M-5A"/>
      <sheetName val="M-5C"/>
      <sheetName val="외화금융(97-03)"/>
      <sheetName val="_x0000__x0000__x0000__x0000__x0000__x0000__x0000__x0000_"/>
      <sheetName val="首表"/>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资产负债表"/>
      <sheetName val="利润表"/>
      <sheetName val="分配表"/>
      <sheetName val="现金合并式"/>
      <sheetName val="指标"/>
      <sheetName val="--&gt;"/>
      <sheetName val="上年资产"/>
      <sheetName val="上年利润"/>
      <sheetName val="上年分配"/>
      <sheetName val="上年调整"/>
      <sheetName val="试算平衡"/>
      <sheetName val="本年资产"/>
      <sheetName val="本年权益"/>
      <sheetName val="本年利润"/>
      <sheetName val="本年分配"/>
      <sheetName val="现金"/>
      <sheetName val="汇总抵消"/>
      <sheetName val="==》"/>
      <sheetName val="总部资产负债"/>
      <sheetName val="总部利润"/>
      <sheetName val="总部分配"/>
      <sheetName val="总部试算"/>
      <sheetName val="总部调整"/>
      <sheetName val="离石资产负债"/>
      <sheetName val="离石利润"/>
      <sheetName val="离石分配"/>
      <sheetName val="离石试算"/>
      <sheetName val="离石调整"/>
      <sheetName val="柳林资产负债"/>
      <sheetName val="柳林利润"/>
      <sheetName val="柳林分配"/>
      <sheetName val="柳林试算"/>
      <sheetName val="柳林调整"/>
      <sheetName val="河坡资产负债"/>
      <sheetName val="河坡利润"/>
      <sheetName val="河坡分配"/>
      <sheetName val="河坡试算"/>
      <sheetName val="河坡调整"/>
      <sheetName val="《=="/>
      <sheetName val="资产负债分析"/>
      <sheetName val="利润分析"/>
      <sheetName val="分配分析"/>
      <sheetName val="汇总抵消 "/>
      <sheetName val="封面"/>
      <sheetName val="2171_FYbk"/>
      <sheetName val="2171-BK"/>
      <sheetName val="企业表一"/>
      <sheetName val="M-5C"/>
      <sheetName val="M-5A"/>
      <sheetName val="B"/>
      <sheetName val="SUDAREA"/>
      <sheetName val="parameter"/>
      <sheetName val="Summary"/>
      <sheetName val="A"/>
      <sheetName val="2月回款"/>
      <sheetName val="2月销售"/>
      <sheetName val="CY BS"/>
      <sheetName val="DATA"/>
      <sheetName val="A.R 01"/>
      <sheetName val="IMPUTS"/>
      <sheetName val="CALCULOS"/>
      <sheetName val="Parameters"/>
      <sheetName val="应收票据(关联方)"/>
      <sheetName val="目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报表目录"/>
      <sheetName val="报表勾稽关系检查"/>
      <sheetName val="资产负债表（01）"/>
      <sheetName val="利润表（02）"/>
      <sheetName val="现金流量表(03)"/>
      <sheetName val="收入明细（04）"/>
      <sheetName val="成本明细（05）"/>
      <sheetName val="销售费用（06）"/>
      <sheetName val="管理费用（07）"/>
      <sheetName val="财务费用（08）"/>
      <sheetName val="部门费用表（09）"/>
      <sheetName val="固定资产及重要支出预算表（10）"/>
      <sheetName val="人工成本表（11）"/>
      <sheetName val="总部调整"/>
      <sheetName val="汇总抵消"/>
      <sheetName val="B"/>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资产清单"/>
      <sheetName val="固定资产清单 12月末"/>
      <sheetName val="AP1998KX(estimated)"/>
      <sheetName val="T6"/>
      <sheetName val="M-5C"/>
      <sheetName val="企业表一"/>
      <sheetName val="M-5A"/>
      <sheetName val="资产负债表"/>
      <sheetName val="K110_FA List"/>
      <sheetName val="Aging Datasheet"/>
      <sheetName val="ECCS_1 DataSheet"/>
      <sheetName val="KPI Datasheet"/>
      <sheetName val="A430"/>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s"/>
      <sheetName val="目录"/>
      <sheetName val="营业额分析表-按行业CRC1"/>
      <sheetName val="利润分析表-按行业CRC2"/>
      <sheetName val="营业额分析表-按利润中心CRC3"/>
      <sheetName val="利润分析表-按利润中心CRC4"/>
      <sheetName val="财务比率分析表CRC5"/>
      <sheetName val="银行借款余额CRC6"/>
      <sheetName val="综合资产负债表CRC7"/>
      <sheetName val="综合损益表-按行业CRC8"/>
      <sheetName val="综合损益表-按利润中心CRC9"/>
      <sheetName val="综合现金流量表CRC9"/>
      <sheetName val="综合现金流量表-按利润中心CRC10"/>
      <sheetName val="库存表 -按行业CRC12"/>
      <sheetName val="库存表 -按利润中心 CRC11"/>
      <sheetName val="应收帐款表   -按行业CRC14"/>
      <sheetName val="应收帐款表 -按利润中心CRC12"/>
      <sheetName val="营业额次序 -按利润中心CRC13"/>
      <sheetName val="Sheet6"/>
      <sheetName val="Sheet1"/>
      <sheetName val="利润次序 -按利润中心CRC14"/>
      <sheetName val="Sheet7"/>
      <sheetName val="营业额次序 "/>
      <sheetName val="Sheet5"/>
      <sheetName val="利润次序 "/>
      <sheetName val="Sheet8"/>
      <sheetName val="Sheet9"/>
      <sheetName val="Sheet2"/>
      <sheetName val="Sheet3"/>
      <sheetName val="Sheet4"/>
      <sheetName val="11111111"/>
      <sheetName val="资产负债表"/>
      <sheetName val="8月"/>
      <sheetName val="11月"/>
      <sheetName val="12月"/>
      <sheetName val="AP1998KX(estimated)"/>
      <sheetName val="Source"/>
      <sheetName val="B"/>
      <sheetName val="总部调整"/>
      <sheetName val="选择报表"/>
      <sheetName val="汇总抵消 "/>
      <sheetName val="离石试算"/>
      <sheetName val="中山低值"/>
      <sheetName val="A430"/>
      <sheetName val="AP1998KX_estimated_"/>
      <sheetName val="应收票据(关联方)"/>
      <sheetName val="account"/>
      <sheetName val="TB-累2"/>
      <sheetName val="TB-当2"/>
      <sheetName val="TB-累1"/>
      <sheetName val="8月回款"/>
      <sheetName val="8月销售"/>
      <sheetName val="Financial Exp明细分类账"/>
      <sheetName val="DATA"/>
      <sheetName val="信息"/>
      <sheetName val="2003data"/>
      <sheetName val="95-FX"/>
      <sheetName val="固定资产清单"/>
      <sheetName val="C1"/>
      <sheetName val="供应商"/>
      <sheetName val="0"/>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资产清单"/>
      <sheetName val="固定资产清单 12月末"/>
      <sheetName val="AP1998KX(estimated)"/>
      <sheetName val="T6"/>
      <sheetName val="M-5C"/>
      <sheetName val="企业表一"/>
      <sheetName val="M-5A"/>
      <sheetName val="资产负债表"/>
      <sheetName val="K110_FA List"/>
      <sheetName val="Aging Datasheet"/>
      <sheetName val="ECCS_1 DataSheet"/>
      <sheetName val="KPI Datasheet"/>
      <sheetName val="A430"/>
      <sheetName val="Sheet1"/>
      <sheetName val="汇总抵消 "/>
      <sheetName val="离石试算"/>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2001KX"/>
      <sheetName val="KX2001"/>
      <sheetName val="KX2001(estimated)"/>
      <sheetName val="KX2001(sorted)"/>
      <sheetName val="Control for 30 suppliers (KX)"/>
      <sheetName val="AP2000KX "/>
      <sheetName val="AP2000KX(detail)"/>
      <sheetName val="Control for 30 suppliers (KX00)"/>
      <sheetName val="AP1999KX"/>
      <sheetName val="AP1999KX(detail)"/>
      <sheetName val="AP1999KX(estimated)"/>
      <sheetName val="AP1999KX(sorted)"/>
      <sheetName val="Control for 30 suppliers (KX99)"/>
      <sheetName val="AP1998KX"/>
      <sheetName val="AP1998KX(detail)"/>
      <sheetName val="AP1998KX(estimated)"/>
      <sheetName val="AP1998KX(sorted)"/>
      <sheetName val="Control for 30 suppliers (KX98)"/>
      <sheetName val="Sheet1"/>
      <sheetName val="Sheet2"/>
      <sheetName val="Sheet3"/>
      <sheetName val="5月回款"/>
      <sheetName val="5月销售"/>
      <sheetName val="企业表一"/>
      <sheetName val="M-5C"/>
      <sheetName val="M-5A"/>
      <sheetName val="总部调整"/>
      <sheetName val="汇总抵消"/>
      <sheetName val="Parameters"/>
      <sheetName val="固定资产清单"/>
      <sheetName val="A"/>
      <sheetName val="cum pred"/>
      <sheetName val="E1020"/>
      <sheetName val="目录"/>
      <sheetName val="汇总抵消 "/>
      <sheetName val="离石试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报表目录"/>
      <sheetName val="报表勾稽关系检查"/>
      <sheetName val="M1-资产负债表"/>
      <sheetName val="M2-利润表"/>
      <sheetName val="M3-现金流量表"/>
      <sheetName val="销售费用表(本部)"/>
      <sheetName val="管理费用表(本部)"/>
      <sheetName val="M4-销售费用"/>
      <sheetName val="M5-管理费用"/>
      <sheetName val="M6-财务费用"/>
      <sheetName val="S2-人工成本表"/>
      <sheetName val="S3-固定资产及重要支出预算表"/>
      <sheetName val="S4-安全生产费用预算表"/>
      <sheetName val="S5-内部交易表"/>
      <sheetName val="S6-实交税金表"/>
      <sheetName val="C5-写字楼专用表"/>
      <sheetName val="C8-金茂裙房专用表"/>
      <sheetName val="C9-金茂观光专用表"/>
      <sheetName val="C10-金茂本部费用表"/>
      <sheetName val="C11-金茂本部成本分摊表"/>
      <sheetName val="C12-分部报表"/>
      <sheetName val="本部项目"/>
      <sheetName val="2010年折旧"/>
      <sheetName val="Sheet1"/>
      <sheetName val="固定资产折旧费用分配表"/>
      <sheetName val="#REF!"/>
      <sheetName val="固定资产清单"/>
      <sheetName val="AP1998KX(estimated)"/>
      <sheetName val="Descri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资产负债表"/>
      <sheetName val="损益表"/>
      <sheetName val="财务状况变动表"/>
      <sheetName val="利润分配表"/>
      <sheetName val="主营业务收支明细表"/>
      <sheetName val="E1020"/>
      <sheetName val="Parameters"/>
      <sheetName val="0"/>
      <sheetName val="机型体积"/>
      <sheetName val="G102"/>
      <sheetName val="source"/>
      <sheetName val="设备部房屋"/>
      <sheetName val="9月回款"/>
      <sheetName val="4-货币资金-现金"/>
      <sheetName val="固定资产清单"/>
      <sheetName val="Sheet2"/>
      <sheetName val="TB-A"/>
      <sheetName val="T6"/>
      <sheetName val="BS3"/>
      <sheetName val="4_货币资金_现金"/>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E101"/>
      <sheetName val="ye"/>
      <sheetName val="A430"/>
      <sheetName val="G101"/>
      <sheetName val="AP1998KX(estimated)"/>
      <sheetName val="Summry Prod"/>
      <sheetName val="Info div"/>
      <sheetName val="METHANOL"/>
      <sheetName val="DSCR"/>
      <sheetName val="敏感性"/>
      <sheetName val="OPSRESULTS"/>
      <sheetName val="DEBT"/>
      <sheetName val="PARAMETER"/>
      <sheetName val="投入产出汇总"/>
      <sheetName val="A"/>
      <sheetName val="指标"/>
      <sheetName val="cum pred"/>
      <sheetName val="Summary"/>
      <sheetName val="B"/>
      <sheetName val="Parameters"/>
      <sheetName val="8月销售"/>
      <sheetName val="南海联邦"/>
      <sheetName val="10月销售"/>
      <sheetName val="8月回款"/>
      <sheetName val="I101"/>
      <sheetName val="A300"/>
      <sheetName val="部门"/>
      <sheetName val="T  B"/>
      <sheetName val="LinkData"/>
      <sheetName val="calculos"/>
      <sheetName val="INPUTS"/>
      <sheetName val="impuestos trim"/>
      <sheetName val="应收票据(关联方)"/>
      <sheetName val="固定资产清单"/>
      <sheetName val="BOX SUM"/>
      <sheetName val="FIN GOOD"/>
      <sheetName val="目录"/>
      <sheetName val="master"/>
      <sheetName val="產成品收發明細表"/>
      <sheetName val="预收账款"/>
      <sheetName val="计秖参璸"/>
      <sheetName val="徊,戈の硑禣ノ"/>
      <sheetName val="利润表"/>
      <sheetName val="A3"/>
      <sheetName val="CAN DOI - KET QUA"/>
      <sheetName val="Consol"/>
      <sheetName val="DATA"/>
      <sheetName val="Calculations"/>
      <sheetName val="总部调整"/>
      <sheetName val="N201"/>
      <sheetName val="企业表一"/>
      <sheetName val="M-5C"/>
      <sheetName val="M-5A"/>
      <sheetName val="nada"/>
      <sheetName val="Dropdown list"/>
      <sheetName val="7月回款"/>
      <sheetName val="7月销售"/>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表封面"/>
      <sheetName val="销售情况"/>
      <sheetName val="加工、资产情况"/>
      <sheetName val="盈利和费用"/>
      <sheetName val="现金流量情况"/>
      <sheetName val="指标汇总"/>
      <sheetName val="检验表"/>
      <sheetName val="资产负债表-校验表"/>
      <sheetName val="资产负债表－分、子公司"/>
      <sheetName val="利润表及利润分配表－校验表"/>
      <sheetName val="利润表及利润分配表－分、子公司"/>
      <sheetName val="现金流量表－分、子公司"/>
      <sheetName val="1-现金、银行存款及其他货币资金"/>
      <sheetName val="2-长期投资"/>
      <sheetName val="3-长期投资－补充资料"/>
      <sheetName val="4-应收票据"/>
      <sheetName val="5-应收帐款、其他应收款、预付帐款＋坏帐准备－月度"/>
      <sheetName val="6-减值准备"/>
      <sheetName val="7-应收股利、利息"/>
      <sheetName val="8-存货"/>
      <sheetName val="9-内部公司购入存货"/>
      <sheetName val="10-待摊、长期待摊费用"/>
      <sheetName val="11-在建工程"/>
      <sheetName val="12-固定资产"/>
      <sheetName val="13-固定资产、在建工程内部交易、委托建设费－宝日"/>
      <sheetName val="14-递延税款"/>
      <sheetName val="15-应付票据"/>
      <sheetName val="16－应付、其他应付、预收帐款"/>
      <sheetName val="17－投资类应付"/>
      <sheetName val="18-税类应交"/>
      <sheetName val="19-其他应付项目"/>
      <sheetName val="20-预提费用"/>
      <sheetName val="21-主营业务利润"/>
      <sheetName val="31-主营业务利润(当月)"/>
      <sheetName val="22-其他业务利润"/>
      <sheetName val="23-营业外收支"/>
      <sheetName val="24-期间费用汇总"/>
      <sheetName val="32-管理费用明细"/>
      <sheetName val="33-营业费用明细"/>
      <sheetName val="34-财务费用明细"/>
      <sheetName val="25-投资收益"/>
      <sheetName val="26-非经常性损益"/>
      <sheetName val="27-现金流量表基础数据"/>
      <sheetName val="28-内部销售"/>
      <sheetName val="29-内部采购"/>
      <sheetName val="30－现金平台应收应付"/>
      <sheetName val="35-财务指标"/>
      <sheetName val="补充-借款明细"/>
      <sheetName val="内部"/>
      <sheetName val="内部现金"/>
      <sheetName val="预留1"/>
      <sheetName val="预留2"/>
      <sheetName val="预留3"/>
      <sheetName val="预留4"/>
      <sheetName val="#REF!"/>
      <sheetName val="资产负债表"/>
      <sheetName val="5月回款"/>
      <sheetName val="5月销售"/>
      <sheetName val="G102"/>
      <sheetName val="目录"/>
      <sheetName val="应收票据(关联方)"/>
      <sheetName val="E1020"/>
      <sheetName val="nada"/>
      <sheetName val="Parameters"/>
      <sheetName val="B"/>
      <sheetName val="Summary"/>
      <sheetName val="H1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汇总"/>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坏帐准备"/>
      <sheetName val="应收股利"/>
      <sheetName val="预付账款"/>
      <sheetName val="其他应收款"/>
      <sheetName val="应收补贴款"/>
      <sheetName val="存货"/>
      <sheetName val="期后发货"/>
      <sheetName val="存货准备金"/>
      <sheetName val="内部采购存货"/>
      <sheetName val="固定资产"/>
      <sheetName val="房屋及建筑物"/>
      <sheetName val="机器设备"/>
      <sheetName val="运输设备"/>
      <sheetName val="其他设备"/>
      <sheetName val="固定资产增加"/>
      <sheetName val="固定资产减少"/>
      <sheetName val="待处理固定资产"/>
      <sheetName val="在建工程"/>
      <sheetName val="无形资产"/>
      <sheetName val="其它资产"/>
      <sheetName val="长期投资汇总"/>
      <sheetName val="长期投资-股票投资或股权投资"/>
      <sheetName val="长期投资-债券投资"/>
      <sheetName val="长期投资-其他投资"/>
      <sheetName val="集团内公司清单"/>
      <sheetName val="Description"/>
      <sheetName val="UFPrn20021113090847"/>
      <sheetName val="设备部房屋"/>
      <sheetName val="Parameters"/>
      <sheetName val="固定资产清单"/>
      <sheetName val="FA Addition"/>
      <sheetName val="TB-累2"/>
      <sheetName val="TB-当2"/>
      <sheetName val="TB-累1"/>
      <sheetName val="Calculations"/>
      <sheetName val="F30.Nov.Price.Variance.For.Ref"/>
      <sheetName val="目录"/>
      <sheetName val="Cálculos"/>
      <sheetName val="A3"/>
      <sheetName val="DATA"/>
      <sheetName val="Preliminaries-RunningAbstract"/>
      <sheetName val="AGENT"/>
      <sheetName val="U"/>
      <sheetName val="附 录 一"/>
      <sheetName val="A300"/>
      <sheetName val="dpA"/>
      <sheetName val="Summary"/>
      <sheetName val="COA"/>
      <sheetName val="CA_new"/>
      <sheetName val="H101"/>
      <sheetName val="nada"/>
      <sheetName val="B"/>
      <sheetName val="前提1-综合"/>
      <sheetName val="G102"/>
      <sheetName val="选择报表"/>
      <sheetName val="应收帐款 AR "/>
      <sheetName val="source"/>
      <sheetName val="已审CF"/>
      <sheetName val="A430"/>
      <sheetName val="BALANCE SHEET"/>
      <sheetName val="汇总抵消 "/>
      <sheetName val="离石试算"/>
      <sheetName val="AP1998KX(estimated)"/>
      <sheetName val="俄罗斯中兴"/>
      <sheetName val="欧洲研究所"/>
      <sheetName val="E100"/>
      <sheetName val="calculos"/>
      <sheetName val="INPUTS"/>
      <sheetName val="impuestos trim"/>
      <sheetName val="SUDAREA"/>
      <sheetName val="#REF!"/>
      <sheetName val="A"/>
      <sheetName val="企业表一"/>
      <sheetName val="M-5C"/>
      <sheetName val="M-5A"/>
      <sheetName val="关联交易-存款"/>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工作表1"/>
      <sheetName val="A400"/>
      <sheetName val="A300"/>
      <sheetName val="分行营业部01-BS"/>
      <sheetName val="分行营业部01-PL"/>
      <sheetName val="分行营业部00-BS"/>
      <sheetName val="分行营业部00-PL"/>
      <sheetName val="A500"/>
      <sheetName val="A501"/>
      <sheetName val="A502"/>
      <sheetName val="A1000"/>
      <sheetName val="B100"/>
      <sheetName val="C"/>
      <sheetName val="c100"/>
      <sheetName val="c200"/>
      <sheetName val="C300"/>
      <sheetName val="C400P"/>
      <sheetName val="E"/>
      <sheetName val="E10"/>
      <sheetName val="E100"/>
      <sheetName val="E200"/>
      <sheetName val="E300"/>
      <sheetName val="E400P"/>
      <sheetName val="E500"/>
      <sheetName val="E600"/>
      <sheetName val="E700"/>
      <sheetName val="E701"/>
      <sheetName val="E800"/>
      <sheetName val="E900"/>
      <sheetName val="E1000"/>
      <sheetName val="核销01"/>
      <sheetName val="核销应收利息"/>
      <sheetName val="G"/>
      <sheetName val="G100"/>
      <sheetName val="or"/>
      <sheetName val="委托01"/>
      <sheetName val="委托2000"/>
      <sheetName val="G200"/>
      <sheetName val="G300"/>
      <sheetName val="H"/>
      <sheetName val="H10"/>
      <sheetName val="H100"/>
      <sheetName val="H200"/>
      <sheetName val="H300"/>
      <sheetName val="J"/>
      <sheetName val="J100"/>
      <sheetName val="J200"/>
      <sheetName val="J300"/>
      <sheetName val="K"/>
      <sheetName val="K100"/>
      <sheetName val="K100P"/>
      <sheetName val="K200"/>
      <sheetName val="K300"/>
      <sheetName val="L"/>
      <sheetName val="L100"/>
      <sheetName val="L200P"/>
      <sheetName val="N"/>
      <sheetName val="N10"/>
      <sheetName val="N100"/>
      <sheetName val="N200"/>
      <sheetName val="N300"/>
      <sheetName val="N400"/>
      <sheetName val="N500"/>
      <sheetName val="N600"/>
      <sheetName val="N700"/>
      <sheetName val="N800"/>
      <sheetName val="N900P"/>
      <sheetName val="N1000"/>
      <sheetName val="N1100"/>
      <sheetName val="n1200"/>
      <sheetName val="O"/>
      <sheetName val="O100"/>
      <sheetName val="cit"/>
      <sheetName val="P"/>
      <sheetName val="P100"/>
      <sheetName val="op"/>
      <sheetName val="P200"/>
      <sheetName val="P300"/>
      <sheetName val="P400"/>
      <sheetName val="P500"/>
      <sheetName val="P600"/>
      <sheetName val="P700"/>
      <sheetName val="P800"/>
      <sheetName val="P900"/>
      <sheetName val="Q"/>
      <sheetName val="Q100P"/>
      <sheetName val="Q200P"/>
      <sheetName val="Q300"/>
      <sheetName val="Q400"/>
      <sheetName val="Q500"/>
      <sheetName val="Q600"/>
      <sheetName val="Q700"/>
      <sheetName val="S"/>
      <sheetName val="S-1"/>
      <sheetName val="S100"/>
      <sheetName val="S200"/>
      <sheetName val="T"/>
      <sheetName val="T100"/>
      <sheetName val="T200"/>
      <sheetName val="T300"/>
      <sheetName val="U.detail"/>
      <sheetName val="u"/>
      <sheetName val="U100"/>
      <sheetName val="U200"/>
      <sheetName val="U201"/>
      <sheetName val="U210"/>
      <sheetName val="U300"/>
      <sheetName val="U400"/>
      <sheetName val="U500"/>
      <sheetName val="U600"/>
      <sheetName val="U700"/>
      <sheetName val="U800"/>
      <sheetName val="U900"/>
      <sheetName val="U1000"/>
      <sheetName val="U1100"/>
      <sheetName val="u1200"/>
      <sheetName val="U1300"/>
      <sheetName val="U1400"/>
      <sheetName val="V"/>
      <sheetName val="V100"/>
      <sheetName val="V200"/>
      <sheetName val="V300"/>
      <sheetName val="OS Matters"/>
      <sheetName val="review"/>
      <sheetName val="Standard audit marks"/>
      <sheetName val="Sheet1"/>
      <sheetName val="Sheet2"/>
      <sheetName val="Sheet3"/>
      <sheetName val="#REF!"/>
      <sheetName val="E1020"/>
      <sheetName val="UFPrn20021113090847"/>
      <sheetName val="G102"/>
      <sheetName val="sour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3.31 (2)"/>
      <sheetName val="#REF!"/>
      <sheetName val="资产负债表"/>
      <sheetName val="机型体积"/>
      <sheetName val="设备部房屋"/>
      <sheetName val="Sheet1"/>
      <sheetName val="9月销售"/>
      <sheetName val="4-货币资金-现金"/>
      <sheetName val="7月销售"/>
      <sheetName val="9月回款"/>
      <sheetName val="dpA"/>
      <sheetName val="2171_FYbk"/>
      <sheetName val="2171-BK"/>
      <sheetName val="E1020"/>
      <sheetName val="目录"/>
      <sheetName val="parameter"/>
      <sheetName val="Parameters"/>
      <sheetName val="B"/>
      <sheetName val="G102"/>
      <sheetName val="cum pred"/>
      <sheetName val="11-1"/>
      <sheetName val="建筑物"/>
      <sheetName val="Ã«ÀûÂÊ·ÖÎö±í"/>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表目录"/>
      <sheetName val="报表勾稽关系检查"/>
      <sheetName val="S01集团各公司名称"/>
      <sheetName val="S02利润表"/>
      <sheetName val="S02(4)管理费用"/>
      <sheetName val="S02(5)财务费用"/>
      <sheetName val="S02(1)1主营业务成本明细"/>
      <sheetName val="S02(3)销售费用"/>
      <sheetName val="S03资产负债表"/>
      <sheetName val="S04所有者权益变动表"/>
      <sheetName val="S05(1)现金流量明细表(直接法)"/>
      <sheetName val="S05(2)开发项目各年现金流量汇总表"/>
      <sheetName val="S05现金流量表"/>
      <sheetName val="S03(3)应收票据"/>
      <sheetName val="S03(4)应收账款"/>
      <sheetName val="S03(5)预付账款"/>
      <sheetName val="S03(6)应收利息"/>
      <sheetName val="S03(7)应收股利"/>
      <sheetName val="S03(8)其他应收款"/>
      <sheetName val="S03(12)长期股权投资"/>
      <sheetName val="S03(13)投资性房地产"/>
      <sheetName val="S03(14)固定资产"/>
      <sheetName val="S03(16)在建工程"/>
      <sheetName val="S03(17)固定资产清理"/>
      <sheetName val="S03(18)无形资产"/>
      <sheetName val="S03(19)长期待摊费用"/>
      <sheetName val="S03(20)资产减值"/>
      <sheetName val="S03(21)存货变动表"/>
      <sheetName val="S03(21)1开发成本变动表"/>
      <sheetName val="S03(21)2开发成本期末明细表"/>
      <sheetName val="S03(21)3开发间接费用明细表"/>
      <sheetName val="S03(30)短期借款"/>
      <sheetName val="S03(32)应付票据"/>
      <sheetName val="S03(33)应付账款"/>
      <sheetName val="S03(34)预收款项"/>
      <sheetName val="S03(35)应付职工薪酬"/>
      <sheetName val="S03(36)应交税费"/>
      <sheetName val="S03(37)应付利息"/>
      <sheetName val="S03(38)应付股利"/>
      <sheetName val="S03(39)其他应付款"/>
      <sheetName val="S03(40)长期借款"/>
      <sheetName val="S03(42)应付债券"/>
      <sheetName val="S03(50)递延所得税资产负债"/>
      <sheetName val="S03(51)其他（非）流动资产（负债）"/>
      <sheetName val="S03(60)实收资本"/>
      <sheetName val="S03(61)资本盈余公积"/>
      <sheetName val="S02(1)营业收入及成本"/>
      <sheetName val="S02(2)主营业务税金及附加"/>
      <sheetName val="S02(6)资产减值损失"/>
      <sheetName val="S02(7)公允价值变动收益"/>
      <sheetName val="S02(8)投资收益"/>
      <sheetName val="S02(9)营业外收支"/>
      <sheetName val="S02(10)所得税"/>
      <sheetName val="S02(11)以前年度损益调整"/>
      <sheetName val="S02(12)折旧摊销"/>
      <sheetName val="S05(1)内部往来表"/>
      <sheetName val="S05(2)内部交易表"/>
      <sheetName val="S05(3)关联往来表"/>
      <sheetName val="S05(4)关联交易表"/>
      <sheetName val="S06(1)分部报表"/>
      <sheetName val="S06(2)经营租赁承诺"/>
      <sheetName val="S06(3)资本性承担"/>
    </sheetNames>
    <sheetDataSet>
      <sheetData sheetId="0"/>
      <sheetData sheetId="1"/>
      <sheetData sheetId="2"/>
      <sheetData sheetId="3"/>
      <sheetData sheetId="4"/>
      <sheetData sheetId="5"/>
      <sheetData sheetId="6"/>
      <sheetData sheetId="7"/>
      <sheetData sheetId="8">
        <row r="8">
          <cell r="C8">
            <v>4552112.58</v>
          </cell>
          <cell r="F8">
            <v>0</v>
          </cell>
        </row>
        <row r="9">
          <cell r="C9">
            <v>0</v>
          </cell>
          <cell r="F9">
            <v>0</v>
          </cell>
        </row>
        <row r="10">
          <cell r="C10">
            <v>0</v>
          </cell>
          <cell r="F10">
            <v>0</v>
          </cell>
        </row>
        <row r="11">
          <cell r="C11">
            <v>7090779.2300000004</v>
          </cell>
          <cell r="F11">
            <v>22921543.84</v>
          </cell>
        </row>
        <row r="12">
          <cell r="C12">
            <v>4115559.6</v>
          </cell>
          <cell r="F12">
            <v>35860704.700000003</v>
          </cell>
        </row>
        <row r="13">
          <cell r="C13">
            <v>0</v>
          </cell>
          <cell r="F13">
            <v>5624144.54</v>
          </cell>
        </row>
        <row r="14">
          <cell r="C14">
            <v>0</v>
          </cell>
          <cell r="F14">
            <v>4091923.54</v>
          </cell>
        </row>
        <row r="15">
          <cell r="C15">
            <v>3283004.37</v>
          </cell>
          <cell r="F15">
            <v>0</v>
          </cell>
        </row>
        <row r="16">
          <cell r="C16">
            <v>8020274.3200000003</v>
          </cell>
          <cell r="F16">
            <v>0</v>
          </cell>
        </row>
        <row r="17">
          <cell r="F17">
            <v>124986487.81999999</v>
          </cell>
        </row>
        <row r="24">
          <cell r="F24">
            <v>-2946017652.3699999</v>
          </cell>
        </row>
        <row r="36">
          <cell r="F36">
            <v>2779594578.0300002</v>
          </cell>
        </row>
      </sheetData>
      <sheetData sheetId="9"/>
      <sheetData sheetId="10">
        <row r="10">
          <cell r="E10">
            <v>359861742.31</v>
          </cell>
        </row>
        <row r="13">
          <cell r="E13">
            <v>169100000</v>
          </cell>
        </row>
        <row r="32">
          <cell r="E32">
            <v>94055226.400000006</v>
          </cell>
        </row>
        <row r="34">
          <cell r="E34">
            <v>5740938</v>
          </cell>
        </row>
        <row r="35">
          <cell r="E35">
            <v>28720820.02</v>
          </cell>
        </row>
        <row r="37">
          <cell r="E37">
            <v>71661608.359999999</v>
          </cell>
        </row>
        <row r="44">
          <cell r="E44">
            <v>11122022</v>
          </cell>
        </row>
        <row r="45">
          <cell r="E45">
            <v>10203096.67</v>
          </cell>
        </row>
        <row r="46">
          <cell r="E46">
            <v>307770000</v>
          </cell>
        </row>
        <row r="83">
          <cell r="E83">
            <v>4864081.72</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1-酒店专用表"/>
      <sheetName val="酒店专用表"/>
      <sheetName val="Sheet1"/>
      <sheetName val="Sheet1 (2)"/>
      <sheetName val="Sheet2"/>
      <sheetName val="Sheet2 (2)"/>
      <sheetName val="Sheet3"/>
      <sheetName val="Sheet3 (2)"/>
      <sheetName val="资产负债表 - 预算"/>
      <sheetName val="资产负债表 - 预算 (2)"/>
      <sheetName val="资产负债表 - 预算 (3)"/>
      <sheetName val="财务费用"/>
      <sheetName val="财务费用 (2)"/>
      <sheetName val="Sheet5"/>
      <sheetName val="Sheet5 (2)"/>
    </sheetNames>
    <sheetDataSet>
      <sheetData sheetId="0">
        <row r="9">
          <cell r="D9">
            <v>14192.518659000001</v>
          </cell>
          <cell r="I9">
            <v>1336.7816502091</v>
          </cell>
          <cell r="J9">
            <v>1102.9149002883801</v>
          </cell>
          <cell r="K9">
            <v>1896.0199249788802</v>
          </cell>
          <cell r="L9">
            <v>1836.2063251311001</v>
          </cell>
          <cell r="M9">
            <v>1991.74710040434</v>
          </cell>
          <cell r="N9">
            <v>1736.6985246551149</v>
          </cell>
          <cell r="P9">
            <v>1551.138150226205</v>
          </cell>
          <cell r="Q9">
            <v>1548.9651747026101</v>
          </cell>
          <cell r="R9">
            <v>1879.4949502909501</v>
          </cell>
          <cell r="S9">
            <v>2017.192999977</v>
          </cell>
          <cell r="T9">
            <v>1947.5371499033999</v>
          </cell>
          <cell r="U9">
            <v>1217.9195003633999</v>
          </cell>
        </row>
        <row r="11">
          <cell r="I11">
            <v>1314.2780435134</v>
          </cell>
          <cell r="J11">
            <v>988.10678442730273</v>
          </cell>
          <cell r="K11">
            <v>1276.1534681778821</v>
          </cell>
          <cell r="L11">
            <v>1207.8841056995752</v>
          </cell>
          <cell r="M11">
            <v>1371.6461694385407</v>
          </cell>
          <cell r="N11">
            <v>1069.5069387532869</v>
          </cell>
          <cell r="P11">
            <v>941.75809908405711</v>
          </cell>
          <cell r="Q11">
            <v>988.09271863855679</v>
          </cell>
          <cell r="R11">
            <v>1325.5335694275136</v>
          </cell>
          <cell r="S11">
            <v>1416.0608724878841</v>
          </cell>
          <cell r="T11">
            <v>1402.1096443392728</v>
          </cell>
          <cell r="U11">
            <v>1254.2867793244145</v>
          </cell>
        </row>
        <row r="12">
          <cell r="I12">
            <v>437.91709748961108</v>
          </cell>
          <cell r="J12">
            <v>323.57214531527961</v>
          </cell>
          <cell r="K12">
            <v>481.62455474802573</v>
          </cell>
          <cell r="L12">
            <v>446.18175363160304</v>
          </cell>
          <cell r="M12">
            <v>498.92604681168041</v>
          </cell>
          <cell r="N12">
            <v>385.95634829708462</v>
          </cell>
          <cell r="P12">
            <v>350.90893470393939</v>
          </cell>
          <cell r="Q12">
            <v>362.78808853301348</v>
          </cell>
          <cell r="R12">
            <v>462.5372809734298</v>
          </cell>
          <cell r="S12">
            <v>528.31476577525279</v>
          </cell>
          <cell r="T12">
            <v>506.88728822020011</v>
          </cell>
          <cell r="U12">
            <v>430.87056888268387</v>
          </cell>
        </row>
        <row r="13">
          <cell r="I13">
            <v>502.91484164659744</v>
          </cell>
          <cell r="J13">
            <v>398.72598186101095</v>
          </cell>
          <cell r="K13">
            <v>553.00184421386882</v>
          </cell>
          <cell r="L13">
            <v>533.27559132093472</v>
          </cell>
          <cell r="M13">
            <v>543.58092856283565</v>
          </cell>
          <cell r="N13">
            <v>495.56489779981149</v>
          </cell>
          <cell r="P13">
            <v>449.40302911651031</v>
          </cell>
          <cell r="Q13">
            <v>473.62485886086915</v>
          </cell>
          <cell r="R13">
            <v>871.23922606055703</v>
          </cell>
          <cell r="S13">
            <v>566.73028078568723</v>
          </cell>
          <cell r="T13">
            <v>557.73016782704633</v>
          </cell>
          <cell r="U13">
            <v>528.84575200544498</v>
          </cell>
        </row>
        <row r="14">
          <cell r="I14">
            <v>68.556063904549362</v>
          </cell>
          <cell r="J14">
            <v>61.997393565671707</v>
          </cell>
          <cell r="K14">
            <v>96.977364541459266</v>
          </cell>
          <cell r="L14">
            <v>86.271556003656144</v>
          </cell>
          <cell r="M14">
            <v>94.050617785485471</v>
          </cell>
          <cell r="N14">
            <v>92.839595771760543</v>
          </cell>
          <cell r="P14">
            <v>84.868846811451121</v>
          </cell>
          <cell r="Q14">
            <v>90.99308479314</v>
          </cell>
          <cell r="R14">
            <v>88.814627529451897</v>
          </cell>
          <cell r="S14">
            <v>91.613247925019479</v>
          </cell>
          <cell r="T14">
            <v>90.794698973358834</v>
          </cell>
          <cell r="U14">
            <v>84.555975082169994</v>
          </cell>
        </row>
        <row r="19">
          <cell r="I19">
            <v>428.28500191290192</v>
          </cell>
          <cell r="J19">
            <v>315.20267235004002</v>
          </cell>
          <cell r="K19">
            <v>402.04806612565437</v>
          </cell>
          <cell r="L19">
            <v>381.2621257513008</v>
          </cell>
          <cell r="M19">
            <v>431.32531568882672</v>
          </cell>
          <cell r="N19">
            <v>337.3478490982115</v>
          </cell>
          <cell r="P19">
            <v>302.71433591632939</v>
          </cell>
          <cell r="Q19">
            <v>317.88593551361282</v>
          </cell>
          <cell r="R19">
            <v>413.2059779022922</v>
          </cell>
          <cell r="S19">
            <v>445.96508965805674</v>
          </cell>
          <cell r="T19">
            <v>441.69575245939473</v>
          </cell>
          <cell r="U19">
            <v>399.4208266998117</v>
          </cell>
        </row>
        <row r="20">
          <cell r="I20">
            <v>72.962512940058744</v>
          </cell>
          <cell r="J20">
            <v>54.104914375773873</v>
          </cell>
          <cell r="K20">
            <v>83.884909412853759</v>
          </cell>
          <cell r="L20">
            <v>81.183581739996725</v>
          </cell>
          <cell r="M20">
            <v>89.604811938776791</v>
          </cell>
          <cell r="N20">
            <v>69.653973893981217</v>
          </cell>
          <cell r="P20">
            <v>63.894074569245731</v>
          </cell>
          <cell r="Q20">
            <v>65.849421751335839</v>
          </cell>
          <cell r="R20">
            <v>82.63168094725728</v>
          </cell>
          <cell r="S20">
            <v>93.001264954930875</v>
          </cell>
          <cell r="T20">
            <v>89.732806775265303</v>
          </cell>
          <cell r="U20">
            <v>78.913138993545147</v>
          </cell>
        </row>
        <row r="21">
          <cell r="I21">
            <v>13.776000000000023</v>
          </cell>
          <cell r="J21">
            <v>2.9791999999999885</v>
          </cell>
          <cell r="K21">
            <v>-1.1641532182693482E-14</v>
          </cell>
          <cell r="L21">
            <v>2.3283064365386964E-14</v>
          </cell>
          <cell r="M21">
            <v>0.17515199999997857</v>
          </cell>
          <cell r="N21">
            <v>-2.3283064365386964E-14</v>
          </cell>
          <cell r="P21">
            <v>0.30182799999995624</v>
          </cell>
          <cell r="Q21">
            <v>7.1326999999999883</v>
          </cell>
          <cell r="R21">
            <v>179.60715999999999</v>
          </cell>
          <cell r="S21">
            <v>4.6566128730773928E-14</v>
          </cell>
          <cell r="T21">
            <v>-2.3283064365386964E-14</v>
          </cell>
          <cell r="U21">
            <v>1.1641532182693482E-14</v>
          </cell>
        </row>
        <row r="22">
          <cell r="I22">
            <v>0.4162771252012718</v>
          </cell>
          <cell r="J22">
            <v>0.52750492153476369</v>
          </cell>
          <cell r="K22">
            <v>0.58482247920900499</v>
          </cell>
          <cell r="L22">
            <v>0.56373276358783975</v>
          </cell>
          <cell r="M22">
            <v>0.52575772491407724</v>
          </cell>
          <cell r="N22">
            <v>0.39413435130841473</v>
          </cell>
          <cell r="P22">
            <v>0.5198925709425174</v>
          </cell>
          <cell r="Q22">
            <v>0.55916155796391664</v>
          </cell>
          <cell r="R22">
            <v>0.4967468748709708</v>
          </cell>
          <cell r="S22">
            <v>0.51799373099139789</v>
          </cell>
          <cell r="T22">
            <v>0.50744701028722461</v>
          </cell>
          <cell r="U22">
            <v>0.50556128627000674</v>
          </cell>
        </row>
        <row r="26">
          <cell r="I26">
            <v>134.08060342834196</v>
          </cell>
          <cell r="J26">
            <v>136.11073384923827</v>
          </cell>
          <cell r="K26">
            <v>125.86484848455707</v>
          </cell>
          <cell r="L26">
            <v>131.25457924534393</v>
          </cell>
          <cell r="M26">
            <v>134.08205922174267</v>
          </cell>
          <cell r="N26">
            <v>135.9131072155825</v>
          </cell>
          <cell r="P26">
            <v>132.81678585631909</v>
          </cell>
          <cell r="Q26">
            <v>131.47528683570616</v>
          </cell>
          <cell r="R26">
            <v>137.59046807132253</v>
          </cell>
          <cell r="S26">
            <v>145.97890147100819</v>
          </cell>
          <cell r="T26">
            <v>134.21431590967964</v>
          </cell>
          <cell r="U26">
            <v>130.1367748248187</v>
          </cell>
        </row>
        <row r="27">
          <cell r="I27">
            <v>430.90127926881297</v>
          </cell>
          <cell r="J27">
            <v>431.59932373497384</v>
          </cell>
          <cell r="K27">
            <v>404.69072301223923</v>
          </cell>
          <cell r="L27">
            <v>421.45236609399149</v>
          </cell>
          <cell r="M27">
            <v>431.0813658848358</v>
          </cell>
          <cell r="N27">
            <v>425.02163438632869</v>
          </cell>
          <cell r="P27">
            <v>417.55326357786566</v>
          </cell>
          <cell r="Q27">
            <v>424.09551603340236</v>
          </cell>
          <cell r="R27">
            <v>420.60771805772913</v>
          </cell>
          <cell r="S27">
            <v>450.14919348939628</v>
          </cell>
          <cell r="T27">
            <v>423.4623423427949</v>
          </cell>
          <cell r="U27">
            <v>412.01909664325319</v>
          </cell>
        </row>
        <row r="28">
          <cell r="I28">
            <v>20.028494031488172</v>
          </cell>
          <cell r="J28">
            <v>20.267182948549568</v>
          </cell>
          <cell r="K28">
            <v>18.756173703320844</v>
          </cell>
          <cell r="L28">
            <v>19.565736063350613</v>
          </cell>
          <cell r="M28">
            <v>19.523488553263022</v>
          </cell>
          <cell r="N28">
            <v>19.685511913049655</v>
          </cell>
          <cell r="P28">
            <v>18.882806717667876</v>
          </cell>
          <cell r="Q28">
            <v>18.968364449509181</v>
          </cell>
          <cell r="R28">
            <v>19.589490041691505</v>
          </cell>
          <cell r="S28">
            <v>20.31143952293176</v>
          </cell>
          <cell r="T28">
            <v>19.013353212684592</v>
          </cell>
          <cell r="U28">
            <v>19.190489584105805</v>
          </cell>
        </row>
        <row r="32">
          <cell r="I32">
            <v>163.4334992890704</v>
          </cell>
          <cell r="J32">
            <v>167.41407594236375</v>
          </cell>
          <cell r="K32">
            <v>205.39714380637437</v>
          </cell>
          <cell r="L32">
            <v>200.34513279833655</v>
          </cell>
          <cell r="M32">
            <v>192.30809680236257</v>
          </cell>
          <cell r="N32">
            <v>187.68184227446096</v>
          </cell>
          <cell r="P32">
            <v>182.35045538754284</v>
          </cell>
          <cell r="Q32">
            <v>163.45923065536675</v>
          </cell>
          <cell r="R32">
            <v>186.62245356489325</v>
          </cell>
          <cell r="S32">
            <v>181.20393438126177</v>
          </cell>
          <cell r="T32">
            <v>183.9684308868195</v>
          </cell>
          <cell r="U32">
            <v>154.61543468654259</v>
          </cell>
        </row>
        <row r="33">
          <cell r="I33">
            <v>300.9109172848656</v>
          </cell>
          <cell r="J33">
            <v>233.02447113363513</v>
          </cell>
          <cell r="K33">
            <v>267.793443468269</v>
          </cell>
          <cell r="L33">
            <v>270.56933074147668</v>
          </cell>
          <cell r="M33">
            <v>279.88597191489839</v>
          </cell>
          <cell r="N33">
            <v>264.25726442727245</v>
          </cell>
          <cell r="P33">
            <v>244.05515169643934</v>
          </cell>
          <cell r="Q33">
            <v>250.70886618642919</v>
          </cell>
          <cell r="R33">
            <v>268.90552556997307</v>
          </cell>
          <cell r="S33">
            <v>261.74599489710772</v>
          </cell>
          <cell r="T33">
            <v>272.84120306600357</v>
          </cell>
          <cell r="U33">
            <v>262.95410281873222</v>
          </cell>
        </row>
        <row r="34">
          <cell r="I34">
            <v>10.037627878060423</v>
          </cell>
          <cell r="J34">
            <v>11.553131414426421</v>
          </cell>
          <cell r="K34">
            <v>12.874766742099014</v>
          </cell>
          <cell r="L34">
            <v>13.738641911934629</v>
          </cell>
          <cell r="M34">
            <v>12.653013196371997</v>
          </cell>
          <cell r="N34">
            <v>12.601951348695328</v>
          </cell>
          <cell r="P34">
            <v>11.587285575964806</v>
          </cell>
          <cell r="Q34">
            <v>12.257405536977201</v>
          </cell>
          <cell r="R34">
            <v>11.729016389662549</v>
          </cell>
          <cell r="S34">
            <v>11.865857903206845</v>
          </cell>
          <cell r="T34">
            <v>12.033363471052288</v>
          </cell>
          <cell r="U34">
            <v>10.776247630219395</v>
          </cell>
        </row>
        <row r="44">
          <cell r="I44">
            <v>164.24443987444408</v>
          </cell>
          <cell r="J44">
            <v>164.26895971224695</v>
          </cell>
          <cell r="K44">
            <v>159.85373403006162</v>
          </cell>
          <cell r="L44">
            <v>162.3673671236005</v>
          </cell>
          <cell r="M44">
            <v>165.63216998611466</v>
          </cell>
          <cell r="N44">
            <v>163.44242789288788</v>
          </cell>
          <cell r="P44">
            <v>160.04635236955622</v>
          </cell>
          <cell r="Q44">
            <v>160.06935497838063</v>
          </cell>
          <cell r="R44">
            <v>161.96971685643919</v>
          </cell>
          <cell r="S44">
            <v>174.1425332081638</v>
          </cell>
          <cell r="T44">
            <v>161.08008779982188</v>
          </cell>
          <cell r="U44">
            <v>160.13702622278788</v>
          </cell>
        </row>
        <row r="45">
          <cell r="I45">
            <v>90.569025846075263</v>
          </cell>
          <cell r="J45">
            <v>89.86516729460871</v>
          </cell>
          <cell r="K45">
            <v>89.829389192688808</v>
          </cell>
          <cell r="L45">
            <v>90.312293052110334</v>
          </cell>
          <cell r="M45">
            <v>90.325160255098467</v>
          </cell>
          <cell r="N45">
            <v>90.523356129765091</v>
          </cell>
          <cell r="P45">
            <v>89.517791871356053</v>
          </cell>
          <cell r="Q45">
            <v>89.66089301485809</v>
          </cell>
          <cell r="R45">
            <v>90.389934674517974</v>
          </cell>
          <cell r="S45">
            <v>91.176608051455858</v>
          </cell>
          <cell r="T45">
            <v>89.743688676069681</v>
          </cell>
          <cell r="U45">
            <v>89.675599709540322</v>
          </cell>
        </row>
        <row r="46">
          <cell r="I46">
            <v>48.822659293781719</v>
          </cell>
          <cell r="J46">
            <v>48.130831701579133</v>
          </cell>
          <cell r="K46">
            <v>43.932113798004828</v>
          </cell>
          <cell r="L46">
            <v>46.090895582730475</v>
          </cell>
          <cell r="M46">
            <v>46.560162509180742</v>
          </cell>
          <cell r="N46">
            <v>47.022672326407374</v>
          </cell>
          <cell r="P46">
            <v>44.418706274511969</v>
          </cell>
          <cell r="Q46">
            <v>44.486524212183639</v>
          </cell>
          <cell r="R46">
            <v>46.70147681310474</v>
          </cell>
          <cell r="S46">
            <v>49.191147842193814</v>
          </cell>
          <cell r="T46">
            <v>45.85350917437713</v>
          </cell>
          <cell r="U46">
            <v>44.434373701823063</v>
          </cell>
        </row>
        <row r="51">
          <cell r="I51">
            <v>105.48175715083154</v>
          </cell>
          <cell r="J51">
            <v>103.295861191128</v>
          </cell>
          <cell r="K51">
            <v>107.92578507724519</v>
          </cell>
          <cell r="L51">
            <v>111.0813522647523</v>
          </cell>
          <cell r="M51">
            <v>102.70607213886609</v>
          </cell>
          <cell r="N51">
            <v>105.89175855878057</v>
          </cell>
          <cell r="P51">
            <v>103.69131921358544</v>
          </cell>
          <cell r="Q51">
            <v>100.09932873726194</v>
          </cell>
          <cell r="R51">
            <v>106.56557781580605</v>
          </cell>
          <cell r="S51">
            <v>104.98627239002082</v>
          </cell>
          <cell r="T51">
            <v>103.49317380576544</v>
          </cell>
          <cell r="U51">
            <v>97.313900624535052</v>
          </cell>
        </row>
        <row r="52">
          <cell r="I52">
            <v>116.66077650655193</v>
          </cell>
          <cell r="J52">
            <v>92.920672364395728</v>
          </cell>
          <cell r="K52">
            <v>134.2156418930056</v>
          </cell>
          <cell r="L52">
            <v>119.81240586404132</v>
          </cell>
          <cell r="M52">
            <v>124.85232522255464</v>
          </cell>
          <cell r="N52">
            <v>140.33380090087294</v>
          </cell>
          <cell r="P52">
            <v>121.26003305091911</v>
          </cell>
          <cell r="Q52">
            <v>101.54946989045052</v>
          </cell>
          <cell r="R52">
            <v>106.38939029737185</v>
          </cell>
          <cell r="S52">
            <v>108.28420384059582</v>
          </cell>
          <cell r="T52">
            <v>116.22743147497302</v>
          </cell>
          <cell r="U52">
            <v>95.514648811078999</v>
          </cell>
        </row>
        <row r="53">
          <cell r="I53">
            <v>254.423</v>
          </cell>
          <cell r="J53">
            <v>251.1703</v>
          </cell>
          <cell r="K53">
            <v>234.934</v>
          </cell>
          <cell r="L53">
            <v>235.73840000000001</v>
          </cell>
          <cell r="M53">
            <v>284.63229999999999</v>
          </cell>
          <cell r="N53">
            <v>308.80840000000001</v>
          </cell>
          <cell r="P53">
            <v>353.28579999999999</v>
          </cell>
          <cell r="Q53">
            <v>377.87119999999999</v>
          </cell>
          <cell r="R53">
            <v>291.08530000000002</v>
          </cell>
          <cell r="S53">
            <v>242.60210000000001</v>
          </cell>
          <cell r="T53">
            <v>227.77099999999999</v>
          </cell>
          <cell r="U53">
            <v>255.9221</v>
          </cell>
        </row>
        <row r="54">
          <cell r="I54">
            <v>96.060621032976968</v>
          </cell>
          <cell r="J54">
            <v>58.793930390100719</v>
          </cell>
          <cell r="K54">
            <v>71.384233671763752</v>
          </cell>
          <cell r="L54">
            <v>77.80651989639118</v>
          </cell>
          <cell r="M54">
            <v>72.046595002622027</v>
          </cell>
          <cell r="N54">
            <v>77.203910311169679</v>
          </cell>
          <cell r="P54">
            <v>61.885173356567684</v>
          </cell>
          <cell r="Q54">
            <v>87.085897860210906</v>
          </cell>
          <cell r="R54">
            <v>87.502775660971082</v>
          </cell>
          <cell r="S54">
            <v>90.506502766705296</v>
          </cell>
          <cell r="T54">
            <v>91.50974994071494</v>
          </cell>
          <cell r="U54">
            <v>91.483111548294289</v>
          </cell>
        </row>
        <row r="62">
          <cell r="I62">
            <v>66.839082509999997</v>
          </cell>
          <cell r="J62">
            <v>55.145745009999999</v>
          </cell>
          <cell r="K62">
            <v>94.800996249999997</v>
          </cell>
          <cell r="L62">
            <v>91.810316260000008</v>
          </cell>
          <cell r="M62">
            <v>99.587355020000004</v>
          </cell>
          <cell r="N62">
            <v>86.834926229999994</v>
          </cell>
          <cell r="P62">
            <v>77.556907510000002</v>
          </cell>
          <cell r="Q62">
            <v>77.44825874</v>
          </cell>
          <cell r="R62">
            <v>93.97474751</v>
          </cell>
          <cell r="S62">
            <v>100.85965</v>
          </cell>
          <cell r="T62">
            <v>97.3768575</v>
          </cell>
          <cell r="U62">
            <v>60.895975020000002</v>
          </cell>
        </row>
        <row r="63">
          <cell r="I63">
            <v>112.7554991291</v>
          </cell>
          <cell r="J63">
            <v>85.520245578499996</v>
          </cell>
          <cell r="K63">
            <v>115.53899335999999</v>
          </cell>
          <cell r="L63">
            <v>109.36707252879999</v>
          </cell>
          <cell r="M63">
            <v>120.70765723960001</v>
          </cell>
          <cell r="N63">
            <v>97.551409244800013</v>
          </cell>
          <cell r="P63">
            <v>87.103503141800005</v>
          </cell>
          <cell r="Q63">
            <v>91.22528329790002</v>
          </cell>
          <cell r="R63">
            <v>132.9655038265</v>
          </cell>
          <cell r="S63">
            <v>125.5552959588</v>
          </cell>
          <cell r="T63">
            <v>123.33635502690002</v>
          </cell>
          <cell r="U63">
            <v>110.70015501739998</v>
          </cell>
        </row>
        <row r="64">
          <cell r="I64">
            <v>27.220713227369998</v>
          </cell>
          <cell r="J64">
            <v>21.789431510469999</v>
          </cell>
          <cell r="K64">
            <v>32.823419749190009</v>
          </cell>
          <cell r="L64">
            <v>31.027403452659996</v>
          </cell>
          <cell r="M64">
            <v>33.952211501799994</v>
          </cell>
          <cell r="N64">
            <v>29.215660771010008</v>
          </cell>
          <cell r="P64">
            <v>26.200943232530001</v>
          </cell>
          <cell r="Q64">
            <v>27.068669751680002</v>
          </cell>
          <cell r="R64">
            <v>34.520259129019998</v>
          </cell>
          <cell r="S64">
            <v>34.610091478039998</v>
          </cell>
          <cell r="T64">
            <v>33.822618120630004</v>
          </cell>
          <cell r="U64">
            <v>27.084909496309997</v>
          </cell>
        </row>
        <row r="67">
          <cell r="I67">
            <v>64.198850899999996</v>
          </cell>
          <cell r="J67">
            <v>50.463034110000002</v>
          </cell>
          <cell r="K67">
            <v>75.614938370000004</v>
          </cell>
          <cell r="L67">
            <v>72.129507109999992</v>
          </cell>
          <cell r="M67">
            <v>78.818095790000001</v>
          </cell>
          <cell r="N67">
            <v>66.403150730000007</v>
          </cell>
          <cell r="P67">
            <v>59.298562100000005</v>
          </cell>
          <cell r="Q67">
            <v>61.038544379999998</v>
          </cell>
          <cell r="R67">
            <v>82.220626780000003</v>
          </cell>
          <cell r="S67">
            <v>81.22254860000001</v>
          </cell>
          <cell r="T67">
            <v>79.27271918000001</v>
          </cell>
          <cell r="U67">
            <v>62.103007689999998</v>
          </cell>
        </row>
        <row r="68">
          <cell r="I68">
            <v>44.892839270000003</v>
          </cell>
          <cell r="J68">
            <v>22.377772579999998</v>
          </cell>
          <cell r="K68">
            <v>78.741934880000002</v>
          </cell>
          <cell r="L68">
            <v>69.894648540000006</v>
          </cell>
          <cell r="M68">
            <v>82.058691520000011</v>
          </cell>
          <cell r="N68">
            <v>53.659657039999999</v>
          </cell>
          <cell r="P68">
            <v>39.055197979999996</v>
          </cell>
          <cell r="Q68">
            <v>40.778324640000001</v>
          </cell>
          <cell r="R68">
            <v>81.142747349999993</v>
          </cell>
          <cell r="S68">
            <v>87.852071070000008</v>
          </cell>
          <cell r="T68">
            <v>497.07901380000004</v>
          </cell>
          <cell r="U68">
            <v>-365.91244979999999</v>
          </cell>
        </row>
        <row r="69">
          <cell r="I69">
            <v>8.3828472000000005</v>
          </cell>
          <cell r="J69">
            <v>8.3828472000000005</v>
          </cell>
          <cell r="K69">
            <v>8.3828472000000005</v>
          </cell>
          <cell r="L69">
            <v>8.3828472000000005</v>
          </cell>
          <cell r="M69">
            <v>8.3828472000000005</v>
          </cell>
          <cell r="N69">
            <v>8.3828472000000005</v>
          </cell>
          <cell r="P69">
            <v>8.3828472000000005</v>
          </cell>
          <cell r="Q69">
            <v>8.3828472000000005</v>
          </cell>
          <cell r="R69">
            <v>8.3828472000000005</v>
          </cell>
          <cell r="S69">
            <v>8.3828472000000005</v>
          </cell>
          <cell r="T69">
            <v>8.3828472000000005</v>
          </cell>
          <cell r="U69">
            <v>8.3828472000000005</v>
          </cell>
        </row>
        <row r="70">
          <cell r="I70">
            <v>96.298276352246802</v>
          </cell>
          <cell r="J70">
            <v>75.694551170683624</v>
          </cell>
          <cell r="K70">
            <v>113.422407559557</v>
          </cell>
          <cell r="L70">
            <v>108.19426066346504</v>
          </cell>
          <cell r="M70">
            <v>118.2271436916192</v>
          </cell>
          <cell r="N70">
            <v>99.604726095666962</v>
          </cell>
          <cell r="P70">
            <v>88.947843153884406</v>
          </cell>
          <cell r="Q70">
            <v>91.557816571183309</v>
          </cell>
          <cell r="R70">
            <v>123.33094016550183</v>
          </cell>
          <cell r="S70">
            <v>121.83382290504467</v>
          </cell>
          <cell r="T70">
            <v>118.90907876346493</v>
          </cell>
          <cell r="U70">
            <v>93.154511528158054</v>
          </cell>
        </row>
        <row r="94">
          <cell r="I94">
            <v>548</v>
          </cell>
          <cell r="J94">
            <v>548</v>
          </cell>
          <cell r="K94">
            <v>548</v>
          </cell>
          <cell r="L94">
            <v>548</v>
          </cell>
          <cell r="M94">
            <v>548</v>
          </cell>
          <cell r="N94">
            <v>548</v>
          </cell>
          <cell r="P94">
            <v>548</v>
          </cell>
          <cell r="Q94">
            <v>548</v>
          </cell>
          <cell r="R94">
            <v>548</v>
          </cell>
          <cell r="S94">
            <v>548</v>
          </cell>
          <cell r="T94">
            <v>548</v>
          </cell>
          <cell r="U94">
            <v>548</v>
          </cell>
        </row>
        <row r="95">
          <cell r="I95">
            <v>16988</v>
          </cell>
          <cell r="J95">
            <v>15344</v>
          </cell>
          <cell r="K95">
            <v>16988</v>
          </cell>
          <cell r="L95">
            <v>16440</v>
          </cell>
          <cell r="M95">
            <v>16988</v>
          </cell>
          <cell r="N95">
            <v>16440</v>
          </cell>
          <cell r="P95">
            <v>16988</v>
          </cell>
          <cell r="Q95">
            <v>16988</v>
          </cell>
          <cell r="R95">
            <v>16440</v>
          </cell>
          <cell r="S95">
            <v>16988</v>
          </cell>
          <cell r="T95">
            <v>16440</v>
          </cell>
          <cell r="U95">
            <v>16988</v>
          </cell>
        </row>
        <row r="96">
          <cell r="I96">
            <v>8540</v>
          </cell>
          <cell r="J96">
            <v>7096</v>
          </cell>
          <cell r="K96">
            <v>10742</v>
          </cell>
          <cell r="L96">
            <v>9999</v>
          </cell>
          <cell r="M96">
            <v>11091</v>
          </cell>
          <cell r="N96">
            <v>10231</v>
          </cell>
          <cell r="P96">
            <v>9987</v>
          </cell>
          <cell r="Q96">
            <v>10234</v>
          </cell>
          <cell r="R96">
            <v>10610</v>
          </cell>
          <cell r="S96">
            <v>11310</v>
          </cell>
          <cell r="T96">
            <v>11170</v>
          </cell>
          <cell r="U96">
            <v>7704</v>
          </cell>
        </row>
        <row r="100">
          <cell r="I100">
            <v>896.69324898720993</v>
          </cell>
          <cell r="J100">
            <v>898.93479675650212</v>
          </cell>
          <cell r="K100">
            <v>851.28809582555721</v>
          </cell>
          <cell r="L100">
            <v>879.50426807840813</v>
          </cell>
          <cell r="M100">
            <v>895.30735258559082</v>
          </cell>
          <cell r="N100">
            <v>890.13339638098739</v>
          </cell>
          <cell r="P100">
            <v>871.29493729927106</v>
          </cell>
          <cell r="Q100">
            <v>881.41551370457398</v>
          </cell>
          <cell r="R100">
            <v>885.96917669533855</v>
          </cell>
          <cell r="S100">
            <v>939.77045409901416</v>
          </cell>
          <cell r="T100">
            <v>882.92688496262531</v>
          </cell>
          <cell r="U100">
            <v>864.66391053352663</v>
          </cell>
        </row>
        <row r="102">
          <cell r="I102">
            <v>1001</v>
          </cell>
          <cell r="J102">
            <v>1001</v>
          </cell>
          <cell r="K102">
            <v>1001</v>
          </cell>
          <cell r="L102">
            <v>1001</v>
          </cell>
          <cell r="M102">
            <v>987</v>
          </cell>
          <cell r="N102">
            <v>987</v>
          </cell>
          <cell r="P102">
            <v>987</v>
          </cell>
          <cell r="Q102">
            <v>1001</v>
          </cell>
          <cell r="R102">
            <v>1001</v>
          </cell>
          <cell r="S102">
            <v>990</v>
          </cell>
          <cell r="T102">
            <v>990</v>
          </cell>
          <cell r="U102">
            <v>990</v>
          </cell>
        </row>
        <row r="114">
          <cell r="I114">
            <v>73998.7891561297</v>
          </cell>
          <cell r="J114">
            <v>56441.068075103532</v>
          </cell>
          <cell r="K114">
            <v>74460.269732707064</v>
          </cell>
          <cell r="L114">
            <v>69864.264256415656</v>
          </cell>
          <cell r="M114">
            <v>74351.457982215463</v>
          </cell>
          <cell r="N114">
            <v>57353.240520073428</v>
          </cell>
          <cell r="P114">
            <v>58009.506196969691</v>
          </cell>
          <cell r="Q114">
            <v>58623.759202451278</v>
          </cell>
          <cell r="R114">
            <v>75379.401513639794</v>
          </cell>
          <cell r="S114">
            <v>77051.857103615999</v>
          </cell>
          <cell r="T114">
            <v>78559.358715258888</v>
          </cell>
          <cell r="U114">
            <v>71977.854136223628</v>
          </cell>
        </row>
      </sheetData>
      <sheetData sheetId="1"/>
      <sheetData sheetId="2"/>
      <sheetData sheetId="3"/>
      <sheetData sheetId="4"/>
      <sheetData sheetId="5"/>
      <sheetData sheetId="6"/>
      <sheetData sheetId="7"/>
      <sheetData sheetId="8"/>
      <sheetData sheetId="9"/>
      <sheetData sheetId="10">
        <row r="145">
          <cell r="C145">
            <v>387.64105500000005</v>
          </cell>
        </row>
      </sheetData>
      <sheetData sheetId="11">
        <row r="145">
          <cell r="C145">
            <v>387.64105500000005</v>
          </cell>
          <cell r="D145">
            <v>44.412859280793541</v>
          </cell>
          <cell r="E145">
            <v>42.775689404766105</v>
          </cell>
          <cell r="F145">
            <v>34.804412411411342</v>
          </cell>
          <cell r="H145">
            <v>48.163284999999995</v>
          </cell>
          <cell r="I145">
            <v>32.805081999999999</v>
          </cell>
          <cell r="J145">
            <v>50.869543000000007</v>
          </cell>
          <cell r="K145">
            <v>47.997011999999991</v>
          </cell>
          <cell r="L145">
            <v>47.42629500000001</v>
          </cell>
          <cell r="M145">
            <v>43.712270999999987</v>
          </cell>
          <cell r="O145">
            <v>37.55425000000001</v>
          </cell>
          <cell r="P145">
            <v>36.665212927967872</v>
          </cell>
          <cell r="Q145">
            <v>51.171031209687605</v>
          </cell>
          <cell r="R145">
            <v>50.634040650918749</v>
          </cell>
          <cell r="S145">
            <v>48.923235992078155</v>
          </cell>
          <cell r="T145">
            <v>37.62878285165813</v>
          </cell>
        </row>
      </sheetData>
      <sheetData sheetId="12"/>
      <sheetData sheetId="13"/>
      <sheetData sheetId="14"/>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Rental Incom"/>
      <sheetName val="销售费用"/>
      <sheetName val="销售费用-1"/>
      <sheetName val="管理费用"/>
      <sheetName val="管理费用-1"/>
      <sheetName val="S02-1-1主营业务成本明细"/>
      <sheetName val="营业成本表"/>
      <sheetName val="营业成本表 (Hotel)"/>
      <sheetName val="CATH"/>
      <sheetName val="CATH (2)"/>
      <sheetName val="其他"/>
      <sheetName val="Cost-Draft (万元)"/>
      <sheetName val="Cost-Draft"/>
      <sheetName val="Cost"/>
      <sheetName val="Cost (B)"/>
      <sheetName val="Cost (2)"/>
      <sheetName val="Cost (2B)"/>
      <sheetName val="Forecaste CNY"/>
      <sheetName val="Forecaste CNY (2)"/>
      <sheetName val="POMEC-Payroll"/>
      <sheetName val="POMEC-Payroll (2)"/>
      <sheetName val="POMEC"/>
      <sheetName val="POMEC (2)"/>
      <sheetName val="Sheet1"/>
      <sheetName val="Sheet1 (2)"/>
      <sheetName val="Combined"/>
      <sheetName val="Roms"/>
      <sheetName val="Roms (2)"/>
      <sheetName val="F&amp;B"/>
      <sheetName val="F&amp;B (2)"/>
      <sheetName val="Others"/>
      <sheetName val="Others (2)"/>
      <sheetName val="Hotel"/>
      <sheetName val="Hotel (2)"/>
      <sheetName val="销售费用 (2)"/>
      <sheetName val="销售费用 (2B)"/>
      <sheetName val="销售费用-New"/>
      <sheetName val="管理费用 (2)"/>
      <sheetName val="管理费用 (2B)"/>
      <sheetName val="管理费用-New"/>
      <sheetName val="营业税及附加 (2)"/>
      <sheetName val="营业税及附加"/>
      <sheetName val="营业税及附-New"/>
      <sheetName val="销售费用 2008"/>
      <sheetName val="管理费用 2008"/>
      <sheetName val="Tax Details"/>
      <sheetName val="GOP 2008"/>
      <sheetName val="GOP 2009"/>
      <sheetName val="GOP 2010"/>
    </sheetNames>
    <sheetDataSet>
      <sheetData sheetId="0"/>
      <sheetData sheetId="1"/>
      <sheetData sheetId="2"/>
      <sheetData sheetId="3"/>
      <sheetData sheetId="4"/>
      <sheetData sheetId="5"/>
      <sheetData sheetId="6"/>
      <sheetData sheetId="7"/>
      <sheetData sheetId="8">
        <row r="5">
          <cell r="F5">
            <v>0</v>
          </cell>
          <cell r="G5">
            <v>0</v>
          </cell>
          <cell r="H5">
            <v>0</v>
          </cell>
          <cell r="I5">
            <v>0</v>
          </cell>
          <cell r="K5">
            <v>0</v>
          </cell>
          <cell r="L5">
            <v>0</v>
          </cell>
          <cell r="M5">
            <v>0</v>
          </cell>
          <cell r="N5">
            <v>0</v>
          </cell>
          <cell r="O5">
            <v>0</v>
          </cell>
          <cell r="P5">
            <v>0</v>
          </cell>
          <cell r="R5">
            <v>0</v>
          </cell>
          <cell r="S5">
            <v>0</v>
          </cell>
          <cell r="T5">
            <v>0</v>
          </cell>
          <cell r="U5">
            <v>0</v>
          </cell>
          <cell r="V5">
            <v>0</v>
          </cell>
          <cell r="W5">
            <v>0</v>
          </cell>
        </row>
        <row r="6">
          <cell r="F6">
            <v>0</v>
          </cell>
          <cell r="G6">
            <v>0</v>
          </cell>
          <cell r="H6">
            <v>0</v>
          </cell>
          <cell r="I6">
            <v>0</v>
          </cell>
          <cell r="K6">
            <v>0</v>
          </cell>
          <cell r="L6">
            <v>0</v>
          </cell>
          <cell r="M6">
            <v>0</v>
          </cell>
          <cell r="N6">
            <v>0</v>
          </cell>
          <cell r="O6">
            <v>0</v>
          </cell>
          <cell r="P6">
            <v>0</v>
          </cell>
          <cell r="R6">
            <v>0</v>
          </cell>
          <cell r="S6">
            <v>0</v>
          </cell>
          <cell r="T6">
            <v>0</v>
          </cell>
          <cell r="U6">
            <v>0</v>
          </cell>
          <cell r="V6">
            <v>0</v>
          </cell>
          <cell r="W6">
            <v>0</v>
          </cell>
        </row>
        <row r="7">
          <cell r="F7">
            <v>0</v>
          </cell>
          <cell r="G7">
            <v>0</v>
          </cell>
          <cell r="H7">
            <v>0</v>
          </cell>
          <cell r="I7">
            <v>0</v>
          </cell>
          <cell r="K7">
            <v>0</v>
          </cell>
          <cell r="L7">
            <v>0</v>
          </cell>
          <cell r="M7">
            <v>0</v>
          </cell>
          <cell r="N7">
            <v>0</v>
          </cell>
          <cell r="O7">
            <v>0</v>
          </cell>
          <cell r="P7">
            <v>0</v>
          </cell>
          <cell r="R7">
            <v>0</v>
          </cell>
          <cell r="S7">
            <v>0</v>
          </cell>
          <cell r="T7">
            <v>0</v>
          </cell>
          <cell r="U7">
            <v>0</v>
          </cell>
          <cell r="V7">
            <v>0</v>
          </cell>
          <cell r="W7">
            <v>0</v>
          </cell>
        </row>
        <row r="8">
          <cell r="F8">
            <v>0</v>
          </cell>
          <cell r="G8">
            <v>0</v>
          </cell>
          <cell r="H8">
            <v>0</v>
          </cell>
          <cell r="I8">
            <v>0</v>
          </cell>
          <cell r="K8">
            <v>0</v>
          </cell>
          <cell r="L8">
            <v>0</v>
          </cell>
          <cell r="M8">
            <v>0</v>
          </cell>
          <cell r="N8">
            <v>0</v>
          </cell>
          <cell r="O8">
            <v>0</v>
          </cell>
          <cell r="P8">
            <v>0</v>
          </cell>
          <cell r="R8">
            <v>0</v>
          </cell>
          <cell r="S8">
            <v>0</v>
          </cell>
          <cell r="T8">
            <v>0</v>
          </cell>
          <cell r="U8">
            <v>0</v>
          </cell>
          <cell r="V8">
            <v>0</v>
          </cell>
          <cell r="W8">
            <v>0</v>
          </cell>
        </row>
        <row r="10">
          <cell r="F10">
            <v>497.342558</v>
          </cell>
          <cell r="G10">
            <v>58.687277332999997</v>
          </cell>
          <cell r="H10">
            <v>58.624528333000001</v>
          </cell>
          <cell r="I10">
            <v>44.248559333000003</v>
          </cell>
          <cell r="K10">
            <v>55.374442862999999</v>
          </cell>
          <cell r="L10">
            <v>48.302320862999998</v>
          </cell>
          <cell r="M10">
            <v>66.480578862999991</v>
          </cell>
          <cell r="N10">
            <v>67.059823543999997</v>
          </cell>
          <cell r="O10">
            <v>69.405556544000007</v>
          </cell>
          <cell r="P10">
            <v>65.147454543999999</v>
          </cell>
          <cell r="R10">
            <v>62.547924884000004</v>
          </cell>
          <cell r="S10">
            <v>63.052650884000002</v>
          </cell>
          <cell r="T10">
            <v>70.752686883999999</v>
          </cell>
          <cell r="U10">
            <v>71.984797041999997</v>
          </cell>
          <cell r="V10">
            <v>73.86182604199999</v>
          </cell>
          <cell r="W10">
            <v>56.002346041999992</v>
          </cell>
        </row>
        <row r="11">
          <cell r="F11">
            <v>4505.1544969999986</v>
          </cell>
          <cell r="G11">
            <v>539.01327657428658</v>
          </cell>
          <cell r="H11">
            <v>529.9497822638798</v>
          </cell>
          <cell r="I11">
            <v>501.13464510284319</v>
          </cell>
          <cell r="K11">
            <v>591.85342789446793</v>
          </cell>
          <cell r="L11">
            <v>438.44323333637669</v>
          </cell>
          <cell r="M11">
            <v>569.86195186234818</v>
          </cell>
          <cell r="N11">
            <v>543.87550171205976</v>
          </cell>
          <cell r="O11">
            <v>605.97571512441186</v>
          </cell>
          <cell r="P11">
            <v>488.33878687138844</v>
          </cell>
          <cell r="R11">
            <v>443.13990181030192</v>
          </cell>
          <cell r="S11">
            <v>465.64265439234504</v>
          </cell>
          <cell r="T11">
            <v>752.85591623498169</v>
          </cell>
          <cell r="U11">
            <v>618.51507764533198</v>
          </cell>
          <cell r="V11">
            <v>610.52482072459611</v>
          </cell>
          <cell r="W11">
            <v>555.92969588710707</v>
          </cell>
        </row>
        <row r="12">
          <cell r="F12">
            <v>22.495604</v>
          </cell>
          <cell r="G12">
            <v>3.059164614642945</v>
          </cell>
          <cell r="H12">
            <v>3.0582206691146152</v>
          </cell>
          <cell r="I12">
            <v>2.9198887062372565</v>
          </cell>
          <cell r="K12">
            <v>2.4423705198453955</v>
          </cell>
          <cell r="L12">
            <v>3.6480886378964739</v>
          </cell>
          <cell r="M12">
            <v>3.081210224142144</v>
          </cell>
          <cell r="N12">
            <v>3.8506560142981194</v>
          </cell>
          <cell r="O12">
            <v>2.7618158081903408</v>
          </cell>
          <cell r="P12">
            <v>2.7351494234273686</v>
          </cell>
          <cell r="R12">
            <v>3.4058217794575598</v>
          </cell>
          <cell r="S12">
            <v>2.8053807792039165</v>
          </cell>
          <cell r="T12">
            <v>2.7340541159849709</v>
          </cell>
          <cell r="U12">
            <v>2.755300972105398</v>
          </cell>
          <cell r="V12">
            <v>2.7447542514012246</v>
          </cell>
          <cell r="W12">
            <v>2.7429245273840066</v>
          </cell>
        </row>
        <row r="14">
          <cell r="F14">
            <v>3119.1285459999999</v>
          </cell>
          <cell r="G14">
            <v>369.39898780666005</v>
          </cell>
          <cell r="H14">
            <v>328.45356701186</v>
          </cell>
          <cell r="I14">
            <v>328.82353372266004</v>
          </cell>
          <cell r="K14">
            <v>380.38476851520005</v>
          </cell>
          <cell r="L14">
            <v>388.93140238720002</v>
          </cell>
          <cell r="M14">
            <v>342.52939283519993</v>
          </cell>
          <cell r="N14">
            <v>366.21904003519995</v>
          </cell>
          <cell r="O14">
            <v>380.62921591520001</v>
          </cell>
          <cell r="P14">
            <v>372.98684051520007</v>
          </cell>
          <cell r="R14">
            <v>365.47553851520001</v>
          </cell>
          <cell r="S14">
            <v>368.6186245152</v>
          </cell>
          <cell r="T14">
            <v>373.09031551519996</v>
          </cell>
          <cell r="U14">
            <v>412.47729651520001</v>
          </cell>
          <cell r="V14">
            <v>372.22845851519997</v>
          </cell>
          <cell r="W14">
            <v>356.0911115152</v>
          </cell>
        </row>
        <row r="15">
          <cell r="F15">
            <v>318.11987299999993</v>
          </cell>
          <cell r="G15">
            <v>39.764101954099999</v>
          </cell>
          <cell r="H15">
            <v>39.889101954099999</v>
          </cell>
          <cell r="I15">
            <v>39.889101954099999</v>
          </cell>
          <cell r="K15">
            <v>42.348768999999997</v>
          </cell>
          <cell r="L15">
            <v>42.595773000000001</v>
          </cell>
          <cell r="M15">
            <v>43.065773</v>
          </cell>
          <cell r="N15">
            <v>42.125772999999995</v>
          </cell>
          <cell r="O15">
            <v>42.949455999999998</v>
          </cell>
          <cell r="P15">
            <v>44.829456</v>
          </cell>
          <cell r="R15">
            <v>46.102120999999997</v>
          </cell>
          <cell r="S15">
            <v>44.556213</v>
          </cell>
          <cell r="T15">
            <v>43.919649</v>
          </cell>
          <cell r="U15">
            <v>46.391057000000004</v>
          </cell>
          <cell r="V15">
            <v>44.511057000000001</v>
          </cell>
          <cell r="W15">
            <v>43.571057000000003</v>
          </cell>
        </row>
        <row r="16">
          <cell r="F16">
            <v>692.62790400000006</v>
          </cell>
          <cell r="G16">
            <v>70.400574782720156</v>
          </cell>
          <cell r="H16">
            <v>69.12280280107116</v>
          </cell>
          <cell r="I16">
            <v>69.103529876089908</v>
          </cell>
          <cell r="K16">
            <v>76.791590957224784</v>
          </cell>
          <cell r="L16">
            <v>71.244004047140891</v>
          </cell>
          <cell r="M16">
            <v>74.312767412921957</v>
          </cell>
          <cell r="N16">
            <v>76.689167600216621</v>
          </cell>
          <cell r="O16">
            <v>73.945991103822365</v>
          </cell>
          <cell r="P16">
            <v>76.128328926168194</v>
          </cell>
          <cell r="R16">
            <v>68.747054911164625</v>
          </cell>
          <cell r="S16">
            <v>71.748674915601427</v>
          </cell>
          <cell r="T16">
            <v>72.101868718647907</v>
          </cell>
          <cell r="U16">
            <v>69.86927076033011</v>
          </cell>
          <cell r="V16">
            <v>68.871359974336286</v>
          </cell>
          <cell r="W16">
            <v>68.938484493800772</v>
          </cell>
        </row>
        <row r="17">
          <cell r="F17">
            <v>1001.678305</v>
          </cell>
          <cell r="G17">
            <v>111.10078720791201</v>
          </cell>
          <cell r="H17">
            <v>111.10078720791201</v>
          </cell>
          <cell r="I17">
            <v>111.10078720791201</v>
          </cell>
          <cell r="K17">
            <v>93.65029100000001</v>
          </cell>
          <cell r="L17">
            <v>92.933977999999982</v>
          </cell>
          <cell r="M17">
            <v>92.933977999999982</v>
          </cell>
          <cell r="N17">
            <v>92.933977999999982</v>
          </cell>
          <cell r="O17">
            <v>93.069886999999994</v>
          </cell>
          <cell r="P17">
            <v>93.048120999999995</v>
          </cell>
          <cell r="R17">
            <v>92.868255999999988</v>
          </cell>
          <cell r="S17">
            <v>93.096799999999988</v>
          </cell>
          <cell r="T17">
            <v>94.051542999999995</v>
          </cell>
          <cell r="U17">
            <v>94.929042999999993</v>
          </cell>
          <cell r="V17">
            <v>94.929042999999993</v>
          </cell>
          <cell r="W17">
            <v>94.929042999999993</v>
          </cell>
        </row>
        <row r="18">
          <cell r="F18">
            <v>7.4024620000000008</v>
          </cell>
          <cell r="G18">
            <v>1.2625740000000001</v>
          </cell>
          <cell r="H18">
            <v>1.3194030000000003</v>
          </cell>
          <cell r="I18">
            <v>1.5671586659999999</v>
          </cell>
          <cell r="K18">
            <v>1.05984955</v>
          </cell>
          <cell r="L18">
            <v>1.0521358000000001</v>
          </cell>
          <cell r="M18">
            <v>1.05116875</v>
          </cell>
          <cell r="N18">
            <v>1.0448393499999999</v>
          </cell>
          <cell r="O18">
            <v>1.05475915</v>
          </cell>
          <cell r="P18">
            <v>1.0524123999999999</v>
          </cell>
          <cell r="R18">
            <v>1.0604769999999999</v>
          </cell>
          <cell r="S18">
            <v>1.5872641000000001</v>
          </cell>
          <cell r="T18">
            <v>1.5933377500000001</v>
          </cell>
          <cell r="U18">
            <v>1.6450760500000001</v>
          </cell>
          <cell r="V18">
            <v>1.68466315</v>
          </cell>
          <cell r="W18">
            <v>1.9320997449999999</v>
          </cell>
        </row>
        <row r="19">
          <cell r="F19">
            <v>333.45337000000001</v>
          </cell>
          <cell r="G19">
            <v>43.054231000000009</v>
          </cell>
          <cell r="H19">
            <v>43.054231000000009</v>
          </cell>
          <cell r="I19">
            <v>43.054231000000009</v>
          </cell>
          <cell r="K19">
            <v>39.597767000000005</v>
          </cell>
          <cell r="L19">
            <v>39.350779000000003</v>
          </cell>
          <cell r="M19">
            <v>39.350779000000003</v>
          </cell>
          <cell r="N19">
            <v>39.350779000000003</v>
          </cell>
          <cell r="O19">
            <v>39.597767000000005</v>
          </cell>
          <cell r="P19">
            <v>39.597767000000005</v>
          </cell>
          <cell r="R19">
            <v>39.418115</v>
          </cell>
          <cell r="S19">
            <v>39.418115</v>
          </cell>
          <cell r="T19">
            <v>39.732438999999999</v>
          </cell>
          <cell r="U19">
            <v>40.318939</v>
          </cell>
          <cell r="V19">
            <v>40.318939</v>
          </cell>
          <cell r="W19">
            <v>40.318939</v>
          </cell>
        </row>
        <row r="20">
          <cell r="F20">
            <v>0</v>
          </cell>
          <cell r="G20">
            <v>0</v>
          </cell>
          <cell r="H20">
            <v>0</v>
          </cell>
          <cell r="I20">
            <v>0</v>
          </cell>
          <cell r="K20">
            <v>0</v>
          </cell>
          <cell r="L20">
            <v>0</v>
          </cell>
          <cell r="M20">
            <v>0</v>
          </cell>
          <cell r="N20">
            <v>0</v>
          </cell>
          <cell r="O20">
            <v>0</v>
          </cell>
          <cell r="P20">
            <v>0</v>
          </cell>
          <cell r="R20">
            <v>0</v>
          </cell>
          <cell r="S20">
            <v>0</v>
          </cell>
          <cell r="T20">
            <v>0</v>
          </cell>
          <cell r="U20">
            <v>0</v>
          </cell>
          <cell r="V20">
            <v>0</v>
          </cell>
          <cell r="W20">
            <v>0</v>
          </cell>
        </row>
        <row r="21">
          <cell r="F21">
            <v>0</v>
          </cell>
          <cell r="G21">
            <v>0</v>
          </cell>
          <cell r="H21">
            <v>0</v>
          </cell>
          <cell r="I21">
            <v>0</v>
          </cell>
          <cell r="K21">
            <v>0</v>
          </cell>
          <cell r="L21">
            <v>0</v>
          </cell>
          <cell r="M21">
            <v>0</v>
          </cell>
          <cell r="N21">
            <v>0</v>
          </cell>
          <cell r="O21">
            <v>0</v>
          </cell>
          <cell r="P21">
            <v>0</v>
          </cell>
          <cell r="R21">
            <v>0</v>
          </cell>
          <cell r="S21">
            <v>0</v>
          </cell>
          <cell r="T21">
            <v>0</v>
          </cell>
          <cell r="U21">
            <v>0</v>
          </cell>
          <cell r="V21">
            <v>0</v>
          </cell>
          <cell r="W21">
            <v>0</v>
          </cell>
        </row>
        <row r="22">
          <cell r="F22">
            <v>0</v>
          </cell>
          <cell r="G22">
            <v>0</v>
          </cell>
          <cell r="H22">
            <v>0</v>
          </cell>
          <cell r="I22">
            <v>0</v>
          </cell>
          <cell r="K22">
            <v>0</v>
          </cell>
          <cell r="L22">
            <v>0</v>
          </cell>
          <cell r="M22">
            <v>0</v>
          </cell>
          <cell r="N22">
            <v>0</v>
          </cell>
          <cell r="O22">
            <v>0</v>
          </cell>
          <cell r="P22">
            <v>0</v>
          </cell>
          <cell r="R22">
            <v>0</v>
          </cell>
          <cell r="S22">
            <v>0</v>
          </cell>
          <cell r="T22">
            <v>0</v>
          </cell>
          <cell r="U22">
            <v>0</v>
          </cell>
          <cell r="V22">
            <v>0</v>
          </cell>
          <cell r="W22">
            <v>0</v>
          </cell>
        </row>
        <row r="23">
          <cell r="F23">
            <v>0</v>
          </cell>
          <cell r="G23">
            <v>0</v>
          </cell>
          <cell r="H23">
            <v>0</v>
          </cell>
          <cell r="I23">
            <v>0</v>
          </cell>
          <cell r="K23">
            <v>0</v>
          </cell>
          <cell r="L23">
            <v>0</v>
          </cell>
          <cell r="M23">
            <v>0</v>
          </cell>
          <cell r="N23">
            <v>0</v>
          </cell>
          <cell r="O23">
            <v>0</v>
          </cell>
          <cell r="P23">
            <v>0</v>
          </cell>
          <cell r="R23">
            <v>0</v>
          </cell>
          <cell r="S23">
            <v>0</v>
          </cell>
          <cell r="T23">
            <v>0</v>
          </cell>
          <cell r="U23">
            <v>0</v>
          </cell>
          <cell r="V23">
            <v>0</v>
          </cell>
          <cell r="W23">
            <v>0</v>
          </cell>
        </row>
        <row r="24">
          <cell r="F24">
            <v>10.242999000000001</v>
          </cell>
          <cell r="G24">
            <v>1.7752445148199942</v>
          </cell>
          <cell r="H24">
            <v>2.9949961559311054</v>
          </cell>
          <cell r="I24">
            <v>2.2803940148199939</v>
          </cell>
          <cell r="K24">
            <v>3.8991395774727318</v>
          </cell>
          <cell r="L24">
            <v>3.9785464360831013</v>
          </cell>
          <cell r="M24">
            <v>3.8995059378917212</v>
          </cell>
          <cell r="N24">
            <v>4.1998019880292139</v>
          </cell>
          <cell r="O24">
            <v>3.8645885085621789</v>
          </cell>
          <cell r="P24">
            <v>4.2908288501730798</v>
          </cell>
          <cell r="R24">
            <v>3.9116229652012393</v>
          </cell>
          <cell r="S24">
            <v>6.5327605137406488</v>
          </cell>
          <cell r="T24">
            <v>4.8277585137406485</v>
          </cell>
          <cell r="U24">
            <v>4.608624847071316</v>
          </cell>
          <cell r="V24">
            <v>5.0819001804046495</v>
          </cell>
          <cell r="W24">
            <v>4.7468981804046493</v>
          </cell>
        </row>
        <row r="25">
          <cell r="F25">
            <v>0</v>
          </cell>
          <cell r="G25">
            <v>0</v>
          </cell>
          <cell r="H25">
            <v>0</v>
          </cell>
          <cell r="I25">
            <v>0</v>
          </cell>
          <cell r="K25">
            <v>0</v>
          </cell>
          <cell r="L25">
            <v>0</v>
          </cell>
          <cell r="M25">
            <v>0</v>
          </cell>
          <cell r="N25">
            <v>0</v>
          </cell>
          <cell r="O25">
            <v>0</v>
          </cell>
          <cell r="P25">
            <v>0</v>
          </cell>
          <cell r="R25">
            <v>0</v>
          </cell>
          <cell r="S25">
            <v>0</v>
          </cell>
          <cell r="T25">
            <v>0</v>
          </cell>
          <cell r="U25">
            <v>0</v>
          </cell>
          <cell r="V25">
            <v>0</v>
          </cell>
          <cell r="W25">
            <v>0</v>
          </cell>
        </row>
        <row r="26">
          <cell r="F26">
            <v>0</v>
          </cell>
          <cell r="G26">
            <v>0</v>
          </cell>
          <cell r="H26">
            <v>0</v>
          </cell>
          <cell r="I26">
            <v>0</v>
          </cell>
          <cell r="K26">
            <v>0</v>
          </cell>
          <cell r="L26">
            <v>0</v>
          </cell>
          <cell r="M26">
            <v>0</v>
          </cell>
          <cell r="N26">
            <v>0</v>
          </cell>
          <cell r="O26">
            <v>0</v>
          </cell>
          <cell r="P26">
            <v>0</v>
          </cell>
          <cell r="R26">
            <v>0</v>
          </cell>
          <cell r="S26">
            <v>0</v>
          </cell>
          <cell r="T26">
            <v>0</v>
          </cell>
          <cell r="U26">
            <v>0</v>
          </cell>
          <cell r="V26">
            <v>0</v>
          </cell>
          <cell r="W26">
            <v>0</v>
          </cell>
        </row>
        <row r="27">
          <cell r="F27">
            <v>0</v>
          </cell>
          <cell r="G27">
            <v>0</v>
          </cell>
          <cell r="H27">
            <v>0</v>
          </cell>
          <cell r="I27">
            <v>0</v>
          </cell>
          <cell r="K27">
            <v>0</v>
          </cell>
          <cell r="L27">
            <v>0</v>
          </cell>
          <cell r="M27">
            <v>0</v>
          </cell>
          <cell r="N27">
            <v>0</v>
          </cell>
          <cell r="O27">
            <v>0</v>
          </cell>
          <cell r="P27">
            <v>0</v>
          </cell>
          <cell r="R27">
            <v>0</v>
          </cell>
          <cell r="S27">
            <v>0</v>
          </cell>
          <cell r="T27">
            <v>0</v>
          </cell>
          <cell r="U27">
            <v>0</v>
          </cell>
          <cell r="V27">
            <v>0</v>
          </cell>
          <cell r="W27">
            <v>0</v>
          </cell>
        </row>
        <row r="28">
          <cell r="F28">
            <v>0</v>
          </cell>
          <cell r="G28">
            <v>0</v>
          </cell>
          <cell r="H28">
            <v>0</v>
          </cell>
          <cell r="I28">
            <v>0</v>
          </cell>
          <cell r="K28">
            <v>0</v>
          </cell>
          <cell r="L28">
            <v>0</v>
          </cell>
          <cell r="M28">
            <v>0</v>
          </cell>
          <cell r="N28">
            <v>0</v>
          </cell>
          <cell r="O28">
            <v>0</v>
          </cell>
          <cell r="P28">
            <v>0</v>
          </cell>
          <cell r="R28">
            <v>0</v>
          </cell>
          <cell r="S28">
            <v>0</v>
          </cell>
          <cell r="T28">
            <v>0</v>
          </cell>
          <cell r="U28">
            <v>0</v>
          </cell>
          <cell r="V28">
            <v>0</v>
          </cell>
          <cell r="W28">
            <v>0</v>
          </cell>
        </row>
        <row r="30">
          <cell r="F30">
            <v>251.30571900000012</v>
          </cell>
          <cell r="G30">
            <v>19.55071792359287</v>
          </cell>
          <cell r="H30">
            <v>19.135724525579164</v>
          </cell>
          <cell r="I30">
            <v>20.526849757123756</v>
          </cell>
          <cell r="K30">
            <v>32.298095203634091</v>
          </cell>
          <cell r="L30">
            <v>28.256530169609725</v>
          </cell>
          <cell r="M30">
            <v>39.969169113707508</v>
          </cell>
          <cell r="N30">
            <v>25.006069194665933</v>
          </cell>
          <cell r="O30">
            <v>30.169621280539445</v>
          </cell>
          <cell r="P30">
            <v>26.259738644858949</v>
          </cell>
          <cell r="R30">
            <v>29.2659090082227</v>
          </cell>
          <cell r="S30">
            <v>19.738799926993615</v>
          </cell>
          <cell r="T30">
            <v>20.701862071208708</v>
          </cell>
          <cell r="U30">
            <v>20.731804335035207</v>
          </cell>
          <cell r="V30">
            <v>20.387726580344371</v>
          </cell>
          <cell r="W30">
            <v>21.064672997689279</v>
          </cell>
        </row>
        <row r="31">
          <cell r="F31">
            <v>0</v>
          </cell>
          <cell r="G31">
            <v>0</v>
          </cell>
          <cell r="H31">
            <v>0</v>
          </cell>
          <cell r="I31">
            <v>0</v>
          </cell>
          <cell r="K31">
            <v>0</v>
          </cell>
          <cell r="L31">
            <v>0</v>
          </cell>
          <cell r="M31">
            <v>0</v>
          </cell>
          <cell r="N31">
            <v>0</v>
          </cell>
          <cell r="O31">
            <v>0</v>
          </cell>
          <cell r="P31">
            <v>0</v>
          </cell>
          <cell r="R31">
            <v>0</v>
          </cell>
          <cell r="S31">
            <v>0</v>
          </cell>
          <cell r="T31">
            <v>0</v>
          </cell>
          <cell r="U31">
            <v>0</v>
          </cell>
          <cell r="V31">
            <v>0</v>
          </cell>
          <cell r="W31">
            <v>0</v>
          </cell>
        </row>
        <row r="32">
          <cell r="F32">
            <v>0</v>
          </cell>
          <cell r="G32">
            <v>0</v>
          </cell>
          <cell r="H32">
            <v>0</v>
          </cell>
          <cell r="I32">
            <v>0</v>
          </cell>
          <cell r="K32">
            <v>0</v>
          </cell>
          <cell r="L32">
            <v>0</v>
          </cell>
          <cell r="M32">
            <v>0</v>
          </cell>
          <cell r="N32">
            <v>0</v>
          </cell>
          <cell r="O32">
            <v>0</v>
          </cell>
          <cell r="P32">
            <v>0</v>
          </cell>
          <cell r="R32">
            <v>0</v>
          </cell>
          <cell r="S32">
            <v>0</v>
          </cell>
          <cell r="T32">
            <v>0</v>
          </cell>
          <cell r="U32">
            <v>0</v>
          </cell>
          <cell r="V32">
            <v>0</v>
          </cell>
          <cell r="W32">
            <v>0</v>
          </cell>
        </row>
        <row r="33">
          <cell r="F33">
            <v>0</v>
          </cell>
          <cell r="G33">
            <v>0</v>
          </cell>
          <cell r="H33">
            <v>0</v>
          </cell>
          <cell r="I33">
            <v>0</v>
          </cell>
          <cell r="K33">
            <v>0</v>
          </cell>
          <cell r="L33">
            <v>0</v>
          </cell>
          <cell r="M33">
            <v>0</v>
          </cell>
          <cell r="N33">
            <v>0</v>
          </cell>
          <cell r="O33">
            <v>0</v>
          </cell>
          <cell r="P33">
            <v>0</v>
          </cell>
          <cell r="R33">
            <v>0</v>
          </cell>
          <cell r="S33">
            <v>0</v>
          </cell>
          <cell r="T33">
            <v>0</v>
          </cell>
          <cell r="U33">
            <v>0</v>
          </cell>
          <cell r="V33">
            <v>0</v>
          </cell>
          <cell r="W33">
            <v>0</v>
          </cell>
        </row>
        <row r="34">
          <cell r="F34">
            <v>3.7199800000000005</v>
          </cell>
          <cell r="G34">
            <v>0.15</v>
          </cell>
          <cell r="H34">
            <v>0.15</v>
          </cell>
          <cell r="I34">
            <v>0.36249999999999999</v>
          </cell>
          <cell r="K34">
            <v>0.32125999999999999</v>
          </cell>
          <cell r="L34">
            <v>0.32125999999999999</v>
          </cell>
          <cell r="M34">
            <v>0.32125999999999993</v>
          </cell>
          <cell r="N34">
            <v>0.34231100000000003</v>
          </cell>
          <cell r="O34">
            <v>0.49351800000000001</v>
          </cell>
          <cell r="P34">
            <v>0.64352000000000009</v>
          </cell>
          <cell r="R34">
            <v>0.50075700000000001</v>
          </cell>
          <cell r="S34">
            <v>0.15</v>
          </cell>
          <cell r="T34">
            <v>0.15</v>
          </cell>
          <cell r="U34">
            <v>0.15</v>
          </cell>
          <cell r="V34">
            <v>0.15</v>
          </cell>
          <cell r="W34">
            <v>0.36249999999999999</v>
          </cell>
        </row>
        <row r="35">
          <cell r="F35">
            <v>0</v>
          </cell>
          <cell r="G35">
            <v>0</v>
          </cell>
          <cell r="H35">
            <v>0</v>
          </cell>
          <cell r="I35">
            <v>0</v>
          </cell>
          <cell r="K35">
            <v>0</v>
          </cell>
          <cell r="L35">
            <v>0</v>
          </cell>
          <cell r="M35">
            <v>0</v>
          </cell>
          <cell r="N35">
            <v>0</v>
          </cell>
          <cell r="O35">
            <v>0</v>
          </cell>
          <cell r="P35">
            <v>0</v>
          </cell>
          <cell r="R35">
            <v>0</v>
          </cell>
          <cell r="S35">
            <v>0</v>
          </cell>
          <cell r="T35">
            <v>0</v>
          </cell>
          <cell r="U35">
            <v>0</v>
          </cell>
          <cell r="V35">
            <v>0</v>
          </cell>
          <cell r="W35">
            <v>0</v>
          </cell>
        </row>
        <row r="36">
          <cell r="F36">
            <v>0</v>
          </cell>
          <cell r="G36">
            <v>0</v>
          </cell>
          <cell r="H36">
            <v>0</v>
          </cell>
          <cell r="I36">
            <v>0</v>
          </cell>
          <cell r="K36">
            <v>0</v>
          </cell>
          <cell r="L36">
            <v>0</v>
          </cell>
          <cell r="M36">
            <v>0</v>
          </cell>
          <cell r="N36">
            <v>0</v>
          </cell>
          <cell r="O36">
            <v>0</v>
          </cell>
          <cell r="P36">
            <v>0</v>
          </cell>
          <cell r="R36">
            <v>0</v>
          </cell>
          <cell r="S36">
            <v>0</v>
          </cell>
          <cell r="T36">
            <v>0</v>
          </cell>
          <cell r="U36">
            <v>0</v>
          </cell>
          <cell r="V36">
            <v>0</v>
          </cell>
          <cell r="W36">
            <v>0</v>
          </cell>
        </row>
        <row r="37">
          <cell r="F37">
            <v>0</v>
          </cell>
          <cell r="G37">
            <v>0</v>
          </cell>
          <cell r="H37">
            <v>0</v>
          </cell>
          <cell r="I37">
            <v>0</v>
          </cell>
          <cell r="K37">
            <v>0</v>
          </cell>
          <cell r="L37">
            <v>0</v>
          </cell>
          <cell r="M37">
            <v>0</v>
          </cell>
          <cell r="N37">
            <v>0</v>
          </cell>
          <cell r="O37">
            <v>0</v>
          </cell>
          <cell r="P37">
            <v>0</v>
          </cell>
          <cell r="R37">
            <v>0</v>
          </cell>
          <cell r="S37">
            <v>0</v>
          </cell>
          <cell r="T37">
            <v>0</v>
          </cell>
          <cell r="U37">
            <v>0</v>
          </cell>
          <cell r="V37">
            <v>0</v>
          </cell>
          <cell r="W37">
            <v>0</v>
          </cell>
        </row>
        <row r="38">
          <cell r="F38">
            <v>22.104698000000003</v>
          </cell>
          <cell r="G38">
            <v>3.7188140530000005</v>
          </cell>
          <cell r="H38">
            <v>3.5011270019999996</v>
          </cell>
          <cell r="I38">
            <v>3.6437108200000003</v>
          </cell>
          <cell r="K38">
            <v>4.0390628333</v>
          </cell>
          <cell r="L38">
            <v>2.9359128333000002</v>
          </cell>
          <cell r="M38">
            <v>2.8402128332999999</v>
          </cell>
          <cell r="N38">
            <v>5.4970628333000002</v>
          </cell>
          <cell r="O38">
            <v>4.1700128333000004</v>
          </cell>
          <cell r="P38">
            <v>5.6950128332999999</v>
          </cell>
          <cell r="R38">
            <v>2.5206128333</v>
          </cell>
          <cell r="S38">
            <v>4.0543565692999994</v>
          </cell>
          <cell r="T38">
            <v>4.6710401942999997</v>
          </cell>
          <cell r="U38">
            <v>3.8884688862999996</v>
          </cell>
          <cell r="V38">
            <v>6.6707818352999997</v>
          </cell>
          <cell r="W38">
            <v>3.8128656533000003</v>
          </cell>
        </row>
        <row r="39">
          <cell r="F39">
            <v>0.47825000000000001</v>
          </cell>
          <cell r="G39">
            <v>0.3</v>
          </cell>
          <cell r="H39">
            <v>0.4</v>
          </cell>
          <cell r="I39">
            <v>0.3</v>
          </cell>
          <cell r="K39">
            <v>5.1999999999999998E-2</v>
          </cell>
          <cell r="L39">
            <v>8.4500000000000006E-2</v>
          </cell>
          <cell r="M39">
            <v>0.156</v>
          </cell>
          <cell r="N39">
            <v>5.1999999999999998E-2</v>
          </cell>
          <cell r="O39">
            <v>9.425E-2</v>
          </cell>
          <cell r="P39">
            <v>1.95E-2</v>
          </cell>
          <cell r="R39">
            <v>0</v>
          </cell>
          <cell r="S39">
            <v>0.1</v>
          </cell>
          <cell r="T39">
            <v>0.4</v>
          </cell>
          <cell r="U39">
            <v>0.3</v>
          </cell>
          <cell r="V39">
            <v>0.4</v>
          </cell>
          <cell r="W39">
            <v>0.3</v>
          </cell>
        </row>
        <row r="40">
          <cell r="F40">
            <v>0</v>
          </cell>
          <cell r="G40">
            <v>0</v>
          </cell>
          <cell r="H40">
            <v>0</v>
          </cell>
          <cell r="I40">
            <v>0</v>
          </cell>
          <cell r="K40">
            <v>0</v>
          </cell>
          <cell r="L40">
            <v>0</v>
          </cell>
          <cell r="M40">
            <v>0</v>
          </cell>
          <cell r="N40">
            <v>0</v>
          </cell>
          <cell r="O40">
            <v>0</v>
          </cell>
          <cell r="P40">
            <v>0</v>
          </cell>
          <cell r="R40">
            <v>0</v>
          </cell>
          <cell r="S40">
            <v>0</v>
          </cell>
          <cell r="T40">
            <v>0</v>
          </cell>
          <cell r="U40">
            <v>0</v>
          </cell>
          <cell r="V40">
            <v>0</v>
          </cell>
          <cell r="W40">
            <v>0</v>
          </cell>
        </row>
        <row r="41">
          <cell r="F41">
            <v>106.83296599999998</v>
          </cell>
          <cell r="G41">
            <v>14.274786539999997</v>
          </cell>
          <cell r="H41">
            <v>14.187633869999999</v>
          </cell>
          <cell r="I41">
            <v>9.1803854100000013</v>
          </cell>
          <cell r="K41">
            <v>10.820645000000001</v>
          </cell>
          <cell r="L41">
            <v>8.8505559999999992</v>
          </cell>
          <cell r="M41">
            <v>11.437350000000002</v>
          </cell>
          <cell r="N41">
            <v>13.680009999999998</v>
          </cell>
          <cell r="O41">
            <v>13.647170000000001</v>
          </cell>
          <cell r="P41">
            <v>11.35383</v>
          </cell>
          <cell r="R41">
            <v>11.86894</v>
          </cell>
          <cell r="S41">
            <v>11.095649440000001</v>
          </cell>
          <cell r="T41">
            <v>11.149130670000002</v>
          </cell>
          <cell r="U41">
            <v>11.157676540000002</v>
          </cell>
          <cell r="V41">
            <v>13.02198888</v>
          </cell>
          <cell r="W41">
            <v>11.163275410000001</v>
          </cell>
        </row>
        <row r="42">
          <cell r="F42">
            <v>1.8706849999999999</v>
          </cell>
          <cell r="G42">
            <v>0.168767</v>
          </cell>
          <cell r="H42">
            <v>0.168767</v>
          </cell>
          <cell r="I42">
            <v>0.168767</v>
          </cell>
          <cell r="K42">
            <v>0.1794</v>
          </cell>
          <cell r="L42">
            <v>0.17199999999999999</v>
          </cell>
          <cell r="M42">
            <v>0.17199999999999999</v>
          </cell>
          <cell r="N42">
            <v>0.17199999999999999</v>
          </cell>
          <cell r="O42">
            <v>0.18</v>
          </cell>
          <cell r="P42">
            <v>0.17730000000000001</v>
          </cell>
          <cell r="R42">
            <v>0.1741</v>
          </cell>
          <cell r="S42">
            <v>0.17910000000000001</v>
          </cell>
          <cell r="T42">
            <v>0.17910000000000001</v>
          </cell>
          <cell r="U42">
            <v>0.17910000000000001</v>
          </cell>
          <cell r="V42">
            <v>0.17910000000000001</v>
          </cell>
          <cell r="W42">
            <v>0.17910000000000001</v>
          </cell>
        </row>
        <row r="43">
          <cell r="F43">
            <v>0</v>
          </cell>
          <cell r="G43">
            <v>0</v>
          </cell>
          <cell r="H43">
            <v>0</v>
          </cell>
          <cell r="I43">
            <v>0</v>
          </cell>
          <cell r="K43">
            <v>0</v>
          </cell>
          <cell r="L43">
            <v>0</v>
          </cell>
          <cell r="M43">
            <v>0</v>
          </cell>
          <cell r="N43">
            <v>0</v>
          </cell>
          <cell r="O43">
            <v>0</v>
          </cell>
          <cell r="P43">
            <v>0</v>
          </cell>
          <cell r="R43">
            <v>0</v>
          </cell>
          <cell r="S43">
            <v>0</v>
          </cell>
          <cell r="T43">
            <v>0</v>
          </cell>
          <cell r="U43">
            <v>0</v>
          </cell>
          <cell r="V43">
            <v>0</v>
          </cell>
          <cell r="W43">
            <v>0</v>
          </cell>
        </row>
        <row r="44">
          <cell r="F44">
            <v>0</v>
          </cell>
          <cell r="G44">
            <v>0</v>
          </cell>
          <cell r="H44">
            <v>0</v>
          </cell>
          <cell r="I44">
            <v>0</v>
          </cell>
          <cell r="K44">
            <v>0</v>
          </cell>
          <cell r="L44">
            <v>0</v>
          </cell>
          <cell r="M44">
            <v>0</v>
          </cell>
          <cell r="N44">
            <v>0</v>
          </cell>
          <cell r="O44">
            <v>0</v>
          </cell>
          <cell r="P44">
            <v>0</v>
          </cell>
          <cell r="R44">
            <v>0</v>
          </cell>
          <cell r="S44">
            <v>0</v>
          </cell>
          <cell r="T44">
            <v>0</v>
          </cell>
          <cell r="U44">
            <v>0</v>
          </cell>
          <cell r="V44">
            <v>0</v>
          </cell>
          <cell r="W44">
            <v>0</v>
          </cell>
        </row>
        <row r="45">
          <cell r="F45">
            <v>593.37662100000011</v>
          </cell>
          <cell r="G45">
            <v>71.322699520498603</v>
          </cell>
          <cell r="H45">
            <v>73.847271501998605</v>
          </cell>
          <cell r="I45">
            <v>61.400704528098615</v>
          </cell>
          <cell r="K45">
            <v>108.46967187589998</v>
          </cell>
          <cell r="L45">
            <v>59.946031825700004</v>
          </cell>
          <cell r="M45">
            <v>71.776044105099999</v>
          </cell>
          <cell r="N45">
            <v>78.229089905099997</v>
          </cell>
          <cell r="O45">
            <v>67.709024633999988</v>
          </cell>
          <cell r="P45">
            <v>69.094700444600022</v>
          </cell>
          <cell r="R45">
            <v>52.692448444599997</v>
          </cell>
          <cell r="S45">
            <v>68.915182331498613</v>
          </cell>
          <cell r="T45">
            <v>88.513822491798607</v>
          </cell>
          <cell r="U45">
            <v>69.547850300698613</v>
          </cell>
          <cell r="V45">
            <v>72.072422282198616</v>
          </cell>
          <cell r="W45">
            <v>74.654655308298615</v>
          </cell>
        </row>
        <row r="46">
          <cell r="F46">
            <v>86.667141999999998</v>
          </cell>
          <cell r="G46">
            <v>9.2090100000000099</v>
          </cell>
          <cell r="H46">
            <v>9.2090100000000099</v>
          </cell>
          <cell r="I46">
            <v>9.2090100000000099</v>
          </cell>
          <cell r="K46">
            <v>9.1999999999999993</v>
          </cell>
          <cell r="L46">
            <v>9.1999999999999993</v>
          </cell>
          <cell r="M46">
            <v>9.1999999999999993</v>
          </cell>
          <cell r="N46">
            <v>9.1999999999999993</v>
          </cell>
          <cell r="O46">
            <v>9.1999999999999993</v>
          </cell>
          <cell r="P46">
            <v>9.1999999999999993</v>
          </cell>
          <cell r="R46">
            <v>9.1999999999999993</v>
          </cell>
          <cell r="S46">
            <v>9.1999999999999993</v>
          </cell>
          <cell r="T46">
            <v>9.1999999999999993</v>
          </cell>
          <cell r="U46">
            <v>9.1999999999999993</v>
          </cell>
          <cell r="V46">
            <v>9.1999999999999993</v>
          </cell>
          <cell r="W46">
            <v>9.1999999999999993</v>
          </cell>
        </row>
        <row r="47">
          <cell r="F47">
            <v>134.944537</v>
          </cell>
          <cell r="G47">
            <v>14.632797409999998</v>
          </cell>
          <cell r="H47">
            <v>14.207985409999999</v>
          </cell>
          <cell r="I47">
            <v>14.632797409999998</v>
          </cell>
          <cell r="K47">
            <v>13.215216</v>
          </cell>
          <cell r="L47">
            <v>10.593364000000001</v>
          </cell>
          <cell r="M47">
            <v>12.702374000000002</v>
          </cell>
          <cell r="N47">
            <v>11.897364</v>
          </cell>
          <cell r="O47">
            <v>12.811225</v>
          </cell>
          <cell r="P47">
            <v>12.379614999999999</v>
          </cell>
          <cell r="R47">
            <v>12.321227000000002</v>
          </cell>
          <cell r="S47">
            <v>12.887666840000001</v>
          </cell>
          <cell r="T47">
            <v>12.64285484</v>
          </cell>
          <cell r="U47">
            <v>12.887666840000001</v>
          </cell>
          <cell r="V47">
            <v>12.64285484</v>
          </cell>
          <cell r="W47">
            <v>12.887666840000001</v>
          </cell>
        </row>
        <row r="48">
          <cell r="F48">
            <v>0</v>
          </cell>
          <cell r="G48">
            <v>0</v>
          </cell>
          <cell r="H48">
            <v>0</v>
          </cell>
          <cell r="I48">
            <v>0</v>
          </cell>
          <cell r="K48">
            <v>0</v>
          </cell>
          <cell r="L48">
            <v>0</v>
          </cell>
          <cell r="M48">
            <v>0</v>
          </cell>
          <cell r="N48">
            <v>0</v>
          </cell>
          <cell r="O48">
            <v>0</v>
          </cell>
          <cell r="P48">
            <v>0</v>
          </cell>
          <cell r="R48">
            <v>0</v>
          </cell>
          <cell r="S48">
            <v>0</v>
          </cell>
          <cell r="T48">
            <v>0</v>
          </cell>
          <cell r="U48">
            <v>0</v>
          </cell>
          <cell r="V48">
            <v>0</v>
          </cell>
          <cell r="W48">
            <v>0</v>
          </cell>
        </row>
        <row r="49">
          <cell r="F49">
            <v>226.83664400000001</v>
          </cell>
          <cell r="G49">
            <v>26.142593779952207</v>
          </cell>
          <cell r="H49">
            <v>24.174148264505316</v>
          </cell>
          <cell r="I49">
            <v>23.371585732201506</v>
          </cell>
          <cell r="K49">
            <v>25.785859403450349</v>
          </cell>
          <cell r="L49">
            <v>25.172911696930434</v>
          </cell>
          <cell r="M49">
            <v>24.283518500581806</v>
          </cell>
          <cell r="N49">
            <v>26.624799582018593</v>
          </cell>
          <cell r="O49">
            <v>26.556496195930244</v>
          </cell>
          <cell r="P49">
            <v>26.554110788000795</v>
          </cell>
          <cell r="R49">
            <v>22.687018824734974</v>
          </cell>
          <cell r="S49">
            <v>24.591358338371148</v>
          </cell>
          <cell r="T49">
            <v>26.083602757358658</v>
          </cell>
          <cell r="U49">
            <v>26.617819429119361</v>
          </cell>
          <cell r="V49">
            <v>27.190712694447175</v>
          </cell>
          <cell r="W49">
            <v>23.134513898118914</v>
          </cell>
        </row>
        <row r="50">
          <cell r="F50">
            <v>715.92252299999996</v>
          </cell>
          <cell r="G50">
            <v>63.902291141899994</v>
          </cell>
          <cell r="H50">
            <v>71.729439187867754</v>
          </cell>
          <cell r="I50">
            <v>60.366426130271918</v>
          </cell>
          <cell r="K50">
            <v>60.391743182428982</v>
          </cell>
          <cell r="L50">
            <v>67.919881364127932</v>
          </cell>
          <cell r="M50">
            <v>79.396970981623838</v>
          </cell>
          <cell r="N50">
            <v>87.671802449388622</v>
          </cell>
          <cell r="O50">
            <v>82.20324227441435</v>
          </cell>
          <cell r="P50">
            <v>77.930578394556079</v>
          </cell>
          <cell r="R50">
            <v>78.872360523021257</v>
          </cell>
          <cell r="S50">
            <v>63.477373937800607</v>
          </cell>
          <cell r="T50">
            <v>67.897122687115683</v>
          </cell>
          <cell r="U50">
            <v>69.810058999700999</v>
          </cell>
          <cell r="V50">
            <v>69.027394615410856</v>
          </cell>
          <cell r="W50">
            <v>59.665226838057521</v>
          </cell>
        </row>
        <row r="51">
          <cell r="F51">
            <v>469.85599799999994</v>
          </cell>
          <cell r="G51">
            <v>49.908209301301817</v>
          </cell>
          <cell r="H51">
            <v>57.902154772838173</v>
          </cell>
          <cell r="I51">
            <v>52.887938505868703</v>
          </cell>
          <cell r="K51">
            <v>48.25116488706157</v>
          </cell>
          <cell r="L51">
            <v>55.47334666357299</v>
          </cell>
          <cell r="M51">
            <v>59.210910329124843</v>
          </cell>
          <cell r="N51">
            <v>48.535364038563152</v>
          </cell>
          <cell r="O51">
            <v>55.711063841939065</v>
          </cell>
          <cell r="P51">
            <v>55.507416224444015</v>
          </cell>
          <cell r="R51">
            <v>53.211653348270886</v>
          </cell>
          <cell r="S51">
            <v>51.140235826395624</v>
          </cell>
          <cell r="T51">
            <v>53.738263763025159</v>
          </cell>
          <cell r="U51">
            <v>54.182679848779181</v>
          </cell>
          <cell r="V51">
            <v>53.697082093708694</v>
          </cell>
          <cell r="W51">
            <v>46.295041543271388</v>
          </cell>
        </row>
        <row r="54">
          <cell r="F54">
            <v>0</v>
          </cell>
          <cell r="G54">
            <v>0</v>
          </cell>
          <cell r="H54">
            <v>0</v>
          </cell>
          <cell r="I54">
            <v>0</v>
          </cell>
          <cell r="K54">
            <v>0</v>
          </cell>
          <cell r="L54">
            <v>0</v>
          </cell>
          <cell r="M54">
            <v>0</v>
          </cell>
          <cell r="N54">
            <v>0</v>
          </cell>
          <cell r="O54">
            <v>0</v>
          </cell>
          <cell r="P54">
            <v>0</v>
          </cell>
          <cell r="R54">
            <v>0</v>
          </cell>
          <cell r="S54">
            <v>0</v>
          </cell>
          <cell r="T54">
            <v>0</v>
          </cell>
          <cell r="U54">
            <v>0</v>
          </cell>
          <cell r="V54">
            <v>0</v>
          </cell>
          <cell r="W54">
            <v>0</v>
          </cell>
        </row>
        <row r="55">
          <cell r="F55">
            <v>0</v>
          </cell>
          <cell r="G55">
            <v>0</v>
          </cell>
          <cell r="H55">
            <v>0</v>
          </cell>
          <cell r="I55">
            <v>0</v>
          </cell>
          <cell r="K55">
            <v>0</v>
          </cell>
          <cell r="L55">
            <v>0</v>
          </cell>
          <cell r="M55">
            <v>0</v>
          </cell>
          <cell r="N55">
            <v>0</v>
          </cell>
          <cell r="O55">
            <v>0</v>
          </cell>
          <cell r="P55">
            <v>0</v>
          </cell>
          <cell r="R55">
            <v>0</v>
          </cell>
          <cell r="S55">
            <v>0</v>
          </cell>
          <cell r="T55">
            <v>0</v>
          </cell>
          <cell r="U55">
            <v>0</v>
          </cell>
          <cell r="V55">
            <v>0</v>
          </cell>
          <cell r="W55">
            <v>0</v>
          </cell>
        </row>
        <row r="56">
          <cell r="F56">
            <v>2534.3827590000001</v>
          </cell>
          <cell r="G56">
            <v>246.0205859494429</v>
          </cell>
          <cell r="H56">
            <v>231.4722881043327</v>
          </cell>
          <cell r="I56">
            <v>252.535776051185</v>
          </cell>
          <cell r="K56">
            <v>263.62205729747416</v>
          </cell>
          <cell r="L56">
            <v>262.6323840049775</v>
          </cell>
          <cell r="M56">
            <v>241.48794427040326</v>
          </cell>
          <cell r="N56">
            <v>244.40838089060094</v>
          </cell>
          <cell r="O56">
            <v>294.58390308648518</v>
          </cell>
          <cell r="P56">
            <v>314.52874543035074</v>
          </cell>
          <cell r="R56">
            <v>362.34773849692164</v>
          </cell>
          <cell r="S56">
            <v>383.43886683443736</v>
          </cell>
          <cell r="T56">
            <v>298.87170050572604</v>
          </cell>
          <cell r="U56">
            <v>250.59766782233851</v>
          </cell>
          <cell r="V56">
            <v>235.60447915106587</v>
          </cell>
          <cell r="W56">
            <v>262.91804540738406</v>
          </cell>
        </row>
        <row r="57">
          <cell r="F57">
            <v>563.25759699999992</v>
          </cell>
          <cell r="G57">
            <v>84.613477000000017</v>
          </cell>
          <cell r="H57">
            <v>89.613476999999989</v>
          </cell>
          <cell r="I57">
            <v>89.613476999999989</v>
          </cell>
          <cell r="K57">
            <v>94.442576000000003</v>
          </cell>
          <cell r="L57">
            <v>57.148912000000003</v>
          </cell>
          <cell r="M57">
            <v>69.624316999999991</v>
          </cell>
          <cell r="N57">
            <v>76.19116799999999</v>
          </cell>
          <cell r="O57">
            <v>70.059766999999994</v>
          </cell>
          <cell r="P57">
            <v>75.473380000000006</v>
          </cell>
          <cell r="R57">
            <v>59.849992999999991</v>
          </cell>
          <cell r="S57">
            <v>85.043469999999999</v>
          </cell>
          <cell r="T57">
            <v>85.405869999999993</v>
          </cell>
          <cell r="U57">
            <v>88.405869999999993</v>
          </cell>
          <cell r="V57">
            <v>89.405869999999993</v>
          </cell>
          <cell r="W57">
            <v>89.405869999999993</v>
          </cell>
        </row>
        <row r="63">
          <cell r="F63">
            <v>0</v>
          </cell>
          <cell r="G63">
            <v>0</v>
          </cell>
          <cell r="H63">
            <v>0</v>
          </cell>
          <cell r="I63">
            <v>0</v>
          </cell>
          <cell r="K63">
            <v>0</v>
          </cell>
          <cell r="L63">
            <v>0</v>
          </cell>
          <cell r="M63">
            <v>0</v>
          </cell>
          <cell r="N63">
            <v>0</v>
          </cell>
          <cell r="O63">
            <v>0</v>
          </cell>
          <cell r="P63">
            <v>0</v>
          </cell>
          <cell r="R63">
            <v>0</v>
          </cell>
          <cell r="S63">
            <v>0</v>
          </cell>
          <cell r="T63">
            <v>0</v>
          </cell>
          <cell r="U63">
            <v>0</v>
          </cell>
          <cell r="V63">
            <v>0</v>
          </cell>
          <cell r="W63">
            <v>0</v>
          </cell>
        </row>
        <row r="64">
          <cell r="F64">
            <v>0</v>
          </cell>
          <cell r="G64">
            <v>0</v>
          </cell>
          <cell r="H64">
            <v>0</v>
          </cell>
          <cell r="I64">
            <v>0</v>
          </cell>
          <cell r="K64">
            <v>0</v>
          </cell>
          <cell r="L64">
            <v>0</v>
          </cell>
          <cell r="M64">
            <v>0</v>
          </cell>
          <cell r="N64">
            <v>0</v>
          </cell>
          <cell r="O64">
            <v>0</v>
          </cell>
          <cell r="P64">
            <v>0</v>
          </cell>
          <cell r="R64">
            <v>0</v>
          </cell>
          <cell r="S64">
            <v>0</v>
          </cell>
          <cell r="T64">
            <v>0</v>
          </cell>
          <cell r="U64">
            <v>0</v>
          </cell>
          <cell r="V64">
            <v>0</v>
          </cell>
          <cell r="W64">
            <v>0</v>
          </cell>
        </row>
        <row r="66">
          <cell r="F66">
            <v>568.16656799999998</v>
          </cell>
          <cell r="G66">
            <v>72.711721080000004</v>
          </cell>
          <cell r="H66">
            <v>70.660606079999994</v>
          </cell>
          <cell r="I66">
            <v>58.858768680000004</v>
          </cell>
          <cell r="K66">
            <v>64.198850899999996</v>
          </cell>
          <cell r="L66">
            <v>50.463034110000002</v>
          </cell>
          <cell r="M66">
            <v>75.614938370000004</v>
          </cell>
          <cell r="N66">
            <v>72.129507109999992</v>
          </cell>
          <cell r="O66">
            <v>78.818095790000001</v>
          </cell>
          <cell r="P66">
            <v>66.403150730000007</v>
          </cell>
          <cell r="R66">
            <v>59.298562100000005</v>
          </cell>
          <cell r="S66">
            <v>61.038544379999998</v>
          </cell>
          <cell r="T66">
            <v>82.220626780000003</v>
          </cell>
          <cell r="U66">
            <v>81.22254860000001</v>
          </cell>
          <cell r="V66">
            <v>79.27271918000001</v>
          </cell>
          <cell r="W66">
            <v>62.103007689999998</v>
          </cell>
        </row>
        <row r="67">
          <cell r="F67">
            <v>457.63345400000003</v>
          </cell>
          <cell r="G67">
            <v>72.883217599999995</v>
          </cell>
          <cell r="H67">
            <v>70.918209079999997</v>
          </cell>
          <cell r="I67">
            <v>43.478707410000005</v>
          </cell>
          <cell r="K67">
            <v>44.892839270000003</v>
          </cell>
          <cell r="L67">
            <v>22.377772579999998</v>
          </cell>
          <cell r="M67">
            <v>78.741934880000002</v>
          </cell>
          <cell r="N67">
            <v>69.894648540000006</v>
          </cell>
          <cell r="O67">
            <v>82.058691520000011</v>
          </cell>
          <cell r="P67">
            <v>53.659657039999999</v>
          </cell>
          <cell r="R67">
            <v>39.055197979999996</v>
          </cell>
          <cell r="S67">
            <v>40.778324640000001</v>
          </cell>
          <cell r="T67">
            <v>81.142747349999993</v>
          </cell>
          <cell r="U67">
            <v>87.852071070000008</v>
          </cell>
          <cell r="V67">
            <v>497.07901380000004</v>
          </cell>
          <cell r="W67">
            <v>-365.91244979999999</v>
          </cell>
        </row>
        <row r="68">
          <cell r="F68">
            <v>42.824835</v>
          </cell>
          <cell r="G68">
            <v>8.4</v>
          </cell>
          <cell r="H68">
            <v>8.4</v>
          </cell>
          <cell r="I68">
            <v>8.4</v>
          </cell>
          <cell r="K68">
            <v>8.3828472000000005</v>
          </cell>
          <cell r="L68">
            <v>8.3828472000000005</v>
          </cell>
          <cell r="M68">
            <v>8.3828472000000005</v>
          </cell>
          <cell r="N68">
            <v>8.3828472000000005</v>
          </cell>
          <cell r="O68">
            <v>8.3828472000000005</v>
          </cell>
          <cell r="P68">
            <v>8.3828472000000005</v>
          </cell>
          <cell r="R68">
            <v>8.3828472000000005</v>
          </cell>
          <cell r="S68">
            <v>8.3828472000000005</v>
          </cell>
          <cell r="T68">
            <v>8.3828472000000005</v>
          </cell>
          <cell r="U68">
            <v>8.3828472000000005</v>
          </cell>
          <cell r="V68">
            <v>8.3828472000000005</v>
          </cell>
          <cell r="W68">
            <v>8.3828472000000005</v>
          </cell>
        </row>
        <row r="69">
          <cell r="F69">
            <v>0</v>
          </cell>
          <cell r="G69">
            <v>0</v>
          </cell>
          <cell r="H69">
            <v>0</v>
          </cell>
          <cell r="I69">
            <v>0</v>
          </cell>
          <cell r="K69">
            <v>0</v>
          </cell>
          <cell r="L69">
            <v>0</v>
          </cell>
          <cell r="M69">
            <v>0</v>
          </cell>
          <cell r="N69">
            <v>0</v>
          </cell>
          <cell r="O69">
            <v>0</v>
          </cell>
          <cell r="P69">
            <v>0</v>
          </cell>
          <cell r="R69">
            <v>0</v>
          </cell>
          <cell r="S69">
            <v>0</v>
          </cell>
          <cell r="T69">
            <v>0</v>
          </cell>
          <cell r="U69">
            <v>0</v>
          </cell>
          <cell r="V69">
            <v>0</v>
          </cell>
          <cell r="W69">
            <v>0</v>
          </cell>
        </row>
        <row r="70">
          <cell r="F70">
            <v>102.13138599999999</v>
          </cell>
          <cell r="G70">
            <v>9.72173486338</v>
          </cell>
          <cell r="H70">
            <v>9.7216567329599997</v>
          </cell>
          <cell r="I70">
            <v>14.144453002100001</v>
          </cell>
          <cell r="K70">
            <v>14.870381319999998</v>
          </cell>
          <cell r="L70">
            <v>11.15193331</v>
          </cell>
          <cell r="M70">
            <v>11.66916782</v>
          </cell>
          <cell r="N70">
            <v>13.58054533</v>
          </cell>
          <cell r="O70">
            <v>12.221778350000001</v>
          </cell>
          <cell r="P70">
            <v>11.414725330000001</v>
          </cell>
          <cell r="R70">
            <v>10.971011200000001</v>
          </cell>
          <cell r="S70">
            <v>9.5929517648099996</v>
          </cell>
          <cell r="T70">
            <v>9.9052140256800012</v>
          </cell>
          <cell r="U70">
            <v>10.706006624780001</v>
          </cell>
          <cell r="V70">
            <v>17.055345697659998</v>
          </cell>
          <cell r="W70">
            <v>19.287039552900001</v>
          </cell>
        </row>
        <row r="71">
          <cell r="F71">
            <v>0</v>
          </cell>
          <cell r="G71">
            <v>0</v>
          </cell>
          <cell r="H71">
            <v>0</v>
          </cell>
          <cell r="I71">
            <v>0</v>
          </cell>
          <cell r="K71">
            <v>0</v>
          </cell>
          <cell r="L71">
            <v>0</v>
          </cell>
          <cell r="M71">
            <v>0</v>
          </cell>
          <cell r="N71">
            <v>0</v>
          </cell>
          <cell r="O71">
            <v>0</v>
          </cell>
          <cell r="P71">
            <v>0</v>
          </cell>
          <cell r="R71">
            <v>0</v>
          </cell>
          <cell r="S71">
            <v>0</v>
          </cell>
          <cell r="T71">
            <v>0</v>
          </cell>
          <cell r="U71">
            <v>0</v>
          </cell>
          <cell r="V71">
            <v>0</v>
          </cell>
          <cell r="W71">
            <v>0</v>
          </cell>
        </row>
        <row r="72">
          <cell r="F72">
            <v>0</v>
          </cell>
          <cell r="G72">
            <v>0</v>
          </cell>
          <cell r="H72">
            <v>0</v>
          </cell>
          <cell r="I72">
            <v>0</v>
          </cell>
          <cell r="K72">
            <v>0</v>
          </cell>
          <cell r="L72">
            <v>0</v>
          </cell>
          <cell r="M72">
            <v>0</v>
          </cell>
          <cell r="N72">
            <v>0</v>
          </cell>
          <cell r="O72">
            <v>0</v>
          </cell>
          <cell r="P72">
            <v>0</v>
          </cell>
          <cell r="R72">
            <v>0</v>
          </cell>
          <cell r="S72">
            <v>0</v>
          </cell>
          <cell r="T72">
            <v>0</v>
          </cell>
          <cell r="U72">
            <v>0</v>
          </cell>
          <cell r="V72">
            <v>0</v>
          </cell>
          <cell r="W72">
            <v>0</v>
          </cell>
        </row>
        <row r="73">
          <cell r="F73">
            <v>0</v>
          </cell>
          <cell r="G73">
            <v>0</v>
          </cell>
          <cell r="H73">
            <v>0</v>
          </cell>
          <cell r="I73">
            <v>0</v>
          </cell>
          <cell r="K73">
            <v>0</v>
          </cell>
          <cell r="L73">
            <v>0</v>
          </cell>
          <cell r="M73">
            <v>0</v>
          </cell>
          <cell r="N73">
            <v>0</v>
          </cell>
          <cell r="O73">
            <v>0</v>
          </cell>
          <cell r="P73">
            <v>0</v>
          </cell>
          <cell r="R73">
            <v>0</v>
          </cell>
          <cell r="S73">
            <v>0</v>
          </cell>
          <cell r="T73">
            <v>0</v>
          </cell>
          <cell r="U73">
            <v>0</v>
          </cell>
          <cell r="V73">
            <v>0</v>
          </cell>
          <cell r="W73">
            <v>0</v>
          </cell>
        </row>
        <row r="74">
          <cell r="F74">
            <v>0</v>
          </cell>
          <cell r="G74">
            <v>0</v>
          </cell>
          <cell r="H74">
            <v>0</v>
          </cell>
          <cell r="I74">
            <v>0</v>
          </cell>
          <cell r="K74">
            <v>0</v>
          </cell>
          <cell r="L74">
            <v>0</v>
          </cell>
          <cell r="M74">
            <v>0</v>
          </cell>
          <cell r="N74">
            <v>0</v>
          </cell>
          <cell r="O74">
            <v>0</v>
          </cell>
          <cell r="P74">
            <v>0</v>
          </cell>
          <cell r="R74">
            <v>0</v>
          </cell>
          <cell r="S74">
            <v>0</v>
          </cell>
          <cell r="T74">
            <v>0</v>
          </cell>
          <cell r="U74">
            <v>0</v>
          </cell>
          <cell r="V74">
            <v>0</v>
          </cell>
          <cell r="W74">
            <v>0</v>
          </cell>
        </row>
        <row r="75">
          <cell r="F75">
            <v>0</v>
          </cell>
          <cell r="G75">
            <v>0</v>
          </cell>
          <cell r="H75">
            <v>0</v>
          </cell>
          <cell r="I75">
            <v>0</v>
          </cell>
          <cell r="K75">
            <v>0</v>
          </cell>
          <cell r="L75">
            <v>0</v>
          </cell>
          <cell r="M75">
            <v>0</v>
          </cell>
          <cell r="N75">
            <v>0</v>
          </cell>
          <cell r="O75">
            <v>0</v>
          </cell>
          <cell r="P75">
            <v>0</v>
          </cell>
          <cell r="R75">
            <v>0</v>
          </cell>
          <cell r="S75">
            <v>0</v>
          </cell>
          <cell r="T75">
            <v>0</v>
          </cell>
          <cell r="U75">
            <v>0</v>
          </cell>
          <cell r="V75">
            <v>0</v>
          </cell>
          <cell r="W75">
            <v>0</v>
          </cell>
        </row>
        <row r="76">
          <cell r="F76">
            <v>0</v>
          </cell>
          <cell r="G76">
            <v>0</v>
          </cell>
          <cell r="H76">
            <v>0</v>
          </cell>
          <cell r="I76">
            <v>0</v>
          </cell>
          <cell r="K76">
            <v>0</v>
          </cell>
          <cell r="L76">
            <v>0</v>
          </cell>
          <cell r="M76">
            <v>0</v>
          </cell>
          <cell r="N76">
            <v>0</v>
          </cell>
          <cell r="O76">
            <v>0</v>
          </cell>
          <cell r="P76">
            <v>0</v>
          </cell>
          <cell r="R76">
            <v>0</v>
          </cell>
          <cell r="S76">
            <v>0</v>
          </cell>
          <cell r="T76">
            <v>0</v>
          </cell>
          <cell r="U76">
            <v>0</v>
          </cell>
          <cell r="V76">
            <v>0</v>
          </cell>
          <cell r="W76">
            <v>0</v>
          </cell>
        </row>
        <row r="77">
          <cell r="F77">
            <v>18242.208330000001</v>
          </cell>
          <cell r="G77">
            <v>2114.2152245784919</v>
          </cell>
          <cell r="H77">
            <v>2062.9578280537057</v>
          </cell>
          <cell r="I77">
            <v>1955.4918400350748</v>
          </cell>
          <cell r="J77">
            <v>24374.873222667276</v>
          </cell>
          <cell r="K77">
            <v>2187.1343636027073</v>
          </cell>
          <cell r="L77">
            <v>1887.2579904365994</v>
          </cell>
          <cell r="M77">
            <v>2146.9764728489022</v>
          </cell>
          <cell r="N77">
            <v>2137.0385909809061</v>
          </cell>
          <cell r="O77">
            <v>2280.5526028524141</v>
          </cell>
          <cell r="P77">
            <v>2112.4376996861342</v>
          </cell>
          <cell r="Q77">
            <v>12751.397720407664</v>
          </cell>
          <cell r="R77">
            <v>2028.8450539782816</v>
          </cell>
          <cell r="S77">
            <v>2102.4216827008813</v>
          </cell>
          <cell r="T77">
            <v>2440.2463142342699</v>
          </cell>
          <cell r="U77">
            <v>2291.1484422338353</v>
          </cell>
          <cell r="V77">
            <v>2645.1062394515388</v>
          </cell>
          <cell r="W77">
            <v>1657.2609894580744</v>
          </cell>
          <cell r="X77">
            <v>13165.028722056883</v>
          </cell>
          <cell r="Y77">
            <v>25916.426442464544</v>
          </cell>
        </row>
        <row r="83">
          <cell r="F83">
            <v>65.979710999999995</v>
          </cell>
          <cell r="G83">
            <v>6.7418852835649199</v>
          </cell>
          <cell r="H83">
            <v>6.9518583056281695</v>
          </cell>
          <cell r="I83">
            <v>6.4069844227303063</v>
          </cell>
          <cell r="K83">
            <v>7.9051100579783302</v>
          </cell>
          <cell r="L83">
            <v>7.9870951389562306</v>
          </cell>
          <cell r="M83">
            <v>9.0336436516480045</v>
          </cell>
          <cell r="N83">
            <v>8.4964182213256354</v>
          </cell>
          <cell r="O83">
            <v>9.185508325479276</v>
          </cell>
          <cell r="P83">
            <v>7.0331647331646527</v>
          </cell>
          <cell r="R83">
            <v>4.2301484144026613</v>
          </cell>
          <cell r="S83">
            <v>5.8760930942556255</v>
          </cell>
          <cell r="T83">
            <v>7.0170720293411559</v>
          </cell>
          <cell r="U83">
            <v>7.4257779909991761</v>
          </cell>
          <cell r="V83">
            <v>7.466450240368693</v>
          </cell>
          <cell r="W83">
            <v>6.562087320071389</v>
          </cell>
        </row>
        <row r="84">
          <cell r="F84">
            <v>14.792063000000001</v>
          </cell>
          <cell r="G84">
            <v>1.4047064491999999</v>
          </cell>
          <cell r="H84">
            <v>1.381943626</v>
          </cell>
          <cell r="I84">
            <v>1.3352554526</v>
          </cell>
          <cell r="K84">
            <v>0.99251699999999998</v>
          </cell>
          <cell r="L84">
            <v>2.4409289999999997</v>
          </cell>
          <cell r="M84">
            <v>0.88887800000000006</v>
          </cell>
          <cell r="N84">
            <v>0.97649600000000025</v>
          </cell>
          <cell r="O84">
            <v>1.3802209999999999</v>
          </cell>
          <cell r="P84">
            <v>2.2403179999999998</v>
          </cell>
          <cell r="R84">
            <v>1.4714140000000002</v>
          </cell>
          <cell r="S84">
            <v>1.8207784583</v>
          </cell>
          <cell r="T84">
            <v>1.8526373500000002</v>
          </cell>
          <cell r="U84">
            <v>1.8447064491999998</v>
          </cell>
          <cell r="V84">
            <v>1.8219436260000001</v>
          </cell>
          <cell r="W84">
            <v>1.7752554526</v>
          </cell>
        </row>
        <row r="85">
          <cell r="F85">
            <v>7.0678999999999998</v>
          </cell>
          <cell r="G85">
            <v>0.84509999999999996</v>
          </cell>
          <cell r="H85">
            <v>0.84819999999999995</v>
          </cell>
          <cell r="I85">
            <v>1.286</v>
          </cell>
          <cell r="K85">
            <v>0.56189999999999996</v>
          </cell>
          <cell r="L85">
            <v>0.43109999999999998</v>
          </cell>
          <cell r="M85">
            <v>3.0345</v>
          </cell>
          <cell r="N85">
            <v>0.51149999999999995</v>
          </cell>
          <cell r="O85">
            <v>0.50949999999999973</v>
          </cell>
          <cell r="P85">
            <v>1.5045000000000002</v>
          </cell>
          <cell r="R85">
            <v>0.51349999999999996</v>
          </cell>
          <cell r="S85">
            <v>0.86850000000000005</v>
          </cell>
          <cell r="T85">
            <v>0.82679999999999998</v>
          </cell>
          <cell r="U85">
            <v>0.78649999999999998</v>
          </cell>
          <cell r="V85">
            <v>0.78959999999999997</v>
          </cell>
          <cell r="W85">
            <v>0.88739999999999997</v>
          </cell>
        </row>
        <row r="86">
          <cell r="F86">
            <v>-2.2341999999999997E-2</v>
          </cell>
          <cell r="G86">
            <v>0</v>
          </cell>
          <cell r="H86">
            <v>0</v>
          </cell>
          <cell r="I86">
            <v>0</v>
          </cell>
          <cell r="K86">
            <v>0</v>
          </cell>
          <cell r="L86">
            <v>0</v>
          </cell>
          <cell r="M86">
            <v>0</v>
          </cell>
          <cell r="N86">
            <v>0</v>
          </cell>
          <cell r="O86">
            <v>0</v>
          </cell>
          <cell r="P86">
            <v>0</v>
          </cell>
          <cell r="R86">
            <v>0</v>
          </cell>
          <cell r="S86">
            <v>0</v>
          </cell>
          <cell r="T86">
            <v>0</v>
          </cell>
          <cell r="U86">
            <v>0</v>
          </cell>
          <cell r="V86">
            <v>0</v>
          </cell>
          <cell r="W86">
            <v>0</v>
          </cell>
        </row>
        <row r="87">
          <cell r="F87">
            <v>219.11831000000001</v>
          </cell>
          <cell r="G87">
            <v>25.768673769999999</v>
          </cell>
          <cell r="H87">
            <v>25.351149899999999</v>
          </cell>
          <cell r="I87">
            <v>25.57949189</v>
          </cell>
          <cell r="K87">
            <v>24.282754000000001</v>
          </cell>
          <cell r="L87">
            <v>20.488037000000006</v>
          </cell>
          <cell r="M87">
            <v>25.651383999999997</v>
          </cell>
          <cell r="N87">
            <v>23.604375000000005</v>
          </cell>
          <cell r="O87">
            <v>26.085679000000003</v>
          </cell>
          <cell r="P87">
            <v>23.353315999999996</v>
          </cell>
          <cell r="R87">
            <v>26.692106000000006</v>
          </cell>
          <cell r="S87">
            <v>23.441164569999998</v>
          </cell>
          <cell r="T87">
            <v>24.0960663</v>
          </cell>
          <cell r="U87">
            <v>24.061071770000002</v>
          </cell>
          <cell r="V87">
            <v>23.891939899999997</v>
          </cell>
          <cell r="W87">
            <v>22.528491889999998</v>
          </cell>
        </row>
        <row r="88">
          <cell r="F88">
            <v>104.91588899999999</v>
          </cell>
          <cell r="G88">
            <v>9.136053798536901</v>
          </cell>
          <cell r="H88">
            <v>9.3725808717600003</v>
          </cell>
          <cell r="I88">
            <v>6.675193679617399</v>
          </cell>
          <cell r="K88">
            <v>13.845199818967332</v>
          </cell>
          <cell r="L88">
            <v>11.731289992040095</v>
          </cell>
          <cell r="M88">
            <v>14.891546017462579</v>
          </cell>
          <cell r="N88">
            <v>8.0460948980909599</v>
          </cell>
          <cell r="O88">
            <v>11.878838628440361</v>
          </cell>
          <cell r="P88">
            <v>13.619636407466777</v>
          </cell>
          <cell r="R88">
            <v>14.903190741824998</v>
          </cell>
          <cell r="S88">
            <v>13.023299703840001</v>
          </cell>
          <cell r="T88">
            <v>13.631798083684</v>
          </cell>
          <cell r="U88">
            <v>13.359143638579999</v>
          </cell>
          <cell r="V88">
            <v>13.082658327340001</v>
          </cell>
          <cell r="W88">
            <v>9.8678068805999999</v>
          </cell>
        </row>
        <row r="89">
          <cell r="F89">
            <v>58.004467000000005</v>
          </cell>
          <cell r="G89">
            <v>6.0117900000000004</v>
          </cell>
          <cell r="H89">
            <v>13.996422069449999</v>
          </cell>
          <cell r="I89">
            <v>11.605013060920999</v>
          </cell>
          <cell r="K89">
            <v>0.66368401011591149</v>
          </cell>
          <cell r="L89">
            <v>12.394895532576651</v>
          </cell>
          <cell r="M89">
            <v>5.7109586600142563</v>
          </cell>
          <cell r="N89">
            <v>6.9004799191465471</v>
          </cell>
          <cell r="O89">
            <v>6.6713168880194269</v>
          </cell>
          <cell r="P89">
            <v>7.7564810838125791</v>
          </cell>
          <cell r="R89">
            <v>5.4012941920432223</v>
          </cell>
          <cell r="S89">
            <v>6.1104000000000003</v>
          </cell>
          <cell r="T89">
            <v>6.3138899999999998</v>
          </cell>
          <cell r="U89">
            <v>6.7054800000000006</v>
          </cell>
          <cell r="V89">
            <v>6.6444900000000011</v>
          </cell>
          <cell r="W89">
            <v>4.6740000000000004</v>
          </cell>
        </row>
        <row r="90">
          <cell r="F90">
            <v>0</v>
          </cell>
          <cell r="G90">
            <v>0</v>
          </cell>
          <cell r="H90">
            <v>0</v>
          </cell>
          <cell r="I90">
            <v>0</v>
          </cell>
          <cell r="K90">
            <v>0</v>
          </cell>
          <cell r="L90">
            <v>0</v>
          </cell>
          <cell r="M90">
            <v>0</v>
          </cell>
          <cell r="N90">
            <v>0</v>
          </cell>
          <cell r="O90">
            <v>0</v>
          </cell>
          <cell r="P90">
            <v>0</v>
          </cell>
          <cell r="R90">
            <v>0</v>
          </cell>
          <cell r="S90">
            <v>0</v>
          </cell>
          <cell r="T90">
            <v>0</v>
          </cell>
          <cell r="U90">
            <v>0</v>
          </cell>
          <cell r="V90">
            <v>0</v>
          </cell>
          <cell r="W90">
            <v>0</v>
          </cell>
        </row>
        <row r="91">
          <cell r="F91">
            <v>0</v>
          </cell>
          <cell r="G91">
            <v>0</v>
          </cell>
          <cell r="H91">
            <v>0</v>
          </cell>
          <cell r="I91">
            <v>0</v>
          </cell>
          <cell r="K91">
            <v>0</v>
          </cell>
          <cell r="L91">
            <v>0</v>
          </cell>
          <cell r="M91">
            <v>0</v>
          </cell>
          <cell r="N91">
            <v>0</v>
          </cell>
          <cell r="O91">
            <v>0</v>
          </cell>
          <cell r="P91">
            <v>0</v>
          </cell>
          <cell r="R91">
            <v>0</v>
          </cell>
          <cell r="S91">
            <v>0</v>
          </cell>
          <cell r="T91">
            <v>0</v>
          </cell>
          <cell r="U91">
            <v>0</v>
          </cell>
          <cell r="V91">
            <v>0</v>
          </cell>
          <cell r="W91">
            <v>0</v>
          </cell>
        </row>
        <row r="92">
          <cell r="F92">
            <v>0</v>
          </cell>
          <cell r="G92">
            <v>0</v>
          </cell>
          <cell r="H92">
            <v>0</v>
          </cell>
          <cell r="I92">
            <v>0</v>
          </cell>
          <cell r="K92">
            <v>0</v>
          </cell>
          <cell r="L92">
            <v>0</v>
          </cell>
          <cell r="M92">
            <v>0</v>
          </cell>
          <cell r="N92">
            <v>0</v>
          </cell>
          <cell r="O92">
            <v>0</v>
          </cell>
          <cell r="P92">
            <v>0</v>
          </cell>
          <cell r="R92">
            <v>0</v>
          </cell>
          <cell r="S92">
            <v>0</v>
          </cell>
          <cell r="T92">
            <v>0</v>
          </cell>
          <cell r="U92">
            <v>0</v>
          </cell>
          <cell r="V92">
            <v>0</v>
          </cell>
          <cell r="W92">
            <v>0</v>
          </cell>
        </row>
      </sheetData>
      <sheetData sheetId="9"/>
      <sheetData sheetId="10"/>
      <sheetData sheetId="11"/>
      <sheetData sheetId="12"/>
      <sheetData sheetId="13"/>
      <sheetData sheetId="14"/>
      <sheetData sheetId="15"/>
      <sheetData sheetId="16"/>
      <sheetData sheetId="17"/>
      <sheetData sheetId="18">
        <row r="24">
          <cell r="C24">
            <v>32347.281594999993</v>
          </cell>
          <cell r="D24">
            <v>4109.2168287727645</v>
          </cell>
          <cell r="E24">
            <v>3996.2710235049917</v>
          </cell>
          <cell r="F24">
            <v>3314.3265324685067</v>
          </cell>
          <cell r="H24">
            <v>3660.4476967632577</v>
          </cell>
          <cell r="I24">
            <v>2875.3172054576444</v>
          </cell>
          <cell r="J24">
            <v>4303.7771566601159</v>
          </cell>
          <cell r="K24">
            <v>4109.819331786869</v>
          </cell>
          <cell r="L24">
            <v>4499.9508630028813</v>
          </cell>
          <cell r="M24">
            <v>3780.5663052770583</v>
          </cell>
          <cell r="O24">
            <v>3378.0770599421626</v>
          </cell>
          <cell r="P24">
            <v>3464.4639255281895</v>
          </cell>
          <cell r="Q24">
            <v>4627.6196542819025</v>
          </cell>
          <cell r="R24">
            <v>4619.9121669508431</v>
          </cell>
          <cell r="S24">
            <v>4505.058949263278</v>
          </cell>
          <cell r="T24">
            <v>3516.4785756581136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表目录"/>
      <sheetName val="报表勾稽关系检查"/>
      <sheetName val="S01集团各公司名称"/>
      <sheetName val="S02利润表"/>
      <sheetName val="S03资产负债表"/>
      <sheetName val="S04所有者权益变动表"/>
      <sheetName val="S05(1)现金流量明细表(直接法)"/>
      <sheetName val="S05(2)开发项目各年现金流量汇总表"/>
      <sheetName val="S05现金流量表"/>
      <sheetName val="S03(3)应收票据"/>
      <sheetName val="S03(4)应收账款"/>
      <sheetName val="S03(5)预付账款"/>
      <sheetName val="S03(6)应收利息"/>
      <sheetName val="S03(7)应收股利"/>
      <sheetName val="S03(8)其他应收款"/>
      <sheetName val="S03(12)长期股权投资"/>
      <sheetName val="S03(13)投资性房地产"/>
      <sheetName val="S03(14)固定资产"/>
      <sheetName val="S03(16)在建工程"/>
      <sheetName val="S03(17)固定资产清理"/>
      <sheetName val="S03(18)无形资产"/>
      <sheetName val="S03(19)长期待摊费用"/>
      <sheetName val="S03(20)资产减值"/>
      <sheetName val="S03(21)存货变动表"/>
      <sheetName val="S03(21)1开发成本变动表"/>
      <sheetName val="S03(21)2开发成本期末明细表"/>
      <sheetName val="S03(21)3开发间接费用明细表"/>
      <sheetName val="S03(30)短期借款"/>
      <sheetName val="S03(32)应付票据"/>
      <sheetName val="S03(33)应付账款"/>
      <sheetName val="S03(34)预收款项"/>
      <sheetName val="S03(35)应付职工薪酬"/>
      <sheetName val="S03(36)应交税费"/>
      <sheetName val="S03(37)应付利息"/>
      <sheetName val="S03(38)应付股利"/>
      <sheetName val="S03(39)其他应付款"/>
      <sheetName val="S03(40)长期借款"/>
      <sheetName val="S03(42)应付债券"/>
      <sheetName val="S03(50)递延所得税资产负债"/>
      <sheetName val="S03(51)其他（非）流动资产（负债）"/>
      <sheetName val="S03(60)实收资本"/>
      <sheetName val="S03(61)资本盈余公积"/>
      <sheetName val="S02(1)营业收入及成本"/>
      <sheetName val="S02(1)1主营业务成本明细"/>
      <sheetName val="S02(2)主营业务税金及附加"/>
      <sheetName val="S02(3)销售费用"/>
      <sheetName val="S02(4)管理费用"/>
      <sheetName val="S02(5)财务费用"/>
      <sheetName val="S02(6)资产减值损失"/>
      <sheetName val="S02(7)公允价值变动收益"/>
      <sheetName val="S02(8)投资收益"/>
      <sheetName val="S02(9)营业外收支"/>
      <sheetName val="S02(10)所得税"/>
      <sheetName val="S02(11)以前年度损益调整"/>
      <sheetName val="S02(12)折旧摊销"/>
      <sheetName val="S05(1)内部往来表"/>
      <sheetName val="S05(2)内部交易表"/>
      <sheetName val="S05(3)关联往来表"/>
      <sheetName val="S05(4)关联交易表"/>
      <sheetName val="S06(1)分部报表"/>
      <sheetName val="S06(2)经营租赁承诺"/>
      <sheetName val="S06(3)资本性承担"/>
    </sheetNames>
    <sheetDataSet>
      <sheetData sheetId="0"/>
      <sheetData sheetId="1"/>
      <sheetData sheetId="2"/>
      <sheetData sheetId="3"/>
      <sheetData sheetId="4"/>
      <sheetData sheetId="5"/>
      <sheetData sheetId="6">
        <row r="10">
          <cell r="E10">
            <v>528156927.55999994</v>
          </cell>
        </row>
        <row r="13">
          <cell r="E13">
            <v>226500000</v>
          </cell>
        </row>
        <row r="32">
          <cell r="E32">
            <v>138427689.12</v>
          </cell>
        </row>
        <row r="34">
          <cell r="E34">
            <v>9279196</v>
          </cell>
        </row>
        <row r="35">
          <cell r="E35">
            <v>37925041.579999998</v>
          </cell>
        </row>
        <row r="37">
          <cell r="E37">
            <v>84945906.280000001</v>
          </cell>
        </row>
        <row r="44">
          <cell r="E44">
            <v>16344788.77</v>
          </cell>
        </row>
        <row r="45">
          <cell r="E45">
            <v>13401002.58</v>
          </cell>
        </row>
        <row r="46">
          <cell r="E46">
            <v>452140000</v>
          </cell>
        </row>
        <row r="83">
          <cell r="E83">
            <v>2670778.4900000002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3 Payroll (copy paste value)"/>
      <sheetName val="中文利润报表(copy paste value)"/>
      <sheetName val="Sheet2"/>
      <sheetName val="data base (all link)"/>
      <sheetName val="data base 1(change &amp; input)"/>
      <sheetName val="资产负债表(all link)"/>
      <sheetName val="利润及利润分配表(all link)"/>
      <sheetName val="表外数据录入(input)"/>
      <sheetName val="现金流量表(change)"/>
      <sheetName val="集团现金流量表"/>
      <sheetName val="直接法"/>
    </sheetNames>
    <sheetDataSet>
      <sheetData sheetId="0"/>
      <sheetData sheetId="1"/>
      <sheetData sheetId="2"/>
      <sheetData sheetId="3"/>
      <sheetData sheetId="4"/>
      <sheetData sheetId="5"/>
      <sheetData sheetId="6"/>
      <sheetData sheetId="7"/>
      <sheetData sheetId="8"/>
      <sheetData sheetId="9"/>
      <sheetData sheetId="10">
        <row r="26">
          <cell r="C26">
            <v>39018092.710000001</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Rental Incom"/>
      <sheetName val="销售费用 (2)"/>
      <sheetName val="销售费用"/>
      <sheetName val="Sheet1"/>
      <sheetName val="销售费用-New"/>
      <sheetName val="Sheet2"/>
      <sheetName val="管理费用"/>
      <sheetName val="管理费用 (2)"/>
      <sheetName val="管理费用-New"/>
      <sheetName val="销售费用 2008"/>
      <sheetName val="管理费用 2008"/>
      <sheetName val="Tax Details"/>
      <sheetName val="GOP 2008"/>
      <sheetName val="GOP 2009"/>
      <sheetName val="GOP 2010"/>
      <sheetName val="Sales Tax"/>
      <sheetName val="Sales Tax (2)"/>
      <sheetName val="营业税及附加"/>
      <sheetName val="营业税及附加 (2)"/>
      <sheetName val="营业税及附-New"/>
      <sheetName val="Sheet3"/>
    </sheetNames>
    <sheetDataSet>
      <sheetData sheetId="0"/>
      <sheetData sheetId="1"/>
      <sheetData sheetId="2"/>
      <sheetData sheetId="3"/>
      <sheetData sheetId="4"/>
      <sheetData sheetId="5">
        <row r="97">
          <cell r="E97">
            <v>457.88903499999998</v>
          </cell>
          <cell r="F97">
            <v>50.17150633008</v>
          </cell>
          <cell r="G97">
            <v>32.371506330079995</v>
          </cell>
          <cell r="H97">
            <v>32.371506330079995</v>
          </cell>
          <cell r="J97">
            <v>52.250882999999995</v>
          </cell>
          <cell r="K97">
            <v>51.998851999999999</v>
          </cell>
          <cell r="L97">
            <v>51.659970999999999</v>
          </cell>
          <cell r="M97">
            <v>51.988729999999997</v>
          </cell>
          <cell r="N97">
            <v>52.110382999999999</v>
          </cell>
          <cell r="O97">
            <v>52.178872999999996</v>
          </cell>
          <cell r="Q97">
            <v>51.659970999999999</v>
          </cell>
          <cell r="R97">
            <v>51.659970999999999</v>
          </cell>
          <cell r="S97">
            <v>52.366728999999999</v>
          </cell>
          <cell r="T97">
            <v>53.101005999999991</v>
          </cell>
          <cell r="U97">
            <v>51.732385000000001</v>
          </cell>
          <cell r="V97">
            <v>51.659970999999999</v>
          </cell>
        </row>
        <row r="98">
          <cell r="E98">
            <v>56.533402000000002</v>
          </cell>
          <cell r="F98">
            <v>6.8721322113000003</v>
          </cell>
          <cell r="G98">
            <v>6.8721322113000003</v>
          </cell>
          <cell r="H98">
            <v>3.2047708780000002</v>
          </cell>
          <cell r="J98">
            <v>7.8507749999999996</v>
          </cell>
          <cell r="K98">
            <v>7.8507749999999996</v>
          </cell>
          <cell r="L98">
            <v>7.8507749999999996</v>
          </cell>
          <cell r="M98">
            <v>7.8507749999999996</v>
          </cell>
          <cell r="N98">
            <v>7.8507749999999996</v>
          </cell>
          <cell r="O98">
            <v>7.8507749999999996</v>
          </cell>
          <cell r="Q98">
            <v>7.8507749999999996</v>
          </cell>
          <cell r="R98">
            <v>7.8507749999999996</v>
          </cell>
          <cell r="S98">
            <v>7.8507749999999996</v>
          </cell>
          <cell r="T98">
            <v>7.8507749999999996</v>
          </cell>
          <cell r="U98">
            <v>7.8507749999999996</v>
          </cell>
          <cell r="V98">
            <v>7.8507749999999996</v>
          </cell>
        </row>
        <row r="99">
          <cell r="E99">
            <v>95.938468</v>
          </cell>
          <cell r="F99">
            <v>9.149882938326515</v>
          </cell>
          <cell r="G99">
            <v>9.0587014931620811</v>
          </cell>
          <cell r="H99">
            <v>9.0573261827173592</v>
          </cell>
          <cell r="J99">
            <v>8.1739268460752719</v>
          </cell>
          <cell r="K99">
            <v>7.7220992946086975</v>
          </cell>
          <cell r="L99">
            <v>8.0252021926888162</v>
          </cell>
          <cell r="M99">
            <v>8.179347052110332</v>
          </cell>
          <cell r="N99">
            <v>8.07056125509847</v>
          </cell>
          <cell r="O99">
            <v>8.2002671297650842</v>
          </cell>
          <cell r="Q99">
            <v>7.7136048713560568</v>
          </cell>
          <cell r="R99">
            <v>7.8567060148580961</v>
          </cell>
          <cell r="S99">
            <v>7.8789896745179737</v>
          </cell>
          <cell r="T99">
            <v>7.9313860514558705</v>
          </cell>
          <cell r="U99">
            <v>7.867087676069672</v>
          </cell>
          <cell r="V99">
            <v>7.8714127095403192</v>
          </cell>
        </row>
        <row r="100">
          <cell r="E100">
            <v>138.717005</v>
          </cell>
          <cell r="F100">
            <v>12.371374000000001</v>
          </cell>
          <cell r="G100">
            <v>12.371374000000001</v>
          </cell>
          <cell r="H100">
            <v>12.371374000000001</v>
          </cell>
          <cell r="J100">
            <v>14.48143</v>
          </cell>
          <cell r="K100">
            <v>14.48143</v>
          </cell>
          <cell r="L100">
            <v>14.48143</v>
          </cell>
          <cell r="M100">
            <v>14.48143</v>
          </cell>
          <cell r="N100">
            <v>14.48143</v>
          </cell>
          <cell r="O100">
            <v>14.48143</v>
          </cell>
          <cell r="Q100">
            <v>14.48143</v>
          </cell>
          <cell r="R100">
            <v>14.48143</v>
          </cell>
          <cell r="S100">
            <v>14.48143</v>
          </cell>
          <cell r="T100">
            <v>14.48143</v>
          </cell>
          <cell r="U100">
            <v>14.48143</v>
          </cell>
          <cell r="V100">
            <v>14.48143</v>
          </cell>
        </row>
        <row r="101">
          <cell r="E101">
            <v>0.51858599999999999</v>
          </cell>
          <cell r="F101">
            <v>0.18263799999999997</v>
          </cell>
          <cell r="G101">
            <v>0.18263799999999997</v>
          </cell>
          <cell r="H101">
            <v>0.18263799999999997</v>
          </cell>
          <cell r="J101">
            <v>6.4000000000000001E-2</v>
          </cell>
          <cell r="K101">
            <v>6.4000000000000001E-2</v>
          </cell>
          <cell r="L101">
            <v>6.4000000000000001E-2</v>
          </cell>
          <cell r="M101">
            <v>6.4000000000000001E-2</v>
          </cell>
          <cell r="N101">
            <v>6.4000000000000001E-2</v>
          </cell>
          <cell r="O101">
            <v>6.4000000000000001E-2</v>
          </cell>
          <cell r="Q101">
            <v>6.4000000000000001E-2</v>
          </cell>
          <cell r="R101">
            <v>6.4000000000000001E-2</v>
          </cell>
          <cell r="S101">
            <v>6.4000000000000001E-2</v>
          </cell>
          <cell r="T101">
            <v>6.4000000000000001E-2</v>
          </cell>
          <cell r="U101">
            <v>6.4000000000000001E-2</v>
          </cell>
          <cell r="V101">
            <v>6.4000000000000001E-2</v>
          </cell>
        </row>
        <row r="102">
          <cell r="E102">
            <v>54.997021999999994</v>
          </cell>
          <cell r="F102">
            <v>6.8698759999999996</v>
          </cell>
          <cell r="G102">
            <v>6.8698759999999996</v>
          </cell>
          <cell r="H102">
            <v>6.8698759999999996</v>
          </cell>
          <cell r="J102">
            <v>7.748011</v>
          </cell>
          <cell r="K102">
            <v>7.748011</v>
          </cell>
          <cell r="L102">
            <v>7.748011</v>
          </cell>
          <cell r="M102">
            <v>7.748011</v>
          </cell>
          <cell r="N102">
            <v>7.748011</v>
          </cell>
          <cell r="O102">
            <v>7.748011</v>
          </cell>
          <cell r="Q102">
            <v>7.748011</v>
          </cell>
          <cell r="R102">
            <v>7.748011</v>
          </cell>
          <cell r="S102">
            <v>7.748011</v>
          </cell>
          <cell r="T102">
            <v>7.748011</v>
          </cell>
          <cell r="U102">
            <v>7.748011</v>
          </cell>
          <cell r="V102">
            <v>7.748011</v>
          </cell>
        </row>
        <row r="103">
          <cell r="E103">
            <v>0</v>
          </cell>
          <cell r="F103">
            <v>0</v>
          </cell>
          <cell r="G103">
            <v>0</v>
          </cell>
          <cell r="H103">
            <v>0</v>
          </cell>
          <cell r="J103">
            <v>0</v>
          </cell>
          <cell r="K103">
            <v>0</v>
          </cell>
          <cell r="L103">
            <v>0</v>
          </cell>
          <cell r="M103">
            <v>0</v>
          </cell>
          <cell r="N103">
            <v>0</v>
          </cell>
          <cell r="O103">
            <v>0</v>
          </cell>
          <cell r="Q103">
            <v>0</v>
          </cell>
          <cell r="R103">
            <v>0</v>
          </cell>
          <cell r="S103">
            <v>0</v>
          </cell>
          <cell r="T103">
            <v>0</v>
          </cell>
          <cell r="U103">
            <v>0</v>
          </cell>
          <cell r="V103">
            <v>0</v>
          </cell>
        </row>
        <row r="104">
          <cell r="E104">
            <v>0</v>
          </cell>
          <cell r="F104">
            <v>0</v>
          </cell>
          <cell r="G104">
            <v>0</v>
          </cell>
          <cell r="H104">
            <v>0</v>
          </cell>
          <cell r="J104">
            <v>0</v>
          </cell>
          <cell r="K104">
            <v>0</v>
          </cell>
          <cell r="L104">
            <v>0</v>
          </cell>
          <cell r="M104">
            <v>0</v>
          </cell>
          <cell r="N104">
            <v>0</v>
          </cell>
          <cell r="O104">
            <v>0</v>
          </cell>
          <cell r="Q104">
            <v>0</v>
          </cell>
          <cell r="R104">
            <v>0</v>
          </cell>
          <cell r="S104">
            <v>0</v>
          </cell>
          <cell r="T104">
            <v>0</v>
          </cell>
          <cell r="U104">
            <v>0</v>
          </cell>
          <cell r="V104">
            <v>0</v>
          </cell>
        </row>
        <row r="105">
          <cell r="E105">
            <v>0</v>
          </cell>
          <cell r="F105">
            <v>0</v>
          </cell>
          <cell r="G105">
            <v>0</v>
          </cell>
          <cell r="H105">
            <v>0</v>
          </cell>
          <cell r="J105">
            <v>0</v>
          </cell>
          <cell r="K105">
            <v>0</v>
          </cell>
          <cell r="L105">
            <v>0</v>
          </cell>
          <cell r="M105">
            <v>0</v>
          </cell>
          <cell r="N105">
            <v>0</v>
          </cell>
          <cell r="O105">
            <v>0</v>
          </cell>
          <cell r="Q105">
            <v>0</v>
          </cell>
          <cell r="R105">
            <v>0</v>
          </cell>
          <cell r="S105">
            <v>0</v>
          </cell>
          <cell r="T105">
            <v>0</v>
          </cell>
          <cell r="U105">
            <v>0</v>
          </cell>
          <cell r="V105">
            <v>0</v>
          </cell>
        </row>
        <row r="106">
          <cell r="E106">
            <v>0</v>
          </cell>
          <cell r="F106">
            <v>0</v>
          </cell>
          <cell r="G106">
            <v>0</v>
          </cell>
          <cell r="H106">
            <v>0</v>
          </cell>
          <cell r="J106">
            <v>0</v>
          </cell>
          <cell r="K106">
            <v>0</v>
          </cell>
          <cell r="L106">
            <v>0</v>
          </cell>
          <cell r="M106">
            <v>0</v>
          </cell>
          <cell r="N106">
            <v>0</v>
          </cell>
          <cell r="O106">
            <v>0</v>
          </cell>
          <cell r="Q106">
            <v>0</v>
          </cell>
          <cell r="R106">
            <v>0</v>
          </cell>
          <cell r="S106">
            <v>0</v>
          </cell>
          <cell r="T106">
            <v>0</v>
          </cell>
          <cell r="U106">
            <v>0</v>
          </cell>
          <cell r="V106">
            <v>0</v>
          </cell>
        </row>
        <row r="107">
          <cell r="E107">
            <v>1.0006949999999999</v>
          </cell>
          <cell r="F107">
            <v>0.11656499999999999</v>
          </cell>
          <cell r="G107">
            <v>0.39911400000000002</v>
          </cell>
          <cell r="H107">
            <v>0.21688499999999999</v>
          </cell>
          <cell r="J107">
            <v>0.25</v>
          </cell>
          <cell r="K107">
            <v>0.63578474576271182</v>
          </cell>
          <cell r="L107">
            <v>0.25</v>
          </cell>
          <cell r="M107">
            <v>0.25</v>
          </cell>
          <cell r="N107">
            <v>0.25</v>
          </cell>
          <cell r="O107">
            <v>0.25</v>
          </cell>
          <cell r="Q107">
            <v>0.25</v>
          </cell>
          <cell r="R107">
            <v>2.1246499999999999</v>
          </cell>
          <cell r="S107">
            <v>0.37609999999999999</v>
          </cell>
          <cell r="T107">
            <v>0.2989</v>
          </cell>
          <cell r="U107">
            <v>0.54674999999999996</v>
          </cell>
          <cell r="V107">
            <v>0.38690000000000002</v>
          </cell>
        </row>
        <row r="108">
          <cell r="E108">
            <v>0</v>
          </cell>
          <cell r="F108">
            <v>0</v>
          </cell>
          <cell r="G108">
            <v>0</v>
          </cell>
          <cell r="H108">
            <v>0</v>
          </cell>
          <cell r="J108">
            <v>0</v>
          </cell>
          <cell r="K108">
            <v>0</v>
          </cell>
          <cell r="L108">
            <v>0</v>
          </cell>
          <cell r="M108">
            <v>0</v>
          </cell>
          <cell r="N108">
            <v>0</v>
          </cell>
          <cell r="O108">
            <v>0</v>
          </cell>
          <cell r="Q108">
            <v>0</v>
          </cell>
          <cell r="R108">
            <v>0</v>
          </cell>
          <cell r="S108">
            <v>0</v>
          </cell>
          <cell r="T108">
            <v>0</v>
          </cell>
          <cell r="U108">
            <v>0</v>
          </cell>
          <cell r="V108">
            <v>0</v>
          </cell>
        </row>
        <row r="109">
          <cell r="E109">
            <v>0</v>
          </cell>
          <cell r="F109">
            <v>0</v>
          </cell>
          <cell r="G109">
            <v>0</v>
          </cell>
          <cell r="H109">
            <v>0</v>
          </cell>
          <cell r="J109">
            <v>0</v>
          </cell>
          <cell r="K109">
            <v>0</v>
          </cell>
          <cell r="L109">
            <v>0</v>
          </cell>
          <cell r="M109">
            <v>0</v>
          </cell>
          <cell r="N109">
            <v>0</v>
          </cell>
          <cell r="O109">
            <v>0</v>
          </cell>
          <cell r="Q109">
            <v>0</v>
          </cell>
          <cell r="R109">
            <v>0</v>
          </cell>
          <cell r="S109">
            <v>0</v>
          </cell>
          <cell r="T109">
            <v>0</v>
          </cell>
          <cell r="U109">
            <v>0</v>
          </cell>
          <cell r="V109">
            <v>0</v>
          </cell>
        </row>
        <row r="110">
          <cell r="E110">
            <v>0</v>
          </cell>
          <cell r="F110">
            <v>0</v>
          </cell>
          <cell r="G110">
            <v>0</v>
          </cell>
          <cell r="H110">
            <v>0</v>
          </cell>
          <cell r="J110">
            <v>0</v>
          </cell>
          <cell r="K110">
            <v>0</v>
          </cell>
          <cell r="L110">
            <v>0</v>
          </cell>
          <cell r="M110">
            <v>0</v>
          </cell>
          <cell r="N110">
            <v>0</v>
          </cell>
          <cell r="O110">
            <v>0</v>
          </cell>
          <cell r="Q110">
            <v>0</v>
          </cell>
          <cell r="R110">
            <v>0</v>
          </cell>
          <cell r="S110">
            <v>0</v>
          </cell>
          <cell r="T110">
            <v>0</v>
          </cell>
          <cell r="U110">
            <v>0</v>
          </cell>
          <cell r="V110">
            <v>0</v>
          </cell>
        </row>
        <row r="111">
          <cell r="E111">
            <v>0</v>
          </cell>
          <cell r="F111">
            <v>0</v>
          </cell>
          <cell r="G111">
            <v>0</v>
          </cell>
          <cell r="H111">
            <v>0</v>
          </cell>
          <cell r="J111">
            <v>0</v>
          </cell>
          <cell r="K111">
            <v>0</v>
          </cell>
          <cell r="L111">
            <v>0</v>
          </cell>
          <cell r="M111">
            <v>0</v>
          </cell>
          <cell r="N111">
            <v>0</v>
          </cell>
          <cell r="O111">
            <v>0</v>
          </cell>
          <cell r="Q111">
            <v>0</v>
          </cell>
          <cell r="R111">
            <v>0</v>
          </cell>
          <cell r="S111">
            <v>0</v>
          </cell>
          <cell r="T111">
            <v>0</v>
          </cell>
          <cell r="U111">
            <v>0</v>
          </cell>
          <cell r="V111">
            <v>0</v>
          </cell>
        </row>
      </sheetData>
      <sheetData sheetId="6"/>
      <sheetData sheetId="7"/>
      <sheetData sheetId="8"/>
      <sheetData sheetId="9">
        <row r="92">
          <cell r="F92">
            <v>737.52275899999984</v>
          </cell>
          <cell r="G92">
            <v>84.318976574099992</v>
          </cell>
          <cell r="H92">
            <v>77.9259051736</v>
          </cell>
          <cell r="I92">
            <v>77.955597095400009</v>
          </cell>
          <cell r="K92">
            <v>85.114950800000003</v>
          </cell>
          <cell r="L92">
            <v>86.242311799999996</v>
          </cell>
          <cell r="M92">
            <v>81.336914800000002</v>
          </cell>
          <cell r="N92">
            <v>83.354558799999992</v>
          </cell>
          <cell r="O92">
            <v>86.929737799999998</v>
          </cell>
          <cell r="P92">
            <v>84.2547888</v>
          </cell>
          <cell r="R92">
            <v>82.2056848</v>
          </cell>
          <cell r="S92">
            <v>82.2056848</v>
          </cell>
          <cell r="T92">
            <v>83.994373800000005</v>
          </cell>
          <cell r="U92">
            <v>96.030238800000006</v>
          </cell>
          <cell r="V92">
            <v>83.107878800000009</v>
          </cell>
          <cell r="W92">
            <v>82.155769800000002</v>
          </cell>
        </row>
        <row r="93">
          <cell r="F93">
            <v>66.491279000000006</v>
          </cell>
          <cell r="G93">
            <v>14.775561999699997</v>
          </cell>
          <cell r="H93">
            <v>14.775561999699997</v>
          </cell>
          <cell r="I93">
            <v>14.775561999699997</v>
          </cell>
          <cell r="K93">
            <v>16.532533999999998</v>
          </cell>
          <cell r="L93">
            <v>16.532533999999998</v>
          </cell>
          <cell r="M93">
            <v>16.532533999999998</v>
          </cell>
          <cell r="N93">
            <v>16.532533999999998</v>
          </cell>
          <cell r="O93">
            <v>16.532533999999998</v>
          </cell>
          <cell r="P93">
            <v>16.532533999999998</v>
          </cell>
          <cell r="R93">
            <v>16.532533999999998</v>
          </cell>
          <cell r="S93">
            <v>16.532533999999998</v>
          </cell>
          <cell r="T93">
            <v>16.532533999999998</v>
          </cell>
          <cell r="U93">
            <v>16.532533999999998</v>
          </cell>
          <cell r="V93">
            <v>16.532533999999998</v>
          </cell>
          <cell r="W93">
            <v>16.532533999999998</v>
          </cell>
        </row>
        <row r="94">
          <cell r="F94">
            <v>313.06301400000001</v>
          </cell>
          <cell r="G94">
            <v>28.205534033167176</v>
          </cell>
          <cell r="H94">
            <v>28.016772444932034</v>
          </cell>
          <cell r="I94">
            <v>28.122356533826025</v>
          </cell>
          <cell r="K94">
            <v>30.07889312444409</v>
          </cell>
          <cell r="L94">
            <v>28.975760062246955</v>
          </cell>
          <cell r="M94">
            <v>29.468556380061617</v>
          </cell>
          <cell r="N94">
            <v>29.96283817360052</v>
          </cell>
          <cell r="O94">
            <v>29.649545136114664</v>
          </cell>
          <cell r="P94">
            <v>30.132691942887881</v>
          </cell>
          <cell r="R94">
            <v>28.7851702195562</v>
          </cell>
          <cell r="S94">
            <v>28.773703712390649</v>
          </cell>
          <cell r="T94">
            <v>28.822282090449182</v>
          </cell>
          <cell r="U94">
            <v>28.936506192173798</v>
          </cell>
          <cell r="V94">
            <v>28.796335733831885</v>
          </cell>
          <cell r="W94">
            <v>28.805764306797897</v>
          </cell>
        </row>
        <row r="95">
          <cell r="F95">
            <v>249.91495399999999</v>
          </cell>
          <cell r="G95">
            <v>26.491995419999999</v>
          </cell>
          <cell r="H95">
            <v>26.491995419999999</v>
          </cell>
          <cell r="I95">
            <v>26.491995419999999</v>
          </cell>
          <cell r="K95">
            <v>22.729510999999999</v>
          </cell>
          <cell r="L95">
            <v>22.729510999999999</v>
          </cell>
          <cell r="M95">
            <v>22.729510999999999</v>
          </cell>
          <cell r="N95">
            <v>22.729510999999999</v>
          </cell>
          <cell r="O95">
            <v>22.729510999999999</v>
          </cell>
          <cell r="P95">
            <v>22.729510999999999</v>
          </cell>
          <cell r="R95">
            <v>22.729510999999999</v>
          </cell>
          <cell r="S95">
            <v>22.729510999999999</v>
          </cell>
          <cell r="T95">
            <v>22.729510999999999</v>
          </cell>
          <cell r="U95">
            <v>22.729510999999999</v>
          </cell>
          <cell r="V95">
            <v>22.729510999999999</v>
          </cell>
          <cell r="W95">
            <v>22.729510999999999</v>
          </cell>
        </row>
        <row r="96">
          <cell r="F96">
            <v>0.92656599999999978</v>
          </cell>
          <cell r="G96">
            <v>0.21874096599000004</v>
          </cell>
          <cell r="H96">
            <v>0.21882196598999998</v>
          </cell>
          <cell r="I96">
            <v>0.21845896599000003</v>
          </cell>
          <cell r="K96">
            <v>0.10466295</v>
          </cell>
          <cell r="L96">
            <v>0.10495485000000002</v>
          </cell>
          <cell r="M96">
            <v>0.10232985</v>
          </cell>
          <cell r="N96">
            <v>0.10403715000000002</v>
          </cell>
          <cell r="O96">
            <v>0.10695405000000001</v>
          </cell>
          <cell r="P96">
            <v>0.10901414999999999</v>
          </cell>
          <cell r="R96">
            <v>0.10956434999999999</v>
          </cell>
          <cell r="S96">
            <v>0.14403346599</v>
          </cell>
          <cell r="T96">
            <v>0.20712796599000002</v>
          </cell>
          <cell r="U96">
            <v>0.22985521599000003</v>
          </cell>
          <cell r="V96">
            <v>0.22994026598999998</v>
          </cell>
          <cell r="W96">
            <v>0.22955911599000001</v>
          </cell>
        </row>
        <row r="97">
          <cell r="F97">
            <v>78.451160999999999</v>
          </cell>
          <cell r="G97">
            <v>7.413803999999999</v>
          </cell>
          <cell r="H97">
            <v>7.413803999999999</v>
          </cell>
          <cell r="I97">
            <v>7.413803999999999</v>
          </cell>
          <cell r="K97">
            <v>9.6838879999999996</v>
          </cell>
          <cell r="L97">
            <v>9.6838879999999996</v>
          </cell>
          <cell r="M97">
            <v>9.6838879999999996</v>
          </cell>
          <cell r="N97">
            <v>9.6838879999999996</v>
          </cell>
          <cell r="O97">
            <v>9.6838879999999996</v>
          </cell>
          <cell r="P97">
            <v>9.6838879999999996</v>
          </cell>
          <cell r="R97">
            <v>9.6838879999999996</v>
          </cell>
          <cell r="S97">
            <v>9.6838879999999996</v>
          </cell>
          <cell r="T97">
            <v>9.6838879999999996</v>
          </cell>
          <cell r="U97">
            <v>9.6838879999999996</v>
          </cell>
          <cell r="V97">
            <v>9.6838879999999996</v>
          </cell>
          <cell r="W97">
            <v>9.6838879999999996</v>
          </cell>
        </row>
        <row r="98">
          <cell r="F98">
            <v>0</v>
          </cell>
          <cell r="G98">
            <v>0</v>
          </cell>
          <cell r="H98">
            <v>0</v>
          </cell>
          <cell r="I98">
            <v>0</v>
          </cell>
          <cell r="K98">
            <v>0</v>
          </cell>
          <cell r="L98">
            <v>0</v>
          </cell>
          <cell r="M98">
            <v>0</v>
          </cell>
          <cell r="N98">
            <v>0</v>
          </cell>
          <cell r="O98">
            <v>0</v>
          </cell>
          <cell r="P98">
            <v>0</v>
          </cell>
          <cell r="R98">
            <v>0</v>
          </cell>
          <cell r="S98">
            <v>0</v>
          </cell>
          <cell r="T98">
            <v>0</v>
          </cell>
          <cell r="U98">
            <v>0</v>
          </cell>
          <cell r="V98">
            <v>0</v>
          </cell>
          <cell r="W98">
            <v>0</v>
          </cell>
        </row>
        <row r="99">
          <cell r="F99">
            <v>0</v>
          </cell>
          <cell r="G99">
            <v>0</v>
          </cell>
          <cell r="H99">
            <v>0</v>
          </cell>
          <cell r="I99">
            <v>0</v>
          </cell>
          <cell r="K99">
            <v>0</v>
          </cell>
          <cell r="L99">
            <v>0</v>
          </cell>
          <cell r="M99">
            <v>0</v>
          </cell>
          <cell r="N99">
            <v>0</v>
          </cell>
          <cell r="O99">
            <v>0</v>
          </cell>
          <cell r="P99">
            <v>0</v>
          </cell>
          <cell r="R99">
            <v>0</v>
          </cell>
          <cell r="S99">
            <v>0</v>
          </cell>
          <cell r="T99">
            <v>0</v>
          </cell>
          <cell r="U99">
            <v>0</v>
          </cell>
          <cell r="V99">
            <v>0</v>
          </cell>
          <cell r="W99">
            <v>0</v>
          </cell>
        </row>
        <row r="100">
          <cell r="F100">
            <v>0</v>
          </cell>
          <cell r="G100">
            <v>0</v>
          </cell>
          <cell r="H100">
            <v>0</v>
          </cell>
          <cell r="I100">
            <v>0</v>
          </cell>
          <cell r="K100">
            <v>0</v>
          </cell>
          <cell r="L100">
            <v>0</v>
          </cell>
          <cell r="M100">
            <v>0</v>
          </cell>
          <cell r="N100">
            <v>0</v>
          </cell>
          <cell r="O100">
            <v>0</v>
          </cell>
          <cell r="P100">
            <v>0</v>
          </cell>
          <cell r="R100">
            <v>0</v>
          </cell>
          <cell r="S100">
            <v>0</v>
          </cell>
          <cell r="T100">
            <v>0</v>
          </cell>
          <cell r="U100">
            <v>0</v>
          </cell>
          <cell r="V100">
            <v>0</v>
          </cell>
          <cell r="W100">
            <v>0</v>
          </cell>
        </row>
        <row r="101">
          <cell r="F101">
            <v>0</v>
          </cell>
          <cell r="G101">
            <v>0</v>
          </cell>
          <cell r="H101">
            <v>0</v>
          </cell>
          <cell r="I101">
            <v>0</v>
          </cell>
          <cell r="K101">
            <v>0</v>
          </cell>
          <cell r="L101">
            <v>0</v>
          </cell>
          <cell r="M101">
            <v>0</v>
          </cell>
          <cell r="N101">
            <v>0</v>
          </cell>
          <cell r="O101">
            <v>0</v>
          </cell>
          <cell r="P101">
            <v>0</v>
          </cell>
          <cell r="R101">
            <v>0</v>
          </cell>
          <cell r="S101">
            <v>0</v>
          </cell>
          <cell r="T101">
            <v>0</v>
          </cell>
          <cell r="U101">
            <v>0</v>
          </cell>
          <cell r="V101">
            <v>0</v>
          </cell>
          <cell r="W101">
            <v>0</v>
          </cell>
        </row>
        <row r="102">
          <cell r="F102">
            <v>24.869201</v>
          </cell>
          <cell r="G102">
            <v>0.43630000000000002</v>
          </cell>
          <cell r="H102">
            <v>0.45413200000000004</v>
          </cell>
          <cell r="I102">
            <v>4.2563230000000001</v>
          </cell>
          <cell r="K102">
            <v>3.8976076667930997</v>
          </cell>
          <cell r="L102">
            <v>4.0782663334597666</v>
          </cell>
          <cell r="M102">
            <v>4.2116076667930997</v>
          </cell>
          <cell r="N102">
            <v>4.0112289292515717</v>
          </cell>
          <cell r="O102">
            <v>3.9883576667930996</v>
          </cell>
          <cell r="P102">
            <v>3.9838576667930998</v>
          </cell>
          <cell r="R102">
            <v>3.8976076667930997</v>
          </cell>
          <cell r="S102">
            <v>4.0021636667931002</v>
          </cell>
          <cell r="T102">
            <v>3.9165136667931</v>
          </cell>
          <cell r="U102">
            <v>3.9131056667931001</v>
          </cell>
          <cell r="V102">
            <v>3.9309376667931</v>
          </cell>
          <cell r="W102">
            <v>3.9367516667931</v>
          </cell>
        </row>
        <row r="103">
          <cell r="F103">
            <v>0</v>
          </cell>
          <cell r="G103">
            <v>0</v>
          </cell>
          <cell r="H103">
            <v>0</v>
          </cell>
          <cell r="I103">
            <v>0</v>
          </cell>
          <cell r="K103">
            <v>0</v>
          </cell>
          <cell r="L103">
            <v>0</v>
          </cell>
          <cell r="M103">
            <v>0</v>
          </cell>
          <cell r="N103">
            <v>0</v>
          </cell>
          <cell r="O103">
            <v>0</v>
          </cell>
          <cell r="P103">
            <v>0</v>
          </cell>
          <cell r="R103">
            <v>0</v>
          </cell>
          <cell r="S103">
            <v>0</v>
          </cell>
          <cell r="T103">
            <v>0</v>
          </cell>
          <cell r="U103">
            <v>0</v>
          </cell>
          <cell r="V103">
            <v>0</v>
          </cell>
          <cell r="W103">
            <v>0</v>
          </cell>
        </row>
        <row r="104">
          <cell r="F104">
            <v>0</v>
          </cell>
          <cell r="G104">
            <v>0</v>
          </cell>
          <cell r="H104">
            <v>0</v>
          </cell>
          <cell r="I104">
            <v>0</v>
          </cell>
          <cell r="K104">
            <v>0</v>
          </cell>
          <cell r="L104">
            <v>0</v>
          </cell>
          <cell r="M104">
            <v>0</v>
          </cell>
          <cell r="N104">
            <v>0</v>
          </cell>
          <cell r="O104">
            <v>0</v>
          </cell>
          <cell r="P104">
            <v>0</v>
          </cell>
          <cell r="R104">
            <v>0</v>
          </cell>
          <cell r="S104">
            <v>0</v>
          </cell>
          <cell r="T104">
            <v>0</v>
          </cell>
          <cell r="U104">
            <v>0</v>
          </cell>
          <cell r="V104">
            <v>0</v>
          </cell>
          <cell r="W104">
            <v>0</v>
          </cell>
        </row>
        <row r="105">
          <cell r="F105">
            <v>0</v>
          </cell>
          <cell r="G105">
            <v>0</v>
          </cell>
          <cell r="H105">
            <v>0</v>
          </cell>
          <cell r="I105">
            <v>0</v>
          </cell>
          <cell r="K105">
            <v>0</v>
          </cell>
          <cell r="L105">
            <v>0</v>
          </cell>
          <cell r="M105">
            <v>0</v>
          </cell>
          <cell r="N105">
            <v>0</v>
          </cell>
          <cell r="O105">
            <v>0</v>
          </cell>
          <cell r="P105">
            <v>0</v>
          </cell>
          <cell r="R105">
            <v>0</v>
          </cell>
          <cell r="S105">
            <v>0</v>
          </cell>
          <cell r="T105">
            <v>0</v>
          </cell>
          <cell r="U105">
            <v>0</v>
          </cell>
          <cell r="V105">
            <v>0</v>
          </cell>
          <cell r="W105">
            <v>0</v>
          </cell>
        </row>
        <row r="106">
          <cell r="F106">
            <v>0</v>
          </cell>
          <cell r="G106">
            <v>0</v>
          </cell>
          <cell r="H106">
            <v>0</v>
          </cell>
          <cell r="I106">
            <v>0</v>
          </cell>
          <cell r="K106">
            <v>0</v>
          </cell>
          <cell r="L106">
            <v>0</v>
          </cell>
          <cell r="M106">
            <v>0</v>
          </cell>
          <cell r="N106">
            <v>0</v>
          </cell>
          <cell r="O106">
            <v>0</v>
          </cell>
          <cell r="P106">
            <v>0</v>
          </cell>
          <cell r="R106">
            <v>0</v>
          </cell>
          <cell r="S106">
            <v>0</v>
          </cell>
          <cell r="T106">
            <v>0</v>
          </cell>
          <cell r="U106">
            <v>0</v>
          </cell>
          <cell r="V106">
            <v>0</v>
          </cell>
          <cell r="W106">
            <v>0</v>
          </cell>
        </row>
        <row r="107">
          <cell r="F107">
            <v>0</v>
          </cell>
          <cell r="G107">
            <v>0</v>
          </cell>
          <cell r="H107">
            <v>0</v>
          </cell>
          <cell r="I107">
            <v>0</v>
          </cell>
          <cell r="K107">
            <v>0</v>
          </cell>
          <cell r="L107">
            <v>0</v>
          </cell>
          <cell r="M107">
            <v>0</v>
          </cell>
          <cell r="N107">
            <v>0</v>
          </cell>
          <cell r="O107">
            <v>0</v>
          </cell>
          <cell r="P107">
            <v>0</v>
          </cell>
          <cell r="R107">
            <v>0</v>
          </cell>
          <cell r="S107">
            <v>0</v>
          </cell>
          <cell r="T107">
            <v>0</v>
          </cell>
          <cell r="U107">
            <v>0</v>
          </cell>
          <cell r="V107">
            <v>0</v>
          </cell>
          <cell r="W107">
            <v>0</v>
          </cell>
        </row>
      </sheetData>
      <sheetData sheetId="10"/>
      <sheetData sheetId="11"/>
      <sheetData sheetId="12"/>
      <sheetData sheetId="13"/>
      <sheetData sheetId="14"/>
      <sheetData sheetId="15"/>
      <sheetData sheetId="16"/>
      <sheetData sheetId="17"/>
      <sheetData sheetId="18">
        <row r="57">
          <cell r="C57">
            <v>455.17119500000001</v>
          </cell>
          <cell r="D57">
            <v>49.880718887855558</v>
          </cell>
          <cell r="E57">
            <v>28.4663203323</v>
          </cell>
          <cell r="F57">
            <v>28.4663203323</v>
          </cell>
          <cell r="H57">
            <v>28.647472999999998</v>
          </cell>
          <cell r="I57">
            <v>28.647472999999998</v>
          </cell>
          <cell r="J57">
            <v>28.647472999999998</v>
          </cell>
          <cell r="K57">
            <v>28.647472999999998</v>
          </cell>
          <cell r="L57">
            <v>28.647472999999998</v>
          </cell>
          <cell r="M57">
            <v>28.647472999999998</v>
          </cell>
          <cell r="O57">
            <v>28.647472999999998</v>
          </cell>
          <cell r="P57">
            <v>28.647472999999998</v>
          </cell>
          <cell r="Q57">
            <v>28.647472999999998</v>
          </cell>
          <cell r="R57">
            <v>26.367872999999999</v>
          </cell>
          <cell r="S57">
            <v>26.367872999999999</v>
          </cell>
          <cell r="T57">
            <v>26.367872999999999</v>
          </cell>
        </row>
      </sheetData>
      <sheetData sheetId="19"/>
      <sheetData sheetId="20">
        <row r="20">
          <cell r="D20">
            <v>1577.3928729999998</v>
          </cell>
          <cell r="E20">
            <v>205.46084143861611</v>
          </cell>
          <cell r="F20">
            <v>199.81355117526289</v>
          </cell>
          <cell r="G20">
            <v>165.71632662343421</v>
          </cell>
          <cell r="I20">
            <v>183.02238483758407</v>
          </cell>
          <cell r="J20">
            <v>143.76586026457522</v>
          </cell>
          <cell r="K20">
            <v>215.18885783999119</v>
          </cell>
          <cell r="L20">
            <v>205.49096658536286</v>
          </cell>
          <cell r="M20">
            <v>224.99754315168144</v>
          </cell>
          <cell r="N20">
            <v>189.0283152617788</v>
          </cell>
          <cell r="P20">
            <v>168.90385299498232</v>
          </cell>
          <cell r="Q20">
            <v>173.22319627396462</v>
          </cell>
          <cell r="R20">
            <v>231.3809827128496</v>
          </cell>
          <cell r="S20">
            <v>230.99560835118587</v>
          </cell>
          <cell r="T20">
            <v>225.25294747569029</v>
          </cell>
          <cell r="U20">
            <v>175.82392879089383</v>
          </cell>
        </row>
        <row r="21">
          <cell r="D21">
            <v>110.4175</v>
          </cell>
          <cell r="E21">
            <v>14.382258900703128</v>
          </cell>
          <cell r="F21">
            <v>13.986948582268404</v>
          </cell>
          <cell r="G21">
            <v>11.600142863640396</v>
          </cell>
          <cell r="I21">
            <v>12.811566938630888</v>
          </cell>
          <cell r="J21">
            <v>10.063610218520266</v>
          </cell>
          <cell r="K21">
            <v>15.063220048799385</v>
          </cell>
          <cell r="L21">
            <v>14.384367660975402</v>
          </cell>
          <cell r="M21">
            <v>15.749828020617704</v>
          </cell>
          <cell r="N21">
            <v>13.231982068324516</v>
          </cell>
          <cell r="P21">
            <v>11.823269709648764</v>
          </cell>
          <cell r="Q21">
            <v>12.125623739177524</v>
          </cell>
          <cell r="R21">
            <v>16.196668789899473</v>
          </cell>
          <cell r="S21">
            <v>16.169692584583011</v>
          </cell>
          <cell r="T21">
            <v>15.767706323298324</v>
          </cell>
          <cell r="U21">
            <v>12.30767501536257</v>
          </cell>
        </row>
        <row r="22">
          <cell r="D22">
            <v>47.321786400000001</v>
          </cell>
          <cell r="E22">
            <v>6.1638252431584837</v>
          </cell>
          <cell r="F22">
            <v>5.9944065352578875</v>
          </cell>
          <cell r="G22">
            <v>4.9714897987030264</v>
          </cell>
          <cell r="I22">
            <v>5.4906715451275234</v>
          </cell>
          <cell r="J22">
            <v>4.3129758079372564</v>
          </cell>
          <cell r="K22">
            <v>6.4556657351997364</v>
          </cell>
          <cell r="L22">
            <v>6.1647289975608848</v>
          </cell>
          <cell r="M22">
            <v>6.7499262945504439</v>
          </cell>
          <cell r="N22">
            <v>5.6708494578533646</v>
          </cell>
          <cell r="P22">
            <v>5.0671155898494709</v>
          </cell>
          <cell r="Q22">
            <v>5.1966958882189394</v>
          </cell>
          <cell r="R22">
            <v>6.9414294813854882</v>
          </cell>
          <cell r="S22">
            <v>6.9298682505355771</v>
          </cell>
          <cell r="T22">
            <v>6.7575884242707094</v>
          </cell>
          <cell r="U22">
            <v>5.2747178637268153</v>
          </cell>
        </row>
        <row r="23">
          <cell r="D23">
            <v>31.5478576</v>
          </cell>
          <cell r="E23">
            <v>4.1092168287723227</v>
          </cell>
          <cell r="F23">
            <v>3.9962710235052583</v>
          </cell>
          <cell r="G23">
            <v>3.3143265324686841</v>
          </cell>
          <cell r="I23">
            <v>3.6604476967516821</v>
          </cell>
          <cell r="J23">
            <v>2.8753172052915046</v>
          </cell>
          <cell r="K23">
            <v>4.303777156799824</v>
          </cell>
          <cell r="L23">
            <v>4.1098193317072571</v>
          </cell>
          <cell r="M23">
            <v>4.4999508630336296</v>
          </cell>
          <cell r="N23">
            <v>3.7805663052355762</v>
          </cell>
          <cell r="P23">
            <v>3.3780770598996468</v>
          </cell>
          <cell r="Q23">
            <v>3.4644639254792926</v>
          </cell>
          <cell r="R23">
            <v>4.6276196542569927</v>
          </cell>
          <cell r="S23">
            <v>4.6199121670237178</v>
          </cell>
          <cell r="T23">
            <v>4.5050589495138063</v>
          </cell>
          <cell r="U23">
            <v>3.5164785758178767</v>
          </cell>
        </row>
        <row r="24">
          <cell r="D24">
            <v>0</v>
          </cell>
          <cell r="E24">
            <v>0</v>
          </cell>
          <cell r="F24">
            <v>0</v>
          </cell>
          <cell r="G24">
            <v>0</v>
          </cell>
          <cell r="I24">
            <v>0</v>
          </cell>
          <cell r="J24">
            <v>0</v>
          </cell>
          <cell r="K24">
            <v>0</v>
          </cell>
          <cell r="L24">
            <v>0</v>
          </cell>
          <cell r="M24">
            <v>0</v>
          </cell>
          <cell r="N24">
            <v>0</v>
          </cell>
          <cell r="P24">
            <v>0</v>
          </cell>
          <cell r="Q24">
            <v>0</v>
          </cell>
          <cell r="R24">
            <v>0</v>
          </cell>
          <cell r="S24">
            <v>0</v>
          </cell>
          <cell r="T24">
            <v>0</v>
          </cell>
          <cell r="U24">
            <v>0</v>
          </cell>
        </row>
        <row r="25">
          <cell r="D25">
            <v>15.773935</v>
          </cell>
          <cell r="E25">
            <v>2.0546084143861614</v>
          </cell>
          <cell r="F25">
            <v>1.9981355117526292</v>
          </cell>
          <cell r="G25">
            <v>1.6571632662343421</v>
          </cell>
          <cell r="I25">
            <v>1.8302238483758406</v>
          </cell>
          <cell r="J25">
            <v>1.4376586026457523</v>
          </cell>
          <cell r="K25">
            <v>2.151888578399912</v>
          </cell>
          <cell r="L25">
            <v>2.0549096658536286</v>
          </cell>
          <cell r="M25">
            <v>2.2499754315168148</v>
          </cell>
          <cell r="N25">
            <v>1.8902831526177881</v>
          </cell>
          <cell r="P25">
            <v>1.6890385299498234</v>
          </cell>
          <cell r="Q25">
            <v>1.7322319627396463</v>
          </cell>
          <cell r="R25">
            <v>2.3138098271284964</v>
          </cell>
          <cell r="S25">
            <v>2.3099560835118589</v>
          </cell>
          <cell r="T25">
            <v>2.2525294747569031</v>
          </cell>
          <cell r="U25">
            <v>1.7582392879089384</v>
          </cell>
        </row>
        <row r="26">
          <cell r="D26">
            <v>0</v>
          </cell>
          <cell r="E26">
            <v>0</v>
          </cell>
          <cell r="F26">
            <v>0</v>
          </cell>
          <cell r="G26">
            <v>0</v>
          </cell>
          <cell r="I26">
            <v>0</v>
          </cell>
          <cell r="J26">
            <v>0</v>
          </cell>
          <cell r="K26">
            <v>0</v>
          </cell>
          <cell r="L26">
            <v>0</v>
          </cell>
          <cell r="M26">
            <v>0</v>
          </cell>
          <cell r="N26">
            <v>0</v>
          </cell>
          <cell r="P26">
            <v>0</v>
          </cell>
          <cell r="Q26">
            <v>0</v>
          </cell>
          <cell r="R26">
            <v>0</v>
          </cell>
          <cell r="S26">
            <v>0</v>
          </cell>
          <cell r="T26">
            <v>0</v>
          </cell>
          <cell r="U26">
            <v>0</v>
          </cell>
        </row>
        <row r="27">
          <cell r="D27">
            <v>36.847660000000523</v>
          </cell>
          <cell r="E27">
            <v>0</v>
          </cell>
          <cell r="F27">
            <v>0</v>
          </cell>
          <cell r="G27">
            <v>0</v>
          </cell>
          <cell r="I27">
            <v>0</v>
          </cell>
          <cell r="J27">
            <v>0</v>
          </cell>
          <cell r="K27">
            <v>0</v>
          </cell>
          <cell r="L27">
            <v>0</v>
          </cell>
          <cell r="M27">
            <v>0</v>
          </cell>
          <cell r="N27">
            <v>0</v>
          </cell>
          <cell r="P27">
            <v>0</v>
          </cell>
          <cell r="Q27">
            <v>0</v>
          </cell>
          <cell r="R27">
            <v>0</v>
          </cell>
          <cell r="S27">
            <v>0</v>
          </cell>
          <cell r="T27">
            <v>0</v>
          </cell>
          <cell r="U27">
            <v>0</v>
          </cell>
        </row>
      </sheetData>
      <sheetData sheetId="2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Rental Incom"/>
      <sheetName val="销售费用 (2)"/>
      <sheetName val="销售费用"/>
      <sheetName val="Sheet1"/>
      <sheetName val="销售费用-New"/>
      <sheetName val="Sheet2"/>
      <sheetName val="管理费用"/>
      <sheetName val="管理费用 (2)"/>
      <sheetName val="管理费用-New"/>
      <sheetName val="销售费用 2008"/>
      <sheetName val="管理费用 2008"/>
      <sheetName val="Tax Details"/>
      <sheetName val="GOP 2008"/>
      <sheetName val="GOP 2009"/>
      <sheetName val="GOP 2010"/>
      <sheetName val="Sheet5"/>
    </sheetNames>
    <sheetDataSet>
      <sheetData sheetId="0" refreshError="1"/>
      <sheetData sheetId="1" refreshError="1"/>
      <sheetData sheetId="2" refreshError="1"/>
      <sheetData sheetId="3" refreshError="1"/>
      <sheetData sheetId="4">
        <row r="113">
          <cell r="E113">
            <v>16.799683999999999</v>
          </cell>
        </row>
      </sheetData>
      <sheetData sheetId="5" refreshError="1">
        <row r="113">
          <cell r="E113">
            <v>16.799683999999999</v>
          </cell>
          <cell r="F113">
            <v>1.4</v>
          </cell>
          <cell r="G113">
            <v>1.4</v>
          </cell>
          <cell r="H113">
            <v>1.4</v>
          </cell>
          <cell r="J113">
            <v>1.6398133106980826</v>
          </cell>
          <cell r="K113">
            <v>1.4772535411619168</v>
          </cell>
          <cell r="L113">
            <v>1.5531587886376923</v>
          </cell>
          <cell r="M113">
            <v>1.5861547568020054</v>
          </cell>
          <cell r="N113">
            <v>1.7190425555095117</v>
          </cell>
          <cell r="O113">
            <v>1.5390499997937026</v>
          </cell>
          <cell r="Q113">
            <v>1.5078113708486713</v>
          </cell>
          <cell r="R113">
            <v>1.3735999999999999</v>
          </cell>
          <cell r="S113">
            <v>1.3735999999999999</v>
          </cell>
          <cell r="T113">
            <v>1.3735999999999999</v>
          </cell>
          <cell r="U113">
            <v>1.3735999999999999</v>
          </cell>
          <cell r="V113">
            <v>1.3735999999999999</v>
          </cell>
        </row>
        <row r="114">
          <cell r="E114">
            <v>0</v>
          </cell>
          <cell r="F114">
            <v>0</v>
          </cell>
          <cell r="G114">
            <v>0</v>
          </cell>
          <cell r="H114">
            <v>0</v>
          </cell>
          <cell r="J114">
            <v>0</v>
          </cell>
          <cell r="K114">
            <v>0</v>
          </cell>
          <cell r="L114">
            <v>0</v>
          </cell>
          <cell r="M114">
            <v>0</v>
          </cell>
          <cell r="N114">
            <v>0</v>
          </cell>
          <cell r="O114">
            <v>0</v>
          </cell>
          <cell r="Q114">
            <v>0</v>
          </cell>
          <cell r="R114">
            <v>0</v>
          </cell>
          <cell r="S114">
            <v>0</v>
          </cell>
          <cell r="T114">
            <v>0</v>
          </cell>
          <cell r="U114">
            <v>0</v>
          </cell>
          <cell r="V114">
            <v>0</v>
          </cell>
        </row>
        <row r="115">
          <cell r="E115">
            <v>0</v>
          </cell>
          <cell r="F115">
            <v>0</v>
          </cell>
          <cell r="G115">
            <v>0</v>
          </cell>
          <cell r="H115">
            <v>0</v>
          </cell>
          <cell r="J115">
            <v>0</v>
          </cell>
          <cell r="K115">
            <v>0</v>
          </cell>
          <cell r="L115">
            <v>0</v>
          </cell>
          <cell r="M115">
            <v>0</v>
          </cell>
          <cell r="N115">
            <v>0</v>
          </cell>
          <cell r="O115">
            <v>0</v>
          </cell>
          <cell r="Q115">
            <v>0</v>
          </cell>
          <cell r="R115">
            <v>0</v>
          </cell>
          <cell r="S115">
            <v>0</v>
          </cell>
          <cell r="T115">
            <v>0</v>
          </cell>
          <cell r="U115">
            <v>0</v>
          </cell>
          <cell r="V115">
            <v>0</v>
          </cell>
        </row>
        <row r="116">
          <cell r="E116">
            <v>0</v>
          </cell>
          <cell r="F116">
            <v>0</v>
          </cell>
          <cell r="G116">
            <v>0</v>
          </cell>
          <cell r="H116">
            <v>0</v>
          </cell>
          <cell r="J116">
            <v>0</v>
          </cell>
          <cell r="K116">
            <v>0</v>
          </cell>
          <cell r="L116">
            <v>0</v>
          </cell>
          <cell r="M116">
            <v>0</v>
          </cell>
          <cell r="N116">
            <v>0</v>
          </cell>
          <cell r="O116">
            <v>0</v>
          </cell>
          <cell r="Q116">
            <v>0</v>
          </cell>
          <cell r="R116">
            <v>0</v>
          </cell>
          <cell r="S116">
            <v>0</v>
          </cell>
          <cell r="T116">
            <v>0</v>
          </cell>
          <cell r="U116">
            <v>0</v>
          </cell>
          <cell r="V116">
            <v>0</v>
          </cell>
        </row>
        <row r="117">
          <cell r="E117">
            <v>0</v>
          </cell>
          <cell r="F117">
            <v>0</v>
          </cell>
          <cell r="G117">
            <v>0</v>
          </cell>
          <cell r="H117">
            <v>0</v>
          </cell>
          <cell r="J117">
            <v>0</v>
          </cell>
          <cell r="K117">
            <v>0</v>
          </cell>
          <cell r="L117">
            <v>0</v>
          </cell>
          <cell r="M117">
            <v>0</v>
          </cell>
          <cell r="N117">
            <v>0</v>
          </cell>
          <cell r="O117">
            <v>0</v>
          </cell>
          <cell r="Q117">
            <v>0</v>
          </cell>
          <cell r="R117">
            <v>0</v>
          </cell>
          <cell r="S117">
            <v>0</v>
          </cell>
          <cell r="T117">
            <v>0</v>
          </cell>
          <cell r="U117">
            <v>0</v>
          </cell>
          <cell r="V117">
            <v>0</v>
          </cell>
        </row>
        <row r="118">
          <cell r="E118">
            <v>0</v>
          </cell>
          <cell r="F118">
            <v>0</v>
          </cell>
          <cell r="G118">
            <v>0</v>
          </cell>
          <cell r="H118">
            <v>0</v>
          </cell>
          <cell r="J118">
            <v>0</v>
          </cell>
          <cell r="K118">
            <v>0</v>
          </cell>
          <cell r="L118">
            <v>0</v>
          </cell>
          <cell r="M118">
            <v>0</v>
          </cell>
          <cell r="N118">
            <v>0</v>
          </cell>
          <cell r="O118">
            <v>0</v>
          </cell>
          <cell r="Q118">
            <v>0</v>
          </cell>
          <cell r="R118">
            <v>0</v>
          </cell>
          <cell r="S118">
            <v>0</v>
          </cell>
          <cell r="T118">
            <v>0</v>
          </cell>
          <cell r="U118">
            <v>0</v>
          </cell>
          <cell r="V118">
            <v>0</v>
          </cell>
        </row>
        <row r="119">
          <cell r="E119">
            <v>106.911817</v>
          </cell>
          <cell r="F119">
            <v>9.15</v>
          </cell>
          <cell r="G119">
            <v>9.15</v>
          </cell>
          <cell r="H119">
            <v>11.65</v>
          </cell>
          <cell r="J119">
            <v>10.15</v>
          </cell>
          <cell r="K119">
            <v>11.15</v>
          </cell>
          <cell r="L119">
            <v>10.65</v>
          </cell>
          <cell r="M119">
            <v>10.65</v>
          </cell>
          <cell r="N119">
            <v>10.65</v>
          </cell>
          <cell r="O119">
            <v>10.65</v>
          </cell>
          <cell r="Q119">
            <v>10.65</v>
          </cell>
          <cell r="R119">
            <v>10.65</v>
          </cell>
          <cell r="S119">
            <v>10.65</v>
          </cell>
          <cell r="T119">
            <v>10.65</v>
          </cell>
          <cell r="U119">
            <v>10.65</v>
          </cell>
          <cell r="V119">
            <v>13.65</v>
          </cell>
        </row>
        <row r="120">
          <cell r="E120">
            <v>0</v>
          </cell>
          <cell r="F120">
            <v>0</v>
          </cell>
          <cell r="G120">
            <v>0</v>
          </cell>
          <cell r="H120">
            <v>0</v>
          </cell>
          <cell r="J120">
            <v>0</v>
          </cell>
          <cell r="K120">
            <v>0</v>
          </cell>
          <cell r="L120">
            <v>0</v>
          </cell>
          <cell r="M120">
            <v>0</v>
          </cell>
          <cell r="N120">
            <v>0</v>
          </cell>
          <cell r="O120">
            <v>0</v>
          </cell>
          <cell r="Q120">
            <v>0</v>
          </cell>
          <cell r="R120">
            <v>0</v>
          </cell>
          <cell r="S120">
            <v>0</v>
          </cell>
          <cell r="T120">
            <v>0</v>
          </cell>
          <cell r="U120">
            <v>0</v>
          </cell>
          <cell r="V120">
            <v>0</v>
          </cell>
        </row>
        <row r="121">
          <cell r="E121">
            <v>9.1996760000000002</v>
          </cell>
          <cell r="F121">
            <v>1.85</v>
          </cell>
          <cell r="G121">
            <v>1.6</v>
          </cell>
          <cell r="H121">
            <v>0</v>
          </cell>
          <cell r="J121">
            <v>1.4</v>
          </cell>
          <cell r="K121">
            <v>5</v>
          </cell>
          <cell r="L121">
            <v>5.3</v>
          </cell>
          <cell r="M121">
            <v>0.6</v>
          </cell>
          <cell r="N121">
            <v>1.1000000000000001</v>
          </cell>
          <cell r="O121">
            <v>3.2</v>
          </cell>
          <cell r="Q121">
            <v>7.6</v>
          </cell>
          <cell r="R121">
            <v>2</v>
          </cell>
          <cell r="S121">
            <v>1.1000000000000001</v>
          </cell>
          <cell r="T121">
            <v>1.4</v>
          </cell>
          <cell r="U121">
            <v>1.7</v>
          </cell>
          <cell r="V121">
            <v>0</v>
          </cell>
        </row>
        <row r="122">
          <cell r="E122">
            <v>7.5379500000000004</v>
          </cell>
          <cell r="F122">
            <v>1.1000000000000001</v>
          </cell>
          <cell r="G122">
            <v>1.1000000000000001</v>
          </cell>
          <cell r="H122">
            <v>1.1000000000000001</v>
          </cell>
          <cell r="J122">
            <v>0.78</v>
          </cell>
          <cell r="K122">
            <v>0.6</v>
          </cell>
          <cell r="L122">
            <v>1.2</v>
          </cell>
          <cell r="M122">
            <v>1.2</v>
          </cell>
          <cell r="N122">
            <v>1</v>
          </cell>
          <cell r="O122">
            <v>1.2</v>
          </cell>
          <cell r="Q122">
            <v>1.5</v>
          </cell>
          <cell r="R122">
            <v>1.3</v>
          </cell>
          <cell r="S122">
            <v>1.3</v>
          </cell>
          <cell r="T122">
            <v>1.3</v>
          </cell>
          <cell r="U122">
            <v>1.3</v>
          </cell>
          <cell r="V122">
            <v>1.3</v>
          </cell>
        </row>
        <row r="123">
          <cell r="E123">
            <v>0</v>
          </cell>
          <cell r="F123">
            <v>0</v>
          </cell>
          <cell r="G123">
            <v>0</v>
          </cell>
          <cell r="H123">
            <v>0</v>
          </cell>
          <cell r="J123">
            <v>0</v>
          </cell>
          <cell r="K123">
            <v>0</v>
          </cell>
          <cell r="L123">
            <v>0</v>
          </cell>
          <cell r="M123">
            <v>0</v>
          </cell>
          <cell r="N123">
            <v>0</v>
          </cell>
          <cell r="O123">
            <v>0</v>
          </cell>
          <cell r="Q123">
            <v>0</v>
          </cell>
          <cell r="R123">
            <v>0</v>
          </cell>
          <cell r="S123">
            <v>0</v>
          </cell>
          <cell r="T123">
            <v>0</v>
          </cell>
          <cell r="U123">
            <v>0</v>
          </cell>
          <cell r="V123">
            <v>0</v>
          </cell>
        </row>
        <row r="124">
          <cell r="E124">
            <v>0</v>
          </cell>
          <cell r="F124">
            <v>0</v>
          </cell>
          <cell r="G124">
            <v>0</v>
          </cell>
          <cell r="H124">
            <v>0</v>
          </cell>
          <cell r="J124">
            <v>0</v>
          </cell>
          <cell r="K124">
            <v>0</v>
          </cell>
          <cell r="L124">
            <v>0</v>
          </cell>
          <cell r="M124">
            <v>0</v>
          </cell>
          <cell r="N124">
            <v>0</v>
          </cell>
          <cell r="O124">
            <v>0</v>
          </cell>
          <cell r="Q124">
            <v>0</v>
          </cell>
          <cell r="R124">
            <v>0</v>
          </cell>
          <cell r="S124">
            <v>0</v>
          </cell>
          <cell r="T124">
            <v>0</v>
          </cell>
          <cell r="U124">
            <v>0</v>
          </cell>
          <cell r="V124">
            <v>0</v>
          </cell>
        </row>
        <row r="125">
          <cell r="E125">
            <v>15.482987</v>
          </cell>
          <cell r="F125">
            <v>1.3</v>
          </cell>
          <cell r="G125">
            <v>1.3</v>
          </cell>
          <cell r="H125">
            <v>1.3</v>
          </cell>
          <cell r="J125">
            <v>1.7</v>
          </cell>
          <cell r="K125">
            <v>1.7</v>
          </cell>
          <cell r="L125">
            <v>1.7</v>
          </cell>
          <cell r="M125">
            <v>1.7</v>
          </cell>
          <cell r="N125">
            <v>1.7</v>
          </cell>
          <cell r="O125">
            <v>1.7</v>
          </cell>
          <cell r="Q125">
            <v>1.7</v>
          </cell>
          <cell r="R125">
            <v>1.7</v>
          </cell>
          <cell r="S125">
            <v>1.7</v>
          </cell>
          <cell r="T125">
            <v>1.7</v>
          </cell>
          <cell r="U125">
            <v>1.7</v>
          </cell>
          <cell r="V125">
            <v>1.7</v>
          </cell>
        </row>
        <row r="126">
          <cell r="E126">
            <v>5.3461429999999996</v>
          </cell>
          <cell r="F126">
            <v>0.5</v>
          </cell>
          <cell r="G126">
            <v>0.5</v>
          </cell>
          <cell r="H126">
            <v>0.5</v>
          </cell>
          <cell r="J126">
            <v>0.5</v>
          </cell>
          <cell r="K126">
            <v>1.3</v>
          </cell>
          <cell r="L126">
            <v>0.5</v>
          </cell>
          <cell r="M126">
            <v>0.5</v>
          </cell>
          <cell r="N126">
            <v>0.5</v>
          </cell>
          <cell r="O126">
            <v>0.5</v>
          </cell>
          <cell r="Q126">
            <v>0.5</v>
          </cell>
          <cell r="R126">
            <v>0.5</v>
          </cell>
          <cell r="S126">
            <v>1.2</v>
          </cell>
          <cell r="T126">
            <v>0.5</v>
          </cell>
          <cell r="U126">
            <v>0.5</v>
          </cell>
          <cell r="V126">
            <v>0.5</v>
          </cell>
        </row>
        <row r="127">
          <cell r="E127">
            <v>0</v>
          </cell>
          <cell r="F127">
            <v>0</v>
          </cell>
          <cell r="G127">
            <v>0</v>
          </cell>
          <cell r="H127">
            <v>0</v>
          </cell>
          <cell r="J127">
            <v>0</v>
          </cell>
          <cell r="K127">
            <v>0</v>
          </cell>
          <cell r="L127">
            <v>0</v>
          </cell>
          <cell r="M127">
            <v>0</v>
          </cell>
          <cell r="N127">
            <v>0</v>
          </cell>
          <cell r="O127">
            <v>0</v>
          </cell>
          <cell r="Q127">
            <v>0</v>
          </cell>
          <cell r="R127">
            <v>0</v>
          </cell>
          <cell r="S127">
            <v>0</v>
          </cell>
          <cell r="T127">
            <v>0</v>
          </cell>
          <cell r="U127">
            <v>0</v>
          </cell>
          <cell r="V127">
            <v>0</v>
          </cell>
        </row>
        <row r="128">
          <cell r="E128">
            <v>0</v>
          </cell>
          <cell r="F128">
            <v>0</v>
          </cell>
          <cell r="G128">
            <v>0</v>
          </cell>
          <cell r="H128">
            <v>0</v>
          </cell>
          <cell r="J128">
            <v>0</v>
          </cell>
          <cell r="K128">
            <v>0</v>
          </cell>
          <cell r="L128">
            <v>0</v>
          </cell>
          <cell r="M128">
            <v>0</v>
          </cell>
          <cell r="N128">
            <v>0</v>
          </cell>
          <cell r="O128">
            <v>0</v>
          </cell>
          <cell r="Q128">
            <v>0</v>
          </cell>
          <cell r="R128">
            <v>0</v>
          </cell>
          <cell r="S128">
            <v>0</v>
          </cell>
          <cell r="T128">
            <v>0</v>
          </cell>
          <cell r="U128">
            <v>0</v>
          </cell>
          <cell r="V128">
            <v>0</v>
          </cell>
        </row>
        <row r="129">
          <cell r="E129">
            <v>0</v>
          </cell>
          <cell r="F129">
            <v>0</v>
          </cell>
          <cell r="G129">
            <v>0</v>
          </cell>
          <cell r="H129">
            <v>0</v>
          </cell>
          <cell r="J129">
            <v>0</v>
          </cell>
          <cell r="K129">
            <v>0</v>
          </cell>
          <cell r="L129">
            <v>0</v>
          </cell>
          <cell r="M129">
            <v>0</v>
          </cell>
          <cell r="N129">
            <v>0</v>
          </cell>
          <cell r="O129">
            <v>0</v>
          </cell>
          <cell r="Q129">
            <v>0</v>
          </cell>
          <cell r="R129">
            <v>0</v>
          </cell>
          <cell r="S129">
            <v>0</v>
          </cell>
          <cell r="T129">
            <v>0</v>
          </cell>
          <cell r="U129">
            <v>0</v>
          </cell>
          <cell r="V129">
            <v>0</v>
          </cell>
        </row>
        <row r="130">
          <cell r="E130">
            <v>0</v>
          </cell>
          <cell r="F130">
            <v>0</v>
          </cell>
          <cell r="G130">
            <v>0</v>
          </cell>
          <cell r="H130">
            <v>0</v>
          </cell>
          <cell r="J130">
            <v>0</v>
          </cell>
          <cell r="K130">
            <v>0</v>
          </cell>
          <cell r="L130">
            <v>0</v>
          </cell>
          <cell r="M130">
            <v>0</v>
          </cell>
          <cell r="N130">
            <v>0</v>
          </cell>
          <cell r="O130">
            <v>0</v>
          </cell>
          <cell r="Q130">
            <v>0</v>
          </cell>
          <cell r="R130">
            <v>0</v>
          </cell>
          <cell r="S130">
            <v>0</v>
          </cell>
          <cell r="T130">
            <v>0</v>
          </cell>
          <cell r="U130">
            <v>0</v>
          </cell>
          <cell r="V130">
            <v>0</v>
          </cell>
        </row>
        <row r="131">
          <cell r="E131">
            <v>11.403941</v>
          </cell>
          <cell r="F131">
            <v>1.2469792810217613</v>
          </cell>
          <cell r="G131">
            <v>1.2254760503452105</v>
          </cell>
          <cell r="H131">
            <v>1.213811639651541</v>
          </cell>
          <cell r="J131">
            <v>1.2091654375138212</v>
          </cell>
          <cell r="K131">
            <v>1.4218448836591076</v>
          </cell>
          <cell r="L131">
            <v>1.2100276958558545</v>
          </cell>
          <cell r="M131">
            <v>1.4088473060993087</v>
          </cell>
          <cell r="N131">
            <v>1.8689808635291112</v>
          </cell>
          <cell r="O131">
            <v>1.5551651040782764</v>
          </cell>
          <cell r="Q131">
            <v>1.5374258781033858</v>
          </cell>
          <cell r="R131">
            <v>1.3402260930364949</v>
          </cell>
          <cell r="S131">
            <v>1.3912814948418495</v>
          </cell>
          <cell r="T131">
            <v>1.3979370407958023</v>
          </cell>
          <cell r="U131">
            <v>1.4037355658130217</v>
          </cell>
          <cell r="V131">
            <v>1.3561670079190102</v>
          </cell>
        </row>
        <row r="133">
          <cell r="E133">
            <v>93.856511999999995</v>
          </cell>
          <cell r="F133">
            <v>14.632400000000001</v>
          </cell>
          <cell r="G133">
            <v>16.398299999999999</v>
          </cell>
          <cell r="H133">
            <v>17.084299999999999</v>
          </cell>
          <cell r="J133">
            <v>24.4333238</v>
          </cell>
          <cell r="K133">
            <v>10.4966638</v>
          </cell>
          <cell r="L133">
            <v>20.399663799999999</v>
          </cell>
          <cell r="M133">
            <v>20.500663800000002</v>
          </cell>
          <cell r="N133">
            <v>10.604663800000001</v>
          </cell>
          <cell r="O133">
            <v>15.4686638</v>
          </cell>
          <cell r="Q133">
            <v>15.9806638</v>
          </cell>
          <cell r="R133">
            <v>18.8306638</v>
          </cell>
          <cell r="S133">
            <v>13.704663800000001</v>
          </cell>
          <cell r="T133">
            <v>8.8646638000000006</v>
          </cell>
          <cell r="U133">
            <v>9.6926638000000001</v>
          </cell>
          <cell r="V133">
            <v>13.180663800000001</v>
          </cell>
        </row>
        <row r="134">
          <cell r="E134">
            <v>18.241144999999999</v>
          </cell>
          <cell r="F134">
            <v>0</v>
          </cell>
          <cell r="G134">
            <v>0</v>
          </cell>
          <cell r="H134">
            <v>0</v>
          </cell>
          <cell r="J134">
            <v>0.25</v>
          </cell>
          <cell r="K134">
            <v>2.9</v>
          </cell>
          <cell r="L134">
            <v>4.8499999999999996</v>
          </cell>
          <cell r="M134">
            <v>0.05</v>
          </cell>
          <cell r="N134">
            <v>0.05</v>
          </cell>
          <cell r="O134">
            <v>8.85</v>
          </cell>
          <cell r="Q134">
            <v>5.82</v>
          </cell>
          <cell r="R134">
            <v>0.05</v>
          </cell>
          <cell r="S134">
            <v>0.05</v>
          </cell>
          <cell r="T134">
            <v>0.05</v>
          </cell>
          <cell r="U134">
            <v>0.05</v>
          </cell>
          <cell r="V134">
            <v>3.05</v>
          </cell>
        </row>
        <row r="135">
          <cell r="E135">
            <v>0</v>
          </cell>
          <cell r="F135">
            <v>0</v>
          </cell>
          <cell r="G135">
            <v>0</v>
          </cell>
          <cell r="H135">
            <v>0</v>
          </cell>
          <cell r="J135">
            <v>0</v>
          </cell>
          <cell r="K135">
            <v>0</v>
          </cell>
          <cell r="L135">
            <v>0</v>
          </cell>
          <cell r="M135">
            <v>0</v>
          </cell>
          <cell r="N135">
            <v>0</v>
          </cell>
          <cell r="O135">
            <v>0</v>
          </cell>
          <cell r="Q135">
            <v>0</v>
          </cell>
          <cell r="R135">
            <v>0</v>
          </cell>
          <cell r="S135">
            <v>0</v>
          </cell>
          <cell r="T135">
            <v>0</v>
          </cell>
          <cell r="U135">
            <v>0</v>
          </cell>
          <cell r="V135">
            <v>0</v>
          </cell>
        </row>
        <row r="136">
          <cell r="E136">
            <v>0.1</v>
          </cell>
          <cell r="F136">
            <v>0</v>
          </cell>
          <cell r="G136">
            <v>1</v>
          </cell>
          <cell r="H136">
            <v>0</v>
          </cell>
          <cell r="J136">
            <v>0</v>
          </cell>
          <cell r="K136">
            <v>0</v>
          </cell>
          <cell r="L136">
            <v>0</v>
          </cell>
          <cell r="M136">
            <v>0</v>
          </cell>
          <cell r="N136">
            <v>0</v>
          </cell>
          <cell r="O136">
            <v>0</v>
          </cell>
          <cell r="Q136">
            <v>0</v>
          </cell>
          <cell r="R136">
            <v>0</v>
          </cell>
          <cell r="S136">
            <v>0</v>
          </cell>
          <cell r="T136">
            <v>0</v>
          </cell>
          <cell r="U136">
            <v>0</v>
          </cell>
          <cell r="V136">
            <v>0</v>
          </cell>
        </row>
        <row r="137">
          <cell r="E137">
            <v>0.106</v>
          </cell>
          <cell r="F137">
            <v>0</v>
          </cell>
          <cell r="G137">
            <v>0</v>
          </cell>
          <cell r="H137">
            <v>0</v>
          </cell>
          <cell r="J137">
            <v>0.11</v>
          </cell>
          <cell r="K137">
            <v>0.11</v>
          </cell>
          <cell r="L137">
            <v>0.11</v>
          </cell>
          <cell r="M137">
            <v>0.11</v>
          </cell>
          <cell r="N137">
            <v>0.11</v>
          </cell>
          <cell r="O137">
            <v>0.11</v>
          </cell>
          <cell r="Q137">
            <v>0.11</v>
          </cell>
          <cell r="R137">
            <v>0.11</v>
          </cell>
          <cell r="S137">
            <v>0.11</v>
          </cell>
          <cell r="T137">
            <v>0.11</v>
          </cell>
          <cell r="U137">
            <v>1.86</v>
          </cell>
          <cell r="V137">
            <v>0.11</v>
          </cell>
        </row>
        <row r="138">
          <cell r="E138">
            <v>0</v>
          </cell>
          <cell r="F138">
            <v>0</v>
          </cell>
          <cell r="G138">
            <v>0</v>
          </cell>
          <cell r="H138">
            <v>0</v>
          </cell>
          <cell r="J138">
            <v>0</v>
          </cell>
          <cell r="K138">
            <v>0</v>
          </cell>
          <cell r="L138">
            <v>0</v>
          </cell>
          <cell r="M138">
            <v>0</v>
          </cell>
          <cell r="N138">
            <v>0</v>
          </cell>
          <cell r="O138">
            <v>0</v>
          </cell>
          <cell r="Q138">
            <v>0</v>
          </cell>
          <cell r="R138">
            <v>0</v>
          </cell>
          <cell r="S138">
            <v>0</v>
          </cell>
          <cell r="T138">
            <v>0</v>
          </cell>
          <cell r="U138">
            <v>0</v>
          </cell>
          <cell r="V138">
            <v>0</v>
          </cell>
        </row>
        <row r="139">
          <cell r="E139">
            <v>734.32311700000002</v>
          </cell>
          <cell r="F139">
            <v>78.559557678125003</v>
          </cell>
          <cell r="G139">
            <v>83.844361678750005</v>
          </cell>
          <cell r="H139">
            <v>58.514458499999996</v>
          </cell>
          <cell r="J139">
            <v>74.238473958339995</v>
          </cell>
          <cell r="K139">
            <v>56.129125393811997</v>
          </cell>
          <cell r="L139">
            <v>86.492791608512007</v>
          </cell>
          <cell r="M139">
            <v>81.256740001140003</v>
          </cell>
          <cell r="N139">
            <v>95.299638003515994</v>
          </cell>
          <cell r="O139">
            <v>95.310921997000975</v>
          </cell>
          <cell r="Q139">
            <v>74.104132001967031</v>
          </cell>
          <cell r="R139">
            <v>61.570329997413999</v>
          </cell>
          <cell r="S139">
            <v>73.433745002530003</v>
          </cell>
          <cell r="T139">
            <v>80.639102999800002</v>
          </cell>
          <cell r="U139">
            <v>85.450682109159999</v>
          </cell>
          <cell r="V139">
            <v>58.907318003159993</v>
          </cell>
        </row>
        <row r="141">
          <cell r="E141">
            <v>0</v>
          </cell>
          <cell r="F141">
            <v>0</v>
          </cell>
          <cell r="G141">
            <v>0</v>
          </cell>
          <cell r="H141">
            <v>0</v>
          </cell>
          <cell r="J141">
            <v>0</v>
          </cell>
          <cell r="K141">
            <v>0</v>
          </cell>
          <cell r="L141">
            <v>0</v>
          </cell>
          <cell r="M141">
            <v>0</v>
          </cell>
          <cell r="N141">
            <v>0</v>
          </cell>
          <cell r="O141">
            <v>0</v>
          </cell>
          <cell r="Q141">
            <v>0</v>
          </cell>
          <cell r="R141">
            <v>0</v>
          </cell>
          <cell r="S141">
            <v>0</v>
          </cell>
          <cell r="T141">
            <v>0</v>
          </cell>
          <cell r="U141">
            <v>0</v>
          </cell>
          <cell r="V141">
            <v>0</v>
          </cell>
        </row>
        <row r="142">
          <cell r="E142">
            <v>0</v>
          </cell>
          <cell r="F142">
            <v>0</v>
          </cell>
          <cell r="G142">
            <v>0</v>
          </cell>
          <cell r="H142">
            <v>0</v>
          </cell>
          <cell r="J142">
            <v>0</v>
          </cell>
          <cell r="K142">
            <v>0</v>
          </cell>
          <cell r="L142">
            <v>0</v>
          </cell>
          <cell r="M142">
            <v>0</v>
          </cell>
          <cell r="N142">
            <v>0</v>
          </cell>
          <cell r="O142">
            <v>0</v>
          </cell>
          <cell r="Q142">
            <v>0</v>
          </cell>
          <cell r="R142">
            <v>0</v>
          </cell>
          <cell r="S142">
            <v>0</v>
          </cell>
          <cell r="T142">
            <v>0</v>
          </cell>
          <cell r="U142">
            <v>0</v>
          </cell>
          <cell r="V142">
            <v>0</v>
          </cell>
        </row>
        <row r="143">
          <cell r="E143">
            <v>0</v>
          </cell>
          <cell r="F143">
            <v>0</v>
          </cell>
          <cell r="G143">
            <v>0</v>
          </cell>
          <cell r="H143">
            <v>0</v>
          </cell>
          <cell r="J143">
            <v>0</v>
          </cell>
          <cell r="K143">
            <v>0</v>
          </cell>
          <cell r="L143">
            <v>0</v>
          </cell>
          <cell r="M143">
            <v>0</v>
          </cell>
          <cell r="N143">
            <v>0</v>
          </cell>
          <cell r="O143">
            <v>0</v>
          </cell>
          <cell r="Q143">
            <v>0</v>
          </cell>
          <cell r="R143">
            <v>0</v>
          </cell>
          <cell r="S143">
            <v>0</v>
          </cell>
          <cell r="T143">
            <v>0</v>
          </cell>
          <cell r="U143">
            <v>0</v>
          </cell>
          <cell r="V143">
            <v>0</v>
          </cell>
        </row>
        <row r="145">
          <cell r="E145">
            <v>0</v>
          </cell>
          <cell r="F145">
            <v>0</v>
          </cell>
          <cell r="G145">
            <v>0</v>
          </cell>
          <cell r="H145">
            <v>0</v>
          </cell>
          <cell r="J145">
            <v>0</v>
          </cell>
          <cell r="K145">
            <v>0</v>
          </cell>
          <cell r="L145">
            <v>0</v>
          </cell>
          <cell r="M145">
            <v>0</v>
          </cell>
          <cell r="N145">
            <v>0</v>
          </cell>
          <cell r="O145">
            <v>0</v>
          </cell>
          <cell r="Q145">
            <v>0</v>
          </cell>
          <cell r="R145">
            <v>0</v>
          </cell>
          <cell r="S145">
            <v>0</v>
          </cell>
          <cell r="T145">
            <v>0</v>
          </cell>
          <cell r="U145">
            <v>0</v>
          </cell>
          <cell r="V145">
            <v>0</v>
          </cell>
        </row>
        <row r="146">
          <cell r="E146">
            <v>0</v>
          </cell>
          <cell r="F146">
            <v>0</v>
          </cell>
          <cell r="G146">
            <v>0</v>
          </cell>
          <cell r="H146">
            <v>0</v>
          </cell>
          <cell r="J146">
            <v>0</v>
          </cell>
          <cell r="K146">
            <v>0</v>
          </cell>
          <cell r="L146">
            <v>0</v>
          </cell>
          <cell r="M146">
            <v>0</v>
          </cell>
          <cell r="N146">
            <v>0</v>
          </cell>
          <cell r="O146">
            <v>0</v>
          </cell>
          <cell r="Q146">
            <v>0</v>
          </cell>
          <cell r="R146">
            <v>0</v>
          </cell>
          <cell r="S146">
            <v>0</v>
          </cell>
          <cell r="T146">
            <v>0</v>
          </cell>
          <cell r="U146">
            <v>0</v>
          </cell>
          <cell r="V146">
            <v>0</v>
          </cell>
        </row>
        <row r="147">
          <cell r="E147">
            <v>0</v>
          </cell>
          <cell r="F147">
            <v>0</v>
          </cell>
          <cell r="G147">
            <v>0</v>
          </cell>
          <cell r="H147">
            <v>0</v>
          </cell>
          <cell r="J147">
            <v>0</v>
          </cell>
          <cell r="K147">
            <v>0</v>
          </cell>
          <cell r="L147">
            <v>0</v>
          </cell>
          <cell r="M147">
            <v>0</v>
          </cell>
          <cell r="N147">
            <v>0</v>
          </cell>
          <cell r="O147">
            <v>0</v>
          </cell>
          <cell r="Q147">
            <v>0</v>
          </cell>
          <cell r="R147">
            <v>0</v>
          </cell>
          <cell r="S147">
            <v>0</v>
          </cell>
          <cell r="T147">
            <v>0</v>
          </cell>
          <cell r="U147">
            <v>0</v>
          </cell>
          <cell r="V147">
            <v>0</v>
          </cell>
        </row>
        <row r="148">
          <cell r="E148">
            <v>0</v>
          </cell>
          <cell r="F148">
            <v>0</v>
          </cell>
          <cell r="G148">
            <v>0</v>
          </cell>
          <cell r="H148">
            <v>0</v>
          </cell>
          <cell r="J148">
            <v>0</v>
          </cell>
          <cell r="K148">
            <v>0</v>
          </cell>
          <cell r="L148">
            <v>0</v>
          </cell>
          <cell r="M148">
            <v>0</v>
          </cell>
          <cell r="N148">
            <v>0</v>
          </cell>
          <cell r="O148">
            <v>0</v>
          </cell>
          <cell r="Q148">
            <v>0</v>
          </cell>
          <cell r="R148">
            <v>0</v>
          </cell>
          <cell r="S148">
            <v>0</v>
          </cell>
          <cell r="T148">
            <v>0</v>
          </cell>
          <cell r="U148">
            <v>0</v>
          </cell>
          <cell r="V148">
            <v>0</v>
          </cell>
        </row>
        <row r="150">
          <cell r="E150">
            <v>0</v>
          </cell>
          <cell r="F150">
            <v>0</v>
          </cell>
          <cell r="G150">
            <v>0</v>
          </cell>
          <cell r="H150">
            <v>0</v>
          </cell>
          <cell r="J150">
            <v>0</v>
          </cell>
          <cell r="K150">
            <v>0</v>
          </cell>
          <cell r="L150">
            <v>0</v>
          </cell>
          <cell r="M150">
            <v>0</v>
          </cell>
          <cell r="N150">
            <v>0</v>
          </cell>
          <cell r="O150">
            <v>0</v>
          </cell>
          <cell r="Q150">
            <v>0</v>
          </cell>
          <cell r="R150">
            <v>0</v>
          </cell>
          <cell r="S150">
            <v>0</v>
          </cell>
          <cell r="T150">
            <v>0</v>
          </cell>
          <cell r="U150">
            <v>0</v>
          </cell>
          <cell r="V150">
            <v>0</v>
          </cell>
        </row>
        <row r="151">
          <cell r="E151">
            <v>0</v>
          </cell>
          <cell r="F151">
            <v>0</v>
          </cell>
          <cell r="G151">
            <v>0</v>
          </cell>
          <cell r="H151">
            <v>0</v>
          </cell>
          <cell r="J151">
            <v>0</v>
          </cell>
          <cell r="K151">
            <v>0</v>
          </cell>
          <cell r="L151">
            <v>0</v>
          </cell>
          <cell r="M151">
            <v>0</v>
          </cell>
          <cell r="N151">
            <v>0</v>
          </cell>
          <cell r="O151">
            <v>0</v>
          </cell>
          <cell r="Q151">
            <v>0</v>
          </cell>
          <cell r="R151">
            <v>0</v>
          </cell>
          <cell r="S151">
            <v>0</v>
          </cell>
          <cell r="T151">
            <v>0</v>
          </cell>
          <cell r="U151">
            <v>0</v>
          </cell>
          <cell r="V151">
            <v>0</v>
          </cell>
        </row>
        <row r="153">
          <cell r="E153">
            <v>0</v>
          </cell>
          <cell r="F153">
            <v>0</v>
          </cell>
          <cell r="G153">
            <v>0</v>
          </cell>
          <cell r="H153">
            <v>0</v>
          </cell>
          <cell r="J153">
            <v>0</v>
          </cell>
          <cell r="K153">
            <v>0</v>
          </cell>
          <cell r="L153">
            <v>0</v>
          </cell>
          <cell r="M153">
            <v>0</v>
          </cell>
          <cell r="N153">
            <v>0</v>
          </cell>
          <cell r="O153">
            <v>0</v>
          </cell>
          <cell r="Q153">
            <v>0</v>
          </cell>
          <cell r="R153">
            <v>0</v>
          </cell>
          <cell r="S153">
            <v>0</v>
          </cell>
          <cell r="T153">
            <v>0</v>
          </cell>
          <cell r="U153">
            <v>0</v>
          </cell>
          <cell r="V153">
            <v>0</v>
          </cell>
        </row>
        <row r="161">
          <cell r="E161">
            <v>236.52641</v>
          </cell>
          <cell r="F161">
            <v>27.530357678125</v>
          </cell>
          <cell r="G161">
            <v>27.401816568749997</v>
          </cell>
          <cell r="H161">
            <v>22.2552585</v>
          </cell>
          <cell r="J161">
            <v>23.838375958339999</v>
          </cell>
          <cell r="K161">
            <v>21.796327393812</v>
          </cell>
          <cell r="L161">
            <v>28.699382608511996</v>
          </cell>
          <cell r="M161">
            <v>28.135517001140002</v>
          </cell>
          <cell r="N161">
            <v>29.483537003515998</v>
          </cell>
          <cell r="O161">
            <v>27.283472997000999</v>
          </cell>
          <cell r="Q161">
            <v>25.586542001966997</v>
          </cell>
          <cell r="R161">
            <v>25.570329997414003</v>
          </cell>
          <cell r="S161">
            <v>28.433745002530003</v>
          </cell>
          <cell r="T161">
            <v>29.639102999800002</v>
          </cell>
          <cell r="U161">
            <v>29.037336999159997</v>
          </cell>
          <cell r="V161">
            <v>22.67731800316</v>
          </cell>
        </row>
        <row r="162">
          <cell r="E162">
            <v>448.14656300000001</v>
          </cell>
          <cell r="F162">
            <v>46</v>
          </cell>
          <cell r="G162">
            <v>51.413345110000002</v>
          </cell>
          <cell r="H162">
            <v>31.23</v>
          </cell>
          <cell r="J162">
            <v>45.400098</v>
          </cell>
          <cell r="K162">
            <v>29.332797999999997</v>
          </cell>
          <cell r="L162">
            <v>52.793409000000011</v>
          </cell>
          <cell r="M162">
            <v>48.121223000000001</v>
          </cell>
          <cell r="N162">
            <v>60.816101000000003</v>
          </cell>
          <cell r="O162">
            <v>63.027448999999976</v>
          </cell>
          <cell r="Q162">
            <v>43.517590000000034</v>
          </cell>
          <cell r="R162">
            <v>31</v>
          </cell>
          <cell r="S162">
            <v>40</v>
          </cell>
          <cell r="T162">
            <v>46</v>
          </cell>
          <cell r="U162">
            <v>51.413345110000002</v>
          </cell>
          <cell r="V162">
            <v>31.23</v>
          </cell>
        </row>
        <row r="163">
          <cell r="E163">
            <v>3.8316739999999996</v>
          </cell>
          <cell r="F163">
            <v>0.29697928102176113</v>
          </cell>
          <cell r="G163">
            <v>0.27547605034521033</v>
          </cell>
          <cell r="H163">
            <v>0.26381163965154103</v>
          </cell>
          <cell r="J163">
            <v>0.31462343751382116</v>
          </cell>
          <cell r="K163">
            <v>0.42730288365910762</v>
          </cell>
          <cell r="L163">
            <v>0.31548569585585456</v>
          </cell>
          <cell r="M163">
            <v>0.41430530609930893</v>
          </cell>
          <cell r="N163">
            <v>0.5244388635291114</v>
          </cell>
          <cell r="O163">
            <v>0.5606231040782762</v>
          </cell>
          <cell r="Q163">
            <v>0.54288387810338568</v>
          </cell>
          <cell r="R163">
            <v>0.24568409303649477</v>
          </cell>
          <cell r="S163">
            <v>0.29673949484184936</v>
          </cell>
          <cell r="T163">
            <v>0.30339504079580226</v>
          </cell>
          <cell r="U163">
            <v>0.30919356581302165</v>
          </cell>
          <cell r="V163">
            <v>0.26162500791901028</v>
          </cell>
        </row>
        <row r="164">
          <cell r="E164">
            <v>0.58805099999999999</v>
          </cell>
          <cell r="F164">
            <v>0</v>
          </cell>
          <cell r="G164">
            <v>0</v>
          </cell>
          <cell r="H164">
            <v>0</v>
          </cell>
          <cell r="J164">
            <v>0.144542</v>
          </cell>
          <cell r="K164">
            <v>0.144542</v>
          </cell>
          <cell r="L164">
            <v>0.144542</v>
          </cell>
          <cell r="M164">
            <v>0.144542</v>
          </cell>
          <cell r="N164">
            <v>0.144542</v>
          </cell>
          <cell r="O164">
            <v>0.144542</v>
          </cell>
          <cell r="Q164">
            <v>0.144542</v>
          </cell>
          <cell r="R164">
            <v>0.144542</v>
          </cell>
          <cell r="S164">
            <v>0.144542</v>
          </cell>
          <cell r="T164">
            <v>0.144542</v>
          </cell>
          <cell r="U164">
            <v>0.144542</v>
          </cell>
          <cell r="V164">
            <v>0.144542</v>
          </cell>
        </row>
        <row r="165">
          <cell r="E165">
            <v>6.984216</v>
          </cell>
          <cell r="F165">
            <v>0.95</v>
          </cell>
          <cell r="G165">
            <v>0.95</v>
          </cell>
          <cell r="H165">
            <v>0.95</v>
          </cell>
          <cell r="J165">
            <v>0.75</v>
          </cell>
          <cell r="K165">
            <v>0.85</v>
          </cell>
          <cell r="L165">
            <v>0.75</v>
          </cell>
          <cell r="M165">
            <v>0.85</v>
          </cell>
          <cell r="N165">
            <v>1.2</v>
          </cell>
          <cell r="O165">
            <v>0.85</v>
          </cell>
          <cell r="Q165">
            <v>0.85</v>
          </cell>
          <cell r="R165">
            <v>0.95</v>
          </cell>
          <cell r="S165">
            <v>0.95</v>
          </cell>
          <cell r="T165">
            <v>0.95</v>
          </cell>
          <cell r="U165">
            <v>0.95</v>
          </cell>
          <cell r="V165">
            <v>0.95</v>
          </cell>
        </row>
        <row r="166">
          <cell r="E166">
            <v>49.650143999999997</v>
          </cell>
          <cell r="F166">
            <v>5.0292000000000003</v>
          </cell>
          <cell r="G166">
            <v>5.0292000000000003</v>
          </cell>
          <cell r="H166">
            <v>5.0292000000000003</v>
          </cell>
          <cell r="J166">
            <v>5</v>
          </cell>
          <cell r="K166">
            <v>5</v>
          </cell>
          <cell r="L166">
            <v>5</v>
          </cell>
          <cell r="M166">
            <v>5</v>
          </cell>
          <cell r="N166">
            <v>5</v>
          </cell>
          <cell r="O166">
            <v>5</v>
          </cell>
          <cell r="Q166">
            <v>5</v>
          </cell>
          <cell r="R166">
            <v>5</v>
          </cell>
          <cell r="S166">
            <v>5</v>
          </cell>
          <cell r="T166">
            <v>5</v>
          </cell>
          <cell r="U166">
            <v>5</v>
          </cell>
          <cell r="V166">
            <v>5</v>
          </cell>
        </row>
      </sheetData>
      <sheetData sheetId="6" refreshError="1"/>
      <sheetData sheetId="7">
        <row r="109">
          <cell r="F109">
            <v>47.189661000000001</v>
          </cell>
        </row>
        <row r="115">
          <cell r="H115">
            <v>7015.31</v>
          </cell>
          <cell r="I115">
            <v>7015.31</v>
          </cell>
          <cell r="J115">
            <v>7015.31</v>
          </cell>
          <cell r="K115">
            <v>7015.31</v>
          </cell>
          <cell r="L115">
            <v>7015.31</v>
          </cell>
          <cell r="M115">
            <v>7015.31</v>
          </cell>
          <cell r="O115">
            <v>7015.31</v>
          </cell>
          <cell r="P115">
            <v>7015.31</v>
          </cell>
          <cell r="Q115">
            <v>7015.31</v>
          </cell>
          <cell r="R115">
            <v>7015.31</v>
          </cell>
          <cell r="S115">
            <v>7015.31</v>
          </cell>
          <cell r="T115">
            <v>7015.31</v>
          </cell>
        </row>
      </sheetData>
      <sheetData sheetId="8" refreshError="1"/>
      <sheetData sheetId="9" refreshError="1">
        <row r="109">
          <cell r="F109">
            <v>47.189661000000001</v>
          </cell>
          <cell r="G109">
            <v>4.8890864475013309</v>
          </cell>
          <cell r="H109">
            <v>4.8081098146015604</v>
          </cell>
          <cell r="I109">
            <v>4.4086378160648065</v>
          </cell>
          <cell r="K109">
            <v>4.9410246392814035</v>
          </cell>
          <cell r="L109">
            <v>4.9255793990941967</v>
          </cell>
          <cell r="M109">
            <v>5.102126009808523</v>
          </cell>
          <cell r="N109">
            <v>5.6590193786561009</v>
          </cell>
          <cell r="O109">
            <v>4.143889581516131</v>
          </cell>
          <cell r="P109">
            <v>5.7263339432903839</v>
          </cell>
          <cell r="R109">
            <v>5.0738229858912582</v>
          </cell>
          <cell r="S109">
            <v>4.232733804914341</v>
          </cell>
          <cell r="T109">
            <v>4.9319258540075825</v>
          </cell>
          <cell r="U109">
            <v>4.9195986173106157</v>
          </cell>
          <cell r="V109">
            <v>4.8351631445188685</v>
          </cell>
          <cell r="W109">
            <v>4.2670012118874032</v>
          </cell>
        </row>
        <row r="110">
          <cell r="F110">
            <v>0</v>
          </cell>
          <cell r="G110">
            <v>0</v>
          </cell>
          <cell r="H110">
            <v>0</v>
          </cell>
          <cell r="I110">
            <v>0</v>
          </cell>
          <cell r="K110">
            <v>0</v>
          </cell>
          <cell r="L110">
            <v>0</v>
          </cell>
          <cell r="M110">
            <v>0</v>
          </cell>
          <cell r="N110">
            <v>0</v>
          </cell>
          <cell r="O110">
            <v>0</v>
          </cell>
          <cell r="P110">
            <v>0</v>
          </cell>
          <cell r="R110">
            <v>0</v>
          </cell>
          <cell r="S110">
            <v>0</v>
          </cell>
          <cell r="T110">
            <v>0</v>
          </cell>
          <cell r="U110">
            <v>0</v>
          </cell>
          <cell r="V110">
            <v>0</v>
          </cell>
          <cell r="W110">
            <v>0</v>
          </cell>
        </row>
        <row r="111">
          <cell r="F111">
            <v>0</v>
          </cell>
          <cell r="G111">
            <v>0</v>
          </cell>
          <cell r="H111">
            <v>0</v>
          </cell>
          <cell r="I111">
            <v>0</v>
          </cell>
          <cell r="K111">
            <v>0</v>
          </cell>
          <cell r="L111">
            <v>0</v>
          </cell>
          <cell r="M111">
            <v>0</v>
          </cell>
          <cell r="N111">
            <v>0</v>
          </cell>
          <cell r="O111">
            <v>0</v>
          </cell>
          <cell r="P111">
            <v>0</v>
          </cell>
          <cell r="R111">
            <v>0</v>
          </cell>
          <cell r="S111">
            <v>0</v>
          </cell>
          <cell r="T111">
            <v>0</v>
          </cell>
          <cell r="U111">
            <v>0</v>
          </cell>
          <cell r="V111">
            <v>0</v>
          </cell>
          <cell r="W111">
            <v>0</v>
          </cell>
        </row>
        <row r="112">
          <cell r="F112">
            <v>0</v>
          </cell>
          <cell r="G112">
            <v>0</v>
          </cell>
          <cell r="H112">
            <v>0</v>
          </cell>
          <cell r="I112">
            <v>0</v>
          </cell>
          <cell r="K112">
            <v>0</v>
          </cell>
          <cell r="L112">
            <v>0</v>
          </cell>
          <cell r="M112">
            <v>0</v>
          </cell>
          <cell r="N112">
            <v>0</v>
          </cell>
          <cell r="O112">
            <v>0</v>
          </cell>
          <cell r="P112">
            <v>0</v>
          </cell>
          <cell r="R112">
            <v>0</v>
          </cell>
          <cell r="S112">
            <v>0</v>
          </cell>
          <cell r="T112">
            <v>0</v>
          </cell>
          <cell r="U112">
            <v>0</v>
          </cell>
          <cell r="V112">
            <v>0</v>
          </cell>
          <cell r="W112">
            <v>0</v>
          </cell>
        </row>
        <row r="113">
          <cell r="F113">
            <v>0</v>
          </cell>
          <cell r="G113">
            <v>0</v>
          </cell>
          <cell r="H113">
            <v>0</v>
          </cell>
          <cell r="I113">
            <v>0</v>
          </cell>
          <cell r="K113">
            <v>0</v>
          </cell>
          <cell r="L113">
            <v>0</v>
          </cell>
          <cell r="M113">
            <v>0</v>
          </cell>
          <cell r="N113">
            <v>0</v>
          </cell>
          <cell r="O113">
            <v>0</v>
          </cell>
          <cell r="P113">
            <v>0</v>
          </cell>
          <cell r="R113">
            <v>0</v>
          </cell>
          <cell r="S113">
            <v>0</v>
          </cell>
          <cell r="T113">
            <v>0</v>
          </cell>
          <cell r="U113">
            <v>0</v>
          </cell>
          <cell r="V113">
            <v>0</v>
          </cell>
          <cell r="W113">
            <v>0</v>
          </cell>
        </row>
        <row r="114">
          <cell r="F114">
            <v>1.6343909999999999</v>
          </cell>
          <cell r="G114">
            <v>0.22</v>
          </cell>
          <cell r="H114">
            <v>0.22</v>
          </cell>
          <cell r="I114">
            <v>0.22</v>
          </cell>
          <cell r="K114">
            <v>0.22750000000000001</v>
          </cell>
          <cell r="L114">
            <v>0.22750000000000001</v>
          </cell>
          <cell r="M114">
            <v>0.22750000000000001</v>
          </cell>
          <cell r="N114">
            <v>0.22750000000000001</v>
          </cell>
          <cell r="O114">
            <v>0.22750000000000001</v>
          </cell>
          <cell r="P114">
            <v>0.22750000000000001</v>
          </cell>
          <cell r="R114">
            <v>0.22750000000000001</v>
          </cell>
          <cell r="S114">
            <v>0.22750000000000001</v>
          </cell>
          <cell r="T114">
            <v>0.22750000000000001</v>
          </cell>
          <cell r="U114">
            <v>0.22750000000000001</v>
          </cell>
          <cell r="V114">
            <v>0.22750000000000001</v>
          </cell>
          <cell r="W114">
            <v>0.22750000000000001</v>
          </cell>
        </row>
        <row r="115">
          <cell r="F115">
            <v>0</v>
          </cell>
          <cell r="G115">
            <v>0</v>
          </cell>
          <cell r="H115">
            <v>0</v>
          </cell>
          <cell r="I115">
            <v>0</v>
          </cell>
          <cell r="K115">
            <v>0</v>
          </cell>
          <cell r="L115">
            <v>0</v>
          </cell>
          <cell r="M115">
            <v>0</v>
          </cell>
          <cell r="N115">
            <v>0</v>
          </cell>
          <cell r="O115">
            <v>0</v>
          </cell>
          <cell r="P115">
            <v>0</v>
          </cell>
          <cell r="R115">
            <v>0</v>
          </cell>
          <cell r="S115">
            <v>0</v>
          </cell>
          <cell r="T115">
            <v>0</v>
          </cell>
          <cell r="U115">
            <v>0</v>
          </cell>
          <cell r="V115">
            <v>0</v>
          </cell>
          <cell r="W115">
            <v>0</v>
          </cell>
        </row>
        <row r="116">
          <cell r="F116">
            <v>0</v>
          </cell>
          <cell r="G116">
            <v>0</v>
          </cell>
          <cell r="H116">
            <v>0</v>
          </cell>
          <cell r="I116">
            <v>0</v>
          </cell>
          <cell r="K116">
            <v>0</v>
          </cell>
          <cell r="L116">
            <v>0</v>
          </cell>
          <cell r="M116">
            <v>0</v>
          </cell>
          <cell r="N116">
            <v>0</v>
          </cell>
          <cell r="O116">
            <v>0</v>
          </cell>
          <cell r="P116">
            <v>0</v>
          </cell>
          <cell r="R116">
            <v>0</v>
          </cell>
          <cell r="S116">
            <v>0</v>
          </cell>
          <cell r="T116">
            <v>0</v>
          </cell>
          <cell r="U116">
            <v>0</v>
          </cell>
          <cell r="V116">
            <v>0</v>
          </cell>
          <cell r="W116">
            <v>0</v>
          </cell>
        </row>
        <row r="117">
          <cell r="F117">
            <v>15.706780999999999</v>
          </cell>
          <cell r="G117">
            <v>1</v>
          </cell>
          <cell r="H117">
            <v>0</v>
          </cell>
          <cell r="I117">
            <v>1</v>
          </cell>
          <cell r="K117">
            <v>0.65</v>
          </cell>
          <cell r="L117">
            <v>0.65</v>
          </cell>
          <cell r="M117">
            <v>0.65</v>
          </cell>
          <cell r="N117">
            <v>0.65</v>
          </cell>
          <cell r="O117">
            <v>0.65</v>
          </cell>
          <cell r="P117">
            <v>0.65</v>
          </cell>
          <cell r="R117">
            <v>0.65</v>
          </cell>
          <cell r="S117">
            <v>0.65</v>
          </cell>
          <cell r="T117">
            <v>0.65</v>
          </cell>
          <cell r="U117">
            <v>0.65</v>
          </cell>
          <cell r="V117">
            <v>0.65</v>
          </cell>
          <cell r="W117">
            <v>0.65</v>
          </cell>
        </row>
        <row r="118">
          <cell r="F118">
            <v>2.9618199999999999</v>
          </cell>
          <cell r="G118">
            <v>0.59254699999999993</v>
          </cell>
          <cell r="H118">
            <v>0.375</v>
          </cell>
          <cell r="I118">
            <v>0.375</v>
          </cell>
          <cell r="K118">
            <v>0.3402</v>
          </cell>
          <cell r="L118">
            <v>0.3</v>
          </cell>
          <cell r="M118">
            <v>0.36799999999999999</v>
          </cell>
          <cell r="N118">
            <v>0.31819999999999998</v>
          </cell>
          <cell r="O118">
            <v>0.3251</v>
          </cell>
          <cell r="P118">
            <v>0.32379999999999998</v>
          </cell>
          <cell r="R118">
            <v>0.32119999999999999</v>
          </cell>
          <cell r="S118">
            <v>0.375</v>
          </cell>
          <cell r="T118">
            <v>0.375</v>
          </cell>
          <cell r="U118">
            <v>0.375</v>
          </cell>
          <cell r="V118">
            <v>0.375</v>
          </cell>
          <cell r="W118">
            <v>0.375</v>
          </cell>
        </row>
        <row r="119">
          <cell r="F119">
            <v>0</v>
          </cell>
          <cell r="G119">
            <v>0</v>
          </cell>
          <cell r="H119">
            <v>0</v>
          </cell>
          <cell r="I119">
            <v>0</v>
          </cell>
          <cell r="K119">
            <v>0</v>
          </cell>
          <cell r="L119">
            <v>0</v>
          </cell>
          <cell r="M119">
            <v>0</v>
          </cell>
          <cell r="N119">
            <v>0</v>
          </cell>
          <cell r="O119">
            <v>0</v>
          </cell>
          <cell r="P119">
            <v>0</v>
          </cell>
          <cell r="R119">
            <v>0</v>
          </cell>
          <cell r="S119">
            <v>0</v>
          </cell>
          <cell r="T119">
            <v>0</v>
          </cell>
          <cell r="U119">
            <v>0</v>
          </cell>
          <cell r="V119">
            <v>0</v>
          </cell>
          <cell r="W119">
            <v>0</v>
          </cell>
        </row>
        <row r="120">
          <cell r="F120">
            <v>154.24698999999998</v>
          </cell>
          <cell r="G120">
            <v>18.189892</v>
          </cell>
          <cell r="H120">
            <v>18.189892</v>
          </cell>
          <cell r="I120">
            <v>18.189892</v>
          </cell>
          <cell r="K120">
            <v>21.609645329999999</v>
          </cell>
          <cell r="L120">
            <v>21.609645329999999</v>
          </cell>
          <cell r="M120">
            <v>21.609645329999999</v>
          </cell>
          <cell r="N120">
            <v>21.609645329999999</v>
          </cell>
          <cell r="O120">
            <v>21.609645329999999</v>
          </cell>
          <cell r="P120">
            <v>21.609645329999999</v>
          </cell>
          <cell r="R120">
            <v>21.609645329999999</v>
          </cell>
          <cell r="S120">
            <v>21.609645329999999</v>
          </cell>
          <cell r="T120">
            <v>21.609645329999999</v>
          </cell>
          <cell r="U120">
            <v>21.609645329999999</v>
          </cell>
          <cell r="V120">
            <v>21.609645329999999</v>
          </cell>
          <cell r="W120">
            <v>21.609645329999999</v>
          </cell>
        </row>
        <row r="121">
          <cell r="F121">
            <v>54.180954000000007</v>
          </cell>
          <cell r="G121">
            <v>4.6100000000000003</v>
          </cell>
          <cell r="H121">
            <v>4.6100000000000003</v>
          </cell>
          <cell r="I121">
            <v>4.6100000000000003</v>
          </cell>
          <cell r="K121">
            <v>5.9934479999999999</v>
          </cell>
          <cell r="L121">
            <v>6.3981869999999992</v>
          </cell>
          <cell r="M121">
            <v>6.495622</v>
          </cell>
          <cell r="N121">
            <v>6.7905320000000007</v>
          </cell>
          <cell r="O121">
            <v>5.3785820000000015</v>
          </cell>
          <cell r="P121">
            <v>6.4841749999999978</v>
          </cell>
          <cell r="R121">
            <v>4.9242519999999992</v>
          </cell>
          <cell r="S121">
            <v>4.6100000000000003</v>
          </cell>
          <cell r="T121">
            <v>4.6100000000000003</v>
          </cell>
          <cell r="U121">
            <v>4.6100000000000003</v>
          </cell>
          <cell r="V121">
            <v>4.6100000000000003</v>
          </cell>
          <cell r="W121">
            <v>4.6100000000000003</v>
          </cell>
        </row>
        <row r="122">
          <cell r="F122">
            <v>4.0505330000000006</v>
          </cell>
          <cell r="G122">
            <v>0.45016699999999998</v>
          </cell>
          <cell r="H122">
            <v>0.45016699999999998</v>
          </cell>
          <cell r="I122">
            <v>0.45016699999999998</v>
          </cell>
          <cell r="K122">
            <v>0.46936700000000003</v>
          </cell>
          <cell r="L122">
            <v>0.39716699999999999</v>
          </cell>
          <cell r="M122">
            <v>0.40156700000000001</v>
          </cell>
          <cell r="N122">
            <v>0.39716699999999999</v>
          </cell>
          <cell r="O122">
            <v>0.53496699999999997</v>
          </cell>
          <cell r="P122">
            <v>0.41456700000000002</v>
          </cell>
          <cell r="R122">
            <v>0.41636699999999999</v>
          </cell>
          <cell r="S122">
            <v>0.45016699999999998</v>
          </cell>
          <cell r="T122">
            <v>0.45016699999999998</v>
          </cell>
          <cell r="U122">
            <v>0.45016699999999998</v>
          </cell>
          <cell r="V122">
            <v>0.45016699999999998</v>
          </cell>
          <cell r="W122">
            <v>0.45016699999999998</v>
          </cell>
        </row>
        <row r="123">
          <cell r="F123">
            <v>0</v>
          </cell>
          <cell r="G123">
            <v>0</v>
          </cell>
          <cell r="H123">
            <v>0</v>
          </cell>
          <cell r="I123">
            <v>0</v>
          </cell>
          <cell r="K123">
            <v>0</v>
          </cell>
          <cell r="L123">
            <v>0</v>
          </cell>
          <cell r="M123">
            <v>0</v>
          </cell>
          <cell r="N123">
            <v>0</v>
          </cell>
          <cell r="O123">
            <v>0</v>
          </cell>
          <cell r="P123">
            <v>0</v>
          </cell>
          <cell r="R123">
            <v>0</v>
          </cell>
          <cell r="S123">
            <v>0</v>
          </cell>
          <cell r="T123">
            <v>0</v>
          </cell>
          <cell r="U123">
            <v>0</v>
          </cell>
          <cell r="V123">
            <v>0</v>
          </cell>
          <cell r="W123">
            <v>0</v>
          </cell>
        </row>
        <row r="124">
          <cell r="F124">
            <v>3.5</v>
          </cell>
          <cell r="G124">
            <v>0</v>
          </cell>
          <cell r="H124">
            <v>0</v>
          </cell>
          <cell r="I124">
            <v>0</v>
          </cell>
          <cell r="K124">
            <v>0.7</v>
          </cell>
          <cell r="L124">
            <v>0.7</v>
          </cell>
          <cell r="M124">
            <v>0.7</v>
          </cell>
          <cell r="N124">
            <v>0.7</v>
          </cell>
          <cell r="O124">
            <v>0.7</v>
          </cell>
          <cell r="P124">
            <v>0.7</v>
          </cell>
          <cell r="R124">
            <v>0.7</v>
          </cell>
          <cell r="S124">
            <v>0.7</v>
          </cell>
          <cell r="T124">
            <v>0.7</v>
          </cell>
          <cell r="U124">
            <v>0.7</v>
          </cell>
          <cell r="V124">
            <v>0.7</v>
          </cell>
          <cell r="W124">
            <v>0.7</v>
          </cell>
        </row>
        <row r="125">
          <cell r="F125">
            <v>20.408229000000002</v>
          </cell>
          <cell r="G125">
            <v>1.6064159999999996</v>
          </cell>
          <cell r="H125">
            <v>1.6064159999999996</v>
          </cell>
          <cell r="I125">
            <v>1.6064159999999996</v>
          </cell>
          <cell r="K125">
            <v>2.1842250000000001</v>
          </cell>
          <cell r="L125">
            <v>2.135926</v>
          </cell>
          <cell r="M125">
            <v>2.417942</v>
          </cell>
          <cell r="N125">
            <v>2.2962419999999999</v>
          </cell>
          <cell r="O125">
            <v>2.1462300000000001</v>
          </cell>
          <cell r="P125">
            <v>1.9462299999999995</v>
          </cell>
          <cell r="R125">
            <v>5.4462299999999999</v>
          </cell>
          <cell r="S125">
            <v>1.835</v>
          </cell>
          <cell r="T125">
            <v>1.835</v>
          </cell>
          <cell r="U125">
            <v>1.835</v>
          </cell>
          <cell r="V125">
            <v>1.835</v>
          </cell>
          <cell r="W125">
            <v>1.835</v>
          </cell>
        </row>
        <row r="126">
          <cell r="F126">
            <v>155.77202199999999</v>
          </cell>
          <cell r="G126">
            <v>12.59995</v>
          </cell>
          <cell r="H126">
            <v>12.064550000000001</v>
          </cell>
          <cell r="I126">
            <v>17.790749999999999</v>
          </cell>
          <cell r="K126">
            <v>12.366387</v>
          </cell>
          <cell r="L126">
            <v>24.543583000000002</v>
          </cell>
          <cell r="M126">
            <v>11.633583</v>
          </cell>
          <cell r="N126">
            <v>16.783683</v>
          </cell>
          <cell r="O126">
            <v>11.933683</v>
          </cell>
          <cell r="P126">
            <v>16.577683</v>
          </cell>
          <cell r="R126">
            <v>19.708683000000001</v>
          </cell>
          <cell r="S126">
            <v>21.060500000000001</v>
          </cell>
          <cell r="T126">
            <v>11.9915</v>
          </cell>
          <cell r="U126">
            <v>10.9915</v>
          </cell>
          <cell r="V126">
            <v>11.1915</v>
          </cell>
          <cell r="W126">
            <v>16.917100000000001</v>
          </cell>
        </row>
        <row r="127">
          <cell r="F127">
            <v>0</v>
          </cell>
          <cell r="G127">
            <v>0</v>
          </cell>
          <cell r="H127">
            <v>0</v>
          </cell>
          <cell r="I127">
            <v>0</v>
          </cell>
          <cell r="K127">
            <v>0</v>
          </cell>
          <cell r="L127">
            <v>0</v>
          </cell>
          <cell r="M127">
            <v>0</v>
          </cell>
          <cell r="N127">
            <v>0</v>
          </cell>
          <cell r="O127">
            <v>0</v>
          </cell>
          <cell r="P127">
            <v>0</v>
          </cell>
          <cell r="R127">
            <v>0</v>
          </cell>
          <cell r="S127">
            <v>0</v>
          </cell>
          <cell r="T127">
            <v>0</v>
          </cell>
          <cell r="U127">
            <v>0</v>
          </cell>
          <cell r="V127">
            <v>0</v>
          </cell>
          <cell r="W127">
            <v>0</v>
          </cell>
        </row>
        <row r="128">
          <cell r="F128">
            <v>0</v>
          </cell>
          <cell r="G128">
            <v>0</v>
          </cell>
          <cell r="H128">
            <v>0</v>
          </cell>
          <cell r="I128">
            <v>0</v>
          </cell>
          <cell r="K128">
            <v>0</v>
          </cell>
          <cell r="L128">
            <v>0</v>
          </cell>
          <cell r="M128">
            <v>0</v>
          </cell>
          <cell r="N128">
            <v>0</v>
          </cell>
          <cell r="O128">
            <v>0</v>
          </cell>
          <cell r="P128">
            <v>0</v>
          </cell>
          <cell r="R128">
            <v>0</v>
          </cell>
          <cell r="S128">
            <v>0</v>
          </cell>
          <cell r="T128">
            <v>0</v>
          </cell>
          <cell r="U128">
            <v>0</v>
          </cell>
          <cell r="V128">
            <v>0</v>
          </cell>
          <cell r="W128">
            <v>0</v>
          </cell>
        </row>
        <row r="129">
          <cell r="F129">
            <v>403.10909500000008</v>
          </cell>
          <cell r="G129">
            <v>49.269557248593919</v>
          </cell>
          <cell r="H129">
            <v>47.473908562480304</v>
          </cell>
          <cell r="I129">
            <v>39.416664862313191</v>
          </cell>
          <cell r="K129">
            <v>52.879296119857081</v>
          </cell>
          <cell r="L129">
            <v>37.868494514874058</v>
          </cell>
          <cell r="M129">
            <v>55.439091935643624</v>
          </cell>
          <cell r="N129">
            <v>52.771849747844648</v>
          </cell>
          <cell r="O129">
            <v>52.406383347556883</v>
          </cell>
          <cell r="P129">
            <v>48.452899544697111</v>
          </cell>
          <cell r="R129">
            <v>41.820967185901104</v>
          </cell>
          <cell r="S129">
            <v>41.517979618554541</v>
          </cell>
          <cell r="T129">
            <v>56.374963120005361</v>
          </cell>
          <cell r="U129">
            <v>55.887023934917153</v>
          </cell>
          <cell r="V129">
            <v>54.218954405453466</v>
          </cell>
          <cell r="W129">
            <v>42.573920993354577</v>
          </cell>
        </row>
        <row r="132">
          <cell r="K132">
            <v>0</v>
          </cell>
          <cell r="L132">
            <v>0</v>
          </cell>
          <cell r="M132">
            <v>0</v>
          </cell>
          <cell r="N132">
            <v>0</v>
          </cell>
          <cell r="O132">
            <v>0</v>
          </cell>
          <cell r="P132">
            <v>0</v>
          </cell>
          <cell r="R132">
            <v>0</v>
          </cell>
          <cell r="S132">
            <v>0</v>
          </cell>
          <cell r="T132">
            <v>0</v>
          </cell>
          <cell r="U132">
            <v>0</v>
          </cell>
          <cell r="V132">
            <v>0</v>
          </cell>
          <cell r="W132">
            <v>0</v>
          </cell>
        </row>
        <row r="133">
          <cell r="F133">
            <v>0</v>
          </cell>
          <cell r="G133">
            <v>0</v>
          </cell>
          <cell r="H133">
            <v>0</v>
          </cell>
          <cell r="I133">
            <v>0</v>
          </cell>
          <cell r="K133">
            <v>0</v>
          </cell>
          <cell r="L133">
            <v>0</v>
          </cell>
          <cell r="M133">
            <v>0</v>
          </cell>
          <cell r="N133">
            <v>0</v>
          </cell>
          <cell r="O133">
            <v>0</v>
          </cell>
          <cell r="P133">
            <v>0</v>
          </cell>
          <cell r="R133">
            <v>0</v>
          </cell>
          <cell r="S133">
            <v>0</v>
          </cell>
          <cell r="T133">
            <v>0</v>
          </cell>
          <cell r="U133">
            <v>0</v>
          </cell>
          <cell r="V133">
            <v>0</v>
          </cell>
          <cell r="W133">
            <v>0</v>
          </cell>
        </row>
        <row r="136">
          <cell r="F136">
            <v>0</v>
          </cell>
          <cell r="G136">
            <v>0</v>
          </cell>
          <cell r="H136">
            <v>0</v>
          </cell>
          <cell r="I136">
            <v>0</v>
          </cell>
          <cell r="K136">
            <v>0</v>
          </cell>
          <cell r="L136">
            <v>0</v>
          </cell>
          <cell r="M136">
            <v>0</v>
          </cell>
          <cell r="N136">
            <v>0</v>
          </cell>
          <cell r="O136">
            <v>0</v>
          </cell>
          <cell r="P136">
            <v>0</v>
          </cell>
          <cell r="R136">
            <v>0</v>
          </cell>
          <cell r="S136">
            <v>0</v>
          </cell>
          <cell r="T136">
            <v>0</v>
          </cell>
          <cell r="U136">
            <v>0</v>
          </cell>
          <cell r="V136">
            <v>0</v>
          </cell>
          <cell r="W136">
            <v>0</v>
          </cell>
        </row>
        <row r="137">
          <cell r="F137">
            <v>0</v>
          </cell>
          <cell r="G137">
            <v>0</v>
          </cell>
          <cell r="H137">
            <v>0</v>
          </cell>
          <cell r="I137">
            <v>0</v>
          </cell>
          <cell r="K137">
            <v>0</v>
          </cell>
          <cell r="L137">
            <v>0</v>
          </cell>
          <cell r="M137">
            <v>0</v>
          </cell>
          <cell r="N137">
            <v>0</v>
          </cell>
          <cell r="O137">
            <v>0</v>
          </cell>
          <cell r="P137">
            <v>0</v>
          </cell>
          <cell r="R137">
            <v>0</v>
          </cell>
          <cell r="S137">
            <v>0</v>
          </cell>
          <cell r="T137">
            <v>0</v>
          </cell>
          <cell r="U137">
            <v>0</v>
          </cell>
          <cell r="V137">
            <v>0</v>
          </cell>
          <cell r="W137">
            <v>0</v>
          </cell>
        </row>
        <row r="138">
          <cell r="K138">
            <v>0</v>
          </cell>
          <cell r="L138">
            <v>0</v>
          </cell>
          <cell r="M138">
            <v>0</v>
          </cell>
          <cell r="N138">
            <v>0</v>
          </cell>
          <cell r="O138">
            <v>0</v>
          </cell>
          <cell r="P138">
            <v>0</v>
          </cell>
          <cell r="R138">
            <v>0</v>
          </cell>
          <cell r="S138">
            <v>0</v>
          </cell>
          <cell r="T138">
            <v>0</v>
          </cell>
          <cell r="U138">
            <v>0</v>
          </cell>
          <cell r="V138">
            <v>0</v>
          </cell>
          <cell r="W138">
            <v>0</v>
          </cell>
        </row>
        <row r="141">
          <cell r="F141">
            <v>0</v>
          </cell>
          <cell r="G141">
            <v>0</v>
          </cell>
          <cell r="H141">
            <v>0</v>
          </cell>
          <cell r="I141">
            <v>0</v>
          </cell>
          <cell r="K141">
            <v>0</v>
          </cell>
          <cell r="L141">
            <v>0</v>
          </cell>
          <cell r="M141">
            <v>0</v>
          </cell>
          <cell r="N141">
            <v>0</v>
          </cell>
          <cell r="O141">
            <v>0</v>
          </cell>
          <cell r="P141">
            <v>0</v>
          </cell>
          <cell r="R141">
            <v>0</v>
          </cell>
          <cell r="S141">
            <v>0</v>
          </cell>
          <cell r="T141">
            <v>0</v>
          </cell>
          <cell r="U141">
            <v>0</v>
          </cell>
          <cell r="V141">
            <v>0</v>
          </cell>
          <cell r="W141">
            <v>0</v>
          </cell>
        </row>
        <row r="142">
          <cell r="F142">
            <v>0</v>
          </cell>
          <cell r="G142">
            <v>0</v>
          </cell>
          <cell r="H142">
            <v>0</v>
          </cell>
          <cell r="I142">
            <v>0</v>
          </cell>
          <cell r="K142">
            <v>0</v>
          </cell>
          <cell r="L142">
            <v>0</v>
          </cell>
          <cell r="M142">
            <v>0</v>
          </cell>
          <cell r="N142">
            <v>0</v>
          </cell>
          <cell r="O142">
            <v>0</v>
          </cell>
          <cell r="P142">
            <v>0</v>
          </cell>
          <cell r="R142">
            <v>0</v>
          </cell>
          <cell r="S142">
            <v>0</v>
          </cell>
          <cell r="T142">
            <v>0</v>
          </cell>
          <cell r="U142">
            <v>0</v>
          </cell>
          <cell r="V142">
            <v>0</v>
          </cell>
          <cell r="W142">
            <v>0</v>
          </cell>
        </row>
        <row r="143">
          <cell r="F143">
            <v>0</v>
          </cell>
          <cell r="G143">
            <v>0</v>
          </cell>
          <cell r="H143">
            <v>0</v>
          </cell>
          <cell r="I143">
            <v>0</v>
          </cell>
          <cell r="K143">
            <v>0</v>
          </cell>
          <cell r="L143">
            <v>0</v>
          </cell>
          <cell r="M143">
            <v>0</v>
          </cell>
          <cell r="N143">
            <v>0</v>
          </cell>
          <cell r="O143">
            <v>0</v>
          </cell>
          <cell r="P143">
            <v>0</v>
          </cell>
          <cell r="R143">
            <v>0</v>
          </cell>
          <cell r="S143">
            <v>0</v>
          </cell>
          <cell r="T143">
            <v>0</v>
          </cell>
          <cell r="U143">
            <v>0</v>
          </cell>
          <cell r="V143">
            <v>0</v>
          </cell>
          <cell r="W143">
            <v>0</v>
          </cell>
        </row>
        <row r="144">
          <cell r="F144">
            <v>0</v>
          </cell>
          <cell r="G144">
            <v>0</v>
          </cell>
          <cell r="H144">
            <v>0</v>
          </cell>
          <cell r="I144">
            <v>0</v>
          </cell>
          <cell r="K144">
            <v>0</v>
          </cell>
          <cell r="L144">
            <v>0</v>
          </cell>
          <cell r="M144">
            <v>0</v>
          </cell>
          <cell r="N144">
            <v>0</v>
          </cell>
          <cell r="O144">
            <v>0</v>
          </cell>
          <cell r="P144">
            <v>0</v>
          </cell>
          <cell r="R144">
            <v>0</v>
          </cell>
          <cell r="S144">
            <v>0</v>
          </cell>
          <cell r="T144">
            <v>0</v>
          </cell>
          <cell r="U144">
            <v>0</v>
          </cell>
          <cell r="V144">
            <v>0</v>
          </cell>
          <cell r="W144">
            <v>0</v>
          </cell>
        </row>
        <row r="146">
          <cell r="F146">
            <v>0</v>
          </cell>
          <cell r="G146">
            <v>0</v>
          </cell>
          <cell r="H146">
            <v>0</v>
          </cell>
          <cell r="I146">
            <v>0</v>
          </cell>
          <cell r="K146">
            <v>0</v>
          </cell>
          <cell r="L146">
            <v>0</v>
          </cell>
          <cell r="M146">
            <v>0</v>
          </cell>
          <cell r="N146">
            <v>0</v>
          </cell>
          <cell r="O146">
            <v>0</v>
          </cell>
          <cell r="P146">
            <v>0</v>
          </cell>
          <cell r="R146">
            <v>0</v>
          </cell>
          <cell r="S146">
            <v>0</v>
          </cell>
          <cell r="T146">
            <v>0</v>
          </cell>
          <cell r="U146">
            <v>0</v>
          </cell>
          <cell r="V146">
            <v>0</v>
          </cell>
          <cell r="W146">
            <v>0</v>
          </cell>
        </row>
        <row r="147">
          <cell r="F147">
            <v>0</v>
          </cell>
          <cell r="G147">
            <v>0</v>
          </cell>
          <cell r="H147">
            <v>0</v>
          </cell>
          <cell r="I147">
            <v>0</v>
          </cell>
          <cell r="K147">
            <v>0</v>
          </cell>
          <cell r="L147">
            <v>0</v>
          </cell>
          <cell r="M147">
            <v>0</v>
          </cell>
          <cell r="N147">
            <v>0</v>
          </cell>
          <cell r="O147">
            <v>0</v>
          </cell>
          <cell r="P147">
            <v>0</v>
          </cell>
          <cell r="R147">
            <v>0</v>
          </cell>
          <cell r="S147">
            <v>0</v>
          </cell>
          <cell r="T147">
            <v>0</v>
          </cell>
          <cell r="U147">
            <v>0</v>
          </cell>
          <cell r="V147">
            <v>0</v>
          </cell>
          <cell r="W147">
            <v>0</v>
          </cell>
        </row>
        <row r="148">
          <cell r="F148">
            <v>0</v>
          </cell>
          <cell r="G148">
            <v>0</v>
          </cell>
          <cell r="H148">
            <v>0</v>
          </cell>
          <cell r="I148">
            <v>0</v>
          </cell>
          <cell r="K148">
            <v>0</v>
          </cell>
          <cell r="L148">
            <v>0</v>
          </cell>
          <cell r="M148">
            <v>0</v>
          </cell>
          <cell r="N148">
            <v>0</v>
          </cell>
          <cell r="O148">
            <v>0</v>
          </cell>
          <cell r="P148">
            <v>0</v>
          </cell>
          <cell r="R148">
            <v>0</v>
          </cell>
          <cell r="S148">
            <v>0</v>
          </cell>
          <cell r="T148">
            <v>0</v>
          </cell>
          <cell r="U148">
            <v>0</v>
          </cell>
          <cell r="V148">
            <v>0</v>
          </cell>
          <cell r="W148">
            <v>0</v>
          </cell>
        </row>
        <row r="150">
          <cell r="F150">
            <v>0</v>
          </cell>
          <cell r="G150">
            <v>0</v>
          </cell>
          <cell r="H150">
            <v>0</v>
          </cell>
          <cell r="I150">
            <v>0</v>
          </cell>
          <cell r="K150">
            <v>0</v>
          </cell>
          <cell r="L150">
            <v>0</v>
          </cell>
          <cell r="M150">
            <v>0</v>
          </cell>
          <cell r="N150">
            <v>0</v>
          </cell>
          <cell r="O150">
            <v>0</v>
          </cell>
          <cell r="P150">
            <v>0</v>
          </cell>
          <cell r="R150">
            <v>0</v>
          </cell>
          <cell r="S150">
            <v>0</v>
          </cell>
          <cell r="T150">
            <v>0</v>
          </cell>
          <cell r="U150">
            <v>0</v>
          </cell>
          <cell r="V150">
            <v>0</v>
          </cell>
          <cell r="W150">
            <v>0</v>
          </cell>
        </row>
        <row r="151">
          <cell r="F151">
            <v>0</v>
          </cell>
          <cell r="G151">
            <v>0</v>
          </cell>
          <cell r="H151">
            <v>0</v>
          </cell>
          <cell r="I151">
            <v>0</v>
          </cell>
          <cell r="K151">
            <v>0</v>
          </cell>
          <cell r="L151">
            <v>0</v>
          </cell>
          <cell r="M151">
            <v>0</v>
          </cell>
          <cell r="N151">
            <v>0</v>
          </cell>
          <cell r="O151">
            <v>0</v>
          </cell>
          <cell r="P151">
            <v>0</v>
          </cell>
          <cell r="R151">
            <v>0</v>
          </cell>
          <cell r="S151">
            <v>0</v>
          </cell>
          <cell r="T151">
            <v>0</v>
          </cell>
          <cell r="U151">
            <v>0</v>
          </cell>
          <cell r="V151">
            <v>0</v>
          </cell>
          <cell r="W151">
            <v>0</v>
          </cell>
        </row>
        <row r="152">
          <cell r="F152">
            <v>0</v>
          </cell>
          <cell r="G152">
            <v>0</v>
          </cell>
          <cell r="H152">
            <v>0</v>
          </cell>
          <cell r="I152">
            <v>0</v>
          </cell>
          <cell r="K152">
            <v>0</v>
          </cell>
          <cell r="L152">
            <v>0</v>
          </cell>
          <cell r="M152">
            <v>0</v>
          </cell>
          <cell r="N152">
            <v>0</v>
          </cell>
          <cell r="O152">
            <v>0</v>
          </cell>
          <cell r="P152">
            <v>0</v>
          </cell>
          <cell r="R152">
            <v>0</v>
          </cell>
          <cell r="S152">
            <v>0</v>
          </cell>
          <cell r="T152">
            <v>0</v>
          </cell>
          <cell r="U152">
            <v>0</v>
          </cell>
          <cell r="V152">
            <v>0</v>
          </cell>
          <cell r="W152">
            <v>0</v>
          </cell>
        </row>
        <row r="160">
          <cell r="F160">
            <v>22.061292999999999</v>
          </cell>
          <cell r="G160">
            <v>1.54</v>
          </cell>
          <cell r="H160">
            <v>1.54</v>
          </cell>
          <cell r="I160">
            <v>1.54</v>
          </cell>
          <cell r="K160">
            <v>1.5049999999999999</v>
          </cell>
          <cell r="L160">
            <v>1.5049999999999999</v>
          </cell>
          <cell r="M160">
            <v>1.5049999999999999</v>
          </cell>
          <cell r="N160">
            <v>1.5049999999999999</v>
          </cell>
          <cell r="O160">
            <v>1.5049999999999999</v>
          </cell>
          <cell r="P160">
            <v>1.5049999999999999</v>
          </cell>
          <cell r="R160">
            <v>1.5049999999999999</v>
          </cell>
          <cell r="S160">
            <v>1.54</v>
          </cell>
          <cell r="T160">
            <v>1.54</v>
          </cell>
          <cell r="U160">
            <v>1.54</v>
          </cell>
          <cell r="V160">
            <v>1.54</v>
          </cell>
          <cell r="W160">
            <v>1.54</v>
          </cell>
        </row>
        <row r="162">
          <cell r="F162">
            <v>0</v>
          </cell>
          <cell r="G162">
            <v>0</v>
          </cell>
          <cell r="H162">
            <v>0</v>
          </cell>
          <cell r="I162">
            <v>0</v>
          </cell>
          <cell r="K162">
            <v>0</v>
          </cell>
          <cell r="L162">
            <v>0</v>
          </cell>
          <cell r="M162">
            <v>0</v>
          </cell>
          <cell r="N162">
            <v>0</v>
          </cell>
          <cell r="O162">
            <v>0</v>
          </cell>
          <cell r="P162">
            <v>0</v>
          </cell>
          <cell r="R162">
            <v>0</v>
          </cell>
          <cell r="S162">
            <v>0</v>
          </cell>
          <cell r="T162">
            <v>0</v>
          </cell>
          <cell r="U162">
            <v>0</v>
          </cell>
          <cell r="V162">
            <v>0</v>
          </cell>
          <cell r="W162">
            <v>0</v>
          </cell>
        </row>
        <row r="163">
          <cell r="F163">
            <v>6.7539499999999997</v>
          </cell>
          <cell r="G163">
            <v>0.5315929130289524</v>
          </cell>
          <cell r="H163">
            <v>0.49310213011792647</v>
          </cell>
          <cell r="I163">
            <v>0.47222283497625839</v>
          </cell>
          <cell r="K163">
            <v>0.81183914331094154</v>
          </cell>
          <cell r="L163">
            <v>0.88008922941912482</v>
          </cell>
          <cell r="M163">
            <v>0.6966081059712147</v>
          </cell>
          <cell r="N163">
            <v>0.76802320659651246</v>
          </cell>
          <cell r="O163">
            <v>0.78748826124171833</v>
          </cell>
          <cell r="P163">
            <v>0.78018351042501566</v>
          </cell>
          <cell r="R163">
            <v>0.64089165520908642</v>
          </cell>
          <cell r="S163">
            <v>0.78208936665379036</v>
          </cell>
          <cell r="T163">
            <v>0.53116369576691036</v>
          </cell>
          <cell r="U163">
            <v>0.54307712302448596</v>
          </cell>
          <cell r="V163">
            <v>0.55345648280530868</v>
          </cell>
          <cell r="W163">
            <v>0.46830876417502842</v>
          </cell>
        </row>
        <row r="164">
          <cell r="F164">
            <v>8.8999999999999999E-3</v>
          </cell>
          <cell r="G164">
            <v>0.04</v>
          </cell>
          <cell r="H164">
            <v>0.04</v>
          </cell>
          <cell r="I164">
            <v>0.04</v>
          </cell>
          <cell r="K164">
            <v>0.01</v>
          </cell>
          <cell r="L164">
            <v>0.01</v>
          </cell>
          <cell r="M164">
            <v>0.01</v>
          </cell>
          <cell r="N164">
            <v>0.01</v>
          </cell>
          <cell r="O164">
            <v>0.01</v>
          </cell>
          <cell r="P164">
            <v>0.01</v>
          </cell>
          <cell r="R164">
            <v>0.01</v>
          </cell>
          <cell r="S164">
            <v>0.01</v>
          </cell>
          <cell r="T164">
            <v>0.01</v>
          </cell>
          <cell r="U164">
            <v>0.01</v>
          </cell>
          <cell r="V164">
            <v>0.01</v>
          </cell>
          <cell r="W164">
            <v>0.01</v>
          </cell>
        </row>
        <row r="165">
          <cell r="F165">
            <v>-22.592979999999997</v>
          </cell>
          <cell r="G165">
            <v>0.5</v>
          </cell>
          <cell r="H165">
            <v>0.5</v>
          </cell>
          <cell r="I165">
            <v>0.5</v>
          </cell>
          <cell r="K165">
            <v>1</v>
          </cell>
          <cell r="L165">
            <v>1</v>
          </cell>
          <cell r="M165">
            <v>1</v>
          </cell>
          <cell r="N165">
            <v>1</v>
          </cell>
          <cell r="O165">
            <v>1</v>
          </cell>
          <cell r="P165">
            <v>1</v>
          </cell>
          <cell r="R165">
            <v>1</v>
          </cell>
          <cell r="S165">
            <v>1</v>
          </cell>
          <cell r="T165">
            <v>1</v>
          </cell>
          <cell r="U165">
            <v>1</v>
          </cell>
          <cell r="V165">
            <v>1</v>
          </cell>
          <cell r="W165">
            <v>1</v>
          </cell>
        </row>
        <row r="166">
          <cell r="F166">
            <v>8.5089600000000001</v>
          </cell>
          <cell r="G166">
            <v>1.6571443881014272</v>
          </cell>
          <cell r="H166">
            <v>1.5371563609262739</v>
          </cell>
          <cell r="I166">
            <v>1.4720689492555987</v>
          </cell>
          <cell r="K166">
            <v>0.92721014321280493</v>
          </cell>
          <cell r="L166">
            <v>1.2063614521216042</v>
          </cell>
          <cell r="M166">
            <v>0.89597899633906541</v>
          </cell>
          <cell r="N166">
            <v>1.0298527079148161</v>
          </cell>
          <cell r="O166">
            <v>1.2156382529818173</v>
          </cell>
          <cell r="P166">
            <v>0.98348320093876684</v>
          </cell>
          <cell r="R166">
            <v>0.64886369735867211</v>
          </cell>
          <cell r="S166">
            <v>1.0537154905995507</v>
          </cell>
          <cell r="T166">
            <v>1.6558063812175199</v>
          </cell>
          <cell r="U166">
            <v>1.6929443276405767</v>
          </cell>
          <cell r="V166">
            <v>1.7253000972366608</v>
          </cell>
          <cell r="W166">
            <v>1.4598675441880775</v>
          </cell>
        </row>
        <row r="167">
          <cell r="F167">
            <v>0.72791700000000004</v>
          </cell>
          <cell r="G167">
            <v>0.58296066666999991</v>
          </cell>
          <cell r="H167">
            <v>0.58296066666999991</v>
          </cell>
          <cell r="I167">
            <v>0.58296066666999991</v>
          </cell>
          <cell r="K167">
            <v>1.1634928333333334</v>
          </cell>
          <cell r="L167">
            <v>1.1634928333333334</v>
          </cell>
          <cell r="M167">
            <v>1.1634928333333334</v>
          </cell>
          <cell r="N167">
            <v>1.1634928333333334</v>
          </cell>
          <cell r="O167">
            <v>1.1634928333333334</v>
          </cell>
          <cell r="P167">
            <v>1.1634928333333334</v>
          </cell>
          <cell r="R167">
            <v>1.1634928333333334</v>
          </cell>
          <cell r="S167">
            <v>1.1634928333333334</v>
          </cell>
          <cell r="T167">
            <v>1.1634928333333334</v>
          </cell>
          <cell r="U167">
            <v>1.1634928333333334</v>
          </cell>
          <cell r="V167">
            <v>1.1634928333333334</v>
          </cell>
          <cell r="W167">
            <v>1.1634928333333334</v>
          </cell>
        </row>
        <row r="168">
          <cell r="F168">
            <v>0</v>
          </cell>
          <cell r="G168">
            <v>5.0000000000000001E-3</v>
          </cell>
          <cell r="H168">
            <v>5.0000000000000001E-3</v>
          </cell>
          <cell r="I168">
            <v>5.0000000000000001E-3</v>
          </cell>
          <cell r="K168">
            <v>0</v>
          </cell>
          <cell r="L168">
            <v>0</v>
          </cell>
          <cell r="M168">
            <v>0</v>
          </cell>
          <cell r="N168">
            <v>0</v>
          </cell>
          <cell r="O168">
            <v>0</v>
          </cell>
          <cell r="P168">
            <v>0</v>
          </cell>
          <cell r="R168">
            <v>0</v>
          </cell>
          <cell r="S168">
            <v>5.0000000000000001E-3</v>
          </cell>
          <cell r="T168">
            <v>5.0000000000000001E-3</v>
          </cell>
          <cell r="U168">
            <v>5.0000000000000001E-3</v>
          </cell>
          <cell r="V168">
            <v>5.0000000000000001E-3</v>
          </cell>
          <cell r="W168">
            <v>5.0000000000000001E-3</v>
          </cell>
        </row>
        <row r="169">
          <cell r="F169">
            <v>0</v>
          </cell>
          <cell r="G169">
            <v>0</v>
          </cell>
          <cell r="H169">
            <v>0</v>
          </cell>
          <cell r="I169">
            <v>0</v>
          </cell>
          <cell r="K169">
            <v>0</v>
          </cell>
          <cell r="L169">
            <v>0</v>
          </cell>
          <cell r="M169">
            <v>0</v>
          </cell>
          <cell r="N169">
            <v>0</v>
          </cell>
          <cell r="O169">
            <v>0</v>
          </cell>
          <cell r="P169">
            <v>0</v>
          </cell>
          <cell r="R169">
            <v>0</v>
          </cell>
          <cell r="S169">
            <v>0</v>
          </cell>
          <cell r="T169">
            <v>0</v>
          </cell>
          <cell r="U169">
            <v>0</v>
          </cell>
          <cell r="V169">
            <v>0</v>
          </cell>
          <cell r="W169">
            <v>0</v>
          </cell>
        </row>
      </sheetData>
      <sheetData sheetId="10" refreshError="1"/>
      <sheetData sheetId="11" refreshError="1"/>
      <sheetData sheetId="12" refreshError="1"/>
      <sheetData sheetId="13" refreshError="1"/>
      <sheetData sheetId="14"/>
      <sheetData sheetId="15"/>
      <sheetData sheetId="16"/>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ES (Detail)"/>
      <sheetName val="FTES (Detail) (2)"/>
      <sheetName val="FTES"/>
      <sheetName val="FTES (2)"/>
      <sheetName val="2014人工成本预算"/>
      <sheetName val="Sheet4"/>
      <sheetName val="Hotel (except EmpCanteen&amp;LD万元"/>
      <sheetName val="S&amp;W TotalHotel 万元"/>
      <sheetName val="S&amp;W TotalHotel"/>
      <sheetName val="S&amp;W TotalHotel (2)"/>
      <sheetName val="Hotel (except EmpCanteen&amp;LD-Ex"/>
      <sheetName val="Hotel (except EmpCanteen&amp;LD (2"/>
      <sheetName val="Hotel (except EmpCanteen&amp;LD)"/>
      <sheetName val="LD (Temp2)"/>
      <sheetName val="Hotel"/>
      <sheetName val="Hotel (2)"/>
      <sheetName val="Sum"/>
      <sheetName val="S&amp;M"/>
      <sheetName val="S&amp;M (2)"/>
      <sheetName val="A&amp;G"/>
      <sheetName val="A&amp;G (2)"/>
      <sheetName val="RoomS"/>
      <sheetName val="RoomS (2)"/>
      <sheetName val="F&amp;B"/>
      <sheetName val="F&amp;B (2)"/>
      <sheetName val="POMEC"/>
      <sheetName val="POMEC (2)"/>
      <sheetName val="Others"/>
      <sheetName val="Others (2)"/>
      <sheetName val="Employee"/>
      <sheetName val="Employee (2)"/>
      <sheetName val="Laundry"/>
      <sheetName val="Laundry (2)"/>
      <sheetName val="Sheet12"/>
      <sheetName val="Sheet12 (2)"/>
    </sheetNames>
    <sheetDataSet>
      <sheetData sheetId="0"/>
      <sheetData sheetId="1"/>
      <sheetData sheetId="2">
        <row r="6">
          <cell r="U6">
            <v>994.75</v>
          </cell>
          <cell r="V6">
            <v>11937</v>
          </cell>
          <cell r="Y6">
            <v>1009.5699999999999</v>
          </cell>
          <cell r="Z6">
            <v>12114.84</v>
          </cell>
          <cell r="AA6">
            <v>1023.43</v>
          </cell>
          <cell r="AB6">
            <v>1012.7800000000001</v>
          </cell>
          <cell r="AC6">
            <v>1006.8599999999999</v>
          </cell>
          <cell r="AD6">
            <v>974.60000000000014</v>
          </cell>
          <cell r="AE6">
            <v>973.86</v>
          </cell>
          <cell r="AF6">
            <v>990.75</v>
          </cell>
          <cell r="AG6">
            <v>999.08999999999992</v>
          </cell>
          <cell r="AH6">
            <v>1019.6599999999999</v>
          </cell>
          <cell r="AI6">
            <v>1025.5</v>
          </cell>
          <cell r="AJ6">
            <v>1028.77</v>
          </cell>
          <cell r="AK6">
            <v>1028.77</v>
          </cell>
          <cell r="AL6">
            <v>1030.77</v>
          </cell>
        </row>
        <row r="7">
          <cell r="U7">
            <v>109</v>
          </cell>
          <cell r="Y7">
            <v>106.53833333333334</v>
          </cell>
          <cell r="AA7">
            <v>102.11</v>
          </cell>
          <cell r="AB7">
            <v>101.5</v>
          </cell>
          <cell r="AC7">
            <v>99</v>
          </cell>
          <cell r="AD7">
            <v>98.07</v>
          </cell>
          <cell r="AE7">
            <v>102.06</v>
          </cell>
          <cell r="AF7">
            <v>105.69</v>
          </cell>
          <cell r="AG7">
            <v>105.77000000000001</v>
          </cell>
          <cell r="AH7">
            <v>105.20000000000002</v>
          </cell>
          <cell r="AI7">
            <v>103.05999999999997</v>
          </cell>
          <cell r="AJ7">
            <v>118</v>
          </cell>
          <cell r="AK7">
            <v>118</v>
          </cell>
          <cell r="AL7">
            <v>120</v>
          </cell>
        </row>
        <row r="8">
          <cell r="U8">
            <v>50</v>
          </cell>
          <cell r="Y8">
            <v>57.150833333333338</v>
          </cell>
          <cell r="AA8">
            <v>57.43</v>
          </cell>
          <cell r="AB8">
            <v>59</v>
          </cell>
          <cell r="AC8">
            <v>58.48</v>
          </cell>
          <cell r="AD8">
            <v>56.57</v>
          </cell>
          <cell r="AE8">
            <v>58.480000000000004</v>
          </cell>
          <cell r="AF8">
            <v>58.769999999999996</v>
          </cell>
          <cell r="AG8">
            <v>55.55</v>
          </cell>
          <cell r="AH8">
            <v>55.740000000000066</v>
          </cell>
          <cell r="AI8">
            <v>54.789999999999964</v>
          </cell>
          <cell r="AJ8">
            <v>57</v>
          </cell>
          <cell r="AK8">
            <v>57</v>
          </cell>
          <cell r="AL8">
            <v>57</v>
          </cell>
        </row>
      </sheetData>
      <sheetData sheetId="3"/>
      <sheetData sheetId="4"/>
      <sheetData sheetId="5"/>
      <sheetData sheetId="6"/>
      <sheetData sheetId="7"/>
      <sheetData sheetId="8"/>
      <sheetData sheetId="9"/>
      <sheetData sheetId="10">
        <row r="110">
          <cell r="U110">
            <v>6120.9626238943983</v>
          </cell>
        </row>
        <row r="111">
          <cell r="U111">
            <v>819.56586200000015</v>
          </cell>
        </row>
        <row r="112">
          <cell r="U112">
            <v>1316.067201664076</v>
          </cell>
        </row>
        <row r="113">
          <cell r="U113">
            <v>1569.9052529999997</v>
          </cell>
        </row>
        <row r="114">
          <cell r="U114">
            <v>18.36811617495</v>
          </cell>
        </row>
        <row r="115">
          <cell r="U115">
            <v>685.55391200000008</v>
          </cell>
        </row>
        <row r="120">
          <cell r="U120">
            <v>107.47906717518023</v>
          </cell>
        </row>
        <row r="124">
          <cell r="G124">
            <v>0</v>
          </cell>
        </row>
      </sheetData>
      <sheetData sheetId="11"/>
      <sheetData sheetId="12">
        <row r="110">
          <cell r="G110">
            <v>5696.3314263745197</v>
          </cell>
        </row>
        <row r="111">
          <cell r="G111">
            <v>621.96258116199999</v>
          </cell>
        </row>
        <row r="112">
          <cell r="G112">
            <v>1421.8668670860127</v>
          </cell>
        </row>
        <row r="113">
          <cell r="G113">
            <v>1840.2027338837358</v>
          </cell>
        </row>
        <row r="114">
          <cell r="G114">
            <v>14.20068556397</v>
          </cell>
        </row>
        <row r="115">
          <cell r="G115">
            <v>638.91528599999981</v>
          </cell>
        </row>
        <row r="120">
          <cell r="G120">
            <v>49.042848685571094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4-安全环保及节能减排费用预算表"/>
      <sheetName val="Sheet1"/>
    </sheetNames>
    <sheetDataSet>
      <sheetData sheetId="0"/>
      <sheetData sheetId="1">
        <row r="30">
          <cell r="C30">
            <v>19.181999999999999</v>
          </cell>
          <cell r="U30">
            <v>31.733499999999999</v>
          </cell>
          <cell r="W30">
            <v>39.403703999999998</v>
          </cell>
          <cell r="X30">
            <v>29.032926</v>
          </cell>
        </row>
        <row r="33">
          <cell r="C33">
            <v>5.7097519999999999</v>
          </cell>
          <cell r="U33">
            <v>16.905000000000001</v>
          </cell>
          <cell r="W33">
            <v>15.824999999999999</v>
          </cell>
          <cell r="X33">
            <v>13.884751999999999</v>
          </cell>
        </row>
      </sheetData>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君悦改造"/>
      <sheetName val="Sheet3"/>
    </sheetNames>
    <sheetDataSet>
      <sheetData sheetId="0" refreshError="1">
        <row r="3">
          <cell r="C3">
            <v>3996.7021585281968</v>
          </cell>
          <cell r="H3">
            <v>479.43183308716283</v>
          </cell>
          <cell r="I3">
            <v>479.43183308716283</v>
          </cell>
          <cell r="J3">
            <v>479.43183308716283</v>
          </cell>
          <cell r="K3">
            <v>479.43183308716283</v>
          </cell>
          <cell r="L3">
            <v>519.43183308716277</v>
          </cell>
          <cell r="M3">
            <v>519.43183308716277</v>
          </cell>
          <cell r="O3">
            <v>519.43183308716277</v>
          </cell>
          <cell r="P3">
            <v>519.43183308716277</v>
          </cell>
          <cell r="Q3">
            <v>519.43183308716277</v>
          </cell>
          <cell r="R3">
            <v>519.43183308716277</v>
          </cell>
          <cell r="S3">
            <v>519.43183308716277</v>
          </cell>
          <cell r="T3">
            <v>519.43183308716277</v>
          </cell>
        </row>
        <row r="4">
          <cell r="H4">
            <v>5.9302684102623733</v>
          </cell>
          <cell r="I4">
            <v>5.9302684102623733</v>
          </cell>
          <cell r="J4">
            <v>5.9302684102623733</v>
          </cell>
          <cell r="K4">
            <v>5.9302684102623733</v>
          </cell>
          <cell r="L4">
            <v>5.9302684102623733</v>
          </cell>
          <cell r="M4">
            <v>5.9302684102623733</v>
          </cell>
          <cell r="O4">
            <v>5.9302684102623733</v>
          </cell>
          <cell r="P4">
            <v>5.9302684102623733</v>
          </cell>
          <cell r="Q4">
            <v>5.9302684102623733</v>
          </cell>
          <cell r="R4">
            <v>5.9302684102623733</v>
          </cell>
          <cell r="S4">
            <v>5.9302684102623733</v>
          </cell>
          <cell r="T4">
            <v>5.9302684102623733</v>
          </cell>
        </row>
        <row r="5">
          <cell r="H5">
            <v>176.36507266846289</v>
          </cell>
          <cell r="I5">
            <v>176.36507266846289</v>
          </cell>
          <cell r="J5">
            <v>176.36507266846289</v>
          </cell>
          <cell r="K5">
            <v>176.36507266846289</v>
          </cell>
          <cell r="L5">
            <v>176.36507266846289</v>
          </cell>
          <cell r="M5">
            <v>176.36507266846289</v>
          </cell>
          <cell r="O5">
            <v>176.36507266846289</v>
          </cell>
          <cell r="P5">
            <v>176.36507266846289</v>
          </cell>
          <cell r="Q5">
            <v>176.36507266846289</v>
          </cell>
          <cell r="R5">
            <v>176.36507266846289</v>
          </cell>
          <cell r="S5">
            <v>176.36507266846289</v>
          </cell>
          <cell r="T5">
            <v>176.36507266846289</v>
          </cell>
        </row>
        <row r="6">
          <cell r="H6">
            <v>12.358632193984006</v>
          </cell>
          <cell r="I6">
            <v>12.358632193984006</v>
          </cell>
          <cell r="J6">
            <v>12.358632193984006</v>
          </cell>
          <cell r="K6">
            <v>12.358632193984006</v>
          </cell>
          <cell r="L6">
            <v>12.358632193984006</v>
          </cell>
          <cell r="M6">
            <v>12.358632193984006</v>
          </cell>
          <cell r="O6">
            <v>12.358632193984006</v>
          </cell>
          <cell r="P6">
            <v>12.358632193984006</v>
          </cell>
          <cell r="Q6">
            <v>12.358632193984006</v>
          </cell>
          <cell r="R6">
            <v>12.358632193984006</v>
          </cell>
          <cell r="S6">
            <v>12.358632193984006</v>
          </cell>
          <cell r="T6">
            <v>12.358632193984006</v>
          </cell>
        </row>
        <row r="8">
          <cell r="H8">
            <v>0</v>
          </cell>
          <cell r="I8">
            <v>0</v>
          </cell>
          <cell r="J8">
            <v>50</v>
          </cell>
          <cell r="K8">
            <v>50</v>
          </cell>
          <cell r="L8">
            <v>50</v>
          </cell>
          <cell r="M8">
            <v>50</v>
          </cell>
          <cell r="O8">
            <v>50</v>
          </cell>
          <cell r="P8">
            <v>50</v>
          </cell>
          <cell r="Q8">
            <v>50</v>
          </cell>
          <cell r="R8">
            <v>50</v>
          </cell>
          <cell r="S8">
            <v>50</v>
          </cell>
          <cell r="T8">
            <v>250</v>
          </cell>
        </row>
      </sheetData>
      <sheetData sheetId="1" refreshError="1"/>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92"/>
  <sheetViews>
    <sheetView showGridLines="0" zoomScaleSheetLayoutView="100" workbookViewId="0">
      <pane xSplit="3" ySplit="5" topLeftCell="D6" activePane="bottomRight" state="frozen"/>
      <selection activeCell="F34" sqref="F34"/>
      <selection pane="topRight" activeCell="F34" sqref="F34"/>
      <selection pane="bottomLeft" activeCell="F34" sqref="F34"/>
      <selection pane="bottomRight" activeCell="E6" sqref="E6"/>
    </sheetView>
  </sheetViews>
  <sheetFormatPr defaultRowHeight="16.5" customHeight="1"/>
  <cols>
    <col min="1" max="1" width="11.25" style="409" customWidth="1"/>
    <col min="2" max="2" width="27.125" style="409" customWidth="1"/>
    <col min="3" max="3" width="29.25" style="216" customWidth="1"/>
    <col min="4" max="5" width="12.25" style="4" customWidth="1"/>
    <col min="6" max="7" width="12.25" style="409" customWidth="1"/>
    <col min="8" max="16384" width="9" style="409"/>
  </cols>
  <sheetData>
    <row r="1" spans="1:21" ht="11.25" customHeight="1">
      <c r="A1" s="741" t="s">
        <v>1131</v>
      </c>
      <c r="B1" s="742"/>
      <c r="C1" s="742"/>
      <c r="D1" s="742"/>
      <c r="E1" s="742"/>
      <c r="F1" s="742"/>
      <c r="G1" s="418"/>
    </row>
    <row r="2" spans="1:21" ht="11.25" customHeight="1">
      <c r="A2" s="743"/>
      <c r="B2" s="744"/>
      <c r="C2" s="744"/>
      <c r="D2" s="744"/>
      <c r="E2" s="744"/>
      <c r="F2" s="744"/>
      <c r="G2" s="419" t="str">
        <f>IF(COUNTIF(D6:G26,"ERROR")=0,"OK","ERROR")</f>
        <v>OK</v>
      </c>
    </row>
    <row r="3" spans="1:21" ht="11.25" customHeight="1" thickBot="1">
      <c r="A3" s="743"/>
      <c r="B3" s="744"/>
      <c r="C3" s="744"/>
      <c r="D3" s="744"/>
      <c r="E3" s="744"/>
      <c r="F3" s="744"/>
      <c r="G3" s="418"/>
    </row>
    <row r="4" spans="1:21" ht="16.5" customHeight="1">
      <c r="A4" s="745" t="s">
        <v>1132</v>
      </c>
      <c r="B4" s="747" t="s">
        <v>1133</v>
      </c>
      <c r="C4" s="747" t="s">
        <v>1134</v>
      </c>
      <c r="D4" s="749" t="s">
        <v>1466</v>
      </c>
      <c r="E4" s="751" t="s">
        <v>1458</v>
      </c>
      <c r="F4" s="751" t="s">
        <v>1457</v>
      </c>
      <c r="G4" s="734" t="s">
        <v>1456</v>
      </c>
    </row>
    <row r="5" spans="1:21" s="410" customFormat="1" ht="16.5" customHeight="1" thickBot="1">
      <c r="A5" s="746"/>
      <c r="B5" s="748"/>
      <c r="C5" s="748"/>
      <c r="D5" s="750"/>
      <c r="E5" s="752"/>
      <c r="F5" s="752"/>
      <c r="G5" s="735"/>
      <c r="I5" s="409"/>
      <c r="J5" s="409"/>
      <c r="K5" s="409"/>
      <c r="L5" s="409"/>
      <c r="M5" s="409"/>
      <c r="N5" s="409"/>
      <c r="O5" s="409"/>
      <c r="P5" s="409"/>
      <c r="Q5" s="409"/>
      <c r="R5" s="409"/>
      <c r="S5" s="409"/>
      <c r="T5" s="409"/>
      <c r="U5" s="409"/>
    </row>
    <row r="6" spans="1:21" s="410" customFormat="1" ht="16.5" customHeight="1">
      <c r="A6" s="736" t="s">
        <v>1135</v>
      </c>
      <c r="B6" s="411" t="s">
        <v>1136</v>
      </c>
      <c r="C6" s="420" t="s">
        <v>1137</v>
      </c>
      <c r="D6" s="413" t="e">
        <f>IF(ROUND('M1-资产负债表'!D39-'M1-资产负债表'!H39+'M1-资产负债表'!E39-'M1-资产负债表'!I39,0)=0,"OK","ERROR")</f>
        <v>#REF!</v>
      </c>
      <c r="E6" s="214" t="e">
        <f>IF(ROUND('M1-资产负债表'!C39-'M1-资产负债表'!G39,0)=0,"OK","ERROR")</f>
        <v>#REF!</v>
      </c>
      <c r="F6" s="214" t="s">
        <v>1138</v>
      </c>
      <c r="G6" s="215" t="s">
        <v>1138</v>
      </c>
      <c r="I6" s="409"/>
      <c r="J6" s="409"/>
      <c r="K6" s="409"/>
      <c r="L6" s="409"/>
      <c r="M6" s="409"/>
      <c r="N6" s="409"/>
      <c r="O6" s="409"/>
      <c r="P6" s="409"/>
      <c r="Q6" s="409"/>
      <c r="R6" s="409"/>
      <c r="S6" s="409"/>
      <c r="T6" s="409"/>
      <c r="U6" s="409"/>
    </row>
    <row r="7" spans="1:21" s="410" customFormat="1" ht="16.5" customHeight="1">
      <c r="A7" s="736"/>
      <c r="B7" s="411" t="s">
        <v>1139</v>
      </c>
      <c r="C7" s="415" t="s">
        <v>1140</v>
      </c>
      <c r="D7" s="413" t="e">
        <f t="array" ref="D7">IF(ROUND(SUM(ABS('M3-现金流量表'!D86:H86)),0)=0,"OK","error")</f>
        <v>#REF!</v>
      </c>
      <c r="E7" s="414" t="str">
        <f t="array" ref="E7">IF(ROUND(SUM(ABS('M3-现金流量表'!W86)),0)=0,"OK","error")</f>
        <v>OK</v>
      </c>
      <c r="F7" s="214" t="s">
        <v>1138</v>
      </c>
      <c r="G7" s="215" t="s">
        <v>1138</v>
      </c>
      <c r="I7" s="409"/>
      <c r="J7" s="409"/>
      <c r="K7" s="409"/>
      <c r="L7" s="409"/>
      <c r="M7" s="409"/>
      <c r="N7" s="409"/>
      <c r="O7" s="409"/>
      <c r="P7" s="409"/>
      <c r="Q7" s="409"/>
      <c r="R7" s="409"/>
      <c r="S7" s="409"/>
      <c r="T7" s="409"/>
      <c r="U7" s="409"/>
    </row>
    <row r="8" spans="1:21" ht="16.5" customHeight="1">
      <c r="A8" s="736"/>
      <c r="B8" s="416" t="s">
        <v>1160</v>
      </c>
      <c r="C8" s="412" t="s">
        <v>1143</v>
      </c>
      <c r="D8" s="413" t="str">
        <f t="array" ref="D8">IF(ROUND(SUM(ABS('M4-营业成本'!D484:H484)),0)=0,"OK","error")</f>
        <v>OK</v>
      </c>
      <c r="E8" s="414" t="str">
        <f t="array" ref="E8">IF(ROUND(SUM(ABS('M4-营业成本'!I484:W484)),0)=0,"OK","error")</f>
        <v>OK</v>
      </c>
      <c r="F8" s="414" t="e">
        <f t="array" ref="F8">IF(ROUND(SUM(ABS('M4-营业成本'!AA484)),0)=0,"OK","error")</f>
        <v>#REF!</v>
      </c>
      <c r="G8" s="421" t="e">
        <f t="array" ref="G8">IF(ROUND(SUM(ABS('M4-营业成本'!AE484)),0)=0,"OK","error")</f>
        <v>#REF!</v>
      </c>
    </row>
    <row r="9" spans="1:21" ht="16.5" customHeight="1">
      <c r="A9" s="736"/>
      <c r="B9" s="416" t="s">
        <v>1161</v>
      </c>
      <c r="C9" s="412" t="s">
        <v>1144</v>
      </c>
      <c r="D9" s="413" t="str">
        <f t="array" ref="D9">IF(ROUND(SUM(ABS('M6-销售费用'!D410:H410)),0)=0,"OK","error")</f>
        <v>OK</v>
      </c>
      <c r="E9" s="414" t="str">
        <f t="array" ref="E9">IF(ROUND(SUM(ABS('M6-销售费用'!I410:W410)),0)=0,"OK","error")</f>
        <v>OK</v>
      </c>
      <c r="F9" s="414" t="e">
        <f t="array" ref="F9">IF(ROUND(SUM(ABS('M6-销售费用'!AA410)),0)=0,"OK","error")</f>
        <v>#REF!</v>
      </c>
      <c r="G9" s="421" t="e">
        <f t="array" ref="G9">IF(ROUND(SUM(ABS('M6-销售费用'!AE410)),0)=0,"OK","error")</f>
        <v>#REF!</v>
      </c>
    </row>
    <row r="10" spans="1:21" ht="16.5" customHeight="1">
      <c r="A10" s="736"/>
      <c r="B10" s="416" t="s">
        <v>1162</v>
      </c>
      <c r="C10" s="412" t="s">
        <v>1145</v>
      </c>
      <c r="D10" s="413" t="str">
        <f>IF(ROUND(SUM(ABS('M7-管理费用'!D435:H435)),0)=0,"OK","error")</f>
        <v>OK</v>
      </c>
      <c r="E10" s="414" t="str">
        <f>IF(ROUND(ABS(SUM('M7-管理费用'!I435:W435)),0)=0,"OK","error")</f>
        <v>OK</v>
      </c>
      <c r="F10" s="414" t="e">
        <f>IF(ROUND(SUM(ABS('M7-管理费用'!AA435)),0)=0,"OK","error")</f>
        <v>#REF!</v>
      </c>
      <c r="G10" s="421" t="e">
        <f>IF(ROUND(SUM(ABS('M7-管理费用'!AE435)),0)=0,"OK","error")</f>
        <v>#REF!</v>
      </c>
    </row>
    <row r="11" spans="1:21" ht="16.5" customHeight="1">
      <c r="A11" s="736"/>
      <c r="B11" s="539" t="s">
        <v>1499</v>
      </c>
      <c r="C11" s="546" t="s">
        <v>1500</v>
      </c>
      <c r="D11" s="413" t="str">
        <f t="array" ref="D11">IF(ROUND(SUM(ABS('M7-1-酒店开办费'!D68:H68)),0)=0,"OK","error")</f>
        <v>OK</v>
      </c>
      <c r="E11" s="414" t="str">
        <f t="array" ref="E11">IF(ROUND(SUM(ABS('M7-1-酒店开办费'!I68:W68)),0)=0,"OK","error")</f>
        <v>OK</v>
      </c>
      <c r="F11" s="414" t="str">
        <f t="array" ref="F11">IF(ROUND(SUM(ABS('M7-1-酒店开办费'!AA68)),0)=0,"OK","error")</f>
        <v>OK</v>
      </c>
      <c r="G11" s="421" t="str">
        <f t="array" ref="G11">IF(ROUND(SUM(ABS('M7-1-酒店开办费'!AE68)),0)=0,"OK","error")</f>
        <v>OK</v>
      </c>
    </row>
    <row r="12" spans="1:21" ht="16.5" customHeight="1">
      <c r="A12" s="736"/>
      <c r="B12" s="417" t="s">
        <v>1163</v>
      </c>
      <c r="C12" s="412" t="s">
        <v>1146</v>
      </c>
      <c r="D12" s="413" t="str">
        <f t="array" ref="D12">IF(ROUND(SUM(ABS('M8-财务费用'!D267:H268)),0)=0,"OK","error")</f>
        <v>OK</v>
      </c>
      <c r="E12" s="426" t="str">
        <f t="array" ref="E12">IF(ROUND(SUM(ABS('M8-财务费用'!I267:W268)),0)=0,"OK","error")</f>
        <v>OK</v>
      </c>
      <c r="F12" s="426" t="str">
        <f t="array" ref="F12">IF(ROUND(SUM(ABS('M8-财务费用'!AA267:AA268)),0)=0,"OK","error")</f>
        <v>OK</v>
      </c>
      <c r="G12" s="432" t="str">
        <f t="array" ref="G12">IF(ROUND(SUM(ABS('M8-财务费用'!AE267:AE268)),0)=0,"OK","error")</f>
        <v>OK</v>
      </c>
    </row>
    <row r="13" spans="1:21" ht="16.5" customHeight="1">
      <c r="A13" s="737" t="s">
        <v>1165</v>
      </c>
      <c r="B13" s="416" t="s">
        <v>1166</v>
      </c>
      <c r="C13" s="428" t="s">
        <v>1158</v>
      </c>
      <c r="D13" s="429" t="str">
        <f>IF(ROUND('M1-资产负债表'!E8-'M3-现金流量表'!D85+'M1-资产负债表'!D8-'M3-现金流量表'!H85,0)=0,"OK","ERROR")</f>
        <v>OK</v>
      </c>
      <c r="E13" s="214" t="str">
        <f>IF(ROUND('M1-资产负债表'!C8-'M3-现金流量表'!W85,0)=0,"OK","ERROR")</f>
        <v>OK</v>
      </c>
      <c r="F13" s="425" t="s">
        <v>1138</v>
      </c>
      <c r="G13" s="215" t="s">
        <v>1138</v>
      </c>
    </row>
    <row r="14" spans="1:21" ht="16.5" customHeight="1">
      <c r="A14" s="738"/>
      <c r="B14" s="416" t="s">
        <v>1164</v>
      </c>
      <c r="C14" s="555" t="s">
        <v>1159</v>
      </c>
      <c r="D14" s="425" t="e">
        <f>IF(ROUND('M2-利润表'!H118-'C11-酒店专用表'!#REF!,0)=0,"OK","ERROR")</f>
        <v>#REF!</v>
      </c>
      <c r="E14" s="214" t="e">
        <f>IF(ROUND('M2-利润表'!W118-'C11-酒店专用表'!#REF!,0)=0,"OK","ERROR")</f>
        <v>#REF!</v>
      </c>
      <c r="F14" s="425" t="e">
        <f>IF(ROUND('M2-利润表'!AA118-'C11-酒店专用表'!#REF!,0)=0,"OK","ERROR")</f>
        <v>#REF!</v>
      </c>
      <c r="G14" s="215" t="e">
        <f>IF(ROUND('M2-利润表'!AE118-'C11-酒店专用表'!#REF!,0)=0,"OK","ERROR")</f>
        <v>#REF!</v>
      </c>
    </row>
    <row r="15" spans="1:21" ht="16.5" customHeight="1">
      <c r="A15" s="739"/>
      <c r="B15" s="416" t="s">
        <v>1164</v>
      </c>
      <c r="C15" s="427" t="s">
        <v>1167</v>
      </c>
      <c r="D15" s="425" t="e">
        <f t="array" ref="D15">IF(ROUND(SUM(ABS('C11-酒店专用表'!#REF!)),0)=0,"OK","error")</f>
        <v>#REF!</v>
      </c>
      <c r="E15" s="414" t="str">
        <f t="array" ref="E15">IF(ROUND(SUM(ABS('C11-酒店专用表'!D93:O93)),0)=0,"OK","error")</f>
        <v>OK</v>
      </c>
      <c r="F15" s="425" t="e">
        <f t="array" ref="F15">IF(ROUND(SUM(ABS('C11-酒店专用表'!#REF!)),0)=0,"OK","error")</f>
        <v>#REF!</v>
      </c>
      <c r="G15" s="215" t="e">
        <f t="array" ref="G15">IF(ROUND(SUM(ABS('C11-酒店专用表'!#REF!)),0)=0,"OK","error")</f>
        <v>#REF!</v>
      </c>
    </row>
    <row r="16" spans="1:21" ht="16.5" customHeight="1">
      <c r="A16" s="739"/>
      <c r="B16" s="416" t="s">
        <v>1141</v>
      </c>
      <c r="C16" s="213" t="s">
        <v>1147</v>
      </c>
      <c r="D16" s="425" t="str">
        <f>IF(ROUND('S1-部门费用表'!R55,0)=0,"OK","ERROR")</f>
        <v>OK</v>
      </c>
      <c r="E16" s="214" t="str">
        <f>IF(ROUND('S1-部门费用表'!W55,0)=0,"OK","ERROR")</f>
        <v>OK</v>
      </c>
      <c r="F16" s="425" t="s">
        <v>1138</v>
      </c>
      <c r="G16" s="215" t="s">
        <v>1138</v>
      </c>
    </row>
    <row r="17" spans="1:7" ht="16.5" customHeight="1">
      <c r="A17" s="739"/>
      <c r="B17" s="416" t="s">
        <v>1141</v>
      </c>
      <c r="C17" s="213" t="s">
        <v>1148</v>
      </c>
      <c r="D17" s="425" t="str">
        <f>IF(ROUND('S1-部门费用表'!R56,0)=0,"OK","ERROR")</f>
        <v>OK</v>
      </c>
      <c r="E17" s="214" t="str">
        <f>IF(ROUND('S1-部门费用表'!W56,0)=0,"OK","ERROR")</f>
        <v>OK</v>
      </c>
      <c r="F17" s="425" t="s">
        <v>1138</v>
      </c>
      <c r="G17" s="215" t="s">
        <v>1138</v>
      </c>
    </row>
    <row r="18" spans="1:7" ht="16.5" customHeight="1">
      <c r="A18" s="739"/>
      <c r="B18" s="416" t="s">
        <v>1141</v>
      </c>
      <c r="C18" s="213" t="s">
        <v>1149</v>
      </c>
      <c r="D18" s="425" t="str">
        <f>IF(ROUND('S2-人工成本表'!K16,0)=0,"OK","ERROR")</f>
        <v>OK</v>
      </c>
      <c r="E18" s="214" t="str">
        <f>IF(ROUND('S2-人工成本表'!L16,0)=0,"OK","ERROR")</f>
        <v>OK</v>
      </c>
      <c r="F18" s="425" t="s">
        <v>1138</v>
      </c>
      <c r="G18" s="215" t="s">
        <v>1138</v>
      </c>
    </row>
    <row r="19" spans="1:7" ht="16.5" customHeight="1">
      <c r="A19" s="739"/>
      <c r="B19" s="416" t="s">
        <v>1141</v>
      </c>
      <c r="C19" s="213" t="s">
        <v>1150</v>
      </c>
      <c r="D19" s="425" t="str">
        <f>IF(ROUND('S2-人工成本表'!N16,0)=0,"OK","ERROR")</f>
        <v>OK</v>
      </c>
      <c r="E19" s="214" t="str">
        <f>IF(ROUND('S2-人工成本表'!O16,0)=0,"OK","ERROR")</f>
        <v>OK</v>
      </c>
      <c r="F19" s="425" t="s">
        <v>1138</v>
      </c>
      <c r="G19" s="215" t="s">
        <v>1138</v>
      </c>
    </row>
    <row r="20" spans="1:7" ht="16.5" customHeight="1">
      <c r="A20" s="739"/>
      <c r="B20" s="416" t="s">
        <v>1141</v>
      </c>
      <c r="C20" s="213" t="s">
        <v>1151</v>
      </c>
      <c r="D20" s="425" t="str">
        <f>IF(ROUND('S2-人工成本表'!Q16,0)=0,"OK","ERROR")</f>
        <v>OK</v>
      </c>
      <c r="E20" s="214" t="str">
        <f>IF(ROUND('S2-人工成本表'!R16,0)=0,"OK","ERROR")</f>
        <v>OK</v>
      </c>
      <c r="F20" s="425" t="s">
        <v>1138</v>
      </c>
      <c r="G20" s="215" t="s">
        <v>1138</v>
      </c>
    </row>
    <row r="21" spans="1:7" ht="16.5" customHeight="1">
      <c r="A21" s="739"/>
      <c r="B21" s="416" t="s">
        <v>1141</v>
      </c>
      <c r="C21" s="213" t="s">
        <v>1152</v>
      </c>
      <c r="D21" s="425" t="str">
        <f>IF(ROUND('S2-人工成本表'!T16,0)=0,"OK","ERROR")</f>
        <v>OK</v>
      </c>
      <c r="E21" s="214" t="str">
        <f>IF(ROUND('S2-人工成本表'!U16,0)=0,"OK","ERROR")</f>
        <v>OK</v>
      </c>
      <c r="F21" s="425" t="s">
        <v>1138</v>
      </c>
      <c r="G21" s="215" t="s">
        <v>1138</v>
      </c>
    </row>
    <row r="22" spans="1:7" ht="16.5" customHeight="1">
      <c r="A22" s="739"/>
      <c r="B22" s="416" t="s">
        <v>1141</v>
      </c>
      <c r="C22" s="213" t="s">
        <v>1153</v>
      </c>
      <c r="D22" s="425" t="str">
        <f>IF(ROUND('S2-人工成本表'!W16,0)=0,"OK","ERROR")</f>
        <v>OK</v>
      </c>
      <c r="E22" s="214" t="str">
        <f>IF(ROUND('S2-人工成本表'!X16,0)=0,"OK","ERROR")</f>
        <v>OK</v>
      </c>
      <c r="F22" s="425" t="s">
        <v>1138</v>
      </c>
      <c r="G22" s="215" t="s">
        <v>1138</v>
      </c>
    </row>
    <row r="23" spans="1:7" ht="16.5" customHeight="1">
      <c r="A23" s="739"/>
      <c r="B23" s="416" t="s">
        <v>1141</v>
      </c>
      <c r="C23" s="213" t="s">
        <v>1154</v>
      </c>
      <c r="D23" s="425" t="str">
        <f>IF(ROUND('S2-人工成本表'!Z16,0)=0,"OK","ERROR")</f>
        <v>OK</v>
      </c>
      <c r="E23" s="214" t="str">
        <f>IF(ROUND('S2-人工成本表'!AA16,0)=0,"OK","ERROR")</f>
        <v>OK</v>
      </c>
      <c r="F23" s="425" t="s">
        <v>1138</v>
      </c>
      <c r="G23" s="215" t="s">
        <v>1138</v>
      </c>
    </row>
    <row r="24" spans="1:7" ht="16.5" customHeight="1">
      <c r="A24" s="739"/>
      <c r="B24" s="416" t="s">
        <v>1141</v>
      </c>
      <c r="C24" s="213" t="s">
        <v>1155</v>
      </c>
      <c r="D24" s="425" t="str">
        <f>IF(ROUND('S2-人工成本表'!AC16,0)=0,"OK","ERROR")</f>
        <v>OK</v>
      </c>
      <c r="E24" s="214" t="str">
        <f>IF(ROUND('S2-人工成本表'!AD16,0)=0,"OK","ERROR")</f>
        <v>OK</v>
      </c>
      <c r="F24" s="425" t="s">
        <v>1138</v>
      </c>
      <c r="G24" s="215" t="s">
        <v>1138</v>
      </c>
    </row>
    <row r="25" spans="1:7" ht="16.5" customHeight="1">
      <c r="A25" s="739"/>
      <c r="B25" s="416" t="s">
        <v>1141</v>
      </c>
      <c r="C25" s="213" t="s">
        <v>1156</v>
      </c>
      <c r="D25" s="425" t="str">
        <f>IF(ROUND('S2-人工成本表'!AF16,0)=0,"OK","ERROR")</f>
        <v>OK</v>
      </c>
      <c r="E25" s="214" t="str">
        <f>IF(ROUND('S2-人工成本表'!AG16,0)=0,"OK","ERROR")</f>
        <v>OK</v>
      </c>
      <c r="F25" s="425" t="s">
        <v>1138</v>
      </c>
      <c r="G25" s="215" t="s">
        <v>1138</v>
      </c>
    </row>
    <row r="26" spans="1:7" ht="16.5" customHeight="1" thickBot="1">
      <c r="A26" s="740"/>
      <c r="B26" s="422" t="s">
        <v>1141</v>
      </c>
      <c r="C26" s="430" t="s">
        <v>1157</v>
      </c>
      <c r="D26" s="431" t="str">
        <f>IF(ROUND('S2-人工成本表'!AI16,0)=0,"OK","ERROR")</f>
        <v>OK</v>
      </c>
      <c r="E26" s="423" t="str">
        <f>IF(ROUND('S2-人工成本表'!AJ16,0)=0,"OK","ERROR")</f>
        <v>OK</v>
      </c>
      <c r="F26" s="431" t="s">
        <v>1138</v>
      </c>
      <c r="G26" s="424" t="s">
        <v>1138</v>
      </c>
    </row>
    <row r="27" spans="1:7" ht="16.5" customHeight="1">
      <c r="C27" s="212"/>
      <c r="D27" s="3"/>
      <c r="E27" s="3"/>
    </row>
    <row r="28" spans="1:7" ht="16.5" customHeight="1">
      <c r="C28" s="212"/>
      <c r="D28" s="3"/>
      <c r="E28" s="3"/>
    </row>
    <row r="29" spans="1:7" ht="16.5" customHeight="1">
      <c r="C29" s="212"/>
      <c r="D29" s="3"/>
      <c r="E29" s="3"/>
    </row>
    <row r="30" spans="1:7" ht="16.5" customHeight="1">
      <c r="C30" s="212"/>
      <c r="D30" s="3"/>
      <c r="E30" s="3"/>
    </row>
    <row r="31" spans="1:7" ht="16.5" customHeight="1">
      <c r="C31" s="212"/>
      <c r="D31" s="3"/>
      <c r="E31" s="3"/>
    </row>
    <row r="32" spans="1:7" ht="16.5" customHeight="1">
      <c r="C32" s="212"/>
      <c r="D32" s="3"/>
      <c r="E32" s="3"/>
    </row>
    <row r="33" spans="3:5" ht="16.5" customHeight="1">
      <c r="C33" s="212"/>
      <c r="D33" s="3"/>
      <c r="E33" s="3"/>
    </row>
    <row r="34" spans="3:5" ht="16.5" customHeight="1">
      <c r="C34" s="212"/>
      <c r="D34" s="3"/>
      <c r="E34" s="3"/>
    </row>
    <row r="35" spans="3:5" ht="16.5" customHeight="1">
      <c r="C35" s="212"/>
      <c r="D35" s="3"/>
      <c r="E35" s="3"/>
    </row>
    <row r="36" spans="3:5" ht="16.5" customHeight="1">
      <c r="C36" s="212"/>
      <c r="D36" s="3"/>
      <c r="E36" s="3"/>
    </row>
    <row r="37" spans="3:5" ht="16.5" customHeight="1">
      <c r="C37" s="212"/>
      <c r="D37" s="3"/>
      <c r="E37" s="3"/>
    </row>
    <row r="38" spans="3:5" ht="16.5" customHeight="1">
      <c r="C38" s="212"/>
      <c r="D38" s="3"/>
      <c r="E38" s="3"/>
    </row>
    <row r="39" spans="3:5" ht="16.5" customHeight="1">
      <c r="C39" s="212"/>
      <c r="D39" s="3"/>
      <c r="E39" s="3"/>
    </row>
    <row r="40" spans="3:5" ht="16.5" customHeight="1">
      <c r="C40" s="212"/>
      <c r="D40" s="3"/>
      <c r="E40" s="3"/>
    </row>
    <row r="41" spans="3:5" ht="16.5" customHeight="1">
      <c r="C41" s="212"/>
      <c r="D41" s="3"/>
      <c r="E41" s="3"/>
    </row>
    <row r="42" spans="3:5" ht="16.5" customHeight="1">
      <c r="C42" s="212"/>
      <c r="D42" s="3"/>
      <c r="E42" s="3"/>
    </row>
    <row r="43" spans="3:5" ht="16.5" customHeight="1">
      <c r="C43" s="212"/>
      <c r="D43" s="3"/>
      <c r="E43" s="3"/>
    </row>
    <row r="44" spans="3:5" ht="16.5" customHeight="1">
      <c r="C44" s="212"/>
      <c r="D44" s="3"/>
      <c r="E44" s="3"/>
    </row>
    <row r="45" spans="3:5" ht="16.5" customHeight="1">
      <c r="C45" s="212"/>
      <c r="D45" s="3"/>
      <c r="E45" s="3"/>
    </row>
    <row r="46" spans="3:5" ht="16.5" customHeight="1">
      <c r="C46" s="212"/>
      <c r="D46" s="3"/>
      <c r="E46" s="3"/>
    </row>
    <row r="47" spans="3:5" ht="16.5" customHeight="1">
      <c r="C47" s="212"/>
      <c r="D47" s="3"/>
      <c r="E47" s="3"/>
    </row>
    <row r="48" spans="3:5" ht="16.5" customHeight="1">
      <c r="C48" s="212"/>
      <c r="D48" s="3"/>
      <c r="E48" s="3"/>
    </row>
    <row r="49" spans="3:5" ht="16.5" customHeight="1">
      <c r="C49" s="212"/>
      <c r="D49" s="3"/>
      <c r="E49" s="3"/>
    </row>
    <row r="50" spans="3:5" ht="16.5" customHeight="1">
      <c r="C50" s="212"/>
      <c r="D50" s="3"/>
      <c r="E50" s="3"/>
    </row>
    <row r="51" spans="3:5" ht="16.5" customHeight="1">
      <c r="C51" s="212"/>
      <c r="D51" s="3"/>
      <c r="E51" s="3"/>
    </row>
    <row r="52" spans="3:5" ht="16.5" customHeight="1">
      <c r="C52" s="212"/>
      <c r="D52" s="3"/>
      <c r="E52" s="3"/>
    </row>
    <row r="53" spans="3:5" ht="16.5" customHeight="1">
      <c r="C53" s="212"/>
      <c r="D53" s="3"/>
      <c r="E53" s="3"/>
    </row>
    <row r="54" spans="3:5" ht="16.5" customHeight="1">
      <c r="C54" s="212"/>
      <c r="D54" s="3"/>
      <c r="E54" s="3"/>
    </row>
    <row r="55" spans="3:5" ht="16.5" customHeight="1">
      <c r="C55" s="212"/>
      <c r="D55" s="3"/>
      <c r="E55" s="3"/>
    </row>
    <row r="56" spans="3:5" ht="16.5" customHeight="1">
      <c r="C56" s="212"/>
      <c r="D56" s="3"/>
      <c r="E56" s="3"/>
    </row>
    <row r="57" spans="3:5" ht="16.5" customHeight="1">
      <c r="C57" s="212"/>
      <c r="D57" s="3"/>
      <c r="E57" s="3"/>
    </row>
    <row r="58" spans="3:5" ht="16.5" customHeight="1">
      <c r="C58" s="212"/>
      <c r="D58" s="3"/>
      <c r="E58" s="3"/>
    </row>
    <row r="59" spans="3:5" ht="16.5" customHeight="1">
      <c r="C59" s="212"/>
      <c r="D59" s="3"/>
      <c r="E59" s="3"/>
    </row>
    <row r="60" spans="3:5" ht="16.5" customHeight="1">
      <c r="C60" s="212"/>
      <c r="D60" s="3"/>
      <c r="E60" s="3"/>
    </row>
    <row r="61" spans="3:5" ht="16.5" customHeight="1">
      <c r="C61" s="212"/>
      <c r="D61" s="3"/>
      <c r="E61" s="3"/>
    </row>
    <row r="62" spans="3:5" ht="16.5" customHeight="1">
      <c r="C62" s="212"/>
      <c r="D62" s="3"/>
      <c r="E62" s="3"/>
    </row>
    <row r="63" spans="3:5" ht="16.5" customHeight="1">
      <c r="C63" s="212"/>
      <c r="D63" s="3"/>
      <c r="E63" s="3"/>
    </row>
    <row r="64" spans="3:5" ht="16.5" customHeight="1">
      <c r="C64" s="212"/>
      <c r="D64" s="3"/>
      <c r="E64" s="3"/>
    </row>
    <row r="65" spans="3:5" ht="16.5" customHeight="1">
      <c r="C65" s="212"/>
      <c r="D65" s="3"/>
      <c r="E65" s="3"/>
    </row>
    <row r="66" spans="3:5" ht="16.5" customHeight="1">
      <c r="C66" s="212"/>
      <c r="D66" s="3"/>
      <c r="E66" s="3"/>
    </row>
    <row r="67" spans="3:5" ht="16.5" customHeight="1">
      <c r="C67" s="212"/>
      <c r="D67" s="3"/>
      <c r="E67" s="3"/>
    </row>
    <row r="68" spans="3:5" ht="16.5" customHeight="1">
      <c r="C68" s="212"/>
      <c r="D68" s="3"/>
      <c r="E68" s="3"/>
    </row>
    <row r="69" spans="3:5" ht="16.5" customHeight="1">
      <c r="C69" s="212"/>
      <c r="D69" s="3"/>
      <c r="E69" s="3"/>
    </row>
    <row r="70" spans="3:5" ht="16.5" customHeight="1">
      <c r="C70" s="212"/>
      <c r="D70" s="3"/>
      <c r="E70" s="3"/>
    </row>
    <row r="71" spans="3:5" ht="16.5" customHeight="1">
      <c r="C71" s="212"/>
      <c r="D71" s="3"/>
      <c r="E71" s="3"/>
    </row>
    <row r="72" spans="3:5" ht="16.5" customHeight="1">
      <c r="C72" s="212"/>
      <c r="D72" s="3"/>
      <c r="E72" s="3"/>
    </row>
    <row r="73" spans="3:5" ht="16.5" customHeight="1">
      <c r="C73" s="212"/>
      <c r="D73" s="3"/>
      <c r="E73" s="3"/>
    </row>
    <row r="74" spans="3:5" ht="16.5" customHeight="1">
      <c r="C74" s="212"/>
      <c r="D74" s="3"/>
      <c r="E74" s="3"/>
    </row>
    <row r="75" spans="3:5" ht="16.5" customHeight="1">
      <c r="C75" s="212"/>
      <c r="D75" s="3"/>
      <c r="E75" s="3"/>
    </row>
    <row r="76" spans="3:5" ht="16.5" customHeight="1">
      <c r="C76" s="212"/>
      <c r="D76" s="3"/>
      <c r="E76" s="3"/>
    </row>
    <row r="77" spans="3:5" ht="16.5" customHeight="1">
      <c r="C77" s="212"/>
      <c r="D77" s="3"/>
      <c r="E77" s="3"/>
    </row>
    <row r="78" spans="3:5" ht="16.5" customHeight="1">
      <c r="C78" s="212"/>
      <c r="D78" s="3"/>
      <c r="E78" s="3"/>
    </row>
    <row r="79" spans="3:5" ht="16.5" customHeight="1">
      <c r="C79" s="212"/>
      <c r="D79" s="3"/>
      <c r="E79" s="3"/>
    </row>
    <row r="80" spans="3:5" ht="16.5" customHeight="1">
      <c r="C80" s="212"/>
      <c r="D80" s="3"/>
      <c r="E80" s="3"/>
    </row>
    <row r="81" spans="3:5" ht="16.5" customHeight="1">
      <c r="C81" s="212"/>
      <c r="D81" s="3"/>
      <c r="E81" s="3"/>
    </row>
    <row r="82" spans="3:5" ht="16.5" customHeight="1">
      <c r="C82" s="212"/>
      <c r="D82" s="3"/>
      <c r="E82" s="3"/>
    </row>
    <row r="83" spans="3:5" ht="16.5" customHeight="1">
      <c r="C83" s="212"/>
      <c r="D83" s="3"/>
      <c r="E83" s="3"/>
    </row>
    <row r="84" spans="3:5" ht="16.5" customHeight="1">
      <c r="C84" s="212"/>
      <c r="D84" s="3"/>
      <c r="E84" s="3"/>
    </row>
    <row r="85" spans="3:5" ht="16.5" customHeight="1">
      <c r="C85" s="212"/>
      <c r="D85" s="3"/>
      <c r="E85" s="3"/>
    </row>
    <row r="86" spans="3:5" ht="16.5" customHeight="1">
      <c r="C86" s="212"/>
      <c r="D86" s="3"/>
      <c r="E86" s="3"/>
    </row>
    <row r="87" spans="3:5" ht="16.5" customHeight="1">
      <c r="C87" s="212"/>
      <c r="D87" s="3"/>
      <c r="E87" s="3"/>
    </row>
    <row r="88" spans="3:5" ht="16.5" customHeight="1">
      <c r="C88" s="212"/>
      <c r="D88" s="3"/>
      <c r="E88" s="3"/>
    </row>
    <row r="89" spans="3:5" ht="16.5" customHeight="1">
      <c r="C89" s="212"/>
      <c r="D89" s="3"/>
      <c r="E89" s="3"/>
    </row>
    <row r="90" spans="3:5" ht="16.5" customHeight="1">
      <c r="C90" s="212"/>
      <c r="D90" s="3"/>
      <c r="E90" s="3"/>
    </row>
    <row r="91" spans="3:5" ht="16.5" customHeight="1">
      <c r="C91" s="212"/>
      <c r="D91" s="3"/>
      <c r="E91" s="3"/>
    </row>
    <row r="92" spans="3:5" ht="16.5" customHeight="1">
      <c r="C92" s="212"/>
      <c r="D92" s="3"/>
      <c r="E92" s="3"/>
    </row>
  </sheetData>
  <mergeCells count="10">
    <mergeCell ref="G4:G5"/>
    <mergeCell ref="A6:A12"/>
    <mergeCell ref="A13:A26"/>
    <mergeCell ref="A1:F3"/>
    <mergeCell ref="A4:A5"/>
    <mergeCell ref="B4:B5"/>
    <mergeCell ref="C4:C5"/>
    <mergeCell ref="D4:D5"/>
    <mergeCell ref="E4:E5"/>
    <mergeCell ref="F4:F5"/>
  </mergeCells>
  <phoneticPr fontId="83" type="noConversion"/>
  <conditionalFormatting sqref="D13:G26 C8 D6:G8 C9:G12">
    <cfRule type="cellIs" dxfId="5" priority="33" stopIfTrue="1" operator="equal">
      <formula>"OK"</formula>
    </cfRule>
    <cfRule type="cellIs" dxfId="4" priority="34" stopIfTrue="1" operator="equal">
      <formula>"ERROR"</formula>
    </cfRule>
  </conditionalFormatting>
  <conditionalFormatting sqref="D15:G15">
    <cfRule type="cellIs" dxfId="3" priority="31" stopIfTrue="1" operator="equal">
      <formula>"OK"</formula>
    </cfRule>
    <cfRule type="cellIs" dxfId="2" priority="32" stopIfTrue="1" operator="equal">
      <formula>"ERROR"</formula>
    </cfRule>
  </conditionalFormatting>
  <conditionalFormatting sqref="D15:G15">
    <cfRule type="cellIs" dxfId="1" priority="29" stopIfTrue="1" operator="equal">
      <formula>"OK"</formula>
    </cfRule>
    <cfRule type="cellIs" dxfId="0" priority="30" stopIfTrue="1" operator="equal">
      <formula>"ERROR"</formula>
    </cfRule>
  </conditionalFormatting>
  <printOptions horizontalCentered="1"/>
  <pageMargins left="0.74803149606299213" right="0.74803149606299213" top="0.98425196850393704" bottom="0.98425196850393704" header="0.51181102362204722" footer="0.51181102362204722"/>
  <pageSetup paperSize="9" scale="68"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6"/>
  <sheetViews>
    <sheetView workbookViewId="0">
      <selection activeCell="E7" sqref="E7"/>
    </sheetView>
  </sheetViews>
  <sheetFormatPr defaultColWidth="40.25" defaultRowHeight="12.75"/>
  <cols>
    <col min="1" max="1" width="1.5" style="227" customWidth="1"/>
    <col min="2" max="2" width="11.25" style="249" customWidth="1"/>
    <col min="3" max="3" width="9.875" style="249" customWidth="1"/>
    <col min="4" max="4" width="22.375" style="227" customWidth="1"/>
    <col min="5" max="5" width="92.25" style="227" customWidth="1"/>
    <col min="6" max="14" width="8.75" style="227" customWidth="1"/>
    <col min="15" max="16384" width="40.25" style="227"/>
  </cols>
  <sheetData>
    <row r="1" spans="2:7" ht="9" customHeight="1" thickBot="1"/>
    <row r="2" spans="2:7" s="249" customFormat="1" ht="21" customHeight="1" thickBot="1">
      <c r="B2" s="300" t="s">
        <v>1543</v>
      </c>
      <c r="C2" s="301" t="s">
        <v>1544</v>
      </c>
      <c r="D2" s="302" t="s">
        <v>1545</v>
      </c>
      <c r="E2" s="303" t="s">
        <v>1546</v>
      </c>
    </row>
    <row r="3" spans="2:7" ht="15.75" customHeight="1">
      <c r="B3" s="756" t="s">
        <v>1547</v>
      </c>
      <c r="C3" s="118" t="s">
        <v>1548</v>
      </c>
      <c r="D3" s="304" t="s">
        <v>1549</v>
      </c>
      <c r="E3" s="563" t="s">
        <v>1550</v>
      </c>
    </row>
    <row r="4" spans="2:7" ht="15.75" customHeight="1">
      <c r="B4" s="754"/>
      <c r="C4" s="119" t="s">
        <v>671</v>
      </c>
      <c r="D4" s="305" t="s">
        <v>1551</v>
      </c>
      <c r="E4" s="263" t="s">
        <v>1550</v>
      </c>
    </row>
    <row r="5" spans="2:7" ht="15.75" customHeight="1">
      <c r="B5" s="754"/>
      <c r="C5" s="119" t="s">
        <v>1552</v>
      </c>
      <c r="D5" s="571" t="s">
        <v>1553</v>
      </c>
      <c r="E5" s="263" t="s">
        <v>1554</v>
      </c>
    </row>
    <row r="6" spans="2:7" ht="15.75" customHeight="1">
      <c r="B6" s="754"/>
      <c r="C6" s="119" t="s">
        <v>1555</v>
      </c>
      <c r="D6" s="571" t="s">
        <v>1556</v>
      </c>
      <c r="E6" s="263" t="s">
        <v>1554</v>
      </c>
    </row>
    <row r="7" spans="2:7" ht="15.75" customHeight="1">
      <c r="B7" s="754"/>
      <c r="C7" s="119" t="s">
        <v>1509</v>
      </c>
      <c r="D7" s="571" t="s">
        <v>1557</v>
      </c>
      <c r="E7" s="263" t="s">
        <v>1558</v>
      </c>
    </row>
    <row r="8" spans="2:7" ht="15.75" customHeight="1">
      <c r="B8" s="754"/>
      <c r="C8" s="119" t="s">
        <v>672</v>
      </c>
      <c r="D8" s="305" t="s">
        <v>1559</v>
      </c>
      <c r="E8" s="263" t="s">
        <v>1550</v>
      </c>
    </row>
    <row r="9" spans="2:7" ht="15.75" customHeight="1">
      <c r="B9" s="754"/>
      <c r="C9" s="119" t="s">
        <v>673</v>
      </c>
      <c r="D9" s="305" t="s">
        <v>1560</v>
      </c>
      <c r="E9" s="263" t="s">
        <v>1550</v>
      </c>
    </row>
    <row r="10" spans="2:7" ht="15.75" customHeight="1">
      <c r="B10" s="754"/>
      <c r="C10" s="119" t="s">
        <v>674</v>
      </c>
      <c r="D10" s="305" t="s">
        <v>1561</v>
      </c>
      <c r="E10" s="263" t="s">
        <v>1550</v>
      </c>
    </row>
    <row r="11" spans="2:7" ht="15.75" customHeight="1">
      <c r="B11" s="754"/>
      <c r="C11" s="232" t="s">
        <v>675</v>
      </c>
      <c r="D11" s="305" t="s">
        <v>1517</v>
      </c>
      <c r="E11" s="263" t="s">
        <v>1550</v>
      </c>
      <c r="G11" s="264"/>
    </row>
    <row r="12" spans="2:7" ht="15.75" customHeight="1">
      <c r="B12" s="754"/>
      <c r="C12" s="232" t="s">
        <v>1562</v>
      </c>
      <c r="D12" s="305" t="s">
        <v>1563</v>
      </c>
      <c r="E12" s="263" t="s">
        <v>1550</v>
      </c>
    </row>
    <row r="13" spans="2:7" ht="15.75" customHeight="1">
      <c r="B13" s="755"/>
      <c r="C13" s="232" t="s">
        <v>1564</v>
      </c>
      <c r="D13" s="305" t="s">
        <v>1565</v>
      </c>
      <c r="E13" s="263" t="s">
        <v>1566</v>
      </c>
    </row>
    <row r="14" spans="2:7" ht="15.75" customHeight="1">
      <c r="B14" s="755"/>
      <c r="C14" s="232" t="s">
        <v>1567</v>
      </c>
      <c r="D14" s="305" t="s">
        <v>1568</v>
      </c>
      <c r="E14" s="263" t="s">
        <v>1569</v>
      </c>
    </row>
    <row r="15" spans="2:7" ht="15.75" customHeight="1">
      <c r="B15" s="755"/>
      <c r="C15" s="232" t="s">
        <v>1127</v>
      </c>
      <c r="D15" s="305" t="s">
        <v>1518</v>
      </c>
      <c r="E15" s="562" t="s">
        <v>1550</v>
      </c>
    </row>
    <row r="16" spans="2:7" ht="15.75" customHeight="1" thickBot="1">
      <c r="B16" s="757"/>
      <c r="C16" s="232" t="s">
        <v>1128</v>
      </c>
      <c r="D16" s="306" t="s">
        <v>1570</v>
      </c>
      <c r="E16" s="562" t="s">
        <v>1550</v>
      </c>
    </row>
    <row r="17" spans="2:5" ht="15.75" customHeight="1">
      <c r="B17" s="753" t="s">
        <v>1571</v>
      </c>
      <c r="C17" s="233" t="s">
        <v>1572</v>
      </c>
      <c r="D17" s="307" t="s">
        <v>1573</v>
      </c>
      <c r="E17" s="299" t="s">
        <v>1550</v>
      </c>
    </row>
    <row r="18" spans="2:5" ht="15.75" customHeight="1">
      <c r="B18" s="754"/>
      <c r="C18" s="119" t="s">
        <v>1574</v>
      </c>
      <c r="D18" s="305" t="s">
        <v>1519</v>
      </c>
      <c r="E18" s="263" t="s">
        <v>1550</v>
      </c>
    </row>
    <row r="19" spans="2:5" ht="15.75" customHeight="1">
      <c r="B19" s="754"/>
      <c r="C19" s="119" t="s">
        <v>1575</v>
      </c>
      <c r="D19" s="305" t="s">
        <v>1576</v>
      </c>
      <c r="E19" s="263" t="s">
        <v>1550</v>
      </c>
    </row>
    <row r="20" spans="2:5" ht="15.75" customHeight="1">
      <c r="B20" s="755"/>
      <c r="C20" s="119" t="s">
        <v>1577</v>
      </c>
      <c r="D20" s="571" t="s">
        <v>1578</v>
      </c>
      <c r="E20" s="263" t="s">
        <v>1550</v>
      </c>
    </row>
    <row r="21" spans="2:5" ht="15.75" customHeight="1">
      <c r="B21" s="755"/>
      <c r="C21" s="119" t="s">
        <v>1579</v>
      </c>
      <c r="D21" s="305" t="s">
        <v>1580</v>
      </c>
      <c r="E21" s="263" t="s">
        <v>1550</v>
      </c>
    </row>
    <row r="22" spans="2:5" ht="15.75" customHeight="1">
      <c r="B22" s="755"/>
      <c r="C22" s="119" t="s">
        <v>1581</v>
      </c>
      <c r="D22" s="305" t="s">
        <v>1582</v>
      </c>
      <c r="E22" s="263" t="s">
        <v>1550</v>
      </c>
    </row>
    <row r="23" spans="2:5" ht="15.75" customHeight="1" thickBot="1">
      <c r="B23" s="755"/>
      <c r="C23" s="232" t="s">
        <v>1583</v>
      </c>
      <c r="D23" s="306" t="s">
        <v>1584</v>
      </c>
      <c r="E23" s="562" t="s">
        <v>1550</v>
      </c>
    </row>
    <row r="24" spans="2:5" ht="15.75" customHeight="1">
      <c r="B24" s="758" t="s">
        <v>1585</v>
      </c>
      <c r="C24" s="233" t="s">
        <v>1586</v>
      </c>
      <c r="D24" s="572" t="s">
        <v>1587</v>
      </c>
      <c r="E24" s="761" t="s">
        <v>1588</v>
      </c>
    </row>
    <row r="25" spans="2:5" ht="15.75" customHeight="1">
      <c r="B25" s="759"/>
      <c r="C25" s="118" t="s">
        <v>1589</v>
      </c>
      <c r="D25" s="573" t="s">
        <v>1590</v>
      </c>
      <c r="E25" s="762"/>
    </row>
    <row r="26" spans="2:5" ht="15.75" customHeight="1">
      <c r="B26" s="759"/>
      <c r="C26" s="118" t="s">
        <v>676</v>
      </c>
      <c r="D26" s="573" t="s">
        <v>1591</v>
      </c>
      <c r="E26" s="762"/>
    </row>
    <row r="27" spans="2:5" ht="15.75" customHeight="1">
      <c r="B27" s="759"/>
      <c r="C27" s="118" t="s">
        <v>677</v>
      </c>
      <c r="D27" s="573" t="s">
        <v>1592</v>
      </c>
      <c r="E27" s="762"/>
    </row>
    <row r="28" spans="2:5" ht="15.75" customHeight="1">
      <c r="B28" s="759"/>
      <c r="C28" s="118" t="s">
        <v>678</v>
      </c>
      <c r="D28" s="573" t="s">
        <v>1593</v>
      </c>
      <c r="E28" s="762"/>
    </row>
    <row r="29" spans="2:5" ht="15.75" customHeight="1">
      <c r="B29" s="759"/>
      <c r="C29" s="118" t="s">
        <v>679</v>
      </c>
      <c r="D29" s="571" t="s">
        <v>1594</v>
      </c>
      <c r="E29" s="762"/>
    </row>
    <row r="30" spans="2:5" ht="15.75" customHeight="1">
      <c r="B30" s="759"/>
      <c r="C30" s="118" t="s">
        <v>680</v>
      </c>
      <c r="D30" s="573" t="s">
        <v>1595</v>
      </c>
      <c r="E30" s="762"/>
    </row>
    <row r="31" spans="2:5" ht="15.75" customHeight="1">
      <c r="B31" s="759"/>
      <c r="C31" s="118" t="s">
        <v>681</v>
      </c>
      <c r="D31" s="573" t="s">
        <v>1596</v>
      </c>
      <c r="E31" s="763" t="s">
        <v>1597</v>
      </c>
    </row>
    <row r="32" spans="2:5" ht="15.75" customHeight="1">
      <c r="B32" s="759"/>
      <c r="C32" s="118" t="s">
        <v>1598</v>
      </c>
      <c r="D32" s="573" t="s">
        <v>1599</v>
      </c>
      <c r="E32" s="764"/>
    </row>
    <row r="33" spans="2:5" ht="41.25" customHeight="1">
      <c r="B33" s="759"/>
      <c r="C33" s="118" t="s">
        <v>702</v>
      </c>
      <c r="D33" s="573" t="s">
        <v>1600</v>
      </c>
      <c r="E33" s="574" t="s">
        <v>1601</v>
      </c>
    </row>
    <row r="34" spans="2:5" ht="15.75" customHeight="1">
      <c r="B34" s="759"/>
      <c r="C34" s="118" t="s">
        <v>703</v>
      </c>
      <c r="D34" s="571" t="s">
        <v>1520</v>
      </c>
      <c r="E34" s="263" t="s">
        <v>1521</v>
      </c>
    </row>
    <row r="35" spans="2:5" ht="15.75" customHeight="1">
      <c r="B35" s="759"/>
      <c r="C35" s="118" t="s">
        <v>704</v>
      </c>
      <c r="D35" s="571" t="s">
        <v>1522</v>
      </c>
      <c r="E35" s="263" t="s">
        <v>1523</v>
      </c>
    </row>
    <row r="36" spans="2:5" ht="15.75" customHeight="1">
      <c r="B36" s="759"/>
      <c r="C36" s="118" t="s">
        <v>705</v>
      </c>
      <c r="D36" s="571" t="s">
        <v>1524</v>
      </c>
      <c r="E36" s="562" t="s">
        <v>1525</v>
      </c>
    </row>
    <row r="37" spans="2:5" ht="15.75" customHeight="1">
      <c r="B37" s="759"/>
      <c r="C37" s="118" t="s">
        <v>731</v>
      </c>
      <c r="D37" s="571" t="s">
        <v>1526</v>
      </c>
      <c r="E37" s="575" t="s">
        <v>1527</v>
      </c>
    </row>
    <row r="38" spans="2:5" ht="15.75" customHeight="1">
      <c r="B38" s="759"/>
      <c r="C38" s="118" t="s">
        <v>732</v>
      </c>
      <c r="D38" s="571" t="s">
        <v>1528</v>
      </c>
      <c r="E38" s="570" t="s">
        <v>1529</v>
      </c>
    </row>
    <row r="39" spans="2:5" ht="15.75" customHeight="1">
      <c r="B39" s="759"/>
      <c r="C39" s="118" t="s">
        <v>1129</v>
      </c>
      <c r="D39" s="571" t="s">
        <v>1530</v>
      </c>
      <c r="E39" s="765" t="s">
        <v>1531</v>
      </c>
    </row>
    <row r="40" spans="2:5" ht="15.75" customHeight="1">
      <c r="B40" s="759"/>
      <c r="C40" s="118" t="s">
        <v>1510</v>
      </c>
      <c r="D40" s="571" t="s">
        <v>1532</v>
      </c>
      <c r="E40" s="766"/>
    </row>
    <row r="41" spans="2:5" ht="15.75" customHeight="1">
      <c r="B41" s="759"/>
      <c r="C41" s="118" t="s">
        <v>1511</v>
      </c>
      <c r="D41" s="571" t="s">
        <v>1533</v>
      </c>
      <c r="E41" s="766"/>
    </row>
    <row r="42" spans="2:5" ht="15.75" customHeight="1">
      <c r="B42" s="759"/>
      <c r="C42" s="118" t="s">
        <v>1512</v>
      </c>
      <c r="D42" s="571" t="s">
        <v>1534</v>
      </c>
      <c r="E42" s="575" t="s">
        <v>1535</v>
      </c>
    </row>
    <row r="43" spans="2:5" ht="15.75" customHeight="1">
      <c r="B43" s="759"/>
      <c r="C43" s="118" t="s">
        <v>1513</v>
      </c>
      <c r="D43" s="571" t="s">
        <v>1536</v>
      </c>
      <c r="E43" s="569" t="s">
        <v>1537</v>
      </c>
    </row>
    <row r="44" spans="2:5" ht="15.75" customHeight="1">
      <c r="B44" s="759"/>
      <c r="C44" s="118" t="s">
        <v>1514</v>
      </c>
      <c r="D44" s="571" t="s">
        <v>1538</v>
      </c>
      <c r="E44" s="765" t="s">
        <v>1539</v>
      </c>
    </row>
    <row r="45" spans="2:5" ht="17.25" customHeight="1">
      <c r="B45" s="759"/>
      <c r="C45" s="118" t="s">
        <v>1515</v>
      </c>
      <c r="D45" s="571" t="s">
        <v>1540</v>
      </c>
      <c r="E45" s="767"/>
    </row>
    <row r="46" spans="2:5" ht="26.25" customHeight="1" thickBot="1">
      <c r="B46" s="760"/>
      <c r="C46" s="408" t="s">
        <v>1516</v>
      </c>
      <c r="D46" s="576" t="s">
        <v>1541</v>
      </c>
      <c r="E46" s="577" t="s">
        <v>1542</v>
      </c>
    </row>
  </sheetData>
  <mergeCells count="7">
    <mergeCell ref="B17:B23"/>
    <mergeCell ref="B3:B16"/>
    <mergeCell ref="B24:B46"/>
    <mergeCell ref="E24:E30"/>
    <mergeCell ref="E31:E32"/>
    <mergeCell ref="E39:E41"/>
    <mergeCell ref="E44:E45"/>
  </mergeCells>
  <phoneticPr fontId="10" type="noConversion"/>
  <hyperlinks>
    <hyperlink ref="D3" location="'M1-资产负债表'!A1" display="资产负债表"/>
    <hyperlink ref="D4" location="'M2-利润表'!A1" display="利润表"/>
    <hyperlink ref="D8" location="'M3-现金流量表'!A1" display="现金流量表"/>
    <hyperlink ref="D12" location="'M7-管理费用'!A1" display="管理费用"/>
    <hyperlink ref="D16" location="'M9-经济增加值'!A1" display="经济增加值"/>
    <hyperlink ref="D17" location="'S1-部门费用表'!A1" display="部门费用表"/>
    <hyperlink ref="D19" location="'S3-固定资产及重要支出预算表'!A1" display="固定资产及重要支出预算表"/>
    <hyperlink ref="D23" location="'S6-实交税金表'!Print_Area" display="实交税金表"/>
    <hyperlink ref="D18" location="'S2-人工成本表'!A1" display="人工成本表"/>
    <hyperlink ref="D34" location="'C10-写字楼专用表'!A1" display="写字楼专用表"/>
    <hyperlink ref="D35" location="'C11-酒店专用表'!A1" display="酒店专用表"/>
    <hyperlink ref="D40" location="'C16-金茂观光专用表'!Print_Area" display="金茂观光专用表"/>
    <hyperlink ref="D21" location="'S4-安全生产费用预算表'!A1" display="安全环保支出表"/>
    <hyperlink ref="D22" location="'S5-内部交易表'!A1" display="内部交易表"/>
    <hyperlink ref="D39" location="'C15-金茂写字楼专用表'!Print_Area" display="金茂写字楼专用表"/>
    <hyperlink ref="D37" location="'C13-时尚生活中心专用表'!A1" display="时尚生活中心专用表"/>
    <hyperlink ref="D38" location="'C14-丽思商场专用表'!Print_Area" display="丽思商场专用表"/>
    <hyperlink ref="D9" location="'M4-营业成本'!A1" display="营业成本"/>
    <hyperlink ref="D10" location="'M5-营业税金及附加'!A1" display="营业税金及附加"/>
    <hyperlink ref="D11" location="'M6-销售费用'!A1" display="销售费用"/>
    <hyperlink ref="D15" location="'M8-财务费用'!A1" display="财务费用"/>
    <hyperlink ref="D24" location="'C1-开发专用表-签约做收总表'!A1" display="开发专用表-签约做收总表"/>
    <hyperlink ref="D25" location="'C2-开发专用表-签约明细表'!A1" display="开发专用表-签约明细表"/>
    <hyperlink ref="D26" location="'C3-开发专用表-做收明细表'!A1" display="开发专用表-做收明细表"/>
    <hyperlink ref="D27" location="'C4-开发专用表-面积指标表'!A1" display="开发专用表-面积指标表"/>
    <hyperlink ref="D28" location="'C5-开发专用表-开发成本'!A1" display="开发专用表-开发成本"/>
    <hyperlink ref="D29" location="'C6-开发专用表-开发间接费'!A1" display="开发专用表-开发间接费"/>
    <hyperlink ref="D30" location="'C7-开发专用表-土地增值税'!A1" display="开发专用表-土地增值税"/>
    <hyperlink ref="D31" location="'C8-开发专用表-一级土地开发'!A1" display="开发专用表-一级土地开发"/>
    <hyperlink ref="D33" location="'C9-开发专用表-项目总体情况'!A1" display="开发专用表-项目总体情况"/>
    <hyperlink ref="D41" location="'C17-金茂母公司公共成本费用分摊'!A1" display="金茂母公司公共成本费用分摊"/>
    <hyperlink ref="D46" location="'C22-其他业务专用表'!A1" display="其他业务专用表"/>
    <hyperlink ref="D20" location="'S3附表-IT项目预算表'!A1" display="IT项目预算表"/>
    <hyperlink ref="D5" location="'M2-1-金茂总部费用分拆（各项目）'!Print_Area" display="金茂总部费用分拆（各项目）"/>
    <hyperlink ref="D6" location="'M2-2-金茂总部费用分拆（板块）'!Print_Area" display="金茂总部费用分拆（板块）"/>
    <hyperlink ref="D7" location="'M2-3-南京本部费用分拆'!Print_Area" display="南京本部费用分拆"/>
    <hyperlink ref="D32" location="'C8-开发专用表-一级土地开发'!A1" display="开发专用表-一级土地开发"/>
    <hyperlink ref="D42" location="'C18-南京写字楼专用表'!A1" display="南京写字楼专用表"/>
    <hyperlink ref="D43" location="'C19-南京购物中心专用表'!Print_Area" display="南京购物中心专用表"/>
    <hyperlink ref="D44" location="'C20-南京项目评估增值摊销'!A1" display="南京项目评估增值摊销"/>
    <hyperlink ref="D45" location="'C21-南京国际公共成本费用分摊'!A1" display="南京国际公共成本费用分摊"/>
    <hyperlink ref="D36" location="'C12-商业专用表'!Print_Area" display="商业专用表"/>
  </hyperlinks>
  <pageMargins left="0.7" right="0.7" top="0.75" bottom="0.75" header="0.3" footer="0.3"/>
  <pageSetup paperSize="9" scale="82" orientation="portrait" r:id="rId1"/>
  <colBreaks count="1" manualBreakCount="1">
    <brk id="5"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F26"/>
  <sheetViews>
    <sheetView workbookViewId="0">
      <selection activeCell="H10" sqref="H10"/>
    </sheetView>
  </sheetViews>
  <sheetFormatPr defaultRowHeight="23.25"/>
  <cols>
    <col min="1" max="1" width="3" style="111" customWidth="1"/>
    <col min="2" max="2" width="19.125" style="111" customWidth="1"/>
    <col min="3" max="3" width="48.5" style="111" customWidth="1"/>
    <col min="4" max="5" width="2.875" style="111" customWidth="1"/>
    <col min="6" max="16384" width="9" style="111"/>
  </cols>
  <sheetData>
    <row r="2" spans="1:6" ht="31.5" customHeight="1">
      <c r="A2" s="768" t="s">
        <v>1459</v>
      </c>
      <c r="B2" s="768"/>
      <c r="C2" s="768"/>
      <c r="D2" s="768"/>
      <c r="E2" s="768"/>
      <c r="F2" s="110"/>
    </row>
    <row r="3" spans="1:6" s="112" customFormat="1" ht="27" customHeight="1"/>
    <row r="4" spans="1:6" s="112" customFormat="1" ht="27" customHeight="1"/>
    <row r="5" spans="1:6" s="112" customFormat="1" ht="18.75">
      <c r="A5" s="113"/>
      <c r="B5" s="113" t="s">
        <v>635</v>
      </c>
      <c r="C5" s="117" t="s">
        <v>636</v>
      </c>
    </row>
    <row r="6" spans="1:6" s="112" customFormat="1" ht="10.5" customHeight="1">
      <c r="A6" s="114"/>
      <c r="B6" s="114"/>
      <c r="C6" s="115"/>
    </row>
    <row r="7" spans="1:6" s="112" customFormat="1" ht="18.75">
      <c r="A7" s="114"/>
      <c r="B7" s="114" t="s">
        <v>637</v>
      </c>
      <c r="C7" s="681" t="s">
        <v>540</v>
      </c>
    </row>
    <row r="8" spans="1:6" s="112" customFormat="1" ht="10.5" customHeight="1">
      <c r="A8" s="114"/>
      <c r="B8" s="114"/>
      <c r="C8" s="115"/>
    </row>
    <row r="9" spans="1:6" s="112" customFormat="1" ht="18.75">
      <c r="A9" s="114"/>
      <c r="B9" s="114" t="s">
        <v>642</v>
      </c>
      <c r="C9" s="116" t="s">
        <v>1460</v>
      </c>
    </row>
    <row r="10" spans="1:6" s="112" customFormat="1" ht="12" customHeight="1">
      <c r="A10" s="114"/>
      <c r="B10" s="114"/>
      <c r="C10" s="115"/>
    </row>
    <row r="11" spans="1:6" s="112" customFormat="1" ht="18.75">
      <c r="A11" s="114"/>
      <c r="B11" s="114" t="s">
        <v>638</v>
      </c>
      <c r="C11" s="116" t="s">
        <v>613</v>
      </c>
    </row>
    <row r="12" spans="1:6" s="112" customFormat="1" ht="11.25" customHeight="1">
      <c r="A12" s="114"/>
      <c r="B12" s="114"/>
      <c r="C12" s="115"/>
    </row>
    <row r="13" spans="1:6" s="112" customFormat="1" ht="18.75">
      <c r="A13" s="114"/>
      <c r="B13" s="114" t="s">
        <v>639</v>
      </c>
      <c r="C13" s="116"/>
    </row>
    <row r="14" spans="1:6" s="112" customFormat="1" ht="9.75" customHeight="1">
      <c r="A14" s="114"/>
      <c r="B14" s="114"/>
      <c r="C14" s="115"/>
    </row>
    <row r="15" spans="1:6" s="112" customFormat="1" ht="18.75">
      <c r="A15" s="114"/>
      <c r="B15" s="114" t="s">
        <v>640</v>
      </c>
      <c r="C15" s="116"/>
    </row>
    <row r="16" spans="1:6" s="112" customFormat="1" ht="10.5" customHeight="1">
      <c r="A16" s="114"/>
      <c r="B16" s="114"/>
      <c r="C16" s="115"/>
    </row>
    <row r="17" spans="1:3" s="112" customFormat="1" ht="18.75">
      <c r="A17" s="114"/>
      <c r="B17" s="114" t="s">
        <v>641</v>
      </c>
      <c r="C17" s="116"/>
    </row>
    <row r="18" spans="1:3" s="112" customFormat="1" ht="10.5" customHeight="1">
      <c r="A18" s="114"/>
      <c r="B18" s="114"/>
      <c r="C18" s="115"/>
    </row>
    <row r="19" spans="1:3" s="112" customFormat="1" ht="18.75">
      <c r="A19" s="114"/>
      <c r="B19" s="114" t="s">
        <v>688</v>
      </c>
      <c r="C19" s="298"/>
    </row>
    <row r="20" spans="1:3" s="112" customFormat="1" ht="18">
      <c r="A20" s="114"/>
      <c r="B20" s="114"/>
      <c r="C20" s="114"/>
    </row>
    <row r="21" spans="1:3" s="112" customFormat="1" ht="18"/>
    <row r="22" spans="1:3" s="112" customFormat="1" ht="18"/>
    <row r="23" spans="1:3" s="112" customFormat="1" ht="18"/>
    <row r="24" spans="1:3" s="112" customFormat="1" ht="18"/>
    <row r="25" spans="1:3" s="112" customFormat="1" ht="18"/>
    <row r="26" spans="1:3" s="112" customFormat="1" ht="18"/>
  </sheetData>
  <mergeCells count="1">
    <mergeCell ref="A2:E2"/>
  </mergeCells>
  <phoneticPr fontId="10" type="noConversion"/>
  <printOptions horizontalCentered="1"/>
  <pageMargins left="0.70866141732283472" right="0.70866141732283472" top="0.74803149606299213" bottom="0.74803149606299213" header="0.31496062992125984" footer="0.31496062992125984"/>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B1:K43"/>
  <sheetViews>
    <sheetView showGridLines="0" zoomScaleSheetLayoutView="100" workbookViewId="0">
      <pane ySplit="6" topLeftCell="A37" activePane="bottomLeft" state="frozenSplit"/>
      <selection activeCell="F34" sqref="F34"/>
      <selection pane="bottomLeft" activeCell="G18" sqref="G18"/>
    </sheetView>
  </sheetViews>
  <sheetFormatPr defaultRowHeight="15" customHeight="1"/>
  <cols>
    <col min="1" max="1" width="0.75" style="12" customWidth="1"/>
    <col min="2" max="2" width="22.75" style="12" customWidth="1"/>
    <col min="3" max="5" width="15.625" style="12" customWidth="1"/>
    <col min="6" max="6" width="23.625" style="12" customWidth="1"/>
    <col min="7" max="7" width="20.875" style="12" customWidth="1"/>
    <col min="8" max="9" width="15.625" style="12" customWidth="1"/>
    <col min="10" max="10" width="22.125" style="12" customWidth="1"/>
    <col min="11" max="16384" width="9" style="12"/>
  </cols>
  <sheetData>
    <row r="1" spans="2:11" s="13" customFormat="1" ht="15" customHeight="1">
      <c r="B1" s="14" t="s">
        <v>740</v>
      </c>
      <c r="C1" s="15" t="s">
        <v>746</v>
      </c>
      <c r="F1" s="16"/>
      <c r="G1" s="17"/>
      <c r="H1" s="18"/>
      <c r="I1" s="18"/>
      <c r="K1" s="19"/>
    </row>
    <row r="2" spans="2:11" s="13" customFormat="1" ht="15" customHeight="1">
      <c r="B2" s="14" t="s">
        <v>542</v>
      </c>
      <c r="C2" s="99" t="str">
        <f>封面!$C$7</f>
        <v>中国金茂（集团）有限公司金茂君悦大酒店分公司</v>
      </c>
      <c r="D2" s="292" t="s">
        <v>747</v>
      </c>
      <c r="E2" s="20"/>
      <c r="F2" s="15"/>
      <c r="G2" s="17"/>
      <c r="H2" s="18"/>
      <c r="I2" s="18"/>
      <c r="K2" s="19"/>
    </row>
    <row r="3" spans="2:11" s="13" customFormat="1" ht="15" customHeight="1">
      <c r="B3" s="14" t="s">
        <v>543</v>
      </c>
      <c r="C3" s="99" t="str">
        <f>封面!$C$9</f>
        <v>2014年预算</v>
      </c>
      <c r="D3" s="21"/>
      <c r="E3" s="21"/>
      <c r="F3" s="15"/>
      <c r="K3" s="19"/>
    </row>
    <row r="4" spans="2:11" s="13" customFormat="1" ht="15" customHeight="1">
      <c r="B4" s="14" t="s">
        <v>544</v>
      </c>
      <c r="C4" s="99" t="str">
        <f>封面!$C$11</f>
        <v>人民币万元</v>
      </c>
      <c r="D4" s="20"/>
      <c r="E4" s="20"/>
      <c r="F4" s="22"/>
      <c r="J4" s="23"/>
      <c r="K4" s="19"/>
    </row>
    <row r="5" spans="2:11" ht="15" customHeight="1" thickBot="1"/>
    <row r="6" spans="2:11" s="24" customFormat="1" ht="29.25" customHeight="1">
      <c r="B6" s="105" t="s">
        <v>545</v>
      </c>
      <c r="C6" s="106" t="s">
        <v>1461</v>
      </c>
      <c r="D6" s="106" t="s">
        <v>1462</v>
      </c>
      <c r="E6" s="106" t="s">
        <v>1467</v>
      </c>
      <c r="F6" s="106" t="s">
        <v>1419</v>
      </c>
      <c r="G6" s="106" t="s">
        <v>1461</v>
      </c>
      <c r="H6" s="106" t="s">
        <v>1462</v>
      </c>
      <c r="I6" s="107" t="s">
        <v>1467</v>
      </c>
    </row>
    <row r="7" spans="2:11" s="24" customFormat="1" ht="15" customHeight="1">
      <c r="B7" s="25" t="s">
        <v>546</v>
      </c>
      <c r="C7" s="26"/>
      <c r="D7" s="26"/>
      <c r="E7" s="26"/>
      <c r="F7" s="27" t="s">
        <v>547</v>
      </c>
      <c r="G7" s="26"/>
      <c r="H7" s="26"/>
      <c r="I7" s="28"/>
    </row>
    <row r="8" spans="2:11" ht="15" customHeight="1">
      <c r="B8" s="29" t="s">
        <v>548</v>
      </c>
      <c r="C8" s="30">
        <f>ROUND('M3-现金流量表'!U85,2)</f>
        <v>398.64</v>
      </c>
      <c r="D8" s="30">
        <f>ROUND('M3-现金流量表'!G85,2)</f>
        <v>444.19</v>
      </c>
      <c r="E8" s="30">
        <f>[95]S03资产负债表!C8/10000</f>
        <v>455.21125799999999</v>
      </c>
      <c r="F8" s="31" t="s">
        <v>549</v>
      </c>
      <c r="G8" s="30">
        <v>0</v>
      </c>
      <c r="H8" s="30">
        <v>0</v>
      </c>
      <c r="I8" s="32">
        <f>[95]S03资产负债表!F8/10000</f>
        <v>0</v>
      </c>
    </row>
    <row r="9" spans="2:11" ht="15" customHeight="1">
      <c r="B9" s="29" t="s">
        <v>550</v>
      </c>
      <c r="C9" s="30">
        <f>'[96]资产负债表 - 预算'!$O$9</f>
        <v>0</v>
      </c>
      <c r="D9" s="30">
        <f>'[96]资产负债表 - 预算'!$P$9</f>
        <v>0</v>
      </c>
      <c r="E9" s="30">
        <f>[95]S03资产负债表!C9/10000</f>
        <v>0</v>
      </c>
      <c r="F9" s="31" t="s">
        <v>551</v>
      </c>
      <c r="G9" s="30">
        <v>0</v>
      </c>
      <c r="H9" s="30">
        <v>0</v>
      </c>
      <c r="I9" s="32">
        <f>[95]S03资产负债表!F9/10000</f>
        <v>0</v>
      </c>
    </row>
    <row r="10" spans="2:11" ht="15" customHeight="1">
      <c r="B10" s="29" t="s">
        <v>552</v>
      </c>
      <c r="C10" s="30">
        <f>'[96]资产负债表 - 预算'!O10</f>
        <v>0</v>
      </c>
      <c r="D10" s="30">
        <f>'[96]资产负债表 - 预算'!P10</f>
        <v>0</v>
      </c>
      <c r="E10" s="30">
        <f>[95]S03资产负债表!C10/10000</f>
        <v>0</v>
      </c>
      <c r="F10" s="31" t="s">
        <v>553</v>
      </c>
      <c r="G10" s="30">
        <v>0</v>
      </c>
      <c r="H10" s="30">
        <v>0</v>
      </c>
      <c r="I10" s="32">
        <f>[95]S03资产负债表!F10/10000</f>
        <v>0</v>
      </c>
    </row>
    <row r="11" spans="2:11" ht="15" customHeight="1">
      <c r="B11" s="29" t="s">
        <v>554</v>
      </c>
      <c r="C11" s="30">
        <v>620.96</v>
      </c>
      <c r="D11" s="30">
        <v>691.91</v>
      </c>
      <c r="E11" s="30">
        <f>[95]S03资产负债表!C11/10000</f>
        <v>709.07792300000006</v>
      </c>
      <c r="F11" s="31" t="s">
        <v>555</v>
      </c>
      <c r="G11" s="30">
        <v>2454.14</v>
      </c>
      <c r="H11" s="30">
        <v>2443.8200000000002</v>
      </c>
      <c r="I11" s="32">
        <f>[95]S03资产负债表!F11/10000</f>
        <v>2292.1543839999999</v>
      </c>
    </row>
    <row r="12" spans="2:11" ht="15" customHeight="1">
      <c r="B12" s="29" t="s">
        <v>556</v>
      </c>
      <c r="C12" s="30">
        <v>360.41</v>
      </c>
      <c r="D12" s="30">
        <v>401.59</v>
      </c>
      <c r="E12" s="30">
        <f>[95]S03资产负债表!C12/10000</f>
        <v>411.55596000000003</v>
      </c>
      <c r="F12" s="31" t="s">
        <v>557</v>
      </c>
      <c r="G12" s="30">
        <v>3726.66</v>
      </c>
      <c r="H12" s="30">
        <v>3710.98</v>
      </c>
      <c r="I12" s="32">
        <f>[95]S03资产负债表!F12/10000</f>
        <v>3586.0704700000001</v>
      </c>
    </row>
    <row r="13" spans="2:11" ht="15" customHeight="1">
      <c r="B13" s="29" t="s">
        <v>558</v>
      </c>
      <c r="C13" s="30">
        <v>0</v>
      </c>
      <c r="D13" s="30">
        <v>0</v>
      </c>
      <c r="E13" s="30">
        <f>[95]S03资产负债表!C13/10000</f>
        <v>0</v>
      </c>
      <c r="F13" s="31" t="s">
        <v>559</v>
      </c>
      <c r="G13" s="30">
        <v>1861.5</v>
      </c>
      <c r="H13" s="30">
        <v>1853.67</v>
      </c>
      <c r="I13" s="32">
        <f>[95]S03资产负债表!F13/10000</f>
        <v>562.41445399999998</v>
      </c>
    </row>
    <row r="14" spans="2:11" ht="15" customHeight="1">
      <c r="B14" s="29" t="s">
        <v>560</v>
      </c>
      <c r="C14" s="30">
        <v>0</v>
      </c>
      <c r="D14" s="30">
        <v>0</v>
      </c>
      <c r="E14" s="30">
        <f>[95]S03资产负债表!C14/10000</f>
        <v>0</v>
      </c>
      <c r="F14" s="31" t="s">
        <v>561</v>
      </c>
      <c r="G14" s="30">
        <v>328.75</v>
      </c>
      <c r="H14" s="30">
        <v>327.37</v>
      </c>
      <c r="I14" s="32">
        <f>[95]S03资产负债表!F14/10000</f>
        <v>409.19235400000002</v>
      </c>
    </row>
    <row r="15" spans="2:11" ht="15" customHeight="1">
      <c r="B15" s="29" t="s">
        <v>562</v>
      </c>
      <c r="C15" s="30">
        <v>287.5</v>
      </c>
      <c r="D15" s="30">
        <v>320.35000000000002</v>
      </c>
      <c r="E15" s="30">
        <f>[95]S03资产负债表!C15/10000</f>
        <v>328.30043699999999</v>
      </c>
      <c r="F15" s="31" t="s">
        <v>563</v>
      </c>
      <c r="G15" s="30">
        <v>0</v>
      </c>
      <c r="H15" s="30">
        <v>0</v>
      </c>
      <c r="I15" s="32">
        <f>[95]S03资产负债表!F15/10000</f>
        <v>0</v>
      </c>
    </row>
    <row r="16" spans="2:11" ht="15" customHeight="1">
      <c r="B16" s="29" t="s">
        <v>564</v>
      </c>
      <c r="C16" s="30">
        <v>702.35</v>
      </c>
      <c r="D16" s="30">
        <v>782.61</v>
      </c>
      <c r="E16" s="30">
        <f>[95]S03资产负债表!C16/10000</f>
        <v>802.02743199999998</v>
      </c>
      <c r="F16" s="31" t="s">
        <v>565</v>
      </c>
      <c r="G16" s="30">
        <v>0</v>
      </c>
      <c r="H16" s="30">
        <v>0</v>
      </c>
      <c r="I16" s="32">
        <f>[95]S03资产负债表!F16/10000</f>
        <v>0</v>
      </c>
    </row>
    <row r="17" spans="2:9" ht="15" customHeight="1">
      <c r="B17" s="29" t="s">
        <v>566</v>
      </c>
      <c r="C17" s="30">
        <f>'[96]资产负债表 - 预算'!O17</f>
        <v>0</v>
      </c>
      <c r="D17" s="30">
        <f>'[96]资产负债表 - 预算'!P17</f>
        <v>0</v>
      </c>
      <c r="E17" s="30">
        <f>[95]S03资产负债表!C17/10000</f>
        <v>0</v>
      </c>
      <c r="F17" s="31" t="s">
        <v>567</v>
      </c>
      <c r="G17" s="30">
        <f>13921.46+31.53</f>
        <v>13952.99</v>
      </c>
      <c r="H17" s="30">
        <f>13862.89-0.01</f>
        <v>13862.88</v>
      </c>
      <c r="I17" s="32">
        <f>[95]S03资产负债表!F17/10000</f>
        <v>12498.648781999998</v>
      </c>
    </row>
    <row r="18" spans="2:9" ht="15" customHeight="1">
      <c r="B18" s="29" t="s">
        <v>568</v>
      </c>
      <c r="C18" s="30">
        <f>'[96]资产负债表 - 预算'!O18</f>
        <v>0</v>
      </c>
      <c r="D18" s="30">
        <f>'[96]资产负债表 - 预算'!P18</f>
        <v>0</v>
      </c>
      <c r="E18" s="30">
        <f>[95]S03资产负债表!C18/10000</f>
        <v>0</v>
      </c>
      <c r="F18" s="31" t="s">
        <v>569</v>
      </c>
      <c r="G18" s="30">
        <v>0</v>
      </c>
      <c r="H18" s="30">
        <v>0</v>
      </c>
      <c r="I18" s="32">
        <f>[95]S03资产负债表!F18/10000</f>
        <v>0</v>
      </c>
    </row>
    <row r="19" spans="2:9" ht="15" customHeight="1">
      <c r="B19" s="720" t="s">
        <v>570</v>
      </c>
      <c r="C19" s="180">
        <f>SUM(C8:C18)</f>
        <v>2369.86</v>
      </c>
      <c r="D19" s="180">
        <f>SUM(D8:D18)</f>
        <v>2640.65</v>
      </c>
      <c r="E19" s="180">
        <f>SUM(E8:E18)</f>
        <v>2706.17301</v>
      </c>
      <c r="F19" s="31" t="s">
        <v>571</v>
      </c>
      <c r="G19" s="30"/>
      <c r="H19" s="30"/>
      <c r="I19" s="32"/>
    </row>
    <row r="20" spans="2:9" ht="15" customHeight="1">
      <c r="B20" s="25" t="s">
        <v>572</v>
      </c>
      <c r="C20" s="30"/>
      <c r="D20" s="30"/>
      <c r="E20" s="30"/>
      <c r="F20" s="721" t="s">
        <v>573</v>
      </c>
      <c r="G20" s="180">
        <f>SUM(G8:G19)</f>
        <v>22324.04</v>
      </c>
      <c r="H20" s="180">
        <f>SUM(H8:H19)</f>
        <v>22198.720000000001</v>
      </c>
      <c r="I20" s="182">
        <f>SUM(I8:I19)</f>
        <v>19348.480443999997</v>
      </c>
    </row>
    <row r="21" spans="2:9" ht="15" customHeight="1">
      <c r="B21" s="29" t="s">
        <v>574</v>
      </c>
      <c r="C21" s="30"/>
      <c r="D21" s="30"/>
      <c r="E21" s="30"/>
      <c r="F21" s="27" t="s">
        <v>575</v>
      </c>
      <c r="G21" s="30"/>
      <c r="H21" s="30"/>
      <c r="I21" s="32"/>
    </row>
    <row r="22" spans="2:9" ht="15" customHeight="1">
      <c r="B22" s="29" t="s">
        <v>576</v>
      </c>
      <c r="C22" s="30"/>
      <c r="D22" s="30"/>
      <c r="E22" s="30"/>
      <c r="F22" s="31" t="s">
        <v>577</v>
      </c>
      <c r="G22" s="30"/>
      <c r="H22" s="30"/>
      <c r="I22" s="32"/>
    </row>
    <row r="23" spans="2:9" ht="15" customHeight="1">
      <c r="B23" s="29" t="s">
        <v>578</v>
      </c>
      <c r="C23" s="30"/>
      <c r="D23" s="30"/>
      <c r="E23" s="30"/>
      <c r="F23" s="31" t="s">
        <v>579</v>
      </c>
      <c r="G23" s="30"/>
      <c r="H23" s="30"/>
      <c r="I23" s="32"/>
    </row>
    <row r="24" spans="2:9" ht="15" customHeight="1">
      <c r="B24" s="29" t="s">
        <v>580</v>
      </c>
      <c r="C24" s="30"/>
      <c r="D24" s="30"/>
      <c r="E24" s="30"/>
      <c r="F24" s="722" t="s">
        <v>581</v>
      </c>
      <c r="G24" s="30" t="e">
        <f>ROUND(-1.07*G36,2)</f>
        <v>#REF!</v>
      </c>
      <c r="H24" s="30" t="e">
        <f>ROUND(-1.07*H36,2)</f>
        <v>#REF!</v>
      </c>
      <c r="I24" s="32">
        <f>[95]S03资产负债表!$F$24/10000</f>
        <v>-294601.76523700001</v>
      </c>
    </row>
    <row r="25" spans="2:9" ht="15" customHeight="1">
      <c r="B25" s="29" t="s">
        <v>582</v>
      </c>
      <c r="C25" s="30"/>
      <c r="D25" s="30"/>
      <c r="E25" s="30"/>
      <c r="F25" s="31" t="s">
        <v>583</v>
      </c>
      <c r="G25" s="30"/>
      <c r="H25" s="30"/>
      <c r="I25" s="32"/>
    </row>
    <row r="26" spans="2:9" ht="15" customHeight="1">
      <c r="B26" s="29" t="s">
        <v>584</v>
      </c>
      <c r="C26" s="30"/>
      <c r="D26" s="30"/>
      <c r="E26" s="30"/>
      <c r="F26" s="31" t="s">
        <v>585</v>
      </c>
      <c r="G26" s="30"/>
      <c r="H26" s="30"/>
      <c r="I26" s="32"/>
    </row>
    <row r="27" spans="2:9" ht="15" customHeight="1">
      <c r="B27" s="29" t="s">
        <v>586</v>
      </c>
      <c r="C27" s="30"/>
      <c r="D27" s="30"/>
      <c r="E27" s="30"/>
      <c r="F27" s="31" t="s">
        <v>587</v>
      </c>
      <c r="G27" s="30"/>
      <c r="H27" s="30"/>
      <c r="I27" s="32"/>
    </row>
    <row r="28" spans="2:9" ht="15" customHeight="1">
      <c r="B28" s="29" t="s">
        <v>588</v>
      </c>
      <c r="C28" s="30"/>
      <c r="D28" s="30"/>
      <c r="E28" s="30"/>
      <c r="F28" s="31" t="s">
        <v>589</v>
      </c>
      <c r="G28" s="30"/>
      <c r="H28" s="30"/>
      <c r="I28" s="32"/>
    </row>
    <row r="29" spans="2:9" ht="15" customHeight="1">
      <c r="B29" s="29" t="s">
        <v>590</v>
      </c>
      <c r="C29" s="30"/>
      <c r="D29" s="30"/>
      <c r="E29" s="30"/>
      <c r="F29" s="27" t="s">
        <v>591</v>
      </c>
      <c r="G29" s="180" t="e">
        <f>SUM(G22:G28)</f>
        <v>#REF!</v>
      </c>
      <c r="H29" s="180" t="e">
        <f>SUM(H22:H28)</f>
        <v>#REF!</v>
      </c>
      <c r="I29" s="182">
        <f>SUM(I22:I28)</f>
        <v>-294601.76523700001</v>
      </c>
    </row>
    <row r="30" spans="2:9" ht="15" customHeight="1">
      <c r="B30" s="29" t="s">
        <v>592</v>
      </c>
      <c r="C30" s="30"/>
      <c r="D30" s="30"/>
      <c r="E30" s="30"/>
      <c r="F30" s="27" t="s">
        <v>593</v>
      </c>
      <c r="G30" s="180" t="e">
        <f>G20+G29</f>
        <v>#REF!</v>
      </c>
      <c r="H30" s="180" t="e">
        <f>H20+H29</f>
        <v>#REF!</v>
      </c>
      <c r="I30" s="182">
        <f>I20+I29</f>
        <v>-275253.28479300003</v>
      </c>
    </row>
    <row r="31" spans="2:9" ht="15" customHeight="1">
      <c r="B31" s="29" t="s">
        <v>594</v>
      </c>
      <c r="C31" s="30"/>
      <c r="D31" s="30"/>
      <c r="E31" s="30"/>
      <c r="F31" s="27" t="s">
        <v>742</v>
      </c>
      <c r="G31" s="30"/>
      <c r="H31" s="30"/>
      <c r="I31" s="32"/>
    </row>
    <row r="32" spans="2:9" ht="15" customHeight="1">
      <c r="B32" s="29" t="s">
        <v>595</v>
      </c>
      <c r="C32" s="30"/>
      <c r="D32" s="30"/>
      <c r="E32" s="30"/>
      <c r="F32" s="31" t="s">
        <v>596</v>
      </c>
      <c r="G32" s="30"/>
      <c r="H32" s="30"/>
      <c r="I32" s="32"/>
    </row>
    <row r="33" spans="2:9" ht="15" customHeight="1">
      <c r="B33" s="29" t="s">
        <v>597</v>
      </c>
      <c r="C33" s="30"/>
      <c r="D33" s="30"/>
      <c r="E33" s="30"/>
      <c r="F33" s="31" t="s">
        <v>598</v>
      </c>
      <c r="G33" s="30"/>
      <c r="H33" s="30"/>
      <c r="I33" s="32"/>
    </row>
    <row r="34" spans="2:9" ht="15" customHeight="1">
      <c r="B34" s="29" t="s">
        <v>599</v>
      </c>
      <c r="C34" s="30"/>
      <c r="D34" s="30"/>
      <c r="E34" s="30"/>
      <c r="F34" s="31" t="s">
        <v>600</v>
      </c>
      <c r="G34" s="30"/>
      <c r="H34" s="30"/>
      <c r="I34" s="32"/>
    </row>
    <row r="35" spans="2:9" ht="15" customHeight="1">
      <c r="B35" s="29" t="s">
        <v>601</v>
      </c>
      <c r="C35" s="30"/>
      <c r="D35" s="30"/>
      <c r="E35" s="30"/>
      <c r="F35" s="31" t="s">
        <v>602</v>
      </c>
      <c r="G35" s="30"/>
      <c r="H35" s="30"/>
      <c r="I35" s="32"/>
    </row>
    <row r="36" spans="2:9" ht="15" customHeight="1">
      <c r="B36" s="29" t="s">
        <v>603</v>
      </c>
      <c r="C36" s="30"/>
      <c r="D36" s="30"/>
      <c r="E36" s="30"/>
      <c r="F36" s="31" t="s">
        <v>604</v>
      </c>
      <c r="G36" s="33" t="e">
        <f>ROUND((H36+'M2-利润表'!W135),2)</f>
        <v>#REF!</v>
      </c>
      <c r="H36" s="33" t="e">
        <f>ROUND((I36+'M2-利润表'!E135+'M2-利润表'!F135+'M2-利润表'!G135),2)</f>
        <v>#REF!</v>
      </c>
      <c r="I36" s="34">
        <f>[95]S03资产负债表!$F$36/10000</f>
        <v>277959.457803</v>
      </c>
    </row>
    <row r="37" spans="2:9" ht="15" customHeight="1">
      <c r="B37" s="29" t="s">
        <v>605</v>
      </c>
      <c r="C37" s="30"/>
      <c r="D37" s="30"/>
      <c r="E37" s="30"/>
      <c r="F37" s="27" t="s">
        <v>743</v>
      </c>
      <c r="G37" s="180" t="e">
        <f>G32+G33-G34+G35+G36</f>
        <v>#REF!</v>
      </c>
      <c r="H37" s="180" t="e">
        <f>H32+H33-H34+H35+H36</f>
        <v>#REF!</v>
      </c>
      <c r="I37" s="182">
        <f>I32+I33-I34+I35+I36</f>
        <v>277959.457803</v>
      </c>
    </row>
    <row r="38" spans="2:9" ht="15" customHeight="1">
      <c r="B38" s="25" t="s">
        <v>606</v>
      </c>
      <c r="C38" s="180">
        <f>SUM(C21:C37)</f>
        <v>0</v>
      </c>
      <c r="D38" s="180">
        <f>SUM(D21:D37)</f>
        <v>0</v>
      </c>
      <c r="E38" s="180">
        <f>SUM(E21:E37)</f>
        <v>0</v>
      </c>
      <c r="F38" s="27" t="s">
        <v>744</v>
      </c>
      <c r="G38" s="30"/>
      <c r="H38" s="30"/>
      <c r="I38" s="32"/>
    </row>
    <row r="39" spans="2:9" ht="15" customHeight="1" thickBot="1">
      <c r="B39" s="723" t="s">
        <v>607</v>
      </c>
      <c r="C39" s="181">
        <f>C38+C19</f>
        <v>2369.86</v>
      </c>
      <c r="D39" s="181">
        <f>D38+D19</f>
        <v>2640.65</v>
      </c>
      <c r="E39" s="181">
        <f>ROUND(E38+E19,2)</f>
        <v>2706.17</v>
      </c>
      <c r="F39" s="724" t="s">
        <v>745</v>
      </c>
      <c r="G39" s="181" t="e">
        <f>ROUND(G30+G37+G38,2)</f>
        <v>#REF!</v>
      </c>
      <c r="H39" s="181" t="e">
        <f>ROUND(H30+H37+H38,2)</f>
        <v>#REF!</v>
      </c>
      <c r="I39" s="183">
        <f>ROUND(I30+I37+I38,2)</f>
        <v>2706.17</v>
      </c>
    </row>
    <row r="40" spans="2:9" s="108" customFormat="1" ht="15" customHeight="1">
      <c r="C40" s="108" t="e">
        <f>C39-G39</f>
        <v>#REF!</v>
      </c>
      <c r="D40" s="108" t="e">
        <f>D39-H39</f>
        <v>#REF!</v>
      </c>
      <c r="E40" s="108">
        <f>E39-I39</f>
        <v>0</v>
      </c>
    </row>
    <row r="41" spans="2:9" ht="15" customHeight="1">
      <c r="C41" s="35"/>
      <c r="D41" s="35"/>
      <c r="E41" s="35"/>
    </row>
    <row r="42" spans="2:9" s="36" customFormat="1" ht="15" customHeight="1"/>
    <row r="43" spans="2:9" s="36" customFormat="1" ht="15" customHeight="1"/>
  </sheetData>
  <sheetProtection formatColumns="0"/>
  <phoneticPr fontId="10" type="noConversion"/>
  <hyperlinks>
    <hyperlink ref="D2" location="报表目录!A1" display="返回目录"/>
  </hyperlinks>
  <printOptions horizontalCentered="1"/>
  <pageMargins left="0.2" right="0.2" top="0.39370078740157483" bottom="0.19685039370078741" header="0.51181102362204722" footer="0.51181102362204722"/>
  <pageSetup paperSize="9" scale="84"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pageSetUpPr fitToPage="1"/>
  </sheetPr>
  <dimension ref="B1:AG195"/>
  <sheetViews>
    <sheetView showGridLines="0" zoomScaleSheetLayoutView="100" workbookViewId="0">
      <pane xSplit="2" ySplit="7" topLeftCell="S8" activePane="bottomRight" state="frozen"/>
      <selection activeCell="F34" sqref="F34"/>
      <selection pane="topRight" activeCell="F34" sqref="F34"/>
      <selection pane="bottomLeft" activeCell="F34" sqref="F34"/>
      <selection pane="bottomRight" activeCell="X3" sqref="X3"/>
    </sheetView>
  </sheetViews>
  <sheetFormatPr defaultRowHeight="15" customHeight="1" outlineLevelRow="1" outlineLevelCol="1"/>
  <cols>
    <col min="1" max="1" width="1.75" style="12" customWidth="1"/>
    <col min="2" max="2" width="40.625" style="12" customWidth="1"/>
    <col min="3" max="3" width="11" style="12" hidden="1" customWidth="1"/>
    <col min="4" max="4" width="11.375" style="44" customWidth="1"/>
    <col min="5" max="7" width="11.375" style="12" customWidth="1" outlineLevel="1"/>
    <col min="8" max="8" width="11.375" style="12" customWidth="1"/>
    <col min="9" max="14" width="11.375" style="12" customWidth="1" outlineLevel="1"/>
    <col min="15" max="15" width="11.375" style="12" customWidth="1"/>
    <col min="16" max="21" width="11.375" style="12" customWidth="1" outlineLevel="1"/>
    <col min="22" max="25" width="11.375" style="12" customWidth="1"/>
    <col min="26" max="27" width="9.125" style="12" bestFit="1" customWidth="1"/>
    <col min="28" max="32" width="11.375" style="12" customWidth="1"/>
    <col min="33" max="33" width="1.625" style="12" customWidth="1"/>
    <col min="34" max="16384" width="9" style="12"/>
  </cols>
  <sheetData>
    <row r="1" spans="2:32" s="39" customFormat="1" ht="15" customHeight="1">
      <c r="B1" s="20" t="s">
        <v>664</v>
      </c>
      <c r="C1" s="20"/>
      <c r="D1" s="21" t="s">
        <v>748</v>
      </c>
      <c r="E1" s="179"/>
      <c r="F1" s="38"/>
    </row>
    <row r="2" spans="2:32" s="39" customFormat="1" ht="15" customHeight="1">
      <c r="B2" s="20" t="s">
        <v>665</v>
      </c>
      <c r="C2" s="20"/>
      <c r="D2" s="99" t="str">
        <f>封面!$C$7</f>
        <v>中国金茂（集团）有限公司金茂君悦大酒店分公司</v>
      </c>
      <c r="E2" s="179"/>
      <c r="F2" s="13"/>
    </row>
    <row r="3" spans="2:32" s="39" customFormat="1" ht="15" customHeight="1">
      <c r="B3" s="20" t="s">
        <v>666</v>
      </c>
      <c r="C3" s="20"/>
      <c r="D3" s="99" t="str">
        <f>封面!$C$9</f>
        <v>2014年预算</v>
      </c>
      <c r="E3" s="179"/>
      <c r="F3" s="109"/>
    </row>
    <row r="4" spans="2:32" s="39" customFormat="1" ht="15" customHeight="1">
      <c r="B4" s="20" t="s">
        <v>667</v>
      </c>
      <c r="C4" s="20"/>
      <c r="D4" s="99" t="str">
        <f>封面!$C$11</f>
        <v>人民币万元</v>
      </c>
      <c r="E4" s="20"/>
      <c r="F4" s="13"/>
    </row>
    <row r="5" spans="2:32" s="39" customFormat="1" ht="15" customHeight="1">
      <c r="B5" s="20"/>
      <c r="C5" s="20"/>
      <c r="D5" s="293" t="s">
        <v>670</v>
      </c>
      <c r="E5" s="20"/>
      <c r="F5" s="13"/>
    </row>
    <row r="6" spans="2:32" s="1" customFormat="1" ht="15" customHeight="1">
      <c r="B6" s="775" t="s">
        <v>643</v>
      </c>
      <c r="C6" s="266"/>
      <c r="D6" s="769" t="s">
        <v>1466</v>
      </c>
      <c r="E6" s="770"/>
      <c r="F6" s="770"/>
      <c r="G6" s="771"/>
      <c r="H6" s="540" t="s">
        <v>1466</v>
      </c>
      <c r="I6" s="772" t="s">
        <v>1458</v>
      </c>
      <c r="J6" s="773"/>
      <c r="K6" s="773"/>
      <c r="L6" s="773"/>
      <c r="M6" s="773"/>
      <c r="N6" s="773"/>
      <c r="O6" s="774"/>
      <c r="P6" s="772" t="s">
        <v>1458</v>
      </c>
      <c r="Q6" s="773"/>
      <c r="R6" s="773"/>
      <c r="S6" s="773"/>
      <c r="T6" s="773"/>
      <c r="U6" s="773"/>
      <c r="V6" s="774"/>
      <c r="W6" s="493" t="s">
        <v>1458</v>
      </c>
      <c r="X6" s="104" t="s">
        <v>1480</v>
      </c>
      <c r="Y6" s="493" t="s">
        <v>1457</v>
      </c>
      <c r="Z6" s="493" t="s">
        <v>1457</v>
      </c>
      <c r="AA6" s="493" t="s">
        <v>1457</v>
      </c>
      <c r="AB6" s="104" t="s">
        <v>1478</v>
      </c>
      <c r="AC6" s="493" t="s">
        <v>1456</v>
      </c>
      <c r="AD6" s="493" t="s">
        <v>1456</v>
      </c>
      <c r="AE6" s="493" t="s">
        <v>1456</v>
      </c>
      <c r="AF6" s="104" t="s">
        <v>1476</v>
      </c>
    </row>
    <row r="7" spans="2:32" s="2" customFormat="1" ht="15" customHeight="1">
      <c r="B7" s="776"/>
      <c r="C7" s="265"/>
      <c r="D7" s="100" t="s">
        <v>1420</v>
      </c>
      <c r="E7" s="101" t="s">
        <v>1421</v>
      </c>
      <c r="F7" s="101" t="s">
        <v>646</v>
      </c>
      <c r="G7" s="101" t="s">
        <v>647</v>
      </c>
      <c r="H7" s="102" t="s">
        <v>1422</v>
      </c>
      <c r="I7" s="101" t="s">
        <v>1423</v>
      </c>
      <c r="J7" s="101" t="s">
        <v>650</v>
      </c>
      <c r="K7" s="101" t="s">
        <v>651</v>
      </c>
      <c r="L7" s="101" t="s">
        <v>652</v>
      </c>
      <c r="M7" s="101" t="s">
        <v>653</v>
      </c>
      <c r="N7" s="101" t="s">
        <v>654</v>
      </c>
      <c r="O7" s="101" t="s">
        <v>1424</v>
      </c>
      <c r="P7" s="101" t="s">
        <v>1425</v>
      </c>
      <c r="Q7" s="101" t="s">
        <v>656</v>
      </c>
      <c r="R7" s="101" t="s">
        <v>657</v>
      </c>
      <c r="S7" s="101" t="s">
        <v>658</v>
      </c>
      <c r="T7" s="101" t="s">
        <v>646</v>
      </c>
      <c r="U7" s="101" t="s">
        <v>647</v>
      </c>
      <c r="V7" s="103" t="s">
        <v>1426</v>
      </c>
      <c r="W7" s="103" t="s">
        <v>1422</v>
      </c>
      <c r="X7" s="104" t="s">
        <v>608</v>
      </c>
      <c r="Y7" s="103" t="s">
        <v>1484</v>
      </c>
      <c r="Z7" s="103" t="s">
        <v>661</v>
      </c>
      <c r="AA7" s="103" t="s">
        <v>1422</v>
      </c>
      <c r="AB7" s="104" t="s">
        <v>608</v>
      </c>
      <c r="AC7" s="103" t="s">
        <v>1484</v>
      </c>
      <c r="AD7" s="103" t="s">
        <v>661</v>
      </c>
      <c r="AE7" s="103" t="s">
        <v>1422</v>
      </c>
      <c r="AF7" s="104" t="s">
        <v>608</v>
      </c>
    </row>
    <row r="8" spans="2:32" s="9" customFormat="1" ht="15" customHeight="1" outlineLevel="1">
      <c r="B8" s="10" t="s">
        <v>749</v>
      </c>
      <c r="C8" s="286"/>
      <c r="D8" s="186">
        <f t="shared" ref="D8:G17" si="0">D37+D64+D91+D118+D145+D172</f>
        <v>32347.281594999993</v>
      </c>
      <c r="E8" s="186">
        <f t="shared" si="0"/>
        <v>4109.2168287727645</v>
      </c>
      <c r="F8" s="186">
        <f t="shared" si="0"/>
        <v>3996.2710235049917</v>
      </c>
      <c r="G8" s="186">
        <f t="shared" si="0"/>
        <v>3314.3265324685067</v>
      </c>
      <c r="H8" s="184">
        <f>SUM(D8:G8)</f>
        <v>43767.095979746249</v>
      </c>
      <c r="I8" s="186">
        <f t="shared" ref="I8:N8" si="1">I37+I64+I91+I118+I145+I172</f>
        <v>3660.4476967632577</v>
      </c>
      <c r="J8" s="186">
        <f t="shared" si="1"/>
        <v>2875.3172054576444</v>
      </c>
      <c r="K8" s="186">
        <f t="shared" si="1"/>
        <v>4303.7771566601159</v>
      </c>
      <c r="L8" s="186">
        <f t="shared" si="1"/>
        <v>4109.819331786869</v>
      </c>
      <c r="M8" s="186">
        <f t="shared" si="1"/>
        <v>4499.9508630028813</v>
      </c>
      <c r="N8" s="186">
        <f t="shared" si="1"/>
        <v>3780.5663052770583</v>
      </c>
      <c r="O8" s="184">
        <f>SUM(I8:N8)</f>
        <v>23229.878558947825</v>
      </c>
      <c r="P8" s="186">
        <f t="shared" ref="P8:U8" si="2">P37+P64+P91+P118+P145+P172</f>
        <v>3378.0770599421626</v>
      </c>
      <c r="Q8" s="186">
        <f t="shared" si="2"/>
        <v>3464.4639255281895</v>
      </c>
      <c r="R8" s="186">
        <f t="shared" si="2"/>
        <v>4627.6196542819025</v>
      </c>
      <c r="S8" s="186">
        <f t="shared" si="2"/>
        <v>4619.9121669508431</v>
      </c>
      <c r="T8" s="186">
        <f t="shared" si="2"/>
        <v>4505.058949263278</v>
      </c>
      <c r="U8" s="186">
        <f t="shared" si="2"/>
        <v>3516.4785756581136</v>
      </c>
      <c r="V8" s="184">
        <f>SUM(P8:U8)</f>
        <v>24111.610331624492</v>
      </c>
      <c r="W8" s="184">
        <f>O8+V8</f>
        <v>47341.48889057232</v>
      </c>
      <c r="X8" s="185">
        <f t="shared" ref="X8:X26" si="3">IF(H8=0,0,W8/H8-1)</f>
        <v>8.1668496179873706E-2</v>
      </c>
      <c r="Y8" s="186" t="e">
        <f>Y37+Y64+Y91+Y118+Y145+Y172</f>
        <v>#REF!</v>
      </c>
      <c r="Z8" s="186" t="e">
        <f t="shared" ref="Y8:Z17" si="4">Z37+Z64+Z91+Z118+Z145+Z172</f>
        <v>#REF!</v>
      </c>
      <c r="AA8" s="186" t="e">
        <f>Y8+Z8</f>
        <v>#REF!</v>
      </c>
      <c r="AB8" s="185" t="e">
        <f t="shared" ref="AB8:AB26" si="5">IF(W8=0,0,AA8/W8-1)</f>
        <v>#REF!</v>
      </c>
      <c r="AC8" s="186" t="e">
        <f t="shared" ref="AC8:AD17" si="6">AC37+AC64+AC91+AC118+AC145+AC172</f>
        <v>#REF!</v>
      </c>
      <c r="AD8" s="186" t="e">
        <f t="shared" si="6"/>
        <v>#REF!</v>
      </c>
      <c r="AE8" s="184" t="e">
        <f>AC8+AD8</f>
        <v>#REF!</v>
      </c>
      <c r="AF8" s="185" t="e">
        <f t="shared" ref="AF8:AF26" si="7">IF(AA8=0,0,AE8/AA8-1)</f>
        <v>#REF!</v>
      </c>
    </row>
    <row r="9" spans="2:32" s="8" customFormat="1" ht="15" customHeight="1" outlineLevel="1">
      <c r="B9" s="11" t="s">
        <v>617</v>
      </c>
      <c r="C9" s="287"/>
      <c r="D9" s="554" t="e">
        <f t="shared" si="0"/>
        <v>#REF!</v>
      </c>
      <c r="E9" s="554" t="e">
        <f t="shared" si="0"/>
        <v>#REF!</v>
      </c>
      <c r="F9" s="554" t="e">
        <f t="shared" si="0"/>
        <v>#REF!</v>
      </c>
      <c r="G9" s="554" t="e">
        <f t="shared" si="0"/>
        <v>#REF!</v>
      </c>
      <c r="H9" s="186" t="e">
        <f t="shared" ref="H9:H17" si="8">SUM(D9:G9)</f>
        <v>#REF!</v>
      </c>
      <c r="I9" s="554">
        <f t="shared" ref="I9:N9" si="9">I38+I65+I92+I119+I146+I173</f>
        <v>2107.52608725046</v>
      </c>
      <c r="J9" s="554">
        <f t="shared" si="9"/>
        <v>1825.5634392659158</v>
      </c>
      <c r="K9" s="554">
        <f t="shared" si="9"/>
        <v>2097.5540652893451</v>
      </c>
      <c r="L9" s="554">
        <f t="shared" si="9"/>
        <v>2092.8443303174408</v>
      </c>
      <c r="M9" s="554">
        <f t="shared" si="9"/>
        <v>2226.3254591607947</v>
      </c>
      <c r="N9" s="554">
        <f t="shared" si="9"/>
        <v>2076.8329735904672</v>
      </c>
      <c r="O9" s="188">
        <f t="shared" ref="O9:O21" si="10">SUM(I9:N9)</f>
        <v>12426.646354874425</v>
      </c>
      <c r="P9" s="554">
        <f t="shared" ref="P9:U9" si="11">P38+P65+P92+P119+P146+P173</f>
        <v>2003.8972108243972</v>
      </c>
      <c r="Q9" s="554">
        <f t="shared" si="11"/>
        <v>2074.8638661296982</v>
      </c>
      <c r="R9" s="554">
        <f t="shared" si="11"/>
        <v>2380.915374068768</v>
      </c>
      <c r="S9" s="554">
        <f t="shared" si="11"/>
        <v>2233.3146193287907</v>
      </c>
      <c r="T9" s="554">
        <f t="shared" si="11"/>
        <v>2590.1971606880738</v>
      </c>
      <c r="U9" s="554">
        <f t="shared" si="11"/>
        <v>1206.8864779299163</v>
      </c>
      <c r="V9" s="188">
        <f t="shared" ref="V9:V17" si="12">SUM(P9:U9)</f>
        <v>12490.074708969645</v>
      </c>
      <c r="W9" s="187">
        <f t="shared" ref="W9:W17" si="13">O9+V9</f>
        <v>24916.72106384407</v>
      </c>
      <c r="X9" s="262" t="e">
        <f t="shared" si="3"/>
        <v>#REF!</v>
      </c>
      <c r="Y9" s="554" t="e">
        <f t="shared" si="4"/>
        <v>#REF!</v>
      </c>
      <c r="Z9" s="554" t="e">
        <f t="shared" si="4"/>
        <v>#REF!</v>
      </c>
      <c r="AA9" s="554" t="e">
        <f t="shared" ref="AA9:AA23" si="14">Y9+Z9</f>
        <v>#REF!</v>
      </c>
      <c r="AB9" s="262" t="e">
        <f t="shared" si="5"/>
        <v>#REF!</v>
      </c>
      <c r="AC9" s="554" t="e">
        <f t="shared" si="6"/>
        <v>#REF!</v>
      </c>
      <c r="AD9" s="554" t="e">
        <f t="shared" si="6"/>
        <v>#REF!</v>
      </c>
      <c r="AE9" s="187" t="e">
        <f t="shared" ref="AE9:AE17" si="15">AC9+AD9</f>
        <v>#REF!</v>
      </c>
      <c r="AF9" s="262" t="e">
        <f t="shared" si="7"/>
        <v>#REF!</v>
      </c>
    </row>
    <row r="10" spans="2:32" s="8" customFormat="1" ht="15" customHeight="1" outlineLevel="1">
      <c r="B10" s="37" t="s">
        <v>618</v>
      </c>
      <c r="C10" s="288"/>
      <c r="D10" s="554">
        <f t="shared" si="0"/>
        <v>1819.3016120000004</v>
      </c>
      <c r="E10" s="554">
        <f t="shared" si="0"/>
        <v>232.17075082563622</v>
      </c>
      <c r="F10" s="554">
        <f t="shared" si="0"/>
        <v>225.78931282804709</v>
      </c>
      <c r="G10" s="554">
        <f t="shared" si="0"/>
        <v>187.25944908448068</v>
      </c>
      <c r="H10" s="186">
        <f t="shared" si="8"/>
        <v>2464.5211247381644</v>
      </c>
      <c r="I10" s="554">
        <f t="shared" ref="I10:N10" si="16">I39+I66+I93+I120+I147+I174</f>
        <v>206.81529486647</v>
      </c>
      <c r="J10" s="554">
        <f t="shared" si="16"/>
        <v>162.45542209896999</v>
      </c>
      <c r="K10" s="554">
        <f t="shared" si="16"/>
        <v>243.16340935919004</v>
      </c>
      <c r="L10" s="554">
        <f t="shared" si="16"/>
        <v>232.20479224146004</v>
      </c>
      <c r="M10" s="554">
        <f t="shared" si="16"/>
        <v>254.24722376140005</v>
      </c>
      <c r="N10" s="554">
        <f t="shared" si="16"/>
        <v>213.60199624581006</v>
      </c>
      <c r="O10" s="188">
        <f t="shared" si="10"/>
        <v>1312.4881385733004</v>
      </c>
      <c r="P10" s="554">
        <f t="shared" ref="P10:U10" si="17">P39+P66+P93+P120+P147+P174</f>
        <v>190.86135388433001</v>
      </c>
      <c r="Q10" s="554">
        <f t="shared" si="17"/>
        <v>195.74221178957998</v>
      </c>
      <c r="R10" s="554">
        <f t="shared" si="17"/>
        <v>261.46051046552009</v>
      </c>
      <c r="S10" s="554">
        <f t="shared" si="17"/>
        <v>261.02503743684002</v>
      </c>
      <c r="T10" s="554">
        <f t="shared" si="17"/>
        <v>254.53583064753002</v>
      </c>
      <c r="U10" s="554">
        <f t="shared" si="17"/>
        <v>198.68103953371002</v>
      </c>
      <c r="V10" s="188">
        <f t="shared" si="12"/>
        <v>1362.3059837575101</v>
      </c>
      <c r="W10" s="187">
        <f t="shared" si="13"/>
        <v>2674.7941223308108</v>
      </c>
      <c r="X10" s="262">
        <f t="shared" si="3"/>
        <v>8.5320022410027452E-2</v>
      </c>
      <c r="Y10" s="554" t="e">
        <f t="shared" si="4"/>
        <v>#REF!</v>
      </c>
      <c r="Z10" s="554" t="e">
        <f t="shared" si="4"/>
        <v>#REF!</v>
      </c>
      <c r="AA10" s="554" t="e">
        <f t="shared" si="14"/>
        <v>#REF!</v>
      </c>
      <c r="AB10" s="262" t="e">
        <f t="shared" si="5"/>
        <v>#REF!</v>
      </c>
      <c r="AC10" s="554" t="e">
        <f t="shared" si="6"/>
        <v>#REF!</v>
      </c>
      <c r="AD10" s="554" t="e">
        <f t="shared" si="6"/>
        <v>#REF!</v>
      </c>
      <c r="AE10" s="187" t="e">
        <f t="shared" si="15"/>
        <v>#REF!</v>
      </c>
      <c r="AF10" s="262" t="e">
        <f t="shared" si="7"/>
        <v>#REF!</v>
      </c>
    </row>
    <row r="11" spans="2:32" s="8" customFormat="1" ht="15" customHeight="1" outlineLevel="1">
      <c r="B11" s="37" t="s">
        <v>619</v>
      </c>
      <c r="C11" s="37"/>
      <c r="D11" s="554">
        <f t="shared" si="0"/>
        <v>1824.9031850000001</v>
      </c>
      <c r="E11" s="554">
        <f t="shared" si="0"/>
        <v>195.47291143885329</v>
      </c>
      <c r="F11" s="554">
        <f t="shared" si="0"/>
        <v>185.64347976363729</v>
      </c>
      <c r="G11" s="554">
        <f t="shared" si="0"/>
        <v>157.03694653044892</v>
      </c>
      <c r="H11" s="186">
        <f t="shared" si="8"/>
        <v>2363.0565227329394</v>
      </c>
      <c r="I11" s="554">
        <f t="shared" ref="I11:N11" si="18">I40+I67+I94+I121+I148+I175</f>
        <v>207.22980235262716</v>
      </c>
      <c r="J11" s="554">
        <f t="shared" si="18"/>
        <v>182.78583965900444</v>
      </c>
      <c r="K11" s="554">
        <f t="shared" si="18"/>
        <v>224.04503108569435</v>
      </c>
      <c r="L11" s="554">
        <f t="shared" si="18"/>
        <v>210.12469891615166</v>
      </c>
      <c r="M11" s="554">
        <f t="shared" si="18"/>
        <v>215.17748547765308</v>
      </c>
      <c r="N11" s="554">
        <f t="shared" si="18"/>
        <v>230.85715703063801</v>
      </c>
      <c r="O11" s="188">
        <f t="shared" si="10"/>
        <v>1270.2200145217687</v>
      </c>
      <c r="P11" s="554">
        <f t="shared" ref="P11:U11" si="19">P40+P67+P94+P121+P148+P175</f>
        <v>210.77782492227516</v>
      </c>
      <c r="Q11" s="554">
        <f t="shared" si="19"/>
        <v>191.21036290530859</v>
      </c>
      <c r="R11" s="554">
        <f t="shared" si="19"/>
        <v>196.77932497188982</v>
      </c>
      <c r="S11" s="554">
        <f t="shared" si="19"/>
        <v>199.46081189205165</v>
      </c>
      <c r="T11" s="554">
        <f t="shared" si="19"/>
        <v>205.9711201510427</v>
      </c>
      <c r="U11" s="554">
        <f t="shared" si="19"/>
        <v>185.19024852061932</v>
      </c>
      <c r="V11" s="188">
        <f t="shared" si="12"/>
        <v>1189.3896933631872</v>
      </c>
      <c r="W11" s="187">
        <f t="shared" si="13"/>
        <v>2459.6097078849562</v>
      </c>
      <c r="X11" s="262">
        <f t="shared" si="3"/>
        <v>4.0859448017075195E-2</v>
      </c>
      <c r="Y11" s="554" t="e">
        <f>Y40+Y67+Y94+Y121+Y148+Y175</f>
        <v>#REF!</v>
      </c>
      <c r="Z11" s="554" t="e">
        <f t="shared" si="4"/>
        <v>#REF!</v>
      </c>
      <c r="AA11" s="554" t="e">
        <f t="shared" si="14"/>
        <v>#REF!</v>
      </c>
      <c r="AB11" s="262" t="e">
        <f t="shared" si="5"/>
        <v>#REF!</v>
      </c>
      <c r="AC11" s="554" t="e">
        <f t="shared" si="6"/>
        <v>#REF!</v>
      </c>
      <c r="AD11" s="554" t="e">
        <f t="shared" si="6"/>
        <v>#REF!</v>
      </c>
      <c r="AE11" s="187" t="e">
        <f t="shared" si="15"/>
        <v>#REF!</v>
      </c>
      <c r="AF11" s="262" t="e">
        <f t="shared" si="7"/>
        <v>#REF!</v>
      </c>
    </row>
    <row r="12" spans="2:32" s="8" customFormat="1" ht="15" customHeight="1" outlineLevel="1">
      <c r="B12" s="37" t="s">
        <v>620</v>
      </c>
      <c r="C12" s="37"/>
      <c r="D12" s="554" t="e">
        <f t="shared" si="0"/>
        <v>#REF!</v>
      </c>
      <c r="E12" s="554" t="e">
        <f t="shared" si="0"/>
        <v>#REF!</v>
      </c>
      <c r="F12" s="554" t="e">
        <f t="shared" si="0"/>
        <v>#REF!</v>
      </c>
      <c r="G12" s="554" t="e">
        <f t="shared" si="0"/>
        <v>#REF!</v>
      </c>
      <c r="H12" s="186" t="e">
        <f t="shared" si="8"/>
        <v>#REF!</v>
      </c>
      <c r="I12" s="554">
        <f t="shared" ref="I12:N12" si="20">I41+I68+I95+I122+I149+I176</f>
        <v>896.4256619902477</v>
      </c>
      <c r="J12" s="554">
        <f t="shared" si="20"/>
        <v>909.38403264954707</v>
      </c>
      <c r="K12" s="554">
        <f t="shared" si="20"/>
        <v>892.32668233217885</v>
      </c>
      <c r="L12" s="554">
        <f t="shared" si="20"/>
        <v>900.67122886922493</v>
      </c>
      <c r="M12" s="554">
        <f t="shared" si="20"/>
        <v>936.33601927185271</v>
      </c>
      <c r="N12" s="554">
        <f t="shared" si="20"/>
        <v>940.91265473754049</v>
      </c>
      <c r="O12" s="188">
        <f t="shared" si="10"/>
        <v>5476.0562798505925</v>
      </c>
      <c r="P12" s="554">
        <f t="shared" ref="P12:U12" si="21">P41+P68+P95+P122+P149+P176</f>
        <v>941.3741838980136</v>
      </c>
      <c r="Q12" s="554">
        <f t="shared" si="21"/>
        <v>938.76063783054667</v>
      </c>
      <c r="R12" s="554">
        <f t="shared" si="21"/>
        <v>932.5567069774296</v>
      </c>
      <c r="S12" s="554">
        <f t="shared" si="21"/>
        <v>943.76283946613785</v>
      </c>
      <c r="T12" s="554">
        <f t="shared" si="21"/>
        <v>930.87652571438116</v>
      </c>
      <c r="U12" s="554">
        <f t="shared" si="21"/>
        <v>934.74613593303684</v>
      </c>
      <c r="V12" s="188">
        <f t="shared" si="12"/>
        <v>5622.0770298195457</v>
      </c>
      <c r="W12" s="187">
        <f>O12+V12</f>
        <v>11098.133309670138</v>
      </c>
      <c r="X12" s="262" t="e">
        <f t="shared" si="3"/>
        <v>#REF!</v>
      </c>
      <c r="Y12" s="554" t="e">
        <f t="shared" si="4"/>
        <v>#REF!</v>
      </c>
      <c r="Z12" s="554" t="e">
        <f t="shared" si="4"/>
        <v>#REF!</v>
      </c>
      <c r="AA12" s="554" t="e">
        <f t="shared" si="14"/>
        <v>#REF!</v>
      </c>
      <c r="AB12" s="262" t="e">
        <f t="shared" si="5"/>
        <v>#REF!</v>
      </c>
      <c r="AC12" s="554" t="e">
        <f t="shared" si="6"/>
        <v>#REF!</v>
      </c>
      <c r="AD12" s="554" t="e">
        <f t="shared" si="6"/>
        <v>#REF!</v>
      </c>
      <c r="AE12" s="187" t="e">
        <f t="shared" si="15"/>
        <v>#REF!</v>
      </c>
      <c r="AF12" s="262" t="e">
        <f t="shared" si="7"/>
        <v>#REF!</v>
      </c>
    </row>
    <row r="13" spans="2:32" s="8" customFormat="1" ht="15" customHeight="1" outlineLevel="1">
      <c r="B13" s="37" t="s">
        <v>621</v>
      </c>
      <c r="C13" s="37"/>
      <c r="D13" s="554">
        <f t="shared" si="0"/>
        <v>387.64105500000005</v>
      </c>
      <c r="E13" s="554">
        <f t="shared" si="0"/>
        <v>44.412859280793541</v>
      </c>
      <c r="F13" s="554">
        <f t="shared" si="0"/>
        <v>42.775689404766105</v>
      </c>
      <c r="G13" s="554">
        <f t="shared" si="0"/>
        <v>34.804412411411342</v>
      </c>
      <c r="H13" s="186">
        <f t="shared" si="8"/>
        <v>509.6340160969711</v>
      </c>
      <c r="I13" s="554">
        <f t="shared" ref="I13:N13" si="22">I42+I69+I96+I123+I150+I177</f>
        <v>48.163284999999995</v>
      </c>
      <c r="J13" s="554">
        <f t="shared" si="22"/>
        <v>32.805081999999999</v>
      </c>
      <c r="K13" s="554">
        <f t="shared" si="22"/>
        <v>50.869543000000007</v>
      </c>
      <c r="L13" s="554">
        <f t="shared" si="22"/>
        <v>47.997011999999991</v>
      </c>
      <c r="M13" s="554">
        <f t="shared" si="22"/>
        <v>47.42629500000001</v>
      </c>
      <c r="N13" s="554">
        <f t="shared" si="22"/>
        <v>43.712270999999987</v>
      </c>
      <c r="O13" s="188">
        <f t="shared" si="10"/>
        <v>270.97348799999997</v>
      </c>
      <c r="P13" s="554">
        <f t="shared" ref="P13:U13" si="23">P42+P69+P96+P123+P150+P177</f>
        <v>37.55425000000001</v>
      </c>
      <c r="Q13" s="554">
        <f t="shared" si="23"/>
        <v>36.665212927967872</v>
      </c>
      <c r="R13" s="554">
        <f t="shared" si="23"/>
        <v>51.171031209687605</v>
      </c>
      <c r="S13" s="554">
        <f t="shared" si="23"/>
        <v>50.634040650918749</v>
      </c>
      <c r="T13" s="554">
        <f t="shared" si="23"/>
        <v>48.923235992078155</v>
      </c>
      <c r="U13" s="554">
        <f t="shared" si="23"/>
        <v>37.62878285165813</v>
      </c>
      <c r="V13" s="188">
        <f t="shared" si="12"/>
        <v>262.57655363231049</v>
      </c>
      <c r="W13" s="187">
        <f t="shared" si="13"/>
        <v>533.55004163231047</v>
      </c>
      <c r="X13" s="262">
        <f t="shared" si="3"/>
        <v>4.6927843864309038E-2</v>
      </c>
      <c r="Y13" s="554">
        <f t="shared" si="4"/>
        <v>0</v>
      </c>
      <c r="Z13" s="554">
        <f t="shared" si="4"/>
        <v>0</v>
      </c>
      <c r="AA13" s="187">
        <f t="shared" si="14"/>
        <v>0</v>
      </c>
      <c r="AB13" s="262">
        <f t="shared" si="5"/>
        <v>-1</v>
      </c>
      <c r="AC13" s="554">
        <f t="shared" si="6"/>
        <v>0</v>
      </c>
      <c r="AD13" s="554">
        <f t="shared" si="6"/>
        <v>0</v>
      </c>
      <c r="AE13" s="187">
        <f t="shared" si="15"/>
        <v>0</v>
      </c>
      <c r="AF13" s="262">
        <f t="shared" si="7"/>
        <v>0</v>
      </c>
    </row>
    <row r="14" spans="2:32" s="8" customFormat="1" ht="15" customHeight="1" outlineLevel="1">
      <c r="B14" s="37" t="s">
        <v>622</v>
      </c>
      <c r="C14" s="288"/>
      <c r="D14" s="554">
        <f t="shared" si="0"/>
        <v>0</v>
      </c>
      <c r="E14" s="554">
        <f t="shared" si="0"/>
        <v>0</v>
      </c>
      <c r="F14" s="554">
        <f t="shared" si="0"/>
        <v>0</v>
      </c>
      <c r="G14" s="554">
        <f t="shared" si="0"/>
        <v>0</v>
      </c>
      <c r="H14" s="186">
        <f t="shared" si="8"/>
        <v>0</v>
      </c>
      <c r="I14" s="554">
        <f t="shared" ref="I14:N14" si="24">I43+I70+I97+I124+I151+I178</f>
        <v>0</v>
      </c>
      <c r="J14" s="554">
        <f t="shared" si="24"/>
        <v>0</v>
      </c>
      <c r="K14" s="554">
        <f t="shared" si="24"/>
        <v>0</v>
      </c>
      <c r="L14" s="554">
        <f t="shared" si="24"/>
        <v>0</v>
      </c>
      <c r="M14" s="554">
        <f t="shared" si="24"/>
        <v>0</v>
      </c>
      <c r="N14" s="554">
        <f t="shared" si="24"/>
        <v>0</v>
      </c>
      <c r="O14" s="188">
        <f t="shared" si="10"/>
        <v>0</v>
      </c>
      <c r="P14" s="554">
        <f t="shared" ref="P14:U14" si="25">P43+P70+P97+P124+P151+P178</f>
        <v>0</v>
      </c>
      <c r="Q14" s="554">
        <f t="shared" si="25"/>
        <v>0</v>
      </c>
      <c r="R14" s="554">
        <f t="shared" si="25"/>
        <v>0</v>
      </c>
      <c r="S14" s="554">
        <f t="shared" si="25"/>
        <v>0</v>
      </c>
      <c r="T14" s="554">
        <f t="shared" si="25"/>
        <v>0</v>
      </c>
      <c r="U14" s="554">
        <f t="shared" si="25"/>
        <v>0</v>
      </c>
      <c r="V14" s="188">
        <f t="shared" si="12"/>
        <v>0</v>
      </c>
      <c r="W14" s="187">
        <f t="shared" si="13"/>
        <v>0</v>
      </c>
      <c r="X14" s="262">
        <f t="shared" si="3"/>
        <v>0</v>
      </c>
      <c r="Y14" s="554">
        <f t="shared" si="4"/>
        <v>0</v>
      </c>
      <c r="Z14" s="554">
        <f t="shared" si="4"/>
        <v>0</v>
      </c>
      <c r="AA14" s="187">
        <f t="shared" si="14"/>
        <v>0</v>
      </c>
      <c r="AB14" s="262">
        <f t="shared" si="5"/>
        <v>0</v>
      </c>
      <c r="AC14" s="554">
        <f t="shared" si="6"/>
        <v>0</v>
      </c>
      <c r="AD14" s="554">
        <f t="shared" si="6"/>
        <v>0</v>
      </c>
      <c r="AE14" s="187">
        <f t="shared" si="15"/>
        <v>0</v>
      </c>
      <c r="AF14" s="262">
        <f t="shared" si="7"/>
        <v>0</v>
      </c>
    </row>
    <row r="15" spans="2:32" s="8" customFormat="1" ht="15" customHeight="1" outlineLevel="1">
      <c r="B15" s="11" t="s">
        <v>623</v>
      </c>
      <c r="C15" s="287"/>
      <c r="D15" s="554">
        <f t="shared" si="0"/>
        <v>0</v>
      </c>
      <c r="E15" s="554">
        <f t="shared" si="0"/>
        <v>0</v>
      </c>
      <c r="F15" s="554">
        <f t="shared" si="0"/>
        <v>0</v>
      </c>
      <c r="G15" s="554">
        <f t="shared" si="0"/>
        <v>0</v>
      </c>
      <c r="H15" s="186">
        <f t="shared" si="8"/>
        <v>0</v>
      </c>
      <c r="I15" s="554">
        <f t="shared" ref="I15:N15" si="26">I44+I71+I98+I125+I152+I179</f>
        <v>0</v>
      </c>
      <c r="J15" s="554">
        <f t="shared" si="26"/>
        <v>0</v>
      </c>
      <c r="K15" s="554">
        <f t="shared" si="26"/>
        <v>0</v>
      </c>
      <c r="L15" s="554">
        <f t="shared" si="26"/>
        <v>0</v>
      </c>
      <c r="M15" s="554">
        <f t="shared" si="26"/>
        <v>0</v>
      </c>
      <c r="N15" s="554">
        <f t="shared" si="26"/>
        <v>0</v>
      </c>
      <c r="O15" s="188">
        <f t="shared" si="10"/>
        <v>0</v>
      </c>
      <c r="P15" s="554">
        <f t="shared" ref="P15:U15" si="27">P44+P71+P98+P125+P152+P179</f>
        <v>0</v>
      </c>
      <c r="Q15" s="554">
        <f t="shared" si="27"/>
        <v>0</v>
      </c>
      <c r="R15" s="554">
        <f t="shared" si="27"/>
        <v>0</v>
      </c>
      <c r="S15" s="554">
        <f t="shared" si="27"/>
        <v>0</v>
      </c>
      <c r="T15" s="554">
        <f t="shared" si="27"/>
        <v>0</v>
      </c>
      <c r="U15" s="554">
        <f t="shared" si="27"/>
        <v>0</v>
      </c>
      <c r="V15" s="188">
        <f t="shared" si="12"/>
        <v>0</v>
      </c>
      <c r="W15" s="187">
        <f t="shared" si="13"/>
        <v>0</v>
      </c>
      <c r="X15" s="262">
        <f t="shared" si="3"/>
        <v>0</v>
      </c>
      <c r="Y15" s="554">
        <f t="shared" si="4"/>
        <v>0</v>
      </c>
      <c r="Z15" s="554">
        <f t="shared" si="4"/>
        <v>0</v>
      </c>
      <c r="AA15" s="187">
        <f t="shared" si="14"/>
        <v>0</v>
      </c>
      <c r="AB15" s="262">
        <f t="shared" si="5"/>
        <v>0</v>
      </c>
      <c r="AC15" s="554">
        <f t="shared" si="6"/>
        <v>0</v>
      </c>
      <c r="AD15" s="554">
        <f t="shared" si="6"/>
        <v>0</v>
      </c>
      <c r="AE15" s="187">
        <f t="shared" si="15"/>
        <v>0</v>
      </c>
      <c r="AF15" s="262">
        <f t="shared" si="7"/>
        <v>0</v>
      </c>
    </row>
    <row r="16" spans="2:32" s="8" customFormat="1" ht="15" customHeight="1" outlineLevel="1">
      <c r="B16" s="37" t="s">
        <v>624</v>
      </c>
      <c r="C16" s="288"/>
      <c r="D16" s="554">
        <f t="shared" si="0"/>
        <v>0</v>
      </c>
      <c r="E16" s="554">
        <f t="shared" si="0"/>
        <v>0</v>
      </c>
      <c r="F16" s="554">
        <f t="shared" si="0"/>
        <v>0</v>
      </c>
      <c r="G16" s="554">
        <f t="shared" si="0"/>
        <v>0</v>
      </c>
      <c r="H16" s="186">
        <f t="shared" si="8"/>
        <v>0</v>
      </c>
      <c r="I16" s="554">
        <f t="shared" ref="I16:N16" si="28">I45+I72+I99+I126+I153+I180</f>
        <v>0</v>
      </c>
      <c r="J16" s="554">
        <f t="shared" si="28"/>
        <v>0</v>
      </c>
      <c r="K16" s="554">
        <f t="shared" si="28"/>
        <v>0</v>
      </c>
      <c r="L16" s="554">
        <f t="shared" si="28"/>
        <v>0</v>
      </c>
      <c r="M16" s="554">
        <f t="shared" si="28"/>
        <v>0</v>
      </c>
      <c r="N16" s="554">
        <f t="shared" si="28"/>
        <v>0</v>
      </c>
      <c r="O16" s="188">
        <f t="shared" si="10"/>
        <v>0</v>
      </c>
      <c r="P16" s="554">
        <f t="shared" ref="P16:U16" si="29">P45+P72+P99+P126+P153+P180</f>
        <v>0</v>
      </c>
      <c r="Q16" s="554">
        <f t="shared" si="29"/>
        <v>0</v>
      </c>
      <c r="R16" s="554">
        <f t="shared" si="29"/>
        <v>0</v>
      </c>
      <c r="S16" s="554">
        <f t="shared" si="29"/>
        <v>0</v>
      </c>
      <c r="T16" s="554">
        <f t="shared" si="29"/>
        <v>0</v>
      </c>
      <c r="U16" s="554">
        <f t="shared" si="29"/>
        <v>0</v>
      </c>
      <c r="V16" s="188">
        <f t="shared" si="12"/>
        <v>0</v>
      </c>
      <c r="W16" s="187">
        <f t="shared" si="13"/>
        <v>0</v>
      </c>
      <c r="X16" s="262">
        <f t="shared" si="3"/>
        <v>0</v>
      </c>
      <c r="Y16" s="554">
        <f t="shared" si="4"/>
        <v>0</v>
      </c>
      <c r="Z16" s="554">
        <f t="shared" si="4"/>
        <v>0</v>
      </c>
      <c r="AA16" s="187">
        <f t="shared" si="14"/>
        <v>0</v>
      </c>
      <c r="AB16" s="262">
        <f t="shared" si="5"/>
        <v>0</v>
      </c>
      <c r="AC16" s="554">
        <f t="shared" si="6"/>
        <v>0</v>
      </c>
      <c r="AD16" s="554">
        <f t="shared" si="6"/>
        <v>0</v>
      </c>
      <c r="AE16" s="187">
        <f t="shared" si="15"/>
        <v>0</v>
      </c>
      <c r="AF16" s="262">
        <f t="shared" si="7"/>
        <v>0</v>
      </c>
    </row>
    <row r="17" spans="2:32" s="8" customFormat="1" ht="15" customHeight="1" outlineLevel="1">
      <c r="B17" s="37" t="s">
        <v>625</v>
      </c>
      <c r="C17" s="288"/>
      <c r="D17" s="554">
        <f t="shared" si="0"/>
        <v>0</v>
      </c>
      <c r="E17" s="554">
        <f t="shared" si="0"/>
        <v>0</v>
      </c>
      <c r="F17" s="554">
        <f t="shared" si="0"/>
        <v>0</v>
      </c>
      <c r="G17" s="554">
        <f t="shared" si="0"/>
        <v>0</v>
      </c>
      <c r="H17" s="186">
        <f t="shared" si="8"/>
        <v>0</v>
      </c>
      <c r="I17" s="554">
        <f t="shared" ref="I17:N17" si="30">I46+I73+I100+I127+I154+I181</f>
        <v>0</v>
      </c>
      <c r="J17" s="554">
        <f t="shared" si="30"/>
        <v>0</v>
      </c>
      <c r="K17" s="554">
        <f t="shared" si="30"/>
        <v>0</v>
      </c>
      <c r="L17" s="554">
        <f t="shared" si="30"/>
        <v>0</v>
      </c>
      <c r="M17" s="554">
        <f t="shared" si="30"/>
        <v>0</v>
      </c>
      <c r="N17" s="554">
        <f t="shared" si="30"/>
        <v>0</v>
      </c>
      <c r="O17" s="188">
        <f t="shared" si="10"/>
        <v>0</v>
      </c>
      <c r="P17" s="554">
        <f t="shared" ref="P17:U17" si="31">P46+P73+P100+P127+P154+P181</f>
        <v>0</v>
      </c>
      <c r="Q17" s="554">
        <f t="shared" si="31"/>
        <v>0</v>
      </c>
      <c r="R17" s="554">
        <f t="shared" si="31"/>
        <v>0</v>
      </c>
      <c r="S17" s="554">
        <f t="shared" si="31"/>
        <v>0</v>
      </c>
      <c r="T17" s="554">
        <f t="shared" si="31"/>
        <v>0</v>
      </c>
      <c r="U17" s="554">
        <f t="shared" si="31"/>
        <v>0</v>
      </c>
      <c r="V17" s="188">
        <f t="shared" si="12"/>
        <v>0</v>
      </c>
      <c r="W17" s="187">
        <f t="shared" si="13"/>
        <v>0</v>
      </c>
      <c r="X17" s="262">
        <f t="shared" si="3"/>
        <v>0</v>
      </c>
      <c r="Y17" s="554">
        <f t="shared" si="4"/>
        <v>0</v>
      </c>
      <c r="Z17" s="554">
        <f t="shared" si="4"/>
        <v>0</v>
      </c>
      <c r="AA17" s="187">
        <f t="shared" si="14"/>
        <v>0</v>
      </c>
      <c r="AB17" s="262">
        <f t="shared" si="5"/>
        <v>0</v>
      </c>
      <c r="AC17" s="554">
        <f t="shared" si="6"/>
        <v>0</v>
      </c>
      <c r="AD17" s="554">
        <f t="shared" si="6"/>
        <v>0</v>
      </c>
      <c r="AE17" s="187">
        <f t="shared" si="15"/>
        <v>0</v>
      </c>
      <c r="AF17" s="262">
        <f t="shared" si="7"/>
        <v>0</v>
      </c>
    </row>
    <row r="18" spans="2:32" s="9" customFormat="1" ht="15" customHeight="1" outlineLevel="1">
      <c r="B18" s="10" t="s">
        <v>750</v>
      </c>
      <c r="C18" s="10"/>
      <c r="D18" s="184" t="e">
        <f>D8-D9-D10-D11-D12-D13-D14+D15+D16</f>
        <v>#REF!</v>
      </c>
      <c r="E18" s="184" t="e">
        <f t="shared" ref="E18:AA18" si="32">E8-E9-E10-E11-E12-E13-E14+E15+E16</f>
        <v>#REF!</v>
      </c>
      <c r="F18" s="184" t="e">
        <f t="shared" si="32"/>
        <v>#REF!</v>
      </c>
      <c r="G18" s="184" t="e">
        <f t="shared" si="32"/>
        <v>#REF!</v>
      </c>
      <c r="H18" s="184" t="e">
        <f t="shared" si="32"/>
        <v>#REF!</v>
      </c>
      <c r="I18" s="184">
        <f t="shared" si="32"/>
        <v>194.28756530345296</v>
      </c>
      <c r="J18" s="184">
        <f t="shared" si="32"/>
        <v>-237.67661021579286</v>
      </c>
      <c r="K18" s="184">
        <f t="shared" si="32"/>
        <v>795.8184255937075</v>
      </c>
      <c r="L18" s="184">
        <f t="shared" si="32"/>
        <v>625.97726944259171</v>
      </c>
      <c r="M18" s="184">
        <f t="shared" si="32"/>
        <v>820.43838033118061</v>
      </c>
      <c r="N18" s="184">
        <f t="shared" si="32"/>
        <v>274.64925267260242</v>
      </c>
      <c r="O18" s="184">
        <f t="shared" si="32"/>
        <v>2473.4942831277381</v>
      </c>
      <c r="P18" s="184">
        <f t="shared" si="32"/>
        <v>-6.3877635868533247</v>
      </c>
      <c r="Q18" s="184">
        <f t="shared" si="32"/>
        <v>27.221633945088371</v>
      </c>
      <c r="R18" s="184">
        <f t="shared" si="32"/>
        <v>804.73670658860738</v>
      </c>
      <c r="S18" s="184">
        <f t="shared" si="32"/>
        <v>931.7148181761039</v>
      </c>
      <c r="T18" s="184">
        <f t="shared" si="32"/>
        <v>474.55507607017216</v>
      </c>
      <c r="U18" s="184">
        <f t="shared" si="32"/>
        <v>953.34589088917323</v>
      </c>
      <c r="V18" s="184">
        <f t="shared" si="32"/>
        <v>3185.1863620822933</v>
      </c>
      <c r="W18" s="184">
        <f t="shared" si="32"/>
        <v>5658.6806452100336</v>
      </c>
      <c r="X18" s="185" t="e">
        <f t="shared" si="3"/>
        <v>#REF!</v>
      </c>
      <c r="Y18" s="184" t="e">
        <f>Y8-Y9-Y10-Y11-Y12-Y13-Y14+Y15+Y16</f>
        <v>#REF!</v>
      </c>
      <c r="Z18" s="184" t="e">
        <f>Z8-Z9-Z10-Z11-Z12-Z13-Z14+Z15+Z16</f>
        <v>#REF!</v>
      </c>
      <c r="AA18" s="184" t="e">
        <f t="shared" si="32"/>
        <v>#REF!</v>
      </c>
      <c r="AB18" s="185" t="e">
        <f t="shared" si="5"/>
        <v>#REF!</v>
      </c>
      <c r="AC18" s="184" t="e">
        <f>AC8-AC9-AC10-AC11-AC12-AC13-AC14+AC15+AC16</f>
        <v>#REF!</v>
      </c>
      <c r="AD18" s="184" t="e">
        <f>AD8-AD9-AD10-AD11-AD12-AD13-AD14+AD15+AD16</f>
        <v>#REF!</v>
      </c>
      <c r="AE18" s="184" t="e">
        <f>AE8-AE9-AE10-AE11-AE12-AE13-AE14+AE15+AE16</f>
        <v>#REF!</v>
      </c>
      <c r="AF18" s="185" t="e">
        <f t="shared" si="7"/>
        <v>#REF!</v>
      </c>
    </row>
    <row r="19" spans="2:32" s="8" customFormat="1" ht="15" customHeight="1" outlineLevel="1">
      <c r="B19" s="11" t="s">
        <v>626</v>
      </c>
      <c r="C19" s="287"/>
      <c r="D19" s="554">
        <f t="shared" ref="D19:G21" si="33">D48+D75+D102+D129+D156+D183</f>
        <v>0</v>
      </c>
      <c r="E19" s="554">
        <f t="shared" si="33"/>
        <v>0</v>
      </c>
      <c r="F19" s="554">
        <f t="shared" si="33"/>
        <v>0</v>
      </c>
      <c r="G19" s="554">
        <f t="shared" si="33"/>
        <v>0</v>
      </c>
      <c r="H19" s="186">
        <f>SUM(D19:G19)</f>
        <v>0</v>
      </c>
      <c r="I19" s="554">
        <f t="shared" ref="I19:N19" si="34">I48+I75+I102+I129+I156+I183</f>
        <v>0</v>
      </c>
      <c r="J19" s="554">
        <f t="shared" si="34"/>
        <v>0</v>
      </c>
      <c r="K19" s="554">
        <f t="shared" si="34"/>
        <v>0</v>
      </c>
      <c r="L19" s="554">
        <f t="shared" si="34"/>
        <v>0</v>
      </c>
      <c r="M19" s="554">
        <f t="shared" si="34"/>
        <v>0</v>
      </c>
      <c r="N19" s="554">
        <f t="shared" si="34"/>
        <v>0</v>
      </c>
      <c r="O19" s="224">
        <f t="shared" si="10"/>
        <v>0</v>
      </c>
      <c r="P19" s="554">
        <f t="shared" ref="P19:U19" si="35">P48+P75+P102+P129+P156+P183</f>
        <v>0</v>
      </c>
      <c r="Q19" s="554">
        <f t="shared" si="35"/>
        <v>0</v>
      </c>
      <c r="R19" s="554">
        <f t="shared" si="35"/>
        <v>0</v>
      </c>
      <c r="S19" s="554">
        <f t="shared" si="35"/>
        <v>0</v>
      </c>
      <c r="T19" s="554">
        <f t="shared" si="35"/>
        <v>0</v>
      </c>
      <c r="U19" s="554">
        <f t="shared" si="35"/>
        <v>0</v>
      </c>
      <c r="V19" s="188">
        <f>SUM(P19:U19)</f>
        <v>0</v>
      </c>
      <c r="W19" s="187">
        <f>O19+V19</f>
        <v>0</v>
      </c>
      <c r="X19" s="262">
        <f t="shared" si="3"/>
        <v>0</v>
      </c>
      <c r="Y19" s="554">
        <f t="shared" ref="Y19:Z21" si="36">Y48+Y75+Y102+Y129+Y156+Y183</f>
        <v>0</v>
      </c>
      <c r="Z19" s="554">
        <f t="shared" si="36"/>
        <v>0</v>
      </c>
      <c r="AA19" s="187">
        <f t="shared" si="14"/>
        <v>0</v>
      </c>
      <c r="AB19" s="262">
        <f t="shared" si="5"/>
        <v>0</v>
      </c>
      <c r="AC19" s="554">
        <f t="shared" ref="AC19:AD21" si="37">AC48+AC75+AC102+AC129+AC156+AC183</f>
        <v>0</v>
      </c>
      <c r="AD19" s="554">
        <f t="shared" si="37"/>
        <v>0</v>
      </c>
      <c r="AE19" s="187">
        <f>AC19+AD19</f>
        <v>0</v>
      </c>
      <c r="AF19" s="262">
        <f t="shared" si="7"/>
        <v>0</v>
      </c>
    </row>
    <row r="20" spans="2:32" s="8" customFormat="1" ht="15" customHeight="1" outlineLevel="1">
      <c r="B20" s="11" t="s">
        <v>627</v>
      </c>
      <c r="C20" s="287"/>
      <c r="D20" s="554">
        <f t="shared" si="33"/>
        <v>0</v>
      </c>
      <c r="E20" s="554">
        <f t="shared" si="33"/>
        <v>0</v>
      </c>
      <c r="F20" s="554">
        <f t="shared" si="33"/>
        <v>0</v>
      </c>
      <c r="G20" s="554">
        <f t="shared" si="33"/>
        <v>0</v>
      </c>
      <c r="H20" s="186">
        <f>SUM(D20:G20)</f>
        <v>0</v>
      </c>
      <c r="I20" s="554">
        <f t="shared" ref="I20:N20" si="38">I49+I76+I103+I130+I157+I184</f>
        <v>0</v>
      </c>
      <c r="J20" s="554">
        <f t="shared" si="38"/>
        <v>0</v>
      </c>
      <c r="K20" s="554">
        <f t="shared" si="38"/>
        <v>0</v>
      </c>
      <c r="L20" s="554">
        <f t="shared" si="38"/>
        <v>0</v>
      </c>
      <c r="M20" s="554">
        <f t="shared" si="38"/>
        <v>0</v>
      </c>
      <c r="N20" s="554">
        <f t="shared" si="38"/>
        <v>0</v>
      </c>
      <c r="O20" s="224">
        <f t="shared" si="10"/>
        <v>0</v>
      </c>
      <c r="P20" s="554">
        <f t="shared" ref="P20:U20" si="39">P49+P76+P103+P130+P157+P184</f>
        <v>0</v>
      </c>
      <c r="Q20" s="554">
        <f t="shared" si="39"/>
        <v>0</v>
      </c>
      <c r="R20" s="554">
        <f t="shared" si="39"/>
        <v>0</v>
      </c>
      <c r="S20" s="554">
        <f t="shared" si="39"/>
        <v>0</v>
      </c>
      <c r="T20" s="554">
        <f t="shared" si="39"/>
        <v>0</v>
      </c>
      <c r="U20" s="554">
        <f t="shared" si="39"/>
        <v>0</v>
      </c>
      <c r="V20" s="188">
        <f>SUM(P20:U20)</f>
        <v>0</v>
      </c>
      <c r="W20" s="187">
        <f>O20+V20</f>
        <v>0</v>
      </c>
      <c r="X20" s="262">
        <f t="shared" si="3"/>
        <v>0</v>
      </c>
      <c r="Y20" s="554">
        <f t="shared" si="36"/>
        <v>0</v>
      </c>
      <c r="Z20" s="554">
        <f t="shared" si="36"/>
        <v>0</v>
      </c>
      <c r="AA20" s="187">
        <f t="shared" si="14"/>
        <v>0</v>
      </c>
      <c r="AB20" s="262">
        <f t="shared" si="5"/>
        <v>0</v>
      </c>
      <c r="AC20" s="554">
        <f t="shared" si="37"/>
        <v>0</v>
      </c>
      <c r="AD20" s="554">
        <f t="shared" si="37"/>
        <v>0</v>
      </c>
      <c r="AE20" s="187">
        <f>AC20+AD20</f>
        <v>0</v>
      </c>
      <c r="AF20" s="262">
        <f t="shared" si="7"/>
        <v>0</v>
      </c>
    </row>
    <row r="21" spans="2:32" s="8" customFormat="1" ht="15" customHeight="1" outlineLevel="1">
      <c r="B21" s="37" t="s">
        <v>628</v>
      </c>
      <c r="C21" s="288"/>
      <c r="D21" s="554">
        <f t="shared" si="33"/>
        <v>0</v>
      </c>
      <c r="E21" s="554">
        <f t="shared" si="33"/>
        <v>0</v>
      </c>
      <c r="F21" s="554">
        <f t="shared" si="33"/>
        <v>0</v>
      </c>
      <c r="G21" s="554">
        <f t="shared" si="33"/>
        <v>0</v>
      </c>
      <c r="H21" s="186">
        <f>SUM(D21:G21)</f>
        <v>0</v>
      </c>
      <c r="I21" s="554">
        <f t="shared" ref="I21:N21" si="40">I50+I77+I104+I131+I158+I185</f>
        <v>0</v>
      </c>
      <c r="J21" s="554">
        <f t="shared" si="40"/>
        <v>0</v>
      </c>
      <c r="K21" s="554">
        <f t="shared" si="40"/>
        <v>0</v>
      </c>
      <c r="L21" s="554">
        <f t="shared" si="40"/>
        <v>0</v>
      </c>
      <c r="M21" s="554">
        <f t="shared" si="40"/>
        <v>0</v>
      </c>
      <c r="N21" s="554">
        <f t="shared" si="40"/>
        <v>0</v>
      </c>
      <c r="O21" s="224">
        <f t="shared" si="10"/>
        <v>0</v>
      </c>
      <c r="P21" s="554">
        <f t="shared" ref="P21:U21" si="41">P50+P77+P104+P131+P158+P185</f>
        <v>0</v>
      </c>
      <c r="Q21" s="554">
        <f t="shared" si="41"/>
        <v>0</v>
      </c>
      <c r="R21" s="554">
        <f t="shared" si="41"/>
        <v>0</v>
      </c>
      <c r="S21" s="554">
        <f t="shared" si="41"/>
        <v>0</v>
      </c>
      <c r="T21" s="554">
        <f t="shared" si="41"/>
        <v>0</v>
      </c>
      <c r="U21" s="554">
        <f t="shared" si="41"/>
        <v>0</v>
      </c>
      <c r="V21" s="188">
        <f>SUM(P21:U21)</f>
        <v>0</v>
      </c>
      <c r="W21" s="187">
        <f>O21+V21</f>
        <v>0</v>
      </c>
      <c r="X21" s="262">
        <f t="shared" si="3"/>
        <v>0</v>
      </c>
      <c r="Y21" s="554">
        <f t="shared" si="36"/>
        <v>0</v>
      </c>
      <c r="Z21" s="554">
        <f t="shared" si="36"/>
        <v>0</v>
      </c>
      <c r="AA21" s="187">
        <f t="shared" si="14"/>
        <v>0</v>
      </c>
      <c r="AB21" s="262">
        <f t="shared" si="5"/>
        <v>0</v>
      </c>
      <c r="AC21" s="554">
        <f t="shared" si="37"/>
        <v>0</v>
      </c>
      <c r="AD21" s="554">
        <f t="shared" si="37"/>
        <v>0</v>
      </c>
      <c r="AE21" s="187">
        <f>AC21+AD21</f>
        <v>0</v>
      </c>
      <c r="AF21" s="262">
        <f t="shared" si="7"/>
        <v>0</v>
      </c>
    </row>
    <row r="22" spans="2:32" s="9" customFormat="1" ht="15" customHeight="1" outlineLevel="1">
      <c r="B22" s="10" t="s">
        <v>751</v>
      </c>
      <c r="C22" s="10"/>
      <c r="D22" s="184" t="e">
        <f t="shared" ref="D22:AA22" si="42">D18+D19-D20</f>
        <v>#REF!</v>
      </c>
      <c r="E22" s="184" t="e">
        <f t="shared" si="42"/>
        <v>#REF!</v>
      </c>
      <c r="F22" s="184" t="e">
        <f t="shared" si="42"/>
        <v>#REF!</v>
      </c>
      <c r="G22" s="184" t="e">
        <f t="shared" si="42"/>
        <v>#REF!</v>
      </c>
      <c r="H22" s="184" t="e">
        <f t="shared" si="42"/>
        <v>#REF!</v>
      </c>
      <c r="I22" s="184">
        <f t="shared" si="42"/>
        <v>194.28756530345296</v>
      </c>
      <c r="J22" s="184">
        <f t="shared" si="42"/>
        <v>-237.67661021579286</v>
      </c>
      <c r="K22" s="184">
        <f t="shared" si="42"/>
        <v>795.8184255937075</v>
      </c>
      <c r="L22" s="184">
        <f t="shared" si="42"/>
        <v>625.97726944259171</v>
      </c>
      <c r="M22" s="184">
        <f t="shared" si="42"/>
        <v>820.43838033118061</v>
      </c>
      <c r="N22" s="184">
        <f t="shared" si="42"/>
        <v>274.64925267260242</v>
      </c>
      <c r="O22" s="184">
        <f t="shared" si="42"/>
        <v>2473.4942831277381</v>
      </c>
      <c r="P22" s="184">
        <f t="shared" si="42"/>
        <v>-6.3877635868533247</v>
      </c>
      <c r="Q22" s="184">
        <f t="shared" si="42"/>
        <v>27.221633945088371</v>
      </c>
      <c r="R22" s="184">
        <f t="shared" si="42"/>
        <v>804.73670658860738</v>
      </c>
      <c r="S22" s="184">
        <f t="shared" si="42"/>
        <v>931.7148181761039</v>
      </c>
      <c r="T22" s="184">
        <f t="shared" si="42"/>
        <v>474.55507607017216</v>
      </c>
      <c r="U22" s="184">
        <f t="shared" si="42"/>
        <v>953.34589088917323</v>
      </c>
      <c r="V22" s="184">
        <f t="shared" si="42"/>
        <v>3185.1863620822933</v>
      </c>
      <c r="W22" s="184">
        <f t="shared" si="42"/>
        <v>5658.6806452100336</v>
      </c>
      <c r="X22" s="185" t="e">
        <f t="shared" si="3"/>
        <v>#REF!</v>
      </c>
      <c r="Y22" s="184" t="e">
        <f>Y18+Y19-Y20</f>
        <v>#REF!</v>
      </c>
      <c r="Z22" s="184" t="e">
        <f>Z18+Z19-Z20</f>
        <v>#REF!</v>
      </c>
      <c r="AA22" s="184" t="e">
        <f t="shared" si="42"/>
        <v>#REF!</v>
      </c>
      <c r="AB22" s="185" t="e">
        <f t="shared" si="5"/>
        <v>#REF!</v>
      </c>
      <c r="AC22" s="184" t="e">
        <f>AC18+AC19-AC20</f>
        <v>#REF!</v>
      </c>
      <c r="AD22" s="184" t="e">
        <f>AD18+AD19-AD20</f>
        <v>#REF!</v>
      </c>
      <c r="AE22" s="184" t="e">
        <f>AE18+AE19-AE20</f>
        <v>#REF!</v>
      </c>
      <c r="AF22" s="185" t="e">
        <f t="shared" si="7"/>
        <v>#REF!</v>
      </c>
    </row>
    <row r="23" spans="2:32" s="8" customFormat="1" ht="15" customHeight="1" outlineLevel="1">
      <c r="B23" s="11" t="s">
        <v>629</v>
      </c>
      <c r="C23" s="11"/>
      <c r="D23" s="554">
        <f>D52+D79+D106+D133+D160+D187</f>
        <v>0</v>
      </c>
      <c r="E23" s="554">
        <f>E52+E79+E106+E133+E160+E187</f>
        <v>0</v>
      </c>
      <c r="F23" s="554">
        <f>F52+F79+F106+F133+F160+F187</f>
        <v>0</v>
      </c>
      <c r="G23" s="554">
        <f>G52+G79+G106+G133+G160+G187</f>
        <v>0</v>
      </c>
      <c r="H23" s="186">
        <f>SUM(D23:G23)</f>
        <v>0</v>
      </c>
      <c r="I23" s="554">
        <f t="shared" ref="I23:N23" si="43">I52+I79+I106+I133+I160+I187</f>
        <v>0</v>
      </c>
      <c r="J23" s="554">
        <f t="shared" si="43"/>
        <v>0</v>
      </c>
      <c r="K23" s="554">
        <f t="shared" si="43"/>
        <v>0</v>
      </c>
      <c r="L23" s="554">
        <f t="shared" si="43"/>
        <v>0</v>
      </c>
      <c r="M23" s="554">
        <f t="shared" si="43"/>
        <v>0</v>
      </c>
      <c r="N23" s="554">
        <f t="shared" si="43"/>
        <v>0</v>
      </c>
      <c r="O23" s="188">
        <f>SUM(I23:N23)</f>
        <v>0</v>
      </c>
      <c r="P23" s="554">
        <f t="shared" ref="P23:U23" si="44">P52+P79+P106+P133+P160+P187</f>
        <v>0</v>
      </c>
      <c r="Q23" s="554">
        <f t="shared" si="44"/>
        <v>0</v>
      </c>
      <c r="R23" s="554">
        <f t="shared" si="44"/>
        <v>0</v>
      </c>
      <c r="S23" s="554">
        <f t="shared" si="44"/>
        <v>0</v>
      </c>
      <c r="T23" s="554">
        <f t="shared" si="44"/>
        <v>0</v>
      </c>
      <c r="U23" s="554">
        <f t="shared" si="44"/>
        <v>0</v>
      </c>
      <c r="V23" s="188">
        <f>SUM(P23:U23)</f>
        <v>0</v>
      </c>
      <c r="W23" s="187">
        <f>O23+V23</f>
        <v>0</v>
      </c>
      <c r="X23" s="262">
        <f t="shared" si="3"/>
        <v>0</v>
      </c>
      <c r="Y23" s="554">
        <f>Y52+Y79+Y106+Y133+Y160+Y187</f>
        <v>0</v>
      </c>
      <c r="Z23" s="554">
        <f>Z52+Z79+Z106+Z133+Z160+Z187</f>
        <v>0</v>
      </c>
      <c r="AA23" s="187">
        <f t="shared" si="14"/>
        <v>0</v>
      </c>
      <c r="AB23" s="262">
        <f t="shared" si="5"/>
        <v>0</v>
      </c>
      <c r="AC23" s="554">
        <f>AC52+AC79+AC106+AC133+AC160+AC187</f>
        <v>0</v>
      </c>
      <c r="AD23" s="554">
        <f>AD52+AD79+AD106+AD133+AD160+AD187</f>
        <v>0</v>
      </c>
      <c r="AE23" s="187">
        <f>AC23+AD23</f>
        <v>0</v>
      </c>
      <c r="AF23" s="262">
        <f t="shared" si="7"/>
        <v>0</v>
      </c>
    </row>
    <row r="24" spans="2:32" s="9" customFormat="1" ht="15" customHeight="1" outlineLevel="1">
      <c r="B24" s="10" t="s">
        <v>752</v>
      </c>
      <c r="C24" s="10"/>
      <c r="D24" s="184" t="e">
        <f>D22-D23</f>
        <v>#REF!</v>
      </c>
      <c r="E24" s="184" t="e">
        <f t="shared" ref="E24:W24" si="45">E22-E23</f>
        <v>#REF!</v>
      </c>
      <c r="F24" s="184" t="e">
        <f t="shared" si="45"/>
        <v>#REF!</v>
      </c>
      <c r="G24" s="184" t="e">
        <f t="shared" si="45"/>
        <v>#REF!</v>
      </c>
      <c r="H24" s="184" t="e">
        <f t="shared" si="45"/>
        <v>#REF!</v>
      </c>
      <c r="I24" s="184">
        <f t="shared" si="45"/>
        <v>194.28756530345296</v>
      </c>
      <c r="J24" s="184">
        <f t="shared" si="45"/>
        <v>-237.67661021579286</v>
      </c>
      <c r="K24" s="184">
        <f t="shared" si="45"/>
        <v>795.8184255937075</v>
      </c>
      <c r="L24" s="184">
        <f t="shared" si="45"/>
        <v>625.97726944259171</v>
      </c>
      <c r="M24" s="184">
        <f t="shared" si="45"/>
        <v>820.43838033118061</v>
      </c>
      <c r="N24" s="184">
        <f t="shared" si="45"/>
        <v>274.64925267260242</v>
      </c>
      <c r="O24" s="184">
        <f t="shared" si="45"/>
        <v>2473.4942831277381</v>
      </c>
      <c r="P24" s="184">
        <f t="shared" si="45"/>
        <v>-6.3877635868533247</v>
      </c>
      <c r="Q24" s="184">
        <f t="shared" si="45"/>
        <v>27.221633945088371</v>
      </c>
      <c r="R24" s="184">
        <f t="shared" si="45"/>
        <v>804.73670658860738</v>
      </c>
      <c r="S24" s="184">
        <f t="shared" si="45"/>
        <v>931.7148181761039</v>
      </c>
      <c r="T24" s="184">
        <f t="shared" si="45"/>
        <v>474.55507607017216</v>
      </c>
      <c r="U24" s="184">
        <f t="shared" si="45"/>
        <v>953.34589088917323</v>
      </c>
      <c r="V24" s="184">
        <f t="shared" si="45"/>
        <v>3185.1863620822933</v>
      </c>
      <c r="W24" s="184">
        <f t="shared" si="45"/>
        <v>5658.6806452100336</v>
      </c>
      <c r="X24" s="185" t="e">
        <f t="shared" si="3"/>
        <v>#REF!</v>
      </c>
      <c r="Y24" s="184" t="e">
        <f>Y22-Y23</f>
        <v>#REF!</v>
      </c>
      <c r="Z24" s="184" t="e">
        <f>Z22-Z23</f>
        <v>#REF!</v>
      </c>
      <c r="AA24" s="184" t="e">
        <f>AA22-AA23</f>
        <v>#REF!</v>
      </c>
      <c r="AB24" s="185" t="e">
        <f t="shared" si="5"/>
        <v>#REF!</v>
      </c>
      <c r="AC24" s="184" t="e">
        <f>AC22-AC23</f>
        <v>#REF!</v>
      </c>
      <c r="AD24" s="184" t="e">
        <f>AD22-AD23</f>
        <v>#REF!</v>
      </c>
      <c r="AE24" s="184" t="e">
        <f>AE22-AE23</f>
        <v>#REF!</v>
      </c>
      <c r="AF24" s="185" t="e">
        <f t="shared" si="7"/>
        <v>#REF!</v>
      </c>
    </row>
    <row r="25" spans="2:32" s="9" customFormat="1" ht="15" customHeight="1" outlineLevel="1">
      <c r="B25" s="11" t="s">
        <v>630</v>
      </c>
      <c r="C25" s="11"/>
      <c r="D25" s="184" t="e">
        <f t="shared" ref="D25:N25" si="46">D24-D26</f>
        <v>#REF!</v>
      </c>
      <c r="E25" s="184" t="e">
        <f t="shared" si="46"/>
        <v>#REF!</v>
      </c>
      <c r="F25" s="184" t="e">
        <f t="shared" si="46"/>
        <v>#REF!</v>
      </c>
      <c r="G25" s="184" t="e">
        <f t="shared" si="46"/>
        <v>#REF!</v>
      </c>
      <c r="H25" s="184" t="e">
        <f t="shared" si="46"/>
        <v>#REF!</v>
      </c>
      <c r="I25" s="184">
        <f t="shared" si="46"/>
        <v>194.28756530345296</v>
      </c>
      <c r="J25" s="184">
        <f t="shared" si="46"/>
        <v>-237.67661021579286</v>
      </c>
      <c r="K25" s="184">
        <f t="shared" si="46"/>
        <v>795.8184255937075</v>
      </c>
      <c r="L25" s="184">
        <f t="shared" si="46"/>
        <v>625.97726944259171</v>
      </c>
      <c r="M25" s="184">
        <f t="shared" si="46"/>
        <v>820.43838033118061</v>
      </c>
      <c r="N25" s="184">
        <f t="shared" si="46"/>
        <v>274.64925267260242</v>
      </c>
      <c r="O25" s="184">
        <f>SUM(I25:N25)</f>
        <v>2473.4942831277422</v>
      </c>
      <c r="P25" s="184">
        <f t="shared" ref="P25:U25" si="47">P24-P26</f>
        <v>-6.3877635868533247</v>
      </c>
      <c r="Q25" s="184">
        <f t="shared" si="47"/>
        <v>27.221633945088371</v>
      </c>
      <c r="R25" s="184">
        <f t="shared" si="47"/>
        <v>804.73670658860738</v>
      </c>
      <c r="S25" s="184">
        <f t="shared" si="47"/>
        <v>931.7148181761039</v>
      </c>
      <c r="T25" s="184">
        <f t="shared" si="47"/>
        <v>474.55507607017216</v>
      </c>
      <c r="U25" s="184">
        <f t="shared" si="47"/>
        <v>953.34589088917323</v>
      </c>
      <c r="V25" s="184">
        <f>SUM(P25:U25)</f>
        <v>3185.1863620822915</v>
      </c>
      <c r="W25" s="184">
        <f>O25+V25</f>
        <v>5658.6806452100336</v>
      </c>
      <c r="X25" s="185" t="e">
        <f t="shared" si="3"/>
        <v>#REF!</v>
      </c>
      <c r="Y25" s="184" t="e">
        <f>Y24-Y26</f>
        <v>#REF!</v>
      </c>
      <c r="Z25" s="184" t="e">
        <f>Z24-Z26</f>
        <v>#REF!</v>
      </c>
      <c r="AA25" s="184" t="e">
        <f>AA24-AA26</f>
        <v>#REF!</v>
      </c>
      <c r="AB25" s="185" t="e">
        <f t="shared" si="5"/>
        <v>#REF!</v>
      </c>
      <c r="AC25" s="184" t="e">
        <f>AC24-AC26</f>
        <v>#REF!</v>
      </c>
      <c r="AD25" s="184" t="e">
        <f>AD24-AD26</f>
        <v>#REF!</v>
      </c>
      <c r="AE25" s="184" t="e">
        <f>AE24-AE26</f>
        <v>#REF!</v>
      </c>
      <c r="AF25" s="185" t="e">
        <f t="shared" si="7"/>
        <v>#REF!</v>
      </c>
    </row>
    <row r="26" spans="2:32" s="8" customFormat="1" ht="15" customHeight="1" outlineLevel="1">
      <c r="B26" s="11" t="s">
        <v>631</v>
      </c>
      <c r="C26" s="287"/>
      <c r="D26" s="46"/>
      <c r="E26" s="40"/>
      <c r="F26" s="41"/>
      <c r="G26" s="41"/>
      <c r="H26" s="186">
        <f>SUM(D26:G26)</f>
        <v>0</v>
      </c>
      <c r="I26" s="41"/>
      <c r="J26" s="41"/>
      <c r="K26" s="41"/>
      <c r="L26" s="41"/>
      <c r="M26" s="41"/>
      <c r="N26" s="41"/>
      <c r="O26" s="188">
        <f>SUM(I26:N26)</f>
        <v>0</v>
      </c>
      <c r="P26" s="41"/>
      <c r="Q26" s="41"/>
      <c r="R26" s="41"/>
      <c r="S26" s="41"/>
      <c r="T26" s="41"/>
      <c r="U26" s="41"/>
      <c r="V26" s="188">
        <f>SUM(P26:U26)</f>
        <v>0</v>
      </c>
      <c r="W26" s="187">
        <f>O26+V26</f>
        <v>0</v>
      </c>
      <c r="X26" s="262">
        <f t="shared" si="3"/>
        <v>0</v>
      </c>
      <c r="Y26" s="225"/>
      <c r="Z26" s="225"/>
      <c r="AA26" s="187">
        <f>Y26+Z26</f>
        <v>0</v>
      </c>
      <c r="AB26" s="262">
        <f t="shared" si="5"/>
        <v>0</v>
      </c>
      <c r="AC26" s="225"/>
      <c r="AD26" s="225"/>
      <c r="AE26" s="187">
        <f>AC26+AD26</f>
        <v>0</v>
      </c>
      <c r="AF26" s="262">
        <f t="shared" si="7"/>
        <v>0</v>
      </c>
    </row>
    <row r="27" spans="2:32" ht="15" customHeight="1" outlineLevel="1">
      <c r="B27" s="366" t="s">
        <v>1119</v>
      </c>
      <c r="C27" s="6"/>
      <c r="D27" s="367" t="e">
        <f t="shared" ref="D27:W27" si="48">D22-D51-D78-D105-D159-D186-D132</f>
        <v>#REF!</v>
      </c>
      <c r="E27" s="367" t="e">
        <f t="shared" si="48"/>
        <v>#REF!</v>
      </c>
      <c r="F27" s="367" t="e">
        <f t="shared" si="48"/>
        <v>#REF!</v>
      </c>
      <c r="G27" s="367" t="e">
        <f t="shared" si="48"/>
        <v>#REF!</v>
      </c>
      <c r="H27" s="367" t="e">
        <f t="shared" si="48"/>
        <v>#REF!</v>
      </c>
      <c r="I27" s="367">
        <f t="shared" si="48"/>
        <v>0</v>
      </c>
      <c r="J27" s="367">
        <f t="shared" si="48"/>
        <v>0</v>
      </c>
      <c r="K27" s="367">
        <f t="shared" si="48"/>
        <v>0</v>
      </c>
      <c r="L27" s="367">
        <f t="shared" si="48"/>
        <v>0</v>
      </c>
      <c r="M27" s="367">
        <f t="shared" si="48"/>
        <v>0</v>
      </c>
      <c r="N27" s="367">
        <f t="shared" si="48"/>
        <v>0</v>
      </c>
      <c r="O27" s="367">
        <f t="shared" si="48"/>
        <v>0</v>
      </c>
      <c r="P27" s="367">
        <f t="shared" si="48"/>
        <v>0</v>
      </c>
      <c r="Q27" s="367">
        <f t="shared" si="48"/>
        <v>0</v>
      </c>
      <c r="R27" s="367">
        <f t="shared" si="48"/>
        <v>0</v>
      </c>
      <c r="S27" s="367">
        <f t="shared" si="48"/>
        <v>0</v>
      </c>
      <c r="T27" s="367">
        <f t="shared" si="48"/>
        <v>0</v>
      </c>
      <c r="U27" s="367">
        <f t="shared" si="48"/>
        <v>0</v>
      </c>
      <c r="V27" s="367">
        <f t="shared" si="48"/>
        <v>0</v>
      </c>
      <c r="W27" s="367">
        <f t="shared" si="48"/>
        <v>0</v>
      </c>
      <c r="X27" s="367"/>
      <c r="Y27" s="367" t="e">
        <f>Y22-Y51-Y78-Y105-Y159-Y186-Y132</f>
        <v>#REF!</v>
      </c>
      <c r="Z27" s="367" t="e">
        <f>Z22-Z51-Z78-Z105-Z159-Z186-Z132</f>
        <v>#REF!</v>
      </c>
      <c r="AA27" s="367" t="e">
        <f>AA22-AA51-AA78-AA105-AA159-AA186-AA132</f>
        <v>#REF!</v>
      </c>
      <c r="AB27" s="367"/>
      <c r="AC27" s="367" t="e">
        <f>AC22-AC51-AC78-AC105-AC159-AC186-AC132</f>
        <v>#REF!</v>
      </c>
      <c r="AD27" s="367" t="e">
        <f>AD22-AD51-AD78-AD105-AD159-AD186-AD132</f>
        <v>#REF!</v>
      </c>
      <c r="AE27" s="367" t="e">
        <f>AE22-AE51-AE78-AE105-AE159-AE186-AE132</f>
        <v>#REF!</v>
      </c>
      <c r="AF27" s="43"/>
    </row>
    <row r="28" spans="2:32" ht="15" customHeight="1" outlineLevel="1">
      <c r="B28" s="366"/>
      <c r="C28" s="6"/>
      <c r="D28" s="367"/>
      <c r="E28" s="367"/>
      <c r="F28" s="367"/>
      <c r="G28" s="367"/>
      <c r="H28" s="367"/>
      <c r="I28" s="367"/>
      <c r="J28" s="367"/>
      <c r="K28" s="367"/>
      <c r="L28" s="367"/>
      <c r="M28" s="367"/>
      <c r="N28" s="367"/>
      <c r="O28" s="367"/>
      <c r="P28" s="367"/>
      <c r="Q28" s="367"/>
      <c r="R28" s="367"/>
      <c r="S28" s="367"/>
      <c r="T28" s="367"/>
      <c r="U28" s="367"/>
      <c r="V28" s="367"/>
      <c r="W28" s="367"/>
      <c r="X28" s="43"/>
      <c r="Y28" s="367"/>
      <c r="Z28" s="367"/>
      <c r="AA28" s="367"/>
      <c r="AB28" s="43"/>
      <c r="AC28" s="43"/>
      <c r="AD28" s="43"/>
      <c r="AE28" s="367"/>
      <c r="AF28" s="43"/>
    </row>
    <row r="29" spans="2:32" ht="15" customHeight="1" outlineLevel="1">
      <c r="B29" s="313" t="s">
        <v>668</v>
      </c>
      <c r="C29" s="314"/>
      <c r="D29" s="403" t="e">
        <f>IF(D8=0,0,(D8-D9-D10)/D8)</f>
        <v>#REF!</v>
      </c>
      <c r="E29" s="403" t="e">
        <f t="shared" ref="E29:V29" si="49">IF(E8=0,0,(E8-E9-E10)/E8)</f>
        <v>#REF!</v>
      </c>
      <c r="F29" s="403" t="e">
        <f t="shared" si="49"/>
        <v>#REF!</v>
      </c>
      <c r="G29" s="403" t="e">
        <f t="shared" si="49"/>
        <v>#REF!</v>
      </c>
      <c r="H29" s="404" t="e">
        <f t="shared" si="49"/>
        <v>#REF!</v>
      </c>
      <c r="I29" s="403">
        <f t="shared" si="49"/>
        <v>0.36774362759960183</v>
      </c>
      <c r="J29" s="403">
        <f t="shared" si="49"/>
        <v>0.30859146337265891</v>
      </c>
      <c r="K29" s="403">
        <f t="shared" si="49"/>
        <v>0.45612484349328736</v>
      </c>
      <c r="L29" s="403">
        <f t="shared" si="49"/>
        <v>0.43426974889720643</v>
      </c>
      <c r="M29" s="403">
        <f t="shared" si="49"/>
        <v>0.44875560679636545</v>
      </c>
      <c r="N29" s="403">
        <f t="shared" si="49"/>
        <v>0.39415558810879708</v>
      </c>
      <c r="O29" s="404">
        <f t="shared" si="49"/>
        <v>0.40855762725648848</v>
      </c>
      <c r="P29" s="403">
        <f t="shared" si="49"/>
        <v>0.35029351735797748</v>
      </c>
      <c r="Q29" s="403">
        <f t="shared" si="49"/>
        <v>0.34460103302328277</v>
      </c>
      <c r="R29" s="403">
        <f t="shared" si="49"/>
        <v>0.42899890614620473</v>
      </c>
      <c r="S29" s="403">
        <f t="shared" si="49"/>
        <v>0.46008937689135698</v>
      </c>
      <c r="T29" s="403">
        <f t="shared" si="49"/>
        <v>0.36854699941255836</v>
      </c>
      <c r="U29" s="403">
        <f t="shared" si="49"/>
        <v>0.60029117561150724</v>
      </c>
      <c r="V29" s="404">
        <f t="shared" si="49"/>
        <v>0.4254891937035602</v>
      </c>
      <c r="W29" s="404">
        <f>IF(W8=0,0,(W8-W9-W10)/W8)</f>
        <v>0.4171810850742062</v>
      </c>
      <c r="X29" s="185" t="e">
        <f>IF(H29=0,0,W29/H29-1)</f>
        <v>#REF!</v>
      </c>
      <c r="Y29" s="403" t="e">
        <f>IF(Y8=0,0,(Y8-Y9-Y10)/Y8)</f>
        <v>#REF!</v>
      </c>
      <c r="Z29" s="403" t="e">
        <f>IF(Z8=0,0,(Z8-Z9-Z10)/Z8)</f>
        <v>#REF!</v>
      </c>
      <c r="AA29" s="404" t="e">
        <f>IF(AA8=0,0,(AA8-AA9-AA10)/AA8)</f>
        <v>#REF!</v>
      </c>
      <c r="AB29" s="262" t="e">
        <f>IF(W29=0,0,AA29/W29-1)</f>
        <v>#REF!</v>
      </c>
      <c r="AC29" s="403" t="e">
        <f>IF(AC8=0,0,(AC8-AC9-AC10)/AC8)</f>
        <v>#REF!</v>
      </c>
      <c r="AD29" s="403" t="e">
        <f>IF(AD8=0,0,(AD8-AD9-AD10)/AD8)</f>
        <v>#REF!</v>
      </c>
      <c r="AE29" s="404" t="e">
        <f>IF(AE8=0,0,(AE8-AE9-AE10)/AE8)</f>
        <v>#REF!</v>
      </c>
      <c r="AF29" s="262" t="e">
        <f>IF(AA29=0,0,AE29/AA29-1)</f>
        <v>#REF!</v>
      </c>
    </row>
    <row r="30" spans="2:32" ht="15" customHeight="1" outlineLevel="1">
      <c r="B30" s="313" t="s">
        <v>1010</v>
      </c>
      <c r="C30" s="314"/>
      <c r="D30" s="403" t="e">
        <f>IF(D8=0,0,(D9+D10+D11+D12+D13)/D8)</f>
        <v>#REF!</v>
      </c>
      <c r="E30" s="403" t="e">
        <f t="shared" ref="E30:W30" si="50">IF(E8=0,0,(E9+E10+E11+E12+E13)/E8)</f>
        <v>#REF!</v>
      </c>
      <c r="F30" s="403" t="e">
        <f t="shared" si="50"/>
        <v>#REF!</v>
      </c>
      <c r="G30" s="403" t="e">
        <f t="shared" si="50"/>
        <v>#REF!</v>
      </c>
      <c r="H30" s="404" t="e">
        <f t="shared" si="50"/>
        <v>#REF!</v>
      </c>
      <c r="I30" s="403">
        <f t="shared" si="50"/>
        <v>0.9469224582896647</v>
      </c>
      <c r="J30" s="403">
        <f t="shared" si="50"/>
        <v>1.0826610051108998</v>
      </c>
      <c r="K30" s="403">
        <f t="shared" si="50"/>
        <v>0.81508837548380619</v>
      </c>
      <c r="L30" s="403">
        <f t="shared" si="50"/>
        <v>0.84768739963797157</v>
      </c>
      <c r="M30" s="403">
        <f t="shared" si="50"/>
        <v>0.81767836909585945</v>
      </c>
      <c r="N30" s="403">
        <f t="shared" si="50"/>
        <v>0.92735235134238037</v>
      </c>
      <c r="O30" s="404">
        <f t="shared" si="50"/>
        <v>0.8935209981037554</v>
      </c>
      <c r="P30" s="403">
        <f t="shared" si="50"/>
        <v>1.0018909466757289</v>
      </c>
      <c r="Q30" s="403">
        <f t="shared" si="50"/>
        <v>0.99214261296112694</v>
      </c>
      <c r="R30" s="403">
        <f t="shared" si="50"/>
        <v>0.8261013724747257</v>
      </c>
      <c r="S30" s="403">
        <f t="shared" si="50"/>
        <v>0.79832629181973414</v>
      </c>
      <c r="T30" s="403">
        <f t="shared" si="50"/>
        <v>0.89466173885520905</v>
      </c>
      <c r="U30" s="403">
        <f t="shared" si="50"/>
        <v>0.72889188135868199</v>
      </c>
      <c r="V30" s="404">
        <f t="shared" si="50"/>
        <v>0.86789823167038149</v>
      </c>
      <c r="W30" s="404">
        <f t="shared" si="50"/>
        <v>0.88047100381042476</v>
      </c>
      <c r="X30" s="185" t="e">
        <f>IF(H30=0,0,W30/H30-1)</f>
        <v>#REF!</v>
      </c>
      <c r="Y30" s="403" t="e">
        <f>IF(Y8=0,0,(Y9+Y10+Y11+Y12+Y13)/Y8)</f>
        <v>#REF!</v>
      </c>
      <c r="Z30" s="403" t="e">
        <f>IF(Z8=0,0,(Z9+Z10+Z11+Z12+Z13)/Z8)</f>
        <v>#REF!</v>
      </c>
      <c r="AA30" s="404" t="e">
        <f>IF(AA8=0,0,(AA9+AA10+AA11+AA12+AA13)/AA8)</f>
        <v>#REF!</v>
      </c>
      <c r="AB30" s="262" t="e">
        <f>IF(W30=0,0,AA30/W30-1)</f>
        <v>#REF!</v>
      </c>
      <c r="AC30" s="403" t="e">
        <f>IF(AC8=0,0,(AC9+AC10+AC11+AC12+AC13)/AC8)</f>
        <v>#REF!</v>
      </c>
      <c r="AD30" s="403" t="e">
        <f>IF(AD8=0,0,(AD9+AD10+AD11+AD12+AD13)/AD8)</f>
        <v>#REF!</v>
      </c>
      <c r="AE30" s="404" t="e">
        <f>IF(AE8=0,0,(AE9+AE10+AE11+AE12+AE13)/AE8)</f>
        <v>#REF!</v>
      </c>
      <c r="AF30" s="262" t="e">
        <f>IF(AA30=0,0,AE30/AA30-1)</f>
        <v>#REF!</v>
      </c>
    </row>
    <row r="31" spans="2:32" ht="15" customHeight="1" outlineLevel="1">
      <c r="B31" s="313" t="s">
        <v>1011</v>
      </c>
      <c r="C31" s="314"/>
      <c r="D31" s="403" t="e">
        <f>IF(D8=0,0,D24/D8)</f>
        <v>#REF!</v>
      </c>
      <c r="E31" s="403" t="e">
        <f t="shared" ref="E31:W31" si="51">IF(E8=0,0,E24/E8)</f>
        <v>#REF!</v>
      </c>
      <c r="F31" s="403" t="e">
        <f t="shared" si="51"/>
        <v>#REF!</v>
      </c>
      <c r="G31" s="403" t="e">
        <f t="shared" si="51"/>
        <v>#REF!</v>
      </c>
      <c r="H31" s="404" t="e">
        <f t="shared" si="51"/>
        <v>#REF!</v>
      </c>
      <c r="I31" s="403">
        <f t="shared" si="51"/>
        <v>5.3077541710335401E-2</v>
      </c>
      <c r="J31" s="403">
        <f t="shared" si="51"/>
        <v>-8.2661005110899938E-2</v>
      </c>
      <c r="K31" s="403">
        <f t="shared" si="51"/>
        <v>0.18491162451619381</v>
      </c>
      <c r="L31" s="403">
        <f t="shared" si="51"/>
        <v>0.15231260036202834</v>
      </c>
      <c r="M31" s="403">
        <f t="shared" si="51"/>
        <v>0.18232163090414066</v>
      </c>
      <c r="N31" s="403">
        <f t="shared" si="51"/>
        <v>7.264764865761951E-2</v>
      </c>
      <c r="O31" s="404">
        <f t="shared" si="51"/>
        <v>0.10647900189624464</v>
      </c>
      <c r="P31" s="403">
        <f t="shared" si="51"/>
        <v>-1.8909466757287923E-3</v>
      </c>
      <c r="Q31" s="403">
        <f t="shared" si="51"/>
        <v>7.8573870388730285E-3</v>
      </c>
      <c r="R31" s="403">
        <f t="shared" si="51"/>
        <v>0.17389862752527435</v>
      </c>
      <c r="S31" s="403">
        <f t="shared" si="51"/>
        <v>0.20167370818026584</v>
      </c>
      <c r="T31" s="403">
        <f t="shared" si="51"/>
        <v>0.10533826114479083</v>
      </c>
      <c r="U31" s="403">
        <f t="shared" si="51"/>
        <v>0.27110811864131812</v>
      </c>
      <c r="V31" s="404">
        <f t="shared" si="51"/>
        <v>0.13210176832961845</v>
      </c>
      <c r="W31" s="404">
        <f t="shared" si="51"/>
        <v>0.11952899618957516</v>
      </c>
      <c r="X31" s="185" t="e">
        <f>IF(H31=0,0,W31/H31-1)</f>
        <v>#REF!</v>
      </c>
      <c r="Y31" s="403" t="e">
        <f>IF(Y8=0,0,Y24/Y8)</f>
        <v>#REF!</v>
      </c>
      <c r="Z31" s="403" t="e">
        <f>IF(Z8=0,0,Z24/Z8)</f>
        <v>#REF!</v>
      </c>
      <c r="AA31" s="404" t="e">
        <f>IF(AA8=0,0,AA24/AA8)</f>
        <v>#REF!</v>
      </c>
      <c r="AB31" s="262" t="e">
        <f>IF(W31=0,0,AA31/W31-1)</f>
        <v>#REF!</v>
      </c>
      <c r="AC31" s="403" t="e">
        <f>IF(AC8=0,0,AC24/AC8)</f>
        <v>#REF!</v>
      </c>
      <c r="AD31" s="403" t="e">
        <f>IF(AD8=0,0,AD24/AD8)</f>
        <v>#REF!</v>
      </c>
      <c r="AE31" s="404" t="e">
        <f>IF(AE8=0,0,AE24/AE8)</f>
        <v>#REF!</v>
      </c>
      <c r="AF31" s="262" t="e">
        <f>IF(AA31=0,0,AE31/AA31-1)</f>
        <v>#REF!</v>
      </c>
    </row>
    <row r="33" spans="2:33" ht="15" customHeight="1">
      <c r="B33" s="365" t="s">
        <v>1120</v>
      </c>
    </row>
    <row r="34" spans="2:33" ht="15" customHeight="1">
      <c r="B34" s="544" t="s">
        <v>1491</v>
      </c>
    </row>
    <row r="35" spans="2:33" s="1" customFormat="1" ht="15" customHeight="1">
      <c r="B35" s="775" t="s">
        <v>643</v>
      </c>
      <c r="C35" s="266"/>
      <c r="D35" s="769" t="s">
        <v>1466</v>
      </c>
      <c r="E35" s="770"/>
      <c r="F35" s="770"/>
      <c r="G35" s="771"/>
      <c r="H35" s="540" t="s">
        <v>1466</v>
      </c>
      <c r="I35" s="772" t="s">
        <v>1458</v>
      </c>
      <c r="J35" s="773"/>
      <c r="K35" s="773"/>
      <c r="L35" s="773"/>
      <c r="M35" s="773"/>
      <c r="N35" s="773"/>
      <c r="O35" s="774"/>
      <c r="P35" s="772" t="s">
        <v>1458</v>
      </c>
      <c r="Q35" s="773"/>
      <c r="R35" s="773"/>
      <c r="S35" s="773"/>
      <c r="T35" s="773"/>
      <c r="U35" s="773"/>
      <c r="V35" s="774"/>
      <c r="W35" s="493" t="s">
        <v>1458</v>
      </c>
      <c r="X35" s="104" t="s">
        <v>1480</v>
      </c>
      <c r="Y35" s="493" t="s">
        <v>1457</v>
      </c>
      <c r="Z35" s="493" t="s">
        <v>1457</v>
      </c>
      <c r="AA35" s="493" t="s">
        <v>1457</v>
      </c>
      <c r="AB35" s="104" t="s">
        <v>1478</v>
      </c>
      <c r="AC35" s="493" t="s">
        <v>1456</v>
      </c>
      <c r="AD35" s="493" t="s">
        <v>1456</v>
      </c>
      <c r="AE35" s="493" t="s">
        <v>1456</v>
      </c>
      <c r="AF35" s="104" t="s">
        <v>1476</v>
      </c>
      <c r="AG35" s="12"/>
    </row>
    <row r="36" spans="2:33" s="2" customFormat="1" ht="15" customHeight="1">
      <c r="B36" s="776"/>
      <c r="C36" s="265"/>
      <c r="D36" s="100" t="s">
        <v>1420</v>
      </c>
      <c r="E36" s="101" t="s">
        <v>1421</v>
      </c>
      <c r="F36" s="101" t="s">
        <v>646</v>
      </c>
      <c r="G36" s="101" t="s">
        <v>647</v>
      </c>
      <c r="H36" s="102" t="s">
        <v>1422</v>
      </c>
      <c r="I36" s="101" t="s">
        <v>1423</v>
      </c>
      <c r="J36" s="101" t="s">
        <v>650</v>
      </c>
      <c r="K36" s="101" t="s">
        <v>651</v>
      </c>
      <c r="L36" s="101" t="s">
        <v>652</v>
      </c>
      <c r="M36" s="101" t="s">
        <v>653</v>
      </c>
      <c r="N36" s="101" t="s">
        <v>654</v>
      </c>
      <c r="O36" s="101" t="s">
        <v>1424</v>
      </c>
      <c r="P36" s="101" t="s">
        <v>1425</v>
      </c>
      <c r="Q36" s="101" t="s">
        <v>656</v>
      </c>
      <c r="R36" s="101" t="s">
        <v>657</v>
      </c>
      <c r="S36" s="101" t="s">
        <v>658</v>
      </c>
      <c r="T36" s="101" t="s">
        <v>646</v>
      </c>
      <c r="U36" s="101" t="s">
        <v>647</v>
      </c>
      <c r="V36" s="103" t="s">
        <v>1426</v>
      </c>
      <c r="W36" s="103" t="s">
        <v>1422</v>
      </c>
      <c r="X36" s="104" t="s">
        <v>608</v>
      </c>
      <c r="Y36" s="103" t="s">
        <v>1484</v>
      </c>
      <c r="Z36" s="103" t="s">
        <v>661</v>
      </c>
      <c r="AA36" s="103" t="s">
        <v>1422</v>
      </c>
      <c r="AB36" s="104" t="s">
        <v>608</v>
      </c>
      <c r="AC36" s="103" t="s">
        <v>1484</v>
      </c>
      <c r="AD36" s="103" t="s">
        <v>661</v>
      </c>
      <c r="AE36" s="103" t="s">
        <v>1422</v>
      </c>
      <c r="AF36" s="104" t="s">
        <v>608</v>
      </c>
      <c r="AG36" s="12"/>
    </row>
    <row r="37" spans="2:33" s="9" customFormat="1" ht="15" customHeight="1" outlineLevel="1">
      <c r="B37" s="10" t="s">
        <v>749</v>
      </c>
      <c r="C37" s="286"/>
      <c r="D37" s="545"/>
      <c r="E37" s="545"/>
      <c r="F37" s="545"/>
      <c r="G37" s="545"/>
      <c r="H37" s="184">
        <f>SUM(D37:G37)</f>
        <v>0</v>
      </c>
      <c r="I37" s="545"/>
      <c r="J37" s="545"/>
      <c r="K37" s="545"/>
      <c r="L37" s="545"/>
      <c r="M37" s="545"/>
      <c r="N37" s="545"/>
      <c r="O37" s="184">
        <f>SUM(I37:N37)</f>
        <v>0</v>
      </c>
      <c r="P37" s="545"/>
      <c r="Q37" s="545"/>
      <c r="R37" s="545"/>
      <c r="S37" s="545"/>
      <c r="T37" s="545"/>
      <c r="U37" s="545"/>
      <c r="V37" s="184">
        <f>SUM(P37:U37)</f>
        <v>0</v>
      </c>
      <c r="W37" s="184">
        <f t="shared" ref="W37:W46" si="52">O37+V37</f>
        <v>0</v>
      </c>
      <c r="X37" s="185">
        <f t="shared" ref="X37:X59" si="53">IF(H37=0,0,W37/H37-1)</f>
        <v>0</v>
      </c>
      <c r="Y37" s="545"/>
      <c r="Z37" s="545"/>
      <c r="AA37" s="187">
        <f>Y37+Z37</f>
        <v>0</v>
      </c>
      <c r="AB37" s="185">
        <f t="shared" ref="AB37:AB55" si="54">IF(W37=0,0,AA37/W37-1)</f>
        <v>0</v>
      </c>
      <c r="AC37" s="545"/>
      <c r="AD37" s="545"/>
      <c r="AE37" s="187">
        <f>AC37+AD37</f>
        <v>0</v>
      </c>
      <c r="AF37" s="185">
        <f t="shared" ref="AF37:AF55" si="55">IF(AA37=0,0,AE37/AA37-1)</f>
        <v>0</v>
      </c>
      <c r="AG37" s="12"/>
    </row>
    <row r="38" spans="2:33" s="8" customFormat="1" ht="15" customHeight="1" outlineLevel="1">
      <c r="B38" s="11" t="s">
        <v>617</v>
      </c>
      <c r="C38" s="287"/>
      <c r="D38" s="224">
        <f>'M4-营业成本'!D178</f>
        <v>0</v>
      </c>
      <c r="E38" s="224">
        <f>'M4-营业成本'!E178</f>
        <v>0</v>
      </c>
      <c r="F38" s="224">
        <f>'M4-营业成本'!F178</f>
        <v>0</v>
      </c>
      <c r="G38" s="224">
        <f>'M4-营业成本'!G178</f>
        <v>0</v>
      </c>
      <c r="H38" s="186">
        <f t="shared" ref="H38:H46" si="56">SUM(D38:G38)</f>
        <v>0</v>
      </c>
      <c r="I38" s="224">
        <f>'M4-营业成本'!I178</f>
        <v>0</v>
      </c>
      <c r="J38" s="224">
        <f>'M4-营业成本'!J178</f>
        <v>0</v>
      </c>
      <c r="K38" s="224">
        <f>'M4-营业成本'!K178</f>
        <v>0</v>
      </c>
      <c r="L38" s="224">
        <f>'M4-营业成本'!L178</f>
        <v>0</v>
      </c>
      <c r="M38" s="224">
        <f>'M4-营业成本'!M178</f>
        <v>0</v>
      </c>
      <c r="N38" s="224">
        <f>'M4-营业成本'!N178</f>
        <v>0</v>
      </c>
      <c r="O38" s="188">
        <f t="shared" ref="O38:O46" si="57">SUM(I38:N38)</f>
        <v>0</v>
      </c>
      <c r="P38" s="224">
        <f>'M4-营业成本'!P178</f>
        <v>0</v>
      </c>
      <c r="Q38" s="224">
        <f>'M4-营业成本'!Q178</f>
        <v>0</v>
      </c>
      <c r="R38" s="224">
        <f>'M4-营业成本'!R178</f>
        <v>0</v>
      </c>
      <c r="S38" s="224">
        <f>'M4-营业成本'!S178</f>
        <v>0</v>
      </c>
      <c r="T38" s="224">
        <f>'M4-营业成本'!T178</f>
        <v>0</v>
      </c>
      <c r="U38" s="224">
        <f>'M4-营业成本'!U178</f>
        <v>0</v>
      </c>
      <c r="V38" s="188">
        <f t="shared" ref="V38:V46" si="58">SUM(P38:U38)</f>
        <v>0</v>
      </c>
      <c r="W38" s="187">
        <f t="shared" si="52"/>
        <v>0</v>
      </c>
      <c r="X38" s="262">
        <f t="shared" si="53"/>
        <v>0</v>
      </c>
      <c r="Y38" s="224">
        <f>'M4-营业成本'!Y178</f>
        <v>0</v>
      </c>
      <c r="Z38" s="224">
        <f>'M4-营业成本'!Z178</f>
        <v>0</v>
      </c>
      <c r="AA38" s="187">
        <f>Y38+Z38</f>
        <v>0</v>
      </c>
      <c r="AB38" s="262">
        <f t="shared" si="54"/>
        <v>0</v>
      </c>
      <c r="AC38" s="224">
        <f>'M4-营业成本'!AC178</f>
        <v>0</v>
      </c>
      <c r="AD38" s="224">
        <f>'M4-营业成本'!AD178</f>
        <v>0</v>
      </c>
      <c r="AE38" s="187">
        <f>AC38+AD38</f>
        <v>0</v>
      </c>
      <c r="AF38" s="262">
        <f t="shared" si="55"/>
        <v>0</v>
      </c>
      <c r="AG38" s="12"/>
    </row>
    <row r="39" spans="2:33" s="8" customFormat="1" ht="15" customHeight="1" outlineLevel="1">
      <c r="B39" s="37" t="s">
        <v>618</v>
      </c>
      <c r="C39" s="288"/>
      <c r="D39" s="224">
        <f>'M5-营业税金及附加'!D30</f>
        <v>0</v>
      </c>
      <c r="E39" s="224">
        <f>'M5-营业税金及附加'!E30</f>
        <v>0</v>
      </c>
      <c r="F39" s="224">
        <f>'M5-营业税金及附加'!F30</f>
        <v>0</v>
      </c>
      <c r="G39" s="224">
        <f>'M5-营业税金及附加'!G30</f>
        <v>0</v>
      </c>
      <c r="H39" s="186">
        <f t="shared" si="56"/>
        <v>0</v>
      </c>
      <c r="I39" s="224">
        <f>'M5-营业税金及附加'!I30</f>
        <v>0</v>
      </c>
      <c r="J39" s="224">
        <f>'M5-营业税金及附加'!J30</f>
        <v>0</v>
      </c>
      <c r="K39" s="224">
        <f>'M5-营业税金及附加'!K30</f>
        <v>0</v>
      </c>
      <c r="L39" s="224">
        <f>'M5-营业税金及附加'!L30</f>
        <v>0</v>
      </c>
      <c r="M39" s="224">
        <f>'M5-营业税金及附加'!M30</f>
        <v>0</v>
      </c>
      <c r="N39" s="224">
        <f>'M5-营业税金及附加'!N30</f>
        <v>0</v>
      </c>
      <c r="O39" s="188">
        <f t="shared" si="57"/>
        <v>0</v>
      </c>
      <c r="P39" s="224">
        <f>'M5-营业税金及附加'!P30</f>
        <v>0</v>
      </c>
      <c r="Q39" s="224">
        <f>'M5-营业税金及附加'!Q30</f>
        <v>0</v>
      </c>
      <c r="R39" s="224">
        <f>'M5-营业税金及附加'!R30</f>
        <v>0</v>
      </c>
      <c r="S39" s="224">
        <f>'M5-营业税金及附加'!S30</f>
        <v>0</v>
      </c>
      <c r="T39" s="224">
        <f>'M5-营业税金及附加'!T30</f>
        <v>0</v>
      </c>
      <c r="U39" s="224">
        <f>'M5-营业税金及附加'!U30</f>
        <v>0</v>
      </c>
      <c r="V39" s="188">
        <f t="shared" si="58"/>
        <v>0</v>
      </c>
      <c r="W39" s="187">
        <f t="shared" si="52"/>
        <v>0</v>
      </c>
      <c r="X39" s="262">
        <f t="shared" si="53"/>
        <v>0</v>
      </c>
      <c r="Y39" s="224">
        <f>'M5-营业税金及附加'!Y30</f>
        <v>0</v>
      </c>
      <c r="Z39" s="224">
        <f>'M5-营业税金及附加'!Z30</f>
        <v>0</v>
      </c>
      <c r="AA39" s="187">
        <f t="shared" ref="AA39:AA52" si="59">Y39+Z39</f>
        <v>0</v>
      </c>
      <c r="AB39" s="262">
        <f t="shared" si="54"/>
        <v>0</v>
      </c>
      <c r="AC39" s="224">
        <f>'M5-营业税金及附加'!AC30</f>
        <v>0</v>
      </c>
      <c r="AD39" s="224">
        <f>'M5-营业税金及附加'!AD30</f>
        <v>0</v>
      </c>
      <c r="AE39" s="187">
        <f t="shared" ref="AE39:AE46" si="60">AC39+AD39</f>
        <v>0</v>
      </c>
      <c r="AF39" s="262">
        <f t="shared" si="55"/>
        <v>0</v>
      </c>
      <c r="AG39" s="12"/>
    </row>
    <row r="40" spans="2:33" s="8" customFormat="1" ht="15" customHeight="1" outlineLevel="1">
      <c r="B40" s="37" t="s">
        <v>619</v>
      </c>
      <c r="C40" s="37"/>
      <c r="D40" s="224">
        <f>'M6-销售费用'!D149</f>
        <v>0</v>
      </c>
      <c r="E40" s="224">
        <f>'M6-销售费用'!E149</f>
        <v>0</v>
      </c>
      <c r="F40" s="224">
        <f>'M6-销售费用'!F149</f>
        <v>0</v>
      </c>
      <c r="G40" s="224">
        <f>'M6-销售费用'!G149</f>
        <v>0</v>
      </c>
      <c r="H40" s="186">
        <f t="shared" si="56"/>
        <v>0</v>
      </c>
      <c r="I40" s="224">
        <f>'M6-销售费用'!I149</f>
        <v>0</v>
      </c>
      <c r="J40" s="224">
        <f>'M6-销售费用'!J149</f>
        <v>0</v>
      </c>
      <c r="K40" s="224">
        <f>'M6-销售费用'!K149</f>
        <v>0</v>
      </c>
      <c r="L40" s="224">
        <f>'M6-销售费用'!L149</f>
        <v>0</v>
      </c>
      <c r="M40" s="224">
        <f>'M6-销售费用'!M149</f>
        <v>0</v>
      </c>
      <c r="N40" s="224">
        <f>'M6-销售费用'!N149</f>
        <v>0</v>
      </c>
      <c r="O40" s="188">
        <f t="shared" si="57"/>
        <v>0</v>
      </c>
      <c r="P40" s="224">
        <f>'M6-销售费用'!P149</f>
        <v>0</v>
      </c>
      <c r="Q40" s="224">
        <f>'M6-销售费用'!Q149</f>
        <v>0</v>
      </c>
      <c r="R40" s="224">
        <f>'M6-销售费用'!R149</f>
        <v>0</v>
      </c>
      <c r="S40" s="224">
        <f>'M6-销售费用'!S149</f>
        <v>0</v>
      </c>
      <c r="T40" s="224">
        <f>'M6-销售费用'!T149</f>
        <v>0</v>
      </c>
      <c r="U40" s="224">
        <f>'M6-销售费用'!U149</f>
        <v>0</v>
      </c>
      <c r="V40" s="188">
        <f t="shared" si="58"/>
        <v>0</v>
      </c>
      <c r="W40" s="187">
        <f t="shared" si="52"/>
        <v>0</v>
      </c>
      <c r="X40" s="262">
        <f t="shared" si="53"/>
        <v>0</v>
      </c>
      <c r="Y40" s="224">
        <f>'M6-销售费用'!Y149</f>
        <v>0</v>
      </c>
      <c r="Z40" s="224">
        <f>'M6-销售费用'!Z149</f>
        <v>0</v>
      </c>
      <c r="AA40" s="187">
        <f t="shared" si="59"/>
        <v>0</v>
      </c>
      <c r="AB40" s="262">
        <f t="shared" si="54"/>
        <v>0</v>
      </c>
      <c r="AC40" s="224">
        <f>'M6-销售费用'!AC149</f>
        <v>0</v>
      </c>
      <c r="AD40" s="224">
        <f>'M6-销售费用'!AD149</f>
        <v>0</v>
      </c>
      <c r="AE40" s="187">
        <f t="shared" si="60"/>
        <v>0</v>
      </c>
      <c r="AF40" s="262">
        <f t="shared" si="55"/>
        <v>0</v>
      </c>
      <c r="AG40" s="12"/>
    </row>
    <row r="41" spans="2:33" s="8" customFormat="1" ht="15" customHeight="1" outlineLevel="1">
      <c r="B41" s="37" t="s">
        <v>620</v>
      </c>
      <c r="C41" s="37"/>
      <c r="D41" s="224">
        <f>'M7-管理费用'!D158</f>
        <v>0</v>
      </c>
      <c r="E41" s="224">
        <f>'M7-管理费用'!E158</f>
        <v>0</v>
      </c>
      <c r="F41" s="224">
        <f>'M7-管理费用'!F158</f>
        <v>0</v>
      </c>
      <c r="G41" s="224">
        <f>'M7-管理费用'!G158</f>
        <v>0</v>
      </c>
      <c r="H41" s="186">
        <f t="shared" si="56"/>
        <v>0</v>
      </c>
      <c r="I41" s="224">
        <f>'M7-管理费用'!I158</f>
        <v>0</v>
      </c>
      <c r="J41" s="224">
        <f>'M7-管理费用'!J158</f>
        <v>0</v>
      </c>
      <c r="K41" s="224">
        <f>'M7-管理费用'!K158</f>
        <v>0</v>
      </c>
      <c r="L41" s="224">
        <f>'M7-管理费用'!L158</f>
        <v>0</v>
      </c>
      <c r="M41" s="224">
        <f>'M7-管理费用'!M158</f>
        <v>0</v>
      </c>
      <c r="N41" s="224">
        <f>'M7-管理费用'!N158</f>
        <v>0</v>
      </c>
      <c r="O41" s="188">
        <f t="shared" si="57"/>
        <v>0</v>
      </c>
      <c r="P41" s="224">
        <f>'M7-管理费用'!P158</f>
        <v>0</v>
      </c>
      <c r="Q41" s="224">
        <f>'M7-管理费用'!Q158</f>
        <v>0</v>
      </c>
      <c r="R41" s="224">
        <f>'M7-管理费用'!R158</f>
        <v>0</v>
      </c>
      <c r="S41" s="224">
        <f>'M7-管理费用'!S158</f>
        <v>0</v>
      </c>
      <c r="T41" s="224">
        <f>'M7-管理费用'!T158</f>
        <v>0</v>
      </c>
      <c r="U41" s="224">
        <f>'M7-管理费用'!U158</f>
        <v>0</v>
      </c>
      <c r="V41" s="188">
        <f t="shared" si="58"/>
        <v>0</v>
      </c>
      <c r="W41" s="187">
        <f t="shared" si="52"/>
        <v>0</v>
      </c>
      <c r="X41" s="262">
        <f t="shared" si="53"/>
        <v>0</v>
      </c>
      <c r="Y41" s="224">
        <f>'M7-管理费用'!Y158</f>
        <v>0</v>
      </c>
      <c r="Z41" s="224">
        <f>'M7-管理费用'!Z158</f>
        <v>0</v>
      </c>
      <c r="AA41" s="187">
        <f t="shared" si="59"/>
        <v>0</v>
      </c>
      <c r="AB41" s="262">
        <f t="shared" si="54"/>
        <v>0</v>
      </c>
      <c r="AC41" s="224">
        <f>'M7-管理费用'!AC158</f>
        <v>0</v>
      </c>
      <c r="AD41" s="224">
        <f>'M7-管理费用'!AD158</f>
        <v>0</v>
      </c>
      <c r="AE41" s="187">
        <f t="shared" si="60"/>
        <v>0</v>
      </c>
      <c r="AF41" s="262">
        <f t="shared" si="55"/>
        <v>0</v>
      </c>
      <c r="AG41" s="12"/>
    </row>
    <row r="42" spans="2:33" s="8" customFormat="1" ht="15" customHeight="1" outlineLevel="1">
      <c r="B42" s="37" t="s">
        <v>621</v>
      </c>
      <c r="C42" s="37"/>
      <c r="D42" s="224">
        <f>'M8-财务费用'!D76</f>
        <v>0</v>
      </c>
      <c r="E42" s="224">
        <f>'M8-财务费用'!E76</f>
        <v>0</v>
      </c>
      <c r="F42" s="224">
        <f>'M8-财务费用'!F76</f>
        <v>0</v>
      </c>
      <c r="G42" s="224">
        <f>'M8-财务费用'!G76</f>
        <v>0</v>
      </c>
      <c r="H42" s="186">
        <f t="shared" si="56"/>
        <v>0</v>
      </c>
      <c r="I42" s="224">
        <f>'M8-财务费用'!I76</f>
        <v>0</v>
      </c>
      <c r="J42" s="224">
        <f>'M8-财务费用'!J76</f>
        <v>0</v>
      </c>
      <c r="K42" s="224">
        <f>'M8-财务费用'!K76</f>
        <v>0</v>
      </c>
      <c r="L42" s="224">
        <f>'M8-财务费用'!L76</f>
        <v>0</v>
      </c>
      <c r="M42" s="224">
        <f>'M8-财务费用'!M76</f>
        <v>0</v>
      </c>
      <c r="N42" s="224">
        <f>'M8-财务费用'!N76</f>
        <v>0</v>
      </c>
      <c r="O42" s="188">
        <f t="shared" si="57"/>
        <v>0</v>
      </c>
      <c r="P42" s="224">
        <f>'M8-财务费用'!P76</f>
        <v>0</v>
      </c>
      <c r="Q42" s="224">
        <f>'M8-财务费用'!Q76</f>
        <v>0</v>
      </c>
      <c r="R42" s="224">
        <f>'M8-财务费用'!R76</f>
        <v>0</v>
      </c>
      <c r="S42" s="224">
        <f>'M8-财务费用'!S76</f>
        <v>0</v>
      </c>
      <c r="T42" s="224">
        <f>'M8-财务费用'!T76</f>
        <v>0</v>
      </c>
      <c r="U42" s="224">
        <f>'M8-财务费用'!U76</f>
        <v>0</v>
      </c>
      <c r="V42" s="188">
        <f t="shared" si="58"/>
        <v>0</v>
      </c>
      <c r="W42" s="187">
        <f t="shared" si="52"/>
        <v>0</v>
      </c>
      <c r="X42" s="262">
        <f t="shared" si="53"/>
        <v>0</v>
      </c>
      <c r="Y42" s="224">
        <f>'M8-财务费用'!Y76</f>
        <v>0</v>
      </c>
      <c r="Z42" s="224">
        <f>'M8-财务费用'!Z76</f>
        <v>0</v>
      </c>
      <c r="AA42" s="187">
        <f t="shared" si="59"/>
        <v>0</v>
      </c>
      <c r="AB42" s="262">
        <f t="shared" si="54"/>
        <v>0</v>
      </c>
      <c r="AC42" s="224">
        <f>'M8-财务费用'!AC76</f>
        <v>0</v>
      </c>
      <c r="AD42" s="224">
        <f>'M8-财务费用'!AD76</f>
        <v>0</v>
      </c>
      <c r="AE42" s="187">
        <f t="shared" si="60"/>
        <v>0</v>
      </c>
      <c r="AF42" s="262">
        <f t="shared" si="55"/>
        <v>0</v>
      </c>
      <c r="AG42" s="12"/>
    </row>
    <row r="43" spans="2:33" s="8" customFormat="1" ht="15" customHeight="1" outlineLevel="1">
      <c r="B43" s="37" t="s">
        <v>622</v>
      </c>
      <c r="C43" s="288"/>
      <c r="D43" s="46"/>
      <c r="E43" s="46"/>
      <c r="F43" s="46"/>
      <c r="G43" s="46"/>
      <c r="H43" s="186">
        <f t="shared" si="56"/>
        <v>0</v>
      </c>
      <c r="I43" s="46"/>
      <c r="J43" s="46"/>
      <c r="K43" s="46"/>
      <c r="L43" s="46"/>
      <c r="M43" s="46"/>
      <c r="N43" s="46"/>
      <c r="O43" s="188">
        <f t="shared" si="57"/>
        <v>0</v>
      </c>
      <c r="P43" s="46"/>
      <c r="Q43" s="46"/>
      <c r="R43" s="46"/>
      <c r="S43" s="46"/>
      <c r="T43" s="46"/>
      <c r="U43" s="46"/>
      <c r="V43" s="188">
        <f t="shared" si="58"/>
        <v>0</v>
      </c>
      <c r="W43" s="187">
        <f t="shared" si="52"/>
        <v>0</v>
      </c>
      <c r="X43" s="262">
        <f t="shared" si="53"/>
        <v>0</v>
      </c>
      <c r="Y43" s="190"/>
      <c r="Z43" s="190"/>
      <c r="AA43" s="187">
        <f t="shared" si="59"/>
        <v>0</v>
      </c>
      <c r="AB43" s="262">
        <f t="shared" si="54"/>
        <v>0</v>
      </c>
      <c r="AC43" s="190"/>
      <c r="AD43" s="190"/>
      <c r="AE43" s="187">
        <f t="shared" si="60"/>
        <v>0</v>
      </c>
      <c r="AF43" s="262">
        <f t="shared" si="55"/>
        <v>0</v>
      </c>
      <c r="AG43" s="12"/>
    </row>
    <row r="44" spans="2:33" s="8" customFormat="1" ht="15" customHeight="1" outlineLevel="1">
      <c r="B44" s="11" t="s">
        <v>623</v>
      </c>
      <c r="C44" s="287"/>
      <c r="D44" s="46"/>
      <c r="E44" s="46"/>
      <c r="F44" s="46"/>
      <c r="G44" s="46"/>
      <c r="H44" s="186">
        <f t="shared" si="56"/>
        <v>0</v>
      </c>
      <c r="I44" s="46"/>
      <c r="J44" s="46"/>
      <c r="K44" s="46"/>
      <c r="L44" s="46"/>
      <c r="M44" s="46"/>
      <c r="N44" s="46"/>
      <c r="O44" s="188">
        <f t="shared" si="57"/>
        <v>0</v>
      </c>
      <c r="P44" s="46"/>
      <c r="Q44" s="46"/>
      <c r="R44" s="46"/>
      <c r="S44" s="46"/>
      <c r="T44" s="46"/>
      <c r="U44" s="46"/>
      <c r="V44" s="188">
        <f t="shared" si="58"/>
        <v>0</v>
      </c>
      <c r="W44" s="187">
        <f t="shared" si="52"/>
        <v>0</v>
      </c>
      <c r="X44" s="262">
        <f t="shared" si="53"/>
        <v>0</v>
      </c>
      <c r="Y44" s="190"/>
      <c r="Z44" s="190"/>
      <c r="AA44" s="187">
        <f t="shared" si="59"/>
        <v>0</v>
      </c>
      <c r="AB44" s="262">
        <f t="shared" si="54"/>
        <v>0</v>
      </c>
      <c r="AC44" s="190"/>
      <c r="AD44" s="190"/>
      <c r="AE44" s="187">
        <f t="shared" si="60"/>
        <v>0</v>
      </c>
      <c r="AF44" s="262">
        <f t="shared" si="55"/>
        <v>0</v>
      </c>
      <c r="AG44" s="12"/>
    </row>
    <row r="45" spans="2:33" s="8" customFormat="1" ht="15" customHeight="1" outlineLevel="1">
      <c r="B45" s="37" t="s">
        <v>624</v>
      </c>
      <c r="C45" s="288"/>
      <c r="D45" s="46"/>
      <c r="E45" s="46"/>
      <c r="F45" s="46"/>
      <c r="G45" s="46"/>
      <c r="H45" s="186">
        <f t="shared" si="56"/>
        <v>0</v>
      </c>
      <c r="I45" s="46"/>
      <c r="J45" s="46"/>
      <c r="K45" s="46"/>
      <c r="L45" s="46"/>
      <c r="M45" s="46"/>
      <c r="N45" s="46"/>
      <c r="O45" s="188">
        <f t="shared" si="57"/>
        <v>0</v>
      </c>
      <c r="P45" s="46"/>
      <c r="Q45" s="46"/>
      <c r="R45" s="46"/>
      <c r="S45" s="46"/>
      <c r="T45" s="46"/>
      <c r="U45" s="46"/>
      <c r="V45" s="188">
        <f t="shared" si="58"/>
        <v>0</v>
      </c>
      <c r="W45" s="187">
        <f t="shared" si="52"/>
        <v>0</v>
      </c>
      <c r="X45" s="262">
        <f t="shared" si="53"/>
        <v>0</v>
      </c>
      <c r="Y45" s="190"/>
      <c r="Z45" s="190"/>
      <c r="AA45" s="187">
        <f t="shared" si="59"/>
        <v>0</v>
      </c>
      <c r="AB45" s="262">
        <f t="shared" si="54"/>
        <v>0</v>
      </c>
      <c r="AC45" s="190"/>
      <c r="AD45" s="190"/>
      <c r="AE45" s="187">
        <f t="shared" si="60"/>
        <v>0</v>
      </c>
      <c r="AF45" s="262">
        <f t="shared" si="55"/>
        <v>0</v>
      </c>
      <c r="AG45" s="12"/>
    </row>
    <row r="46" spans="2:33" s="8" customFormat="1" ht="15" customHeight="1" outlineLevel="1">
      <c r="B46" s="37" t="s">
        <v>625</v>
      </c>
      <c r="C46" s="288"/>
      <c r="D46" s="46"/>
      <c r="E46" s="46"/>
      <c r="F46" s="46"/>
      <c r="G46" s="46"/>
      <c r="H46" s="186">
        <f t="shared" si="56"/>
        <v>0</v>
      </c>
      <c r="I46" s="46"/>
      <c r="J46" s="46"/>
      <c r="K46" s="46"/>
      <c r="L46" s="46"/>
      <c r="M46" s="46"/>
      <c r="N46" s="46"/>
      <c r="O46" s="188">
        <f t="shared" si="57"/>
        <v>0</v>
      </c>
      <c r="P46" s="46"/>
      <c r="Q46" s="46"/>
      <c r="R46" s="46"/>
      <c r="S46" s="46"/>
      <c r="T46" s="46"/>
      <c r="U46" s="46"/>
      <c r="V46" s="188">
        <f t="shared" si="58"/>
        <v>0</v>
      </c>
      <c r="W46" s="187">
        <f t="shared" si="52"/>
        <v>0</v>
      </c>
      <c r="X46" s="262">
        <f t="shared" si="53"/>
        <v>0</v>
      </c>
      <c r="Y46" s="190"/>
      <c r="Z46" s="190"/>
      <c r="AA46" s="187">
        <f t="shared" si="59"/>
        <v>0</v>
      </c>
      <c r="AB46" s="262">
        <f t="shared" si="54"/>
        <v>0</v>
      </c>
      <c r="AC46" s="190"/>
      <c r="AD46" s="190"/>
      <c r="AE46" s="187">
        <f t="shared" si="60"/>
        <v>0</v>
      </c>
      <c r="AF46" s="262">
        <f t="shared" si="55"/>
        <v>0</v>
      </c>
      <c r="AG46" s="12"/>
    </row>
    <row r="47" spans="2:33" s="9" customFormat="1" ht="15" customHeight="1" outlineLevel="1">
      <c r="B47" s="10" t="s">
        <v>750</v>
      </c>
      <c r="C47" s="10"/>
      <c r="D47" s="184">
        <f>D37-D38-D39-D40-D41-D42-D43+D44+D45</f>
        <v>0</v>
      </c>
      <c r="E47" s="184">
        <f t="shared" ref="E47:W47" si="61">E37-E38-E39-E40-E41-E42-E43+E44+E45</f>
        <v>0</v>
      </c>
      <c r="F47" s="184">
        <f t="shared" si="61"/>
        <v>0</v>
      </c>
      <c r="G47" s="184">
        <f t="shared" si="61"/>
        <v>0</v>
      </c>
      <c r="H47" s="184">
        <f t="shared" si="61"/>
        <v>0</v>
      </c>
      <c r="I47" s="184">
        <f t="shared" si="61"/>
        <v>0</v>
      </c>
      <c r="J47" s="184">
        <f t="shared" si="61"/>
        <v>0</v>
      </c>
      <c r="K47" s="184">
        <f t="shared" si="61"/>
        <v>0</v>
      </c>
      <c r="L47" s="184">
        <f t="shared" si="61"/>
        <v>0</v>
      </c>
      <c r="M47" s="184">
        <f t="shared" si="61"/>
        <v>0</v>
      </c>
      <c r="N47" s="184">
        <f t="shared" si="61"/>
        <v>0</v>
      </c>
      <c r="O47" s="184">
        <f t="shared" si="61"/>
        <v>0</v>
      </c>
      <c r="P47" s="184">
        <f t="shared" si="61"/>
        <v>0</v>
      </c>
      <c r="Q47" s="184">
        <f t="shared" si="61"/>
        <v>0</v>
      </c>
      <c r="R47" s="184">
        <f t="shared" si="61"/>
        <v>0</v>
      </c>
      <c r="S47" s="184">
        <f t="shared" si="61"/>
        <v>0</v>
      </c>
      <c r="T47" s="184">
        <f t="shared" si="61"/>
        <v>0</v>
      </c>
      <c r="U47" s="184">
        <f t="shared" si="61"/>
        <v>0</v>
      </c>
      <c r="V47" s="184">
        <f t="shared" si="61"/>
        <v>0</v>
      </c>
      <c r="W47" s="184">
        <f t="shared" si="61"/>
        <v>0</v>
      </c>
      <c r="X47" s="185">
        <f t="shared" si="53"/>
        <v>0</v>
      </c>
      <c r="Y47" s="184">
        <f>Y37-Y38-Y39-Y40-Y41-Y42-Y43+Y44+Y45</f>
        <v>0</v>
      </c>
      <c r="Z47" s="184">
        <f>Z37-Z38-Z39-Z40-Z41-Z42-Z43+Z44+Z45</f>
        <v>0</v>
      </c>
      <c r="AA47" s="184">
        <f>AA37-AA38-AA39-AA40-AA41-AA42-AA43+AA44+AA45</f>
        <v>0</v>
      </c>
      <c r="AB47" s="185">
        <f t="shared" si="54"/>
        <v>0</v>
      </c>
      <c r="AC47" s="184">
        <f>AC37-AC38-AC39-AC40-AC41-AC42-AC43+AC44+AC45</f>
        <v>0</v>
      </c>
      <c r="AD47" s="184">
        <f>AD37-AD38-AD39-AD40-AD41-AD42-AD43+AD44+AD45</f>
        <v>0</v>
      </c>
      <c r="AE47" s="184">
        <f>AE37-AE38-AE39-AE40-AE41-AE42-AE43+AE44+AE45</f>
        <v>0</v>
      </c>
      <c r="AF47" s="185">
        <f t="shared" si="55"/>
        <v>0</v>
      </c>
      <c r="AG47" s="12"/>
    </row>
    <row r="48" spans="2:33" s="8" customFormat="1" ht="15" customHeight="1" outlineLevel="1">
      <c r="B48" s="11" t="s">
        <v>626</v>
      </c>
      <c r="C48" s="287"/>
      <c r="D48" s="46"/>
      <c r="E48" s="40"/>
      <c r="F48" s="41"/>
      <c r="G48" s="41"/>
      <c r="H48" s="186">
        <f>SUM(D48:G48)</f>
        <v>0</v>
      </c>
      <c r="I48" s="41"/>
      <c r="J48" s="41"/>
      <c r="K48" s="41"/>
      <c r="L48" s="41"/>
      <c r="M48" s="41"/>
      <c r="N48" s="41"/>
      <c r="O48" s="224">
        <f>SUM(I48:N48)</f>
        <v>0</v>
      </c>
      <c r="P48" s="41"/>
      <c r="Q48" s="41"/>
      <c r="R48" s="41"/>
      <c r="S48" s="41"/>
      <c r="T48" s="41"/>
      <c r="U48" s="41"/>
      <c r="V48" s="188">
        <f>SUM(P48:U48)</f>
        <v>0</v>
      </c>
      <c r="W48" s="187">
        <f>O48+V48</f>
        <v>0</v>
      </c>
      <c r="X48" s="262">
        <f t="shared" si="53"/>
        <v>0</v>
      </c>
      <c r="Y48" s="191"/>
      <c r="Z48" s="191"/>
      <c r="AA48" s="187">
        <f t="shared" si="59"/>
        <v>0</v>
      </c>
      <c r="AB48" s="262">
        <f t="shared" si="54"/>
        <v>0</v>
      </c>
      <c r="AC48" s="191"/>
      <c r="AD48" s="191"/>
      <c r="AE48" s="187">
        <f>AC48+AD48</f>
        <v>0</v>
      </c>
      <c r="AF48" s="262">
        <f t="shared" si="55"/>
        <v>0</v>
      </c>
      <c r="AG48" s="12"/>
    </row>
    <row r="49" spans="2:33" s="8" customFormat="1" ht="15" customHeight="1" outlineLevel="1">
      <c r="B49" s="11" t="s">
        <v>627</v>
      </c>
      <c r="C49" s="287"/>
      <c r="D49" s="46"/>
      <c r="E49" s="40"/>
      <c r="F49" s="41"/>
      <c r="G49" s="41"/>
      <c r="H49" s="186">
        <f>SUM(D49:G49)</f>
        <v>0</v>
      </c>
      <c r="I49" s="41"/>
      <c r="J49" s="41"/>
      <c r="K49" s="41"/>
      <c r="L49" s="41"/>
      <c r="M49" s="41"/>
      <c r="N49" s="41"/>
      <c r="O49" s="224">
        <f>SUM(I49:N49)</f>
        <v>0</v>
      </c>
      <c r="P49" s="41"/>
      <c r="Q49" s="41"/>
      <c r="R49" s="41"/>
      <c r="S49" s="41"/>
      <c r="T49" s="41"/>
      <c r="U49" s="41"/>
      <c r="V49" s="188">
        <f>SUM(P49:U49)</f>
        <v>0</v>
      </c>
      <c r="W49" s="187">
        <f>O49+V49</f>
        <v>0</v>
      </c>
      <c r="X49" s="262">
        <f t="shared" si="53"/>
        <v>0</v>
      </c>
      <c r="Y49" s="191"/>
      <c r="Z49" s="191"/>
      <c r="AA49" s="187">
        <f t="shared" si="59"/>
        <v>0</v>
      </c>
      <c r="AB49" s="262">
        <f t="shared" si="54"/>
        <v>0</v>
      </c>
      <c r="AC49" s="191"/>
      <c r="AD49" s="191"/>
      <c r="AE49" s="187">
        <f>AC49+AD49</f>
        <v>0</v>
      </c>
      <c r="AF49" s="262">
        <f t="shared" si="55"/>
        <v>0</v>
      </c>
      <c r="AG49" s="12"/>
    </row>
    <row r="50" spans="2:33" s="8" customFormat="1" ht="15" customHeight="1" outlineLevel="1">
      <c r="B50" s="37" t="s">
        <v>628</v>
      </c>
      <c r="C50" s="288"/>
      <c r="D50" s="46"/>
      <c r="E50" s="40"/>
      <c r="F50" s="41"/>
      <c r="G50" s="41"/>
      <c r="H50" s="186">
        <f>SUM(D50:G50)</f>
        <v>0</v>
      </c>
      <c r="I50" s="41"/>
      <c r="J50" s="41"/>
      <c r="K50" s="41"/>
      <c r="L50" s="41"/>
      <c r="M50" s="41"/>
      <c r="N50" s="41"/>
      <c r="O50" s="224">
        <f>SUM(I50:N50)</f>
        <v>0</v>
      </c>
      <c r="P50" s="41"/>
      <c r="Q50" s="41"/>
      <c r="R50" s="41"/>
      <c r="S50" s="41"/>
      <c r="T50" s="41"/>
      <c r="U50" s="41"/>
      <c r="V50" s="188">
        <f>SUM(P50:U50)</f>
        <v>0</v>
      </c>
      <c r="W50" s="187">
        <f>O50+V50</f>
        <v>0</v>
      </c>
      <c r="X50" s="262">
        <f t="shared" si="53"/>
        <v>0</v>
      </c>
      <c r="Y50" s="191"/>
      <c r="Z50" s="191"/>
      <c r="AA50" s="187">
        <f t="shared" si="59"/>
        <v>0</v>
      </c>
      <c r="AB50" s="262">
        <f t="shared" si="54"/>
        <v>0</v>
      </c>
      <c r="AC50" s="191"/>
      <c r="AD50" s="191"/>
      <c r="AE50" s="187">
        <f>AC50+AD50</f>
        <v>0</v>
      </c>
      <c r="AF50" s="262">
        <f t="shared" si="55"/>
        <v>0</v>
      </c>
      <c r="AG50" s="12"/>
    </row>
    <row r="51" spans="2:33" s="9" customFormat="1" ht="15" customHeight="1" outlineLevel="1">
      <c r="B51" s="10" t="s">
        <v>751</v>
      </c>
      <c r="C51" s="10"/>
      <c r="D51" s="184">
        <f t="shared" ref="D51:W51" si="62">D47+D48-D49</f>
        <v>0</v>
      </c>
      <c r="E51" s="184">
        <f t="shared" si="62"/>
        <v>0</v>
      </c>
      <c r="F51" s="184">
        <f t="shared" si="62"/>
        <v>0</v>
      </c>
      <c r="G51" s="184">
        <f t="shared" si="62"/>
        <v>0</v>
      </c>
      <c r="H51" s="184">
        <f t="shared" si="62"/>
        <v>0</v>
      </c>
      <c r="I51" s="184">
        <f t="shared" si="62"/>
        <v>0</v>
      </c>
      <c r="J51" s="184">
        <f t="shared" si="62"/>
        <v>0</v>
      </c>
      <c r="K51" s="184">
        <f t="shared" si="62"/>
        <v>0</v>
      </c>
      <c r="L51" s="184">
        <f t="shared" si="62"/>
        <v>0</v>
      </c>
      <c r="M51" s="184">
        <f t="shared" si="62"/>
        <v>0</v>
      </c>
      <c r="N51" s="184">
        <f t="shared" si="62"/>
        <v>0</v>
      </c>
      <c r="O51" s="184">
        <f t="shared" si="62"/>
        <v>0</v>
      </c>
      <c r="P51" s="184">
        <f t="shared" si="62"/>
        <v>0</v>
      </c>
      <c r="Q51" s="184">
        <f t="shared" si="62"/>
        <v>0</v>
      </c>
      <c r="R51" s="184">
        <f t="shared" si="62"/>
        <v>0</v>
      </c>
      <c r="S51" s="184">
        <f t="shared" si="62"/>
        <v>0</v>
      </c>
      <c r="T51" s="184">
        <f t="shared" si="62"/>
        <v>0</v>
      </c>
      <c r="U51" s="184">
        <f t="shared" si="62"/>
        <v>0</v>
      </c>
      <c r="V51" s="184">
        <f t="shared" si="62"/>
        <v>0</v>
      </c>
      <c r="W51" s="184">
        <f t="shared" si="62"/>
        <v>0</v>
      </c>
      <c r="X51" s="185">
        <f t="shared" si="53"/>
        <v>0</v>
      </c>
      <c r="Y51" s="184">
        <f>Y47+Y48-Y49</f>
        <v>0</v>
      </c>
      <c r="Z51" s="184">
        <f>Z47+Z48-Z49</f>
        <v>0</v>
      </c>
      <c r="AA51" s="184">
        <f>AA47+AA48-AA49</f>
        <v>0</v>
      </c>
      <c r="AB51" s="185">
        <f t="shared" si="54"/>
        <v>0</v>
      </c>
      <c r="AC51" s="184">
        <f>AC47+AC48-AC49</f>
        <v>0</v>
      </c>
      <c r="AD51" s="184">
        <f>AD47+AD48-AD49</f>
        <v>0</v>
      </c>
      <c r="AE51" s="184">
        <f>AE47+AE48-AE49</f>
        <v>0</v>
      </c>
      <c r="AF51" s="185">
        <f t="shared" si="55"/>
        <v>0</v>
      </c>
      <c r="AG51" s="12"/>
    </row>
    <row r="52" spans="2:33" s="8" customFormat="1" ht="15" customHeight="1" outlineLevel="1">
      <c r="B52" s="11" t="s">
        <v>629</v>
      </c>
      <c r="C52" s="11"/>
      <c r="D52" s="42"/>
      <c r="E52" s="42"/>
      <c r="F52" s="42"/>
      <c r="G52" s="42"/>
      <c r="H52" s="186">
        <f>SUM(D52:G52)</f>
        <v>0</v>
      </c>
      <c r="I52" s="42"/>
      <c r="J52" s="42"/>
      <c r="K52" s="42"/>
      <c r="L52" s="42"/>
      <c r="M52" s="42"/>
      <c r="N52" s="42"/>
      <c r="O52" s="188">
        <f>SUM(I52:N52)</f>
        <v>0</v>
      </c>
      <c r="P52" s="42"/>
      <c r="Q52" s="42"/>
      <c r="R52" s="42"/>
      <c r="S52" s="42"/>
      <c r="T52" s="42"/>
      <c r="U52" s="42"/>
      <c r="V52" s="188">
        <f>SUM(P52:U52)</f>
        <v>0</v>
      </c>
      <c r="W52" s="187">
        <f>O52+V52</f>
        <v>0</v>
      </c>
      <c r="X52" s="262">
        <f t="shared" si="53"/>
        <v>0</v>
      </c>
      <c r="Y52" s="42"/>
      <c r="Z52" s="42"/>
      <c r="AA52" s="187">
        <f t="shared" si="59"/>
        <v>0</v>
      </c>
      <c r="AB52" s="262">
        <f t="shared" si="54"/>
        <v>0</v>
      </c>
      <c r="AC52" s="42"/>
      <c r="AD52" s="42"/>
      <c r="AE52" s="187">
        <f>AC52+AD52</f>
        <v>0</v>
      </c>
      <c r="AF52" s="262">
        <f t="shared" si="55"/>
        <v>0</v>
      </c>
      <c r="AG52" s="12"/>
    </row>
    <row r="53" spans="2:33" s="9" customFormat="1" ht="15" customHeight="1" outlineLevel="1">
      <c r="B53" s="10" t="s">
        <v>752</v>
      </c>
      <c r="C53" s="10"/>
      <c r="D53" s="184">
        <f>D51-D52</f>
        <v>0</v>
      </c>
      <c r="E53" s="184">
        <f t="shared" ref="E53:W53" si="63">E51-E52</f>
        <v>0</v>
      </c>
      <c r="F53" s="184">
        <f t="shared" si="63"/>
        <v>0</v>
      </c>
      <c r="G53" s="184">
        <f t="shared" si="63"/>
        <v>0</v>
      </c>
      <c r="H53" s="184">
        <f t="shared" si="63"/>
        <v>0</v>
      </c>
      <c r="I53" s="184">
        <f t="shared" si="63"/>
        <v>0</v>
      </c>
      <c r="J53" s="184">
        <f t="shared" si="63"/>
        <v>0</v>
      </c>
      <c r="K53" s="184">
        <f t="shared" si="63"/>
        <v>0</v>
      </c>
      <c r="L53" s="184">
        <f t="shared" si="63"/>
        <v>0</v>
      </c>
      <c r="M53" s="184">
        <f t="shared" si="63"/>
        <v>0</v>
      </c>
      <c r="N53" s="184">
        <f t="shared" si="63"/>
        <v>0</v>
      </c>
      <c r="O53" s="184">
        <f t="shared" si="63"/>
        <v>0</v>
      </c>
      <c r="P53" s="184">
        <f t="shared" si="63"/>
        <v>0</v>
      </c>
      <c r="Q53" s="184">
        <f t="shared" si="63"/>
        <v>0</v>
      </c>
      <c r="R53" s="184">
        <f t="shared" si="63"/>
        <v>0</v>
      </c>
      <c r="S53" s="184">
        <f t="shared" si="63"/>
        <v>0</v>
      </c>
      <c r="T53" s="184">
        <f t="shared" si="63"/>
        <v>0</v>
      </c>
      <c r="U53" s="184">
        <f t="shared" si="63"/>
        <v>0</v>
      </c>
      <c r="V53" s="184">
        <f t="shared" si="63"/>
        <v>0</v>
      </c>
      <c r="W53" s="184">
        <f t="shared" si="63"/>
        <v>0</v>
      </c>
      <c r="X53" s="185">
        <f t="shared" si="53"/>
        <v>0</v>
      </c>
      <c r="Y53" s="184">
        <f>Y51-Y52</f>
        <v>0</v>
      </c>
      <c r="Z53" s="184">
        <f>Z51-Z52</f>
        <v>0</v>
      </c>
      <c r="AA53" s="184">
        <f>AA51-AA52</f>
        <v>0</v>
      </c>
      <c r="AB53" s="185">
        <f t="shared" si="54"/>
        <v>0</v>
      </c>
      <c r="AC53" s="184">
        <f>AC51-AC52</f>
        <v>0</v>
      </c>
      <c r="AD53" s="184">
        <f>AD51-AD52</f>
        <v>0</v>
      </c>
      <c r="AE53" s="184">
        <f>AE51-AE52</f>
        <v>0</v>
      </c>
      <c r="AF53" s="185">
        <f t="shared" si="55"/>
        <v>0</v>
      </c>
      <c r="AG53" s="12"/>
    </row>
    <row r="54" spans="2:33" s="9" customFormat="1" ht="15" customHeight="1" outlineLevel="1">
      <c r="B54" s="11" t="s">
        <v>630</v>
      </c>
      <c r="C54" s="11"/>
      <c r="D54" s="184">
        <f t="shared" ref="D54:N54" si="64">D53-D55</f>
        <v>0</v>
      </c>
      <c r="E54" s="184">
        <f t="shared" si="64"/>
        <v>0</v>
      </c>
      <c r="F54" s="184">
        <f t="shared" si="64"/>
        <v>0</v>
      </c>
      <c r="G54" s="184">
        <f t="shared" si="64"/>
        <v>0</v>
      </c>
      <c r="H54" s="184">
        <f t="shared" si="64"/>
        <v>0</v>
      </c>
      <c r="I54" s="184">
        <f t="shared" si="64"/>
        <v>0</v>
      </c>
      <c r="J54" s="184">
        <f t="shared" si="64"/>
        <v>0</v>
      </c>
      <c r="K54" s="184">
        <f t="shared" si="64"/>
        <v>0</v>
      </c>
      <c r="L54" s="184">
        <f t="shared" si="64"/>
        <v>0</v>
      </c>
      <c r="M54" s="184">
        <f t="shared" si="64"/>
        <v>0</v>
      </c>
      <c r="N54" s="184">
        <f t="shared" si="64"/>
        <v>0</v>
      </c>
      <c r="O54" s="184">
        <f>SUM(I54:N54)</f>
        <v>0</v>
      </c>
      <c r="P54" s="184">
        <f t="shared" ref="P54:U54" si="65">P53-P55</f>
        <v>0</v>
      </c>
      <c r="Q54" s="184">
        <f t="shared" si="65"/>
        <v>0</v>
      </c>
      <c r="R54" s="184">
        <f t="shared" si="65"/>
        <v>0</v>
      </c>
      <c r="S54" s="184">
        <f t="shared" si="65"/>
        <v>0</v>
      </c>
      <c r="T54" s="184">
        <f t="shared" si="65"/>
        <v>0</v>
      </c>
      <c r="U54" s="184">
        <f t="shared" si="65"/>
        <v>0</v>
      </c>
      <c r="V54" s="184">
        <f>SUM(P54:U54)</f>
        <v>0</v>
      </c>
      <c r="W54" s="184">
        <f>O54+V54</f>
        <v>0</v>
      </c>
      <c r="X54" s="185">
        <f t="shared" si="53"/>
        <v>0</v>
      </c>
      <c r="Y54" s="184">
        <f>Y53-Y55</f>
        <v>0</v>
      </c>
      <c r="Z54" s="184">
        <f>Z53-Z55</f>
        <v>0</v>
      </c>
      <c r="AA54" s="184">
        <f>AA53-AA55</f>
        <v>0</v>
      </c>
      <c r="AB54" s="185">
        <f t="shared" si="54"/>
        <v>0</v>
      </c>
      <c r="AC54" s="184">
        <f>AC53-AC55</f>
        <v>0</v>
      </c>
      <c r="AD54" s="184">
        <f>AD53-AD55</f>
        <v>0</v>
      </c>
      <c r="AE54" s="184">
        <f>AE53-AE55</f>
        <v>0</v>
      </c>
      <c r="AF54" s="185">
        <f t="shared" si="55"/>
        <v>0</v>
      </c>
      <c r="AG54" s="12"/>
    </row>
    <row r="55" spans="2:33" s="8" customFormat="1" ht="15" customHeight="1" outlineLevel="1">
      <c r="B55" s="11" t="s">
        <v>631</v>
      </c>
      <c r="C55" s="287"/>
      <c r="D55" s="46"/>
      <c r="E55" s="40"/>
      <c r="F55" s="41"/>
      <c r="G55" s="41"/>
      <c r="H55" s="186">
        <f>SUM(D55:G55)</f>
        <v>0</v>
      </c>
      <c r="I55" s="41"/>
      <c r="J55" s="41"/>
      <c r="K55" s="41"/>
      <c r="L55" s="41"/>
      <c r="M55" s="41"/>
      <c r="N55" s="41"/>
      <c r="O55" s="188">
        <f>SUM(I55:N55)</f>
        <v>0</v>
      </c>
      <c r="P55" s="41"/>
      <c r="Q55" s="41"/>
      <c r="R55" s="41"/>
      <c r="S55" s="41"/>
      <c r="T55" s="41"/>
      <c r="U55" s="41"/>
      <c r="V55" s="188">
        <f>SUM(P55:U55)</f>
        <v>0</v>
      </c>
      <c r="W55" s="187">
        <f>O55+V55</f>
        <v>0</v>
      </c>
      <c r="X55" s="262">
        <f t="shared" si="53"/>
        <v>0</v>
      </c>
      <c r="Y55" s="225"/>
      <c r="Z55" s="225"/>
      <c r="AA55" s="187">
        <f>Y55+Z55</f>
        <v>0</v>
      </c>
      <c r="AB55" s="262">
        <f t="shared" si="54"/>
        <v>0</v>
      </c>
      <c r="AC55" s="225"/>
      <c r="AD55" s="225"/>
      <c r="AE55" s="187">
        <f>AC55+AD55</f>
        <v>0</v>
      </c>
      <c r="AF55" s="262">
        <f t="shared" si="55"/>
        <v>0</v>
      </c>
      <c r="AG55" s="12"/>
    </row>
    <row r="56" spans="2:33" ht="15" customHeight="1" outlineLevel="1">
      <c r="B56" s="366"/>
      <c r="C56" s="6"/>
      <c r="D56" s="367"/>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c r="AC56" s="367"/>
      <c r="AD56" s="367"/>
      <c r="AE56" s="367"/>
      <c r="AF56" s="367"/>
    </row>
    <row r="57" spans="2:33" ht="15" customHeight="1" outlineLevel="1">
      <c r="B57" s="313" t="s">
        <v>668</v>
      </c>
      <c r="C57" s="314"/>
      <c r="D57" s="403">
        <f>IF(D37=0,0,(D37-D38-D39)/D37)</f>
        <v>0</v>
      </c>
      <c r="E57" s="403">
        <f>IF(E37=0,0,(E37-E38-E39)/E37)</f>
        <v>0</v>
      </c>
      <c r="F57" s="403">
        <f>IF(F37=0,0,(F37-F38-F39)/F37)</f>
        <v>0</v>
      </c>
      <c r="G57" s="403">
        <f>IF(G37=0,0,(G37-G38-G39)/G37)</f>
        <v>0</v>
      </c>
      <c r="H57" s="404">
        <f>IF(H37=0,0,(H37-H38-H39)/H37)</f>
        <v>0</v>
      </c>
      <c r="I57" s="403">
        <f t="shared" ref="I57:N57" si="66">IF(I37=0,0,(I37-I38-I39)/I37)</f>
        <v>0</v>
      </c>
      <c r="J57" s="403">
        <f t="shared" si="66"/>
        <v>0</v>
      </c>
      <c r="K57" s="403">
        <f t="shared" si="66"/>
        <v>0</v>
      </c>
      <c r="L57" s="403">
        <f t="shared" si="66"/>
        <v>0</v>
      </c>
      <c r="M57" s="403">
        <f t="shared" si="66"/>
        <v>0</v>
      </c>
      <c r="N57" s="403">
        <f t="shared" si="66"/>
        <v>0</v>
      </c>
      <c r="O57" s="404">
        <f>IF(O37=0,0,(O37-O38-O39)/O37)</f>
        <v>0</v>
      </c>
      <c r="P57" s="403">
        <f t="shared" ref="P57:U57" si="67">IF(P37=0,0,(P37-P38-P39)/P37)</f>
        <v>0</v>
      </c>
      <c r="Q57" s="403">
        <f t="shared" si="67"/>
        <v>0</v>
      </c>
      <c r="R57" s="403">
        <f t="shared" si="67"/>
        <v>0</v>
      </c>
      <c r="S57" s="403">
        <f t="shared" si="67"/>
        <v>0</v>
      </c>
      <c r="T57" s="403">
        <f t="shared" si="67"/>
        <v>0</v>
      </c>
      <c r="U57" s="403">
        <f t="shared" si="67"/>
        <v>0</v>
      </c>
      <c r="V57" s="404">
        <f>IF(V37=0,0,(V37-V38-V39)/V37)</f>
        <v>0</v>
      </c>
      <c r="W57" s="404">
        <f>IF(W37=0,0,(W37-W38-W39)/W37)</f>
        <v>0</v>
      </c>
      <c r="X57" s="185">
        <f t="shared" si="53"/>
        <v>0</v>
      </c>
      <c r="Y57" s="403">
        <f>IF(Y37=0,0,(Y37-Y38-Y39)/Y37)</f>
        <v>0</v>
      </c>
      <c r="Z57" s="403">
        <f>IF(Z37=0,0,(Z37-Z38-Z39)/Z37)</f>
        <v>0</v>
      </c>
      <c r="AA57" s="404">
        <f>IF(AA37=0,0,(AA37-AA38-AA39)/AA37)</f>
        <v>0</v>
      </c>
      <c r="AB57" s="262">
        <f>IF(W57=0,0,AA57/W57-1)</f>
        <v>0</v>
      </c>
      <c r="AC57" s="403">
        <f>IF(AC37=0,0,(AC37-AC38-AC39)/AC37)</f>
        <v>0</v>
      </c>
      <c r="AD57" s="403">
        <f>IF(AD37=0,0,(AD37-AD38-AD39)/AD37)</f>
        <v>0</v>
      </c>
      <c r="AE57" s="404">
        <f>IF(AE37=0,0,(AE37-AE38-AE39)/AE37)</f>
        <v>0</v>
      </c>
      <c r="AF57" s="262">
        <f>IF(AA57=0,0,AE57/AA57-1)</f>
        <v>0</v>
      </c>
    </row>
    <row r="58" spans="2:33" ht="15" customHeight="1" outlineLevel="1">
      <c r="B58" s="313" t="s">
        <v>1010</v>
      </c>
      <c r="C58" s="314"/>
      <c r="D58" s="403">
        <f>IF(D37=0,0,(D38+D39+D40+D41+D42)/D37)</f>
        <v>0</v>
      </c>
      <c r="E58" s="403">
        <f>IF(E37=0,0,(E38+E39+E40+E41+E42)/E37)</f>
        <v>0</v>
      </c>
      <c r="F58" s="403">
        <f>IF(F37=0,0,(F38+F39+F40+F41+F42)/F37)</f>
        <v>0</v>
      </c>
      <c r="G58" s="403">
        <f>IF(G37=0,0,(G38+G39+G40+G41+G42)/G37)</f>
        <v>0</v>
      </c>
      <c r="H58" s="404">
        <f>IF(H37=0,0,(H38+H39+H40+H41+H42)/H37)</f>
        <v>0</v>
      </c>
      <c r="I58" s="403">
        <f t="shared" ref="I58:N58" si="68">IF(I37=0,0,(I38+I39+I40+I41+I42)/I37)</f>
        <v>0</v>
      </c>
      <c r="J58" s="403">
        <f t="shared" si="68"/>
        <v>0</v>
      </c>
      <c r="K58" s="403">
        <f t="shared" si="68"/>
        <v>0</v>
      </c>
      <c r="L58" s="403">
        <f t="shared" si="68"/>
        <v>0</v>
      </c>
      <c r="M58" s="403">
        <f t="shared" si="68"/>
        <v>0</v>
      </c>
      <c r="N58" s="403">
        <f t="shared" si="68"/>
        <v>0</v>
      </c>
      <c r="O58" s="404">
        <f>IF(O37=0,0,(O38+O39+O40+O41+O42)/O37)</f>
        <v>0</v>
      </c>
      <c r="P58" s="403">
        <f t="shared" ref="P58:U58" si="69">IF(P37=0,0,(P38+P39+P40+P41+P42)/P37)</f>
        <v>0</v>
      </c>
      <c r="Q58" s="403">
        <f t="shared" si="69"/>
        <v>0</v>
      </c>
      <c r="R58" s="403">
        <f t="shared" si="69"/>
        <v>0</v>
      </c>
      <c r="S58" s="403">
        <f t="shared" si="69"/>
        <v>0</v>
      </c>
      <c r="T58" s="403">
        <f t="shared" si="69"/>
        <v>0</v>
      </c>
      <c r="U58" s="403">
        <f t="shared" si="69"/>
        <v>0</v>
      </c>
      <c r="V58" s="404">
        <f>IF(V37=0,0,(V38+V39+V40+V41+V42)/V37)</f>
        <v>0</v>
      </c>
      <c r="W58" s="404">
        <f>IF(W37=0,0,(W38+W39+W40+W41+W42)/W37)</f>
        <v>0</v>
      </c>
      <c r="X58" s="185">
        <f t="shared" si="53"/>
        <v>0</v>
      </c>
      <c r="Y58" s="403">
        <f>IF(Y37=0,0,(Y38+Y39+Y40+Y41+Y42)/Y37)</f>
        <v>0</v>
      </c>
      <c r="Z58" s="403">
        <f>IF(Z37=0,0,(Z38+Z39+Z40+Z41+Z42)/Z37)</f>
        <v>0</v>
      </c>
      <c r="AA58" s="404">
        <f>IF(AA37=0,0,(AA38+AA39+AA40+AA41+AA42)/AA37)</f>
        <v>0</v>
      </c>
      <c r="AB58" s="262">
        <f>IF(W58=0,0,AA58/W58-1)</f>
        <v>0</v>
      </c>
      <c r="AC58" s="403">
        <f>IF(AC37=0,0,(AC38+AC39+AC40+AC41+AC42)/AC37)</f>
        <v>0</v>
      </c>
      <c r="AD58" s="403">
        <f>IF(AD37=0,0,(AD38+AD39+AD40+AD41+AD42)/AD37)</f>
        <v>0</v>
      </c>
      <c r="AE58" s="404">
        <f>IF(AE37=0,0,(AE38+AE39+AE40+AE41+AE42)/AE37)</f>
        <v>0</v>
      </c>
      <c r="AF58" s="262">
        <f>IF(AA58=0,0,AE58/AA58-1)</f>
        <v>0</v>
      </c>
    </row>
    <row r="59" spans="2:33" ht="15" customHeight="1" outlineLevel="1">
      <c r="B59" s="313" t="s">
        <v>1011</v>
      </c>
      <c r="C59" s="314"/>
      <c r="D59" s="403">
        <f>IF(D37=0,0,D53/D37)</f>
        <v>0</v>
      </c>
      <c r="E59" s="403">
        <f>IF(E37=0,0,E53/E37)</f>
        <v>0</v>
      </c>
      <c r="F59" s="403">
        <f>IF(F37=0,0,F53/F37)</f>
        <v>0</v>
      </c>
      <c r="G59" s="403">
        <f>IF(G37=0,0,G53/G37)</f>
        <v>0</v>
      </c>
      <c r="H59" s="404">
        <f>IF(H37=0,0,H53/H37)</f>
        <v>0</v>
      </c>
      <c r="I59" s="403">
        <f t="shared" ref="I59:N59" si="70">IF(I37=0,0,I53/I37)</f>
        <v>0</v>
      </c>
      <c r="J59" s="403">
        <f t="shared" si="70"/>
        <v>0</v>
      </c>
      <c r="K59" s="403">
        <f t="shared" si="70"/>
        <v>0</v>
      </c>
      <c r="L59" s="403">
        <f t="shared" si="70"/>
        <v>0</v>
      </c>
      <c r="M59" s="403">
        <f t="shared" si="70"/>
        <v>0</v>
      </c>
      <c r="N59" s="403">
        <f t="shared" si="70"/>
        <v>0</v>
      </c>
      <c r="O59" s="404">
        <f>IF(O37=0,0,O53/O37)</f>
        <v>0</v>
      </c>
      <c r="P59" s="403">
        <f t="shared" ref="P59:U59" si="71">IF(P37=0,0,P53/P37)</f>
        <v>0</v>
      </c>
      <c r="Q59" s="403">
        <f t="shared" si="71"/>
        <v>0</v>
      </c>
      <c r="R59" s="403">
        <f t="shared" si="71"/>
        <v>0</v>
      </c>
      <c r="S59" s="403">
        <f t="shared" si="71"/>
        <v>0</v>
      </c>
      <c r="T59" s="403">
        <f t="shared" si="71"/>
        <v>0</v>
      </c>
      <c r="U59" s="403">
        <f t="shared" si="71"/>
        <v>0</v>
      </c>
      <c r="V59" s="404">
        <f>IF(V37=0,0,V53/V37)</f>
        <v>0</v>
      </c>
      <c r="W59" s="404">
        <f>IF(W37=0,0,W53/W37)</f>
        <v>0</v>
      </c>
      <c r="X59" s="185">
        <f t="shared" si="53"/>
        <v>0</v>
      </c>
      <c r="Y59" s="403">
        <f>IF(Y37=0,0,Y53/Y37)</f>
        <v>0</v>
      </c>
      <c r="Z59" s="403">
        <f>IF(Z37=0,0,Z53/Z37)</f>
        <v>0</v>
      </c>
      <c r="AA59" s="404">
        <f>IF(AA37=0,0,AA53/AA37)</f>
        <v>0</v>
      </c>
      <c r="AB59" s="262">
        <f>IF(W59=0,0,AA59/W59-1)</f>
        <v>0</v>
      </c>
      <c r="AC59" s="403">
        <f>IF(AC37=0,0,AC53/AC37)</f>
        <v>0</v>
      </c>
      <c r="AD59" s="403">
        <f>IF(AD37=0,0,AD53/AD37)</f>
        <v>0</v>
      </c>
      <c r="AE59" s="404">
        <f>IF(AE37=0,0,AE53/AE37)</f>
        <v>0</v>
      </c>
      <c r="AF59" s="262">
        <f>IF(AA59=0,0,AE59/AA59-1)</f>
        <v>0</v>
      </c>
    </row>
    <row r="61" spans="2:33" ht="15" customHeight="1">
      <c r="B61" s="544" t="s">
        <v>1492</v>
      </c>
    </row>
    <row r="62" spans="2:33" s="1" customFormat="1" ht="15" customHeight="1">
      <c r="B62" s="775" t="s">
        <v>643</v>
      </c>
      <c r="C62" s="266"/>
      <c r="D62" s="769" t="s">
        <v>1466</v>
      </c>
      <c r="E62" s="770"/>
      <c r="F62" s="770"/>
      <c r="G62" s="771"/>
      <c r="H62" s="540" t="s">
        <v>1466</v>
      </c>
      <c r="I62" s="772" t="s">
        <v>1458</v>
      </c>
      <c r="J62" s="773"/>
      <c r="K62" s="773"/>
      <c r="L62" s="773"/>
      <c r="M62" s="773"/>
      <c r="N62" s="773"/>
      <c r="O62" s="774"/>
      <c r="P62" s="772" t="s">
        <v>1458</v>
      </c>
      <c r="Q62" s="773"/>
      <c r="R62" s="773"/>
      <c r="S62" s="773"/>
      <c r="T62" s="773"/>
      <c r="U62" s="773"/>
      <c r="V62" s="774"/>
      <c r="W62" s="493" t="s">
        <v>1458</v>
      </c>
      <c r="X62" s="104" t="s">
        <v>1480</v>
      </c>
      <c r="Y62" s="493" t="s">
        <v>1457</v>
      </c>
      <c r="Z62" s="493" t="s">
        <v>1457</v>
      </c>
      <c r="AA62" s="493" t="s">
        <v>1457</v>
      </c>
      <c r="AB62" s="104" t="s">
        <v>1478</v>
      </c>
      <c r="AC62" s="493" t="s">
        <v>1456</v>
      </c>
      <c r="AD62" s="493" t="s">
        <v>1456</v>
      </c>
      <c r="AE62" s="493" t="s">
        <v>1456</v>
      </c>
      <c r="AF62" s="104" t="s">
        <v>1476</v>
      </c>
      <c r="AG62" s="12"/>
    </row>
    <row r="63" spans="2:33" s="2" customFormat="1" ht="15" customHeight="1">
      <c r="B63" s="776"/>
      <c r="C63" s="265"/>
      <c r="D63" s="100" t="s">
        <v>1420</v>
      </c>
      <c r="E63" s="101" t="s">
        <v>1421</v>
      </c>
      <c r="F63" s="101" t="s">
        <v>646</v>
      </c>
      <c r="G63" s="101" t="s">
        <v>647</v>
      </c>
      <c r="H63" s="102" t="s">
        <v>1422</v>
      </c>
      <c r="I63" s="101" t="s">
        <v>1423</v>
      </c>
      <c r="J63" s="101" t="s">
        <v>650</v>
      </c>
      <c r="K63" s="101" t="s">
        <v>651</v>
      </c>
      <c r="L63" s="101" t="s">
        <v>652</v>
      </c>
      <c r="M63" s="101" t="s">
        <v>653</v>
      </c>
      <c r="N63" s="101" t="s">
        <v>654</v>
      </c>
      <c r="O63" s="101" t="s">
        <v>1424</v>
      </c>
      <c r="P63" s="101" t="s">
        <v>1425</v>
      </c>
      <c r="Q63" s="101" t="s">
        <v>656</v>
      </c>
      <c r="R63" s="101" t="s">
        <v>657</v>
      </c>
      <c r="S63" s="101" t="s">
        <v>658</v>
      </c>
      <c r="T63" s="101" t="s">
        <v>646</v>
      </c>
      <c r="U63" s="101" t="s">
        <v>647</v>
      </c>
      <c r="V63" s="103" t="s">
        <v>1426</v>
      </c>
      <c r="W63" s="103" t="s">
        <v>1422</v>
      </c>
      <c r="X63" s="104" t="s">
        <v>608</v>
      </c>
      <c r="Y63" s="103" t="s">
        <v>1484</v>
      </c>
      <c r="Z63" s="103" t="s">
        <v>661</v>
      </c>
      <c r="AA63" s="103" t="s">
        <v>1422</v>
      </c>
      <c r="AB63" s="104" t="s">
        <v>608</v>
      </c>
      <c r="AC63" s="103" t="s">
        <v>1484</v>
      </c>
      <c r="AD63" s="103" t="s">
        <v>661</v>
      </c>
      <c r="AE63" s="103" t="s">
        <v>1422</v>
      </c>
      <c r="AF63" s="104" t="s">
        <v>608</v>
      </c>
      <c r="AG63" s="12"/>
    </row>
    <row r="64" spans="2:33" s="9" customFormat="1" ht="15" customHeight="1" outlineLevel="1">
      <c r="B64" s="10" t="s">
        <v>749</v>
      </c>
      <c r="C64" s="286"/>
      <c r="D64" s="545"/>
      <c r="E64" s="545"/>
      <c r="F64" s="545"/>
      <c r="G64" s="545"/>
      <c r="H64" s="184">
        <f>SUM(D64:G64)</f>
        <v>0</v>
      </c>
      <c r="I64" s="545"/>
      <c r="J64" s="545"/>
      <c r="K64" s="545"/>
      <c r="L64" s="545"/>
      <c r="M64" s="545"/>
      <c r="N64" s="545"/>
      <c r="O64" s="184">
        <f>SUM(I64:N64)</f>
        <v>0</v>
      </c>
      <c r="P64" s="545"/>
      <c r="Q64" s="545"/>
      <c r="R64" s="545"/>
      <c r="S64" s="545"/>
      <c r="T64" s="545"/>
      <c r="U64" s="545"/>
      <c r="V64" s="184">
        <f>SUM(P64:U64)</f>
        <v>0</v>
      </c>
      <c r="W64" s="184">
        <f t="shared" ref="W64:W73" si="72">O64+V64</f>
        <v>0</v>
      </c>
      <c r="X64" s="185">
        <f t="shared" ref="X64:X82" si="73">IF(H64=0,0,W64/H64-1)</f>
        <v>0</v>
      </c>
      <c r="Y64" s="545"/>
      <c r="Z64" s="545"/>
      <c r="AA64" s="187">
        <f>Y64+Z64</f>
        <v>0</v>
      </c>
      <c r="AB64" s="185">
        <f t="shared" ref="AB64:AB82" si="74">IF(W64=0,0,AA64/W64-1)</f>
        <v>0</v>
      </c>
      <c r="AC64" s="545"/>
      <c r="AD64" s="545"/>
      <c r="AE64" s="187">
        <f t="shared" ref="AE64:AE73" si="75">AC64+AD64</f>
        <v>0</v>
      </c>
      <c r="AF64" s="185">
        <f t="shared" ref="AF64:AF82" si="76">IF(AA64=0,0,AE64/AA64-1)</f>
        <v>0</v>
      </c>
      <c r="AG64" s="12"/>
    </row>
    <row r="65" spans="2:33" s="8" customFormat="1" ht="15" customHeight="1" outlineLevel="1">
      <c r="B65" s="11" t="s">
        <v>617</v>
      </c>
      <c r="C65" s="287"/>
      <c r="D65" s="224">
        <f>'M4-营业成本'!D274</f>
        <v>0</v>
      </c>
      <c r="E65" s="224">
        <f>'M4-营业成本'!E274</f>
        <v>0</v>
      </c>
      <c r="F65" s="224">
        <f>'M4-营业成本'!F274</f>
        <v>0</v>
      </c>
      <c r="G65" s="224">
        <f>'M4-营业成本'!G274</f>
        <v>0</v>
      </c>
      <c r="H65" s="186">
        <f t="shared" ref="H65:H73" si="77">SUM(D65:G65)</f>
        <v>0</v>
      </c>
      <c r="I65" s="224">
        <f>'M4-营业成本'!I274</f>
        <v>0</v>
      </c>
      <c r="J65" s="224">
        <f>'M4-营业成本'!J274</f>
        <v>0</v>
      </c>
      <c r="K65" s="224">
        <f>'M4-营业成本'!K274</f>
        <v>0</v>
      </c>
      <c r="L65" s="224">
        <f>'M4-营业成本'!L274</f>
        <v>0</v>
      </c>
      <c r="M65" s="224">
        <f>'M4-营业成本'!M274</f>
        <v>0</v>
      </c>
      <c r="N65" s="224">
        <f>'M4-营业成本'!N274</f>
        <v>0</v>
      </c>
      <c r="O65" s="188">
        <f t="shared" ref="O65:O73" si="78">SUM(I65:N65)</f>
        <v>0</v>
      </c>
      <c r="P65" s="224">
        <f>'M4-营业成本'!P274</f>
        <v>0</v>
      </c>
      <c r="Q65" s="224">
        <f>'M4-营业成本'!Q274</f>
        <v>0</v>
      </c>
      <c r="R65" s="224">
        <f>'M4-营业成本'!R274</f>
        <v>0</v>
      </c>
      <c r="S65" s="224">
        <f>'M4-营业成本'!S274</f>
        <v>0</v>
      </c>
      <c r="T65" s="224">
        <f>'M4-营业成本'!T274</f>
        <v>0</v>
      </c>
      <c r="U65" s="224">
        <f>'M4-营业成本'!U274</f>
        <v>0</v>
      </c>
      <c r="V65" s="188">
        <f t="shared" ref="V65:V73" si="79">SUM(P65:U65)</f>
        <v>0</v>
      </c>
      <c r="W65" s="187">
        <f t="shared" si="72"/>
        <v>0</v>
      </c>
      <c r="X65" s="262">
        <f t="shared" si="73"/>
        <v>0</v>
      </c>
      <c r="Y65" s="224">
        <f>'M4-营业成本'!Y274</f>
        <v>0</v>
      </c>
      <c r="Z65" s="224">
        <f>'M4-营业成本'!Z274</f>
        <v>0</v>
      </c>
      <c r="AA65" s="187">
        <f>Y65+Z65</f>
        <v>0</v>
      </c>
      <c r="AB65" s="262">
        <f t="shared" si="74"/>
        <v>0</v>
      </c>
      <c r="AC65" s="224">
        <f>'M4-营业成本'!AC274</f>
        <v>0</v>
      </c>
      <c r="AD65" s="224">
        <f>'M4-营业成本'!AD274</f>
        <v>0</v>
      </c>
      <c r="AE65" s="187">
        <f>AC65+AD65</f>
        <v>0</v>
      </c>
      <c r="AF65" s="262">
        <f t="shared" si="76"/>
        <v>0</v>
      </c>
      <c r="AG65" s="12"/>
    </row>
    <row r="66" spans="2:33" s="8" customFormat="1" ht="15" customHeight="1" outlineLevel="1">
      <c r="B66" s="37" t="s">
        <v>618</v>
      </c>
      <c r="C66" s="288"/>
      <c r="D66" s="224">
        <f>'M5-营业税金及附加'!D44</f>
        <v>0</v>
      </c>
      <c r="E66" s="224">
        <f>'M5-营业税金及附加'!E44</f>
        <v>0</v>
      </c>
      <c r="F66" s="224">
        <f>'M5-营业税金及附加'!F44</f>
        <v>0</v>
      </c>
      <c r="G66" s="224">
        <f>'M5-营业税金及附加'!G44</f>
        <v>0</v>
      </c>
      <c r="H66" s="186">
        <f t="shared" si="77"/>
        <v>0</v>
      </c>
      <c r="I66" s="224">
        <f>'M5-营业税金及附加'!I44</f>
        <v>0</v>
      </c>
      <c r="J66" s="224">
        <f>'M5-营业税金及附加'!J44</f>
        <v>0</v>
      </c>
      <c r="K66" s="224">
        <f>'M5-营业税金及附加'!K44</f>
        <v>0</v>
      </c>
      <c r="L66" s="224">
        <f>'M5-营业税金及附加'!L44</f>
        <v>0</v>
      </c>
      <c r="M66" s="224">
        <f>'M5-营业税金及附加'!M44</f>
        <v>0</v>
      </c>
      <c r="N66" s="224">
        <f>'M5-营业税金及附加'!N44</f>
        <v>0</v>
      </c>
      <c r="O66" s="188">
        <f t="shared" si="78"/>
        <v>0</v>
      </c>
      <c r="P66" s="224">
        <f>'M5-营业税金及附加'!P44</f>
        <v>0</v>
      </c>
      <c r="Q66" s="224">
        <f>'M5-营业税金及附加'!Q44</f>
        <v>0</v>
      </c>
      <c r="R66" s="224">
        <f>'M5-营业税金及附加'!R44</f>
        <v>0</v>
      </c>
      <c r="S66" s="224">
        <f>'M5-营业税金及附加'!S44</f>
        <v>0</v>
      </c>
      <c r="T66" s="224">
        <f>'M5-营业税金及附加'!T44</f>
        <v>0</v>
      </c>
      <c r="U66" s="224">
        <f>'M5-营业税金及附加'!U44</f>
        <v>0</v>
      </c>
      <c r="V66" s="188">
        <f t="shared" si="79"/>
        <v>0</v>
      </c>
      <c r="W66" s="187">
        <f t="shared" si="72"/>
        <v>0</v>
      </c>
      <c r="X66" s="262">
        <f t="shared" si="73"/>
        <v>0</v>
      </c>
      <c r="Y66" s="224">
        <f>'M5-营业税金及附加'!Y44</f>
        <v>0</v>
      </c>
      <c r="Z66" s="224">
        <f>'M5-营业税金及附加'!Z44</f>
        <v>0</v>
      </c>
      <c r="AA66" s="187">
        <f t="shared" ref="AA66:AA73" si="80">Y66+Z66</f>
        <v>0</v>
      </c>
      <c r="AB66" s="262">
        <f t="shared" si="74"/>
        <v>0</v>
      </c>
      <c r="AC66" s="224">
        <f>'M5-营业税金及附加'!AC44</f>
        <v>0</v>
      </c>
      <c r="AD66" s="224">
        <f>'M5-营业税金及附加'!AD44</f>
        <v>0</v>
      </c>
      <c r="AE66" s="187">
        <f t="shared" si="75"/>
        <v>0</v>
      </c>
      <c r="AF66" s="262">
        <f t="shared" si="76"/>
        <v>0</v>
      </c>
      <c r="AG66" s="12"/>
    </row>
    <row r="67" spans="2:33" s="8" customFormat="1" ht="15" customHeight="1" outlineLevel="1">
      <c r="B67" s="37" t="s">
        <v>619</v>
      </c>
      <c r="C67" s="37"/>
      <c r="D67" s="224">
        <f>'M6-销售费用'!D230</f>
        <v>0</v>
      </c>
      <c r="E67" s="224">
        <f>'M6-销售费用'!E230</f>
        <v>0</v>
      </c>
      <c r="F67" s="224">
        <f>'M6-销售费用'!F230</f>
        <v>0</v>
      </c>
      <c r="G67" s="224">
        <f>'M6-销售费用'!G230</f>
        <v>0</v>
      </c>
      <c r="H67" s="186">
        <f t="shared" si="77"/>
        <v>0</v>
      </c>
      <c r="I67" s="224">
        <f>'M6-销售费用'!I230</f>
        <v>0</v>
      </c>
      <c r="J67" s="224">
        <f>'M6-销售费用'!J230</f>
        <v>0</v>
      </c>
      <c r="K67" s="224">
        <f>'M6-销售费用'!K230</f>
        <v>0</v>
      </c>
      <c r="L67" s="224">
        <f>'M6-销售费用'!L230</f>
        <v>0</v>
      </c>
      <c r="M67" s="224">
        <f>'M6-销售费用'!M230</f>
        <v>0</v>
      </c>
      <c r="N67" s="224">
        <f>'M6-销售费用'!N230</f>
        <v>0</v>
      </c>
      <c r="O67" s="188">
        <f t="shared" si="78"/>
        <v>0</v>
      </c>
      <c r="P67" s="224">
        <f>'M6-销售费用'!P230</f>
        <v>0</v>
      </c>
      <c r="Q67" s="224">
        <f>'M6-销售费用'!Q230</f>
        <v>0</v>
      </c>
      <c r="R67" s="224">
        <f>'M6-销售费用'!R230</f>
        <v>0</v>
      </c>
      <c r="S67" s="224">
        <f>'M6-销售费用'!S230</f>
        <v>0</v>
      </c>
      <c r="T67" s="224">
        <f>'M6-销售费用'!T230</f>
        <v>0</v>
      </c>
      <c r="U67" s="224">
        <f>'M6-销售费用'!U230</f>
        <v>0</v>
      </c>
      <c r="V67" s="188">
        <f t="shared" si="79"/>
        <v>0</v>
      </c>
      <c r="W67" s="187">
        <f t="shared" si="72"/>
        <v>0</v>
      </c>
      <c r="X67" s="262">
        <f t="shared" si="73"/>
        <v>0</v>
      </c>
      <c r="Y67" s="224">
        <f>'M6-销售费用'!Y230</f>
        <v>0</v>
      </c>
      <c r="Z67" s="224">
        <f>'M6-销售费用'!Z230</f>
        <v>0</v>
      </c>
      <c r="AA67" s="187">
        <f t="shared" si="80"/>
        <v>0</v>
      </c>
      <c r="AB67" s="262">
        <f t="shared" si="74"/>
        <v>0</v>
      </c>
      <c r="AC67" s="224">
        <f>'M6-销售费用'!AC230</f>
        <v>0</v>
      </c>
      <c r="AD67" s="224">
        <f>'M6-销售费用'!AD230</f>
        <v>0</v>
      </c>
      <c r="AE67" s="187">
        <f t="shared" si="75"/>
        <v>0</v>
      </c>
      <c r="AF67" s="262">
        <f t="shared" si="76"/>
        <v>0</v>
      </c>
      <c r="AG67" s="12"/>
    </row>
    <row r="68" spans="2:33" s="8" customFormat="1" ht="15" customHeight="1" outlineLevel="1">
      <c r="B68" s="37" t="s">
        <v>620</v>
      </c>
      <c r="C68" s="37"/>
      <c r="D68" s="224">
        <f>'M7-管理费用'!D244</f>
        <v>0</v>
      </c>
      <c r="E68" s="224">
        <f>'M7-管理费用'!E244</f>
        <v>0</v>
      </c>
      <c r="F68" s="224">
        <f>'M7-管理费用'!F244</f>
        <v>0</v>
      </c>
      <c r="G68" s="224">
        <f>'M7-管理费用'!G244</f>
        <v>0</v>
      </c>
      <c r="H68" s="186">
        <f t="shared" si="77"/>
        <v>0</v>
      </c>
      <c r="I68" s="224">
        <f>'M7-管理费用'!I244</f>
        <v>0</v>
      </c>
      <c r="J68" s="224">
        <f>'M7-管理费用'!J244</f>
        <v>0</v>
      </c>
      <c r="K68" s="224">
        <f>'M7-管理费用'!K244</f>
        <v>0</v>
      </c>
      <c r="L68" s="224">
        <f>'M7-管理费用'!L244</f>
        <v>0</v>
      </c>
      <c r="M68" s="224">
        <f>'M7-管理费用'!M244</f>
        <v>0</v>
      </c>
      <c r="N68" s="224">
        <f>'M7-管理费用'!N244</f>
        <v>0</v>
      </c>
      <c r="O68" s="188">
        <f t="shared" si="78"/>
        <v>0</v>
      </c>
      <c r="P68" s="224">
        <f>'M7-管理费用'!P244</f>
        <v>0</v>
      </c>
      <c r="Q68" s="224">
        <f>'M7-管理费用'!Q244</f>
        <v>0</v>
      </c>
      <c r="R68" s="224">
        <f>'M7-管理费用'!R244</f>
        <v>0</v>
      </c>
      <c r="S68" s="224">
        <f>'M7-管理费用'!S244</f>
        <v>0</v>
      </c>
      <c r="T68" s="224">
        <f>'M7-管理费用'!T244</f>
        <v>0</v>
      </c>
      <c r="U68" s="224">
        <f>'M7-管理费用'!U244</f>
        <v>0</v>
      </c>
      <c r="V68" s="188">
        <f t="shared" si="79"/>
        <v>0</v>
      </c>
      <c r="W68" s="187">
        <f t="shared" si="72"/>
        <v>0</v>
      </c>
      <c r="X68" s="262">
        <f t="shared" si="73"/>
        <v>0</v>
      </c>
      <c r="Y68" s="224">
        <f>'M7-管理费用'!Y244</f>
        <v>0</v>
      </c>
      <c r="Z68" s="224">
        <f>'M7-管理费用'!Z244</f>
        <v>0</v>
      </c>
      <c r="AA68" s="187">
        <f t="shared" si="80"/>
        <v>0</v>
      </c>
      <c r="AB68" s="262">
        <f t="shared" si="74"/>
        <v>0</v>
      </c>
      <c r="AC68" s="224">
        <f>'M7-管理费用'!AC244</f>
        <v>0</v>
      </c>
      <c r="AD68" s="224">
        <f>'M7-管理费用'!AD244</f>
        <v>0</v>
      </c>
      <c r="AE68" s="187">
        <f t="shared" si="75"/>
        <v>0</v>
      </c>
      <c r="AF68" s="262">
        <f t="shared" si="76"/>
        <v>0</v>
      </c>
      <c r="AG68" s="12"/>
    </row>
    <row r="69" spans="2:33" s="8" customFormat="1" ht="15" customHeight="1" outlineLevel="1">
      <c r="B69" s="37" t="s">
        <v>621</v>
      </c>
      <c r="C69" s="37"/>
      <c r="D69" s="224">
        <f>'M8-财务费用'!D129</f>
        <v>0</v>
      </c>
      <c r="E69" s="224">
        <f>'M8-财务费用'!E129</f>
        <v>0</v>
      </c>
      <c r="F69" s="224">
        <f>'M8-财务费用'!F129</f>
        <v>0</v>
      </c>
      <c r="G69" s="224">
        <f>'M8-财务费用'!G129</f>
        <v>0</v>
      </c>
      <c r="H69" s="186">
        <f t="shared" si="77"/>
        <v>0</v>
      </c>
      <c r="I69" s="224">
        <f>'M8-财务费用'!I129</f>
        <v>0</v>
      </c>
      <c r="J69" s="224">
        <f>'M8-财务费用'!J129</f>
        <v>0</v>
      </c>
      <c r="K69" s="224">
        <f>'M8-财务费用'!K129</f>
        <v>0</v>
      </c>
      <c r="L69" s="224">
        <f>'M8-财务费用'!L129</f>
        <v>0</v>
      </c>
      <c r="M69" s="224">
        <f>'M8-财务费用'!M129</f>
        <v>0</v>
      </c>
      <c r="N69" s="224">
        <f>'M8-财务费用'!N129</f>
        <v>0</v>
      </c>
      <c r="O69" s="188">
        <f t="shared" si="78"/>
        <v>0</v>
      </c>
      <c r="P69" s="224">
        <f>'M8-财务费用'!P129</f>
        <v>0</v>
      </c>
      <c r="Q69" s="224">
        <f>'M8-财务费用'!Q129</f>
        <v>0</v>
      </c>
      <c r="R69" s="224">
        <f>'M8-财务费用'!R129</f>
        <v>0</v>
      </c>
      <c r="S69" s="224">
        <f>'M8-财务费用'!S129</f>
        <v>0</v>
      </c>
      <c r="T69" s="224">
        <f>'M8-财务费用'!T129</f>
        <v>0</v>
      </c>
      <c r="U69" s="224">
        <f>'M8-财务费用'!U129</f>
        <v>0</v>
      </c>
      <c r="V69" s="188">
        <f t="shared" si="79"/>
        <v>0</v>
      </c>
      <c r="W69" s="187">
        <f t="shared" si="72"/>
        <v>0</v>
      </c>
      <c r="X69" s="262">
        <f t="shared" si="73"/>
        <v>0</v>
      </c>
      <c r="Y69" s="224">
        <f>'M8-财务费用'!Y129</f>
        <v>0</v>
      </c>
      <c r="Z69" s="224">
        <f>'M8-财务费用'!Z129</f>
        <v>0</v>
      </c>
      <c r="AA69" s="187">
        <f t="shared" si="80"/>
        <v>0</v>
      </c>
      <c r="AB69" s="262">
        <f t="shared" si="74"/>
        <v>0</v>
      </c>
      <c r="AC69" s="224">
        <f>'M8-财务费用'!AC129</f>
        <v>0</v>
      </c>
      <c r="AD69" s="224">
        <f>'M8-财务费用'!AD129</f>
        <v>0</v>
      </c>
      <c r="AE69" s="187">
        <f t="shared" si="75"/>
        <v>0</v>
      </c>
      <c r="AF69" s="262">
        <f t="shared" si="76"/>
        <v>0</v>
      </c>
      <c r="AG69" s="12"/>
    </row>
    <row r="70" spans="2:33" s="8" customFormat="1" ht="15" customHeight="1" outlineLevel="1">
      <c r="B70" s="37" t="s">
        <v>622</v>
      </c>
      <c r="C70" s="288"/>
      <c r="D70" s="46"/>
      <c r="E70" s="46"/>
      <c r="F70" s="46"/>
      <c r="G70" s="46"/>
      <c r="H70" s="186">
        <f t="shared" si="77"/>
        <v>0</v>
      </c>
      <c r="I70" s="46"/>
      <c r="J70" s="46"/>
      <c r="K70" s="46"/>
      <c r="L70" s="46"/>
      <c r="M70" s="46"/>
      <c r="N70" s="46"/>
      <c r="O70" s="188">
        <f t="shared" si="78"/>
        <v>0</v>
      </c>
      <c r="P70" s="46"/>
      <c r="Q70" s="46"/>
      <c r="R70" s="46"/>
      <c r="S70" s="46"/>
      <c r="T70" s="46"/>
      <c r="U70" s="46"/>
      <c r="V70" s="188">
        <f t="shared" si="79"/>
        <v>0</v>
      </c>
      <c r="W70" s="187">
        <f t="shared" si="72"/>
        <v>0</v>
      </c>
      <c r="X70" s="262">
        <f t="shared" si="73"/>
        <v>0</v>
      </c>
      <c r="Y70" s="190"/>
      <c r="Z70" s="190"/>
      <c r="AA70" s="187">
        <f t="shared" si="80"/>
        <v>0</v>
      </c>
      <c r="AB70" s="262">
        <f t="shared" si="74"/>
        <v>0</v>
      </c>
      <c r="AC70" s="190"/>
      <c r="AD70" s="190"/>
      <c r="AE70" s="187">
        <f t="shared" si="75"/>
        <v>0</v>
      </c>
      <c r="AF70" s="262">
        <f t="shared" si="76"/>
        <v>0</v>
      </c>
      <c r="AG70" s="12"/>
    </row>
    <row r="71" spans="2:33" s="8" customFormat="1" ht="15" customHeight="1" outlineLevel="1">
      <c r="B71" s="11" t="s">
        <v>623</v>
      </c>
      <c r="C71" s="287"/>
      <c r="D71" s="46"/>
      <c r="E71" s="46"/>
      <c r="F71" s="46"/>
      <c r="G71" s="46"/>
      <c r="H71" s="186">
        <f t="shared" si="77"/>
        <v>0</v>
      </c>
      <c r="I71" s="46"/>
      <c r="J71" s="46"/>
      <c r="K71" s="46"/>
      <c r="L71" s="46"/>
      <c r="M71" s="46"/>
      <c r="N71" s="46"/>
      <c r="O71" s="188">
        <f t="shared" si="78"/>
        <v>0</v>
      </c>
      <c r="P71" s="46"/>
      <c r="Q71" s="46"/>
      <c r="R71" s="46"/>
      <c r="S71" s="46"/>
      <c r="T71" s="46"/>
      <c r="U71" s="46"/>
      <c r="V71" s="188">
        <f t="shared" si="79"/>
        <v>0</v>
      </c>
      <c r="W71" s="187">
        <f t="shared" si="72"/>
        <v>0</v>
      </c>
      <c r="X71" s="262">
        <f t="shared" si="73"/>
        <v>0</v>
      </c>
      <c r="Y71" s="190"/>
      <c r="Z71" s="190"/>
      <c r="AA71" s="187">
        <f t="shared" si="80"/>
        <v>0</v>
      </c>
      <c r="AB71" s="262">
        <f t="shared" si="74"/>
        <v>0</v>
      </c>
      <c r="AC71" s="190"/>
      <c r="AD71" s="190"/>
      <c r="AE71" s="187">
        <f t="shared" si="75"/>
        <v>0</v>
      </c>
      <c r="AF71" s="262">
        <f t="shared" si="76"/>
        <v>0</v>
      </c>
      <c r="AG71" s="12"/>
    </row>
    <row r="72" spans="2:33" s="8" customFormat="1" ht="15" customHeight="1" outlineLevel="1">
      <c r="B72" s="37" t="s">
        <v>624</v>
      </c>
      <c r="C72" s="288"/>
      <c r="D72" s="46"/>
      <c r="E72" s="46"/>
      <c r="F72" s="46"/>
      <c r="G72" s="46"/>
      <c r="H72" s="186">
        <f t="shared" si="77"/>
        <v>0</v>
      </c>
      <c r="I72" s="46"/>
      <c r="J72" s="46"/>
      <c r="K72" s="46"/>
      <c r="L72" s="46"/>
      <c r="M72" s="46"/>
      <c r="N72" s="46"/>
      <c r="O72" s="188">
        <f t="shared" si="78"/>
        <v>0</v>
      </c>
      <c r="P72" s="46"/>
      <c r="Q72" s="46"/>
      <c r="R72" s="46"/>
      <c r="S72" s="46"/>
      <c r="T72" s="46"/>
      <c r="U72" s="46"/>
      <c r="V72" s="188">
        <f t="shared" si="79"/>
        <v>0</v>
      </c>
      <c r="W72" s="187">
        <f t="shared" si="72"/>
        <v>0</v>
      </c>
      <c r="X72" s="262">
        <f t="shared" si="73"/>
        <v>0</v>
      </c>
      <c r="Y72" s="190"/>
      <c r="Z72" s="190"/>
      <c r="AA72" s="187">
        <f t="shared" si="80"/>
        <v>0</v>
      </c>
      <c r="AB72" s="262">
        <f t="shared" si="74"/>
        <v>0</v>
      </c>
      <c r="AC72" s="190"/>
      <c r="AD72" s="190"/>
      <c r="AE72" s="187">
        <f t="shared" si="75"/>
        <v>0</v>
      </c>
      <c r="AF72" s="262">
        <f t="shared" si="76"/>
        <v>0</v>
      </c>
      <c r="AG72" s="12"/>
    </row>
    <row r="73" spans="2:33" s="8" customFormat="1" ht="15" customHeight="1" outlineLevel="1">
      <c r="B73" s="37" t="s">
        <v>625</v>
      </c>
      <c r="C73" s="288"/>
      <c r="D73" s="46"/>
      <c r="E73" s="46"/>
      <c r="F73" s="46"/>
      <c r="G73" s="46"/>
      <c r="H73" s="186">
        <f t="shared" si="77"/>
        <v>0</v>
      </c>
      <c r="I73" s="46"/>
      <c r="J73" s="46"/>
      <c r="K73" s="46"/>
      <c r="L73" s="46"/>
      <c r="M73" s="46"/>
      <c r="N73" s="46"/>
      <c r="O73" s="188">
        <f t="shared" si="78"/>
        <v>0</v>
      </c>
      <c r="P73" s="46"/>
      <c r="Q73" s="46"/>
      <c r="R73" s="46"/>
      <c r="S73" s="46"/>
      <c r="T73" s="46"/>
      <c r="U73" s="46"/>
      <c r="V73" s="188">
        <f t="shared" si="79"/>
        <v>0</v>
      </c>
      <c r="W73" s="187">
        <f t="shared" si="72"/>
        <v>0</v>
      </c>
      <c r="X73" s="262">
        <f t="shared" si="73"/>
        <v>0</v>
      </c>
      <c r="Y73" s="190"/>
      <c r="Z73" s="190"/>
      <c r="AA73" s="187">
        <f t="shared" si="80"/>
        <v>0</v>
      </c>
      <c r="AB73" s="262">
        <f t="shared" si="74"/>
        <v>0</v>
      </c>
      <c r="AC73" s="190"/>
      <c r="AD73" s="190"/>
      <c r="AE73" s="187">
        <f t="shared" si="75"/>
        <v>0</v>
      </c>
      <c r="AF73" s="262">
        <f t="shared" si="76"/>
        <v>0</v>
      </c>
      <c r="AG73" s="12"/>
    </row>
    <row r="74" spans="2:33" s="9" customFormat="1" ht="15" customHeight="1" outlineLevel="1">
      <c r="B74" s="10" t="s">
        <v>750</v>
      </c>
      <c r="C74" s="10"/>
      <c r="D74" s="184">
        <f>D64-D65-D66-D67-D68-D69-D70+D71+D72</f>
        <v>0</v>
      </c>
      <c r="E74" s="184">
        <f t="shared" ref="E74:W74" si="81">E64-E65-E66-E67-E68-E69-E70+E71+E72</f>
        <v>0</v>
      </c>
      <c r="F74" s="184">
        <f t="shared" si="81"/>
        <v>0</v>
      </c>
      <c r="G74" s="184">
        <f t="shared" si="81"/>
        <v>0</v>
      </c>
      <c r="H74" s="184">
        <f t="shared" si="81"/>
        <v>0</v>
      </c>
      <c r="I74" s="184">
        <f t="shared" si="81"/>
        <v>0</v>
      </c>
      <c r="J74" s="184">
        <f t="shared" si="81"/>
        <v>0</v>
      </c>
      <c r="K74" s="184">
        <f t="shared" si="81"/>
        <v>0</v>
      </c>
      <c r="L74" s="184">
        <f t="shared" si="81"/>
        <v>0</v>
      </c>
      <c r="M74" s="184">
        <f t="shared" si="81"/>
        <v>0</v>
      </c>
      <c r="N74" s="184">
        <f t="shared" si="81"/>
        <v>0</v>
      </c>
      <c r="O74" s="184">
        <f t="shared" si="81"/>
        <v>0</v>
      </c>
      <c r="P74" s="184">
        <f t="shared" si="81"/>
        <v>0</v>
      </c>
      <c r="Q74" s="184">
        <f t="shared" si="81"/>
        <v>0</v>
      </c>
      <c r="R74" s="184">
        <f t="shared" si="81"/>
        <v>0</v>
      </c>
      <c r="S74" s="184">
        <f t="shared" si="81"/>
        <v>0</v>
      </c>
      <c r="T74" s="184">
        <f t="shared" si="81"/>
        <v>0</v>
      </c>
      <c r="U74" s="184">
        <f t="shared" si="81"/>
        <v>0</v>
      </c>
      <c r="V74" s="184">
        <f t="shared" si="81"/>
        <v>0</v>
      </c>
      <c r="W74" s="184">
        <f t="shared" si="81"/>
        <v>0</v>
      </c>
      <c r="X74" s="185">
        <f t="shared" si="73"/>
        <v>0</v>
      </c>
      <c r="Y74" s="184">
        <f>Y64-Y65-Y66-Y67-Y68-Y69-Y70+Y71+Y72</f>
        <v>0</v>
      </c>
      <c r="Z74" s="184">
        <f>Z64-Z65-Z66-Z67-Z68-Z69-Z70+Z71+Z72</f>
        <v>0</v>
      </c>
      <c r="AA74" s="184">
        <f>AA64-AA65-AA66-AA67-AA68-AA69-AA70+AA71+AA72</f>
        <v>0</v>
      </c>
      <c r="AB74" s="185">
        <f t="shared" si="74"/>
        <v>0</v>
      </c>
      <c r="AC74" s="184">
        <f>AC64-AC65-AC66-AC67-AC68-AC69-AC70+AC71+AC72</f>
        <v>0</v>
      </c>
      <c r="AD74" s="184">
        <f>AD64-AD65-AD66-AD67-AD68-AD69-AD70+AD71+AD72</f>
        <v>0</v>
      </c>
      <c r="AE74" s="184">
        <f>AE64-AE65-AE66-AE67-AE68-AE69-AE70+AE71+AE72</f>
        <v>0</v>
      </c>
      <c r="AF74" s="185">
        <f t="shared" si="76"/>
        <v>0</v>
      </c>
      <c r="AG74" s="12"/>
    </row>
    <row r="75" spans="2:33" s="8" customFormat="1" ht="15" customHeight="1" outlineLevel="1">
      <c r="B75" s="11" t="s">
        <v>626</v>
      </c>
      <c r="C75" s="287"/>
      <c r="D75" s="46"/>
      <c r="E75" s="40"/>
      <c r="F75" s="41"/>
      <c r="G75" s="41"/>
      <c r="H75" s="186">
        <f>SUM(D75:G75)</f>
        <v>0</v>
      </c>
      <c r="I75" s="41"/>
      <c r="J75" s="41"/>
      <c r="K75" s="41"/>
      <c r="L75" s="41"/>
      <c r="M75" s="41"/>
      <c r="N75" s="41"/>
      <c r="O75" s="224">
        <f>SUM(I75:N75)</f>
        <v>0</v>
      </c>
      <c r="P75" s="41"/>
      <c r="Q75" s="41"/>
      <c r="R75" s="41"/>
      <c r="S75" s="41"/>
      <c r="T75" s="41"/>
      <c r="U75" s="41"/>
      <c r="V75" s="188">
        <f>SUM(P75:U75)</f>
        <v>0</v>
      </c>
      <c r="W75" s="187">
        <f>O75+V75</f>
        <v>0</v>
      </c>
      <c r="X75" s="262">
        <f t="shared" si="73"/>
        <v>0</v>
      </c>
      <c r="Y75" s="191"/>
      <c r="Z75" s="191"/>
      <c r="AA75" s="187">
        <f>Y75+Z75</f>
        <v>0</v>
      </c>
      <c r="AB75" s="262">
        <f t="shared" si="74"/>
        <v>0</v>
      </c>
      <c r="AC75" s="191"/>
      <c r="AD75" s="191"/>
      <c r="AE75" s="187">
        <f>AC75+AD75</f>
        <v>0</v>
      </c>
      <c r="AF75" s="262">
        <f t="shared" si="76"/>
        <v>0</v>
      </c>
      <c r="AG75" s="12"/>
    </row>
    <row r="76" spans="2:33" s="8" customFormat="1" ht="15" customHeight="1" outlineLevel="1">
      <c r="B76" s="11" t="s">
        <v>627</v>
      </c>
      <c r="C76" s="287"/>
      <c r="D76" s="46"/>
      <c r="E76" s="40"/>
      <c r="F76" s="41"/>
      <c r="G76" s="41"/>
      <c r="H76" s="186">
        <f>SUM(D76:G76)</f>
        <v>0</v>
      </c>
      <c r="I76" s="41"/>
      <c r="J76" s="41"/>
      <c r="K76" s="41"/>
      <c r="L76" s="41"/>
      <c r="M76" s="41"/>
      <c r="N76" s="41"/>
      <c r="O76" s="224">
        <f>SUM(I76:N76)</f>
        <v>0</v>
      </c>
      <c r="P76" s="41"/>
      <c r="Q76" s="41"/>
      <c r="R76" s="41"/>
      <c r="S76" s="41"/>
      <c r="T76" s="41"/>
      <c r="U76" s="41"/>
      <c r="V76" s="188">
        <f>SUM(P76:U76)</f>
        <v>0</v>
      </c>
      <c r="W76" s="187">
        <f>O76+V76</f>
        <v>0</v>
      </c>
      <c r="X76" s="262">
        <f t="shared" si="73"/>
        <v>0</v>
      </c>
      <c r="Y76" s="191"/>
      <c r="Z76" s="191"/>
      <c r="AA76" s="187">
        <f>Y76+Z76</f>
        <v>0</v>
      </c>
      <c r="AB76" s="262">
        <f t="shared" si="74"/>
        <v>0</v>
      </c>
      <c r="AC76" s="191"/>
      <c r="AD76" s="191"/>
      <c r="AE76" s="187">
        <f>AC76+AD76</f>
        <v>0</v>
      </c>
      <c r="AF76" s="262">
        <f t="shared" si="76"/>
        <v>0</v>
      </c>
      <c r="AG76" s="12"/>
    </row>
    <row r="77" spans="2:33" s="8" customFormat="1" ht="15" customHeight="1" outlineLevel="1">
      <c r="B77" s="37" t="s">
        <v>628</v>
      </c>
      <c r="C77" s="288"/>
      <c r="D77" s="46"/>
      <c r="E77" s="40"/>
      <c r="F77" s="41"/>
      <c r="G77" s="41"/>
      <c r="H77" s="186">
        <f>SUM(D77:G77)</f>
        <v>0</v>
      </c>
      <c r="I77" s="41"/>
      <c r="J77" s="41"/>
      <c r="K77" s="41"/>
      <c r="L77" s="41"/>
      <c r="M77" s="41"/>
      <c r="N77" s="41"/>
      <c r="O77" s="224">
        <f>SUM(I77:N77)</f>
        <v>0</v>
      </c>
      <c r="P77" s="41"/>
      <c r="Q77" s="41"/>
      <c r="R77" s="41"/>
      <c r="S77" s="41"/>
      <c r="T77" s="41"/>
      <c r="U77" s="41"/>
      <c r="V77" s="188">
        <f>SUM(P77:U77)</f>
        <v>0</v>
      </c>
      <c r="W77" s="187">
        <f>O77+V77</f>
        <v>0</v>
      </c>
      <c r="X77" s="262">
        <f t="shared" si="73"/>
        <v>0</v>
      </c>
      <c r="Y77" s="191"/>
      <c r="Z77" s="191"/>
      <c r="AA77" s="187">
        <f>Y77+Z77</f>
        <v>0</v>
      </c>
      <c r="AB77" s="262">
        <f t="shared" si="74"/>
        <v>0</v>
      </c>
      <c r="AC77" s="191"/>
      <c r="AD77" s="191"/>
      <c r="AE77" s="187">
        <f>AC77+AD77</f>
        <v>0</v>
      </c>
      <c r="AF77" s="262">
        <f t="shared" si="76"/>
        <v>0</v>
      </c>
      <c r="AG77" s="12"/>
    </row>
    <row r="78" spans="2:33" s="9" customFormat="1" ht="15" customHeight="1" outlineLevel="1">
      <c r="B78" s="10" t="s">
        <v>751</v>
      </c>
      <c r="C78" s="10"/>
      <c r="D78" s="184">
        <f t="shared" ref="D78:W78" si="82">D74+D75-D76</f>
        <v>0</v>
      </c>
      <c r="E78" s="184">
        <f t="shared" si="82"/>
        <v>0</v>
      </c>
      <c r="F78" s="184">
        <f t="shared" si="82"/>
        <v>0</v>
      </c>
      <c r="G78" s="184">
        <f t="shared" si="82"/>
        <v>0</v>
      </c>
      <c r="H78" s="184">
        <f t="shared" si="82"/>
        <v>0</v>
      </c>
      <c r="I78" s="184">
        <f t="shared" si="82"/>
        <v>0</v>
      </c>
      <c r="J78" s="184">
        <f t="shared" si="82"/>
        <v>0</v>
      </c>
      <c r="K78" s="184">
        <f t="shared" si="82"/>
        <v>0</v>
      </c>
      <c r="L78" s="184">
        <f t="shared" si="82"/>
        <v>0</v>
      </c>
      <c r="M78" s="184">
        <f t="shared" si="82"/>
        <v>0</v>
      </c>
      <c r="N78" s="184">
        <f t="shared" si="82"/>
        <v>0</v>
      </c>
      <c r="O78" s="184">
        <f t="shared" si="82"/>
        <v>0</v>
      </c>
      <c r="P78" s="184">
        <f t="shared" si="82"/>
        <v>0</v>
      </c>
      <c r="Q78" s="184">
        <f t="shared" si="82"/>
        <v>0</v>
      </c>
      <c r="R78" s="184">
        <f t="shared" si="82"/>
        <v>0</v>
      </c>
      <c r="S78" s="184">
        <f t="shared" si="82"/>
        <v>0</v>
      </c>
      <c r="T78" s="184">
        <f t="shared" si="82"/>
        <v>0</v>
      </c>
      <c r="U78" s="184">
        <f t="shared" si="82"/>
        <v>0</v>
      </c>
      <c r="V78" s="184">
        <f t="shared" si="82"/>
        <v>0</v>
      </c>
      <c r="W78" s="184">
        <f t="shared" si="82"/>
        <v>0</v>
      </c>
      <c r="X78" s="185">
        <f t="shared" si="73"/>
        <v>0</v>
      </c>
      <c r="Y78" s="184">
        <f>Y74+Y75-Y76</f>
        <v>0</v>
      </c>
      <c r="Z78" s="184">
        <f>Z74+Z75-Z76</f>
        <v>0</v>
      </c>
      <c r="AA78" s="184">
        <f>AA74+AA75-AA76</f>
        <v>0</v>
      </c>
      <c r="AB78" s="185">
        <f t="shared" si="74"/>
        <v>0</v>
      </c>
      <c r="AC78" s="184">
        <f>AC74+AC75-AC76</f>
        <v>0</v>
      </c>
      <c r="AD78" s="184">
        <f>AD74+AD75-AD76</f>
        <v>0</v>
      </c>
      <c r="AE78" s="184">
        <f>AE74+AE75-AE76</f>
        <v>0</v>
      </c>
      <c r="AF78" s="185">
        <f t="shared" si="76"/>
        <v>0</v>
      </c>
      <c r="AG78" s="12"/>
    </row>
    <row r="79" spans="2:33" s="8" customFormat="1" ht="15" customHeight="1" outlineLevel="1">
      <c r="B79" s="11" t="s">
        <v>629</v>
      </c>
      <c r="C79" s="11"/>
      <c r="D79" s="42"/>
      <c r="E79" s="42"/>
      <c r="F79" s="42"/>
      <c r="G79" s="42"/>
      <c r="H79" s="186">
        <f>SUM(D79:G79)</f>
        <v>0</v>
      </c>
      <c r="I79" s="42"/>
      <c r="J79" s="42"/>
      <c r="K79" s="42"/>
      <c r="L79" s="42"/>
      <c r="M79" s="42"/>
      <c r="N79" s="42"/>
      <c r="O79" s="188">
        <f>SUM(I79:N79)</f>
        <v>0</v>
      </c>
      <c r="P79" s="42"/>
      <c r="Q79" s="42"/>
      <c r="R79" s="42"/>
      <c r="S79" s="42"/>
      <c r="T79" s="42"/>
      <c r="U79" s="42"/>
      <c r="V79" s="188">
        <f>SUM(P79:U79)</f>
        <v>0</v>
      </c>
      <c r="W79" s="187">
        <f>O79+V79</f>
        <v>0</v>
      </c>
      <c r="X79" s="262">
        <f t="shared" si="73"/>
        <v>0</v>
      </c>
      <c r="Y79" s="42"/>
      <c r="Z79" s="42"/>
      <c r="AA79" s="187">
        <f>Y79+Z79</f>
        <v>0</v>
      </c>
      <c r="AB79" s="262">
        <f t="shared" si="74"/>
        <v>0</v>
      </c>
      <c r="AC79" s="42"/>
      <c r="AD79" s="42"/>
      <c r="AE79" s="187">
        <f>AC79+AD79</f>
        <v>0</v>
      </c>
      <c r="AF79" s="262">
        <f t="shared" si="76"/>
        <v>0</v>
      </c>
      <c r="AG79" s="12"/>
    </row>
    <row r="80" spans="2:33" s="9" customFormat="1" ht="15" customHeight="1" outlineLevel="1">
      <c r="B80" s="10" t="s">
        <v>752</v>
      </c>
      <c r="C80" s="10"/>
      <c r="D80" s="184">
        <f>D78-D79</f>
        <v>0</v>
      </c>
      <c r="E80" s="184">
        <f t="shared" ref="E80:W80" si="83">E78-E79</f>
        <v>0</v>
      </c>
      <c r="F80" s="184">
        <f t="shared" si="83"/>
        <v>0</v>
      </c>
      <c r="G80" s="184">
        <f t="shared" si="83"/>
        <v>0</v>
      </c>
      <c r="H80" s="184">
        <f t="shared" si="83"/>
        <v>0</v>
      </c>
      <c r="I80" s="184">
        <f t="shared" si="83"/>
        <v>0</v>
      </c>
      <c r="J80" s="184">
        <f t="shared" si="83"/>
        <v>0</v>
      </c>
      <c r="K80" s="184">
        <f t="shared" si="83"/>
        <v>0</v>
      </c>
      <c r="L80" s="184">
        <f t="shared" si="83"/>
        <v>0</v>
      </c>
      <c r="M80" s="184">
        <f t="shared" si="83"/>
        <v>0</v>
      </c>
      <c r="N80" s="184">
        <f t="shared" si="83"/>
        <v>0</v>
      </c>
      <c r="O80" s="184">
        <f t="shared" si="83"/>
        <v>0</v>
      </c>
      <c r="P80" s="184">
        <f t="shared" si="83"/>
        <v>0</v>
      </c>
      <c r="Q80" s="184">
        <f t="shared" si="83"/>
        <v>0</v>
      </c>
      <c r="R80" s="184">
        <f t="shared" si="83"/>
        <v>0</v>
      </c>
      <c r="S80" s="184">
        <f t="shared" si="83"/>
        <v>0</v>
      </c>
      <c r="T80" s="184">
        <f t="shared" si="83"/>
        <v>0</v>
      </c>
      <c r="U80" s="184">
        <f t="shared" si="83"/>
        <v>0</v>
      </c>
      <c r="V80" s="184">
        <f t="shared" si="83"/>
        <v>0</v>
      </c>
      <c r="W80" s="184">
        <f t="shared" si="83"/>
        <v>0</v>
      </c>
      <c r="X80" s="185">
        <f t="shared" si="73"/>
        <v>0</v>
      </c>
      <c r="Y80" s="184">
        <f>Y78-Y79</f>
        <v>0</v>
      </c>
      <c r="Z80" s="184">
        <f>Z78-Z79</f>
        <v>0</v>
      </c>
      <c r="AA80" s="184">
        <f>AA78-AA79</f>
        <v>0</v>
      </c>
      <c r="AB80" s="185">
        <f t="shared" si="74"/>
        <v>0</v>
      </c>
      <c r="AC80" s="184">
        <f>AC78-AC79</f>
        <v>0</v>
      </c>
      <c r="AD80" s="184">
        <f>AD78-AD79</f>
        <v>0</v>
      </c>
      <c r="AE80" s="184">
        <f>AE78-AE79</f>
        <v>0</v>
      </c>
      <c r="AF80" s="185">
        <f t="shared" si="76"/>
        <v>0</v>
      </c>
      <c r="AG80" s="12"/>
    </row>
    <row r="81" spans="2:33" s="9" customFormat="1" ht="15" customHeight="1" outlineLevel="1">
      <c r="B81" s="11" t="s">
        <v>630</v>
      </c>
      <c r="C81" s="11"/>
      <c r="D81" s="184">
        <f t="shared" ref="D81:N81" si="84">D80-D82</f>
        <v>0</v>
      </c>
      <c r="E81" s="184">
        <f t="shared" si="84"/>
        <v>0</v>
      </c>
      <c r="F81" s="184">
        <f t="shared" si="84"/>
        <v>0</v>
      </c>
      <c r="G81" s="184">
        <f t="shared" si="84"/>
        <v>0</v>
      </c>
      <c r="H81" s="184">
        <f t="shared" si="84"/>
        <v>0</v>
      </c>
      <c r="I81" s="184">
        <f t="shared" si="84"/>
        <v>0</v>
      </c>
      <c r="J81" s="184">
        <f t="shared" si="84"/>
        <v>0</v>
      </c>
      <c r="K81" s="184">
        <f t="shared" si="84"/>
        <v>0</v>
      </c>
      <c r="L81" s="184">
        <f t="shared" si="84"/>
        <v>0</v>
      </c>
      <c r="M81" s="184">
        <f t="shared" si="84"/>
        <v>0</v>
      </c>
      <c r="N81" s="184">
        <f t="shared" si="84"/>
        <v>0</v>
      </c>
      <c r="O81" s="184">
        <f>SUM(I81:N81)</f>
        <v>0</v>
      </c>
      <c r="P81" s="184">
        <f t="shared" ref="P81:U81" si="85">P80-P82</f>
        <v>0</v>
      </c>
      <c r="Q81" s="184">
        <f t="shared" si="85"/>
        <v>0</v>
      </c>
      <c r="R81" s="184">
        <f t="shared" si="85"/>
        <v>0</v>
      </c>
      <c r="S81" s="184">
        <f t="shared" si="85"/>
        <v>0</v>
      </c>
      <c r="T81" s="184">
        <f t="shared" si="85"/>
        <v>0</v>
      </c>
      <c r="U81" s="184">
        <f t="shared" si="85"/>
        <v>0</v>
      </c>
      <c r="V81" s="184">
        <f>SUM(P81:U81)</f>
        <v>0</v>
      </c>
      <c r="W81" s="184">
        <f>O81+V81</f>
        <v>0</v>
      </c>
      <c r="X81" s="185">
        <f t="shared" si="73"/>
        <v>0</v>
      </c>
      <c r="Y81" s="184">
        <f>Y80-Y82</f>
        <v>0</v>
      </c>
      <c r="Z81" s="184">
        <f>Z80-Z82</f>
        <v>0</v>
      </c>
      <c r="AA81" s="184">
        <f>AA80-AA82</f>
        <v>0</v>
      </c>
      <c r="AB81" s="185">
        <f t="shared" si="74"/>
        <v>0</v>
      </c>
      <c r="AC81" s="184">
        <f>AC80-AC82</f>
        <v>0</v>
      </c>
      <c r="AD81" s="184">
        <f>AD80-AD82</f>
        <v>0</v>
      </c>
      <c r="AE81" s="184">
        <f>AE80-AE82</f>
        <v>0</v>
      </c>
      <c r="AF81" s="185">
        <f t="shared" si="76"/>
        <v>0</v>
      </c>
      <c r="AG81" s="12"/>
    </row>
    <row r="82" spans="2:33" s="8" customFormat="1" ht="15" customHeight="1" outlineLevel="1">
      <c r="B82" s="11" t="s">
        <v>631</v>
      </c>
      <c r="C82" s="287"/>
      <c r="D82" s="46"/>
      <c r="E82" s="40"/>
      <c r="F82" s="41"/>
      <c r="G82" s="41"/>
      <c r="H82" s="186">
        <f>SUM(D82:G82)</f>
        <v>0</v>
      </c>
      <c r="I82" s="41"/>
      <c r="J82" s="41"/>
      <c r="K82" s="41"/>
      <c r="L82" s="41"/>
      <c r="M82" s="41"/>
      <c r="N82" s="41"/>
      <c r="O82" s="188">
        <f>SUM(I82:N82)</f>
        <v>0</v>
      </c>
      <c r="P82" s="41"/>
      <c r="Q82" s="41"/>
      <c r="R82" s="41"/>
      <c r="S82" s="41"/>
      <c r="T82" s="41"/>
      <c r="U82" s="41"/>
      <c r="V82" s="188">
        <f>SUM(P82:U82)</f>
        <v>0</v>
      </c>
      <c r="W82" s="187">
        <f>O82+V82</f>
        <v>0</v>
      </c>
      <c r="X82" s="262">
        <f t="shared" si="73"/>
        <v>0</v>
      </c>
      <c r="Y82" s="225"/>
      <c r="Z82" s="225"/>
      <c r="AA82" s="187">
        <f>Y82+Z82</f>
        <v>0</v>
      </c>
      <c r="AB82" s="262">
        <f t="shared" si="74"/>
        <v>0</v>
      </c>
      <c r="AC82" s="225"/>
      <c r="AD82" s="225"/>
      <c r="AE82" s="187">
        <f>AC82+AD82</f>
        <v>0</v>
      </c>
      <c r="AF82" s="262">
        <f t="shared" si="76"/>
        <v>0</v>
      </c>
      <c r="AG82" s="12"/>
    </row>
    <row r="83" spans="2:33" ht="15" customHeight="1" outlineLevel="1">
      <c r="B83" s="366"/>
      <c r="C83" s="6"/>
      <c r="D83" s="367"/>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c r="AC83" s="367"/>
      <c r="AD83" s="367"/>
      <c r="AE83" s="367"/>
      <c r="AF83" s="367"/>
    </row>
    <row r="84" spans="2:33" ht="15" customHeight="1" outlineLevel="1">
      <c r="B84" s="313" t="s">
        <v>668</v>
      </c>
      <c r="C84" s="314"/>
      <c r="D84" s="403">
        <f>IF(D64=0,0,(D64-D65-D66)/D64)</f>
        <v>0</v>
      </c>
      <c r="E84" s="403">
        <f>IF(E64=0,0,(E64-E65-E66)/E64)</f>
        <v>0</v>
      </c>
      <c r="F84" s="403">
        <f>IF(F64=0,0,(F64-F65-F66)/F64)</f>
        <v>0</v>
      </c>
      <c r="G84" s="403">
        <f>IF(G64=0,0,(G64-G65-G66)/G64)</f>
        <v>0</v>
      </c>
      <c r="H84" s="404">
        <f>IF(H64=0,0,(H64-H65-H66)/H64)</f>
        <v>0</v>
      </c>
      <c r="I84" s="403">
        <f t="shared" ref="I84:N84" si="86">IF(I64=0,0,(I64-I65-I66)/I64)</f>
        <v>0</v>
      </c>
      <c r="J84" s="403">
        <f t="shared" si="86"/>
        <v>0</v>
      </c>
      <c r="K84" s="403">
        <f t="shared" si="86"/>
        <v>0</v>
      </c>
      <c r="L84" s="403">
        <f t="shared" si="86"/>
        <v>0</v>
      </c>
      <c r="M84" s="403">
        <f t="shared" si="86"/>
        <v>0</v>
      </c>
      <c r="N84" s="403">
        <f t="shared" si="86"/>
        <v>0</v>
      </c>
      <c r="O84" s="404">
        <f>IF(O64=0,0,(O64-O65-O66)/O64)</f>
        <v>0</v>
      </c>
      <c r="P84" s="403">
        <f t="shared" ref="P84:U84" si="87">IF(P64=0,0,(P64-P65-P66)/P64)</f>
        <v>0</v>
      </c>
      <c r="Q84" s="403">
        <f t="shared" si="87"/>
        <v>0</v>
      </c>
      <c r="R84" s="403">
        <f t="shared" si="87"/>
        <v>0</v>
      </c>
      <c r="S84" s="403">
        <f t="shared" si="87"/>
        <v>0</v>
      </c>
      <c r="T84" s="403">
        <f t="shared" si="87"/>
        <v>0</v>
      </c>
      <c r="U84" s="403">
        <f t="shared" si="87"/>
        <v>0</v>
      </c>
      <c r="V84" s="404">
        <f>IF(V64=0,0,(V64-V65-V66)/V64)</f>
        <v>0</v>
      </c>
      <c r="W84" s="404">
        <f>IF(W64=0,0,(W64-W65-W66)/W64)</f>
        <v>0</v>
      </c>
      <c r="X84" s="185">
        <f>IF(H84=0,0,W84/H84-1)</f>
        <v>0</v>
      </c>
      <c r="Y84" s="403">
        <f>IF(Y64=0,0,(Y64-Y65-Y66)/Y64)</f>
        <v>0</v>
      </c>
      <c r="Z84" s="403">
        <f>IF(Z64=0,0,(Z64-Z65-Z66)/Z64)</f>
        <v>0</v>
      </c>
      <c r="AA84" s="404">
        <f>IF(AA64=0,0,(AA64-AA65-AA66)/AA64)</f>
        <v>0</v>
      </c>
      <c r="AB84" s="262">
        <f>IF(W84=0,0,AA84/W84-1)</f>
        <v>0</v>
      </c>
      <c r="AC84" s="403">
        <f>IF(AC64=0,0,(AC64-AC65-AC66)/AC64)</f>
        <v>0</v>
      </c>
      <c r="AD84" s="403">
        <f>IF(AD64=0,0,(AD64-AD65-AD66)/AD64)</f>
        <v>0</v>
      </c>
      <c r="AE84" s="404">
        <f>IF(AE64=0,0,(AE64-AE65-AE66)/AE64)</f>
        <v>0</v>
      </c>
      <c r="AF84" s="262">
        <f>IF(AA84=0,0,AE84/AA84-1)</f>
        <v>0</v>
      </c>
    </row>
    <row r="85" spans="2:33" ht="15" customHeight="1" outlineLevel="1">
      <c r="B85" s="313" t="s">
        <v>1010</v>
      </c>
      <c r="C85" s="314"/>
      <c r="D85" s="403">
        <f>IF(D64=0,0,(D65+D66+D67+D68+D69)/D64)</f>
        <v>0</v>
      </c>
      <c r="E85" s="403">
        <f>IF(E64=0,0,(E65+E66+E67+E68+E69)/E64)</f>
        <v>0</v>
      </c>
      <c r="F85" s="403">
        <f>IF(F64=0,0,(F65+F66+F67+F68+F69)/F64)</f>
        <v>0</v>
      </c>
      <c r="G85" s="403">
        <f>IF(G64=0,0,(G65+G66+G67+G68+G69)/G64)</f>
        <v>0</v>
      </c>
      <c r="H85" s="404">
        <f>IF(H64=0,0,(H65+H66+H67+H68+H69)/H64)</f>
        <v>0</v>
      </c>
      <c r="I85" s="403">
        <f t="shared" ref="I85:N85" si="88">IF(I64=0,0,(I65+I66+I67+I68+I69)/I64)</f>
        <v>0</v>
      </c>
      <c r="J85" s="403">
        <f t="shared" si="88"/>
        <v>0</v>
      </c>
      <c r="K85" s="403">
        <f t="shared" si="88"/>
        <v>0</v>
      </c>
      <c r="L85" s="403">
        <f t="shared" si="88"/>
        <v>0</v>
      </c>
      <c r="M85" s="403">
        <f t="shared" si="88"/>
        <v>0</v>
      </c>
      <c r="N85" s="403">
        <f t="shared" si="88"/>
        <v>0</v>
      </c>
      <c r="O85" s="404">
        <f>IF(O64=0,0,(O65+O66+O67+O68+O69)/O64)</f>
        <v>0</v>
      </c>
      <c r="P85" s="403">
        <f t="shared" ref="P85:U85" si="89">IF(P64=0,0,(P65+P66+P67+P68+P69)/P64)</f>
        <v>0</v>
      </c>
      <c r="Q85" s="403">
        <f t="shared" si="89"/>
        <v>0</v>
      </c>
      <c r="R85" s="403">
        <f t="shared" si="89"/>
        <v>0</v>
      </c>
      <c r="S85" s="403">
        <f t="shared" si="89"/>
        <v>0</v>
      </c>
      <c r="T85" s="403">
        <f t="shared" si="89"/>
        <v>0</v>
      </c>
      <c r="U85" s="403">
        <f t="shared" si="89"/>
        <v>0</v>
      </c>
      <c r="V85" s="404">
        <f>IF(V64=0,0,(V65+V66+V67+V68+V69)/V64)</f>
        <v>0</v>
      </c>
      <c r="W85" s="404">
        <f>IF(W64=0,0,(W65+W66+W67+W68+W69)/W64)</f>
        <v>0</v>
      </c>
      <c r="X85" s="185">
        <f>IF(H85=0,0,W85/H85-1)</f>
        <v>0</v>
      </c>
      <c r="Y85" s="403">
        <f>IF(Y64=0,0,(Y65+Y66+Y67+Y68+Y69)/Y64)</f>
        <v>0</v>
      </c>
      <c r="Z85" s="403">
        <f>IF(Z64=0,0,(Z65+Z66+Z67+Z68+Z69)/Z64)</f>
        <v>0</v>
      </c>
      <c r="AA85" s="404">
        <f>IF(AA64=0,0,(AA65+AA66+AA67+AA68+AA69)/AA64)</f>
        <v>0</v>
      </c>
      <c r="AB85" s="262">
        <f>IF(W85=0,0,AA85/W85-1)</f>
        <v>0</v>
      </c>
      <c r="AC85" s="403">
        <f>IF(AC64=0,0,(AC65+AC66+AC67+AC68+AC69)/AC64)</f>
        <v>0</v>
      </c>
      <c r="AD85" s="403">
        <f>IF(AD64=0,0,(AD65+AD66+AD67+AD68+AD69)/AD64)</f>
        <v>0</v>
      </c>
      <c r="AE85" s="404">
        <f>IF(AE64=0,0,(AE65+AE66+AE67+AE68+AE69)/AE64)</f>
        <v>0</v>
      </c>
      <c r="AF85" s="262">
        <f>IF(AA85=0,0,AE85/AA85-1)</f>
        <v>0</v>
      </c>
    </row>
    <row r="86" spans="2:33" ht="15" customHeight="1" outlineLevel="1">
      <c r="B86" s="313" t="s">
        <v>1011</v>
      </c>
      <c r="C86" s="314"/>
      <c r="D86" s="403">
        <f>IF(D64=0,0,D80/D64)</f>
        <v>0</v>
      </c>
      <c r="E86" s="403">
        <f>IF(E64=0,0,E80/E64)</f>
        <v>0</v>
      </c>
      <c r="F86" s="403">
        <f>IF(F64=0,0,F80/F64)</f>
        <v>0</v>
      </c>
      <c r="G86" s="403">
        <f>IF(G64=0,0,G80/G64)</f>
        <v>0</v>
      </c>
      <c r="H86" s="404">
        <f>IF(H64=0,0,H80/H64)</f>
        <v>0</v>
      </c>
      <c r="I86" s="403">
        <f t="shared" ref="I86:N86" si="90">IF(I64=0,0,I80/I64)</f>
        <v>0</v>
      </c>
      <c r="J86" s="403">
        <f t="shared" si="90"/>
        <v>0</v>
      </c>
      <c r="K86" s="403">
        <f t="shared" si="90"/>
        <v>0</v>
      </c>
      <c r="L86" s="403">
        <f t="shared" si="90"/>
        <v>0</v>
      </c>
      <c r="M86" s="403">
        <f t="shared" si="90"/>
        <v>0</v>
      </c>
      <c r="N86" s="403">
        <f t="shared" si="90"/>
        <v>0</v>
      </c>
      <c r="O86" s="404">
        <f>IF(O64=0,0,O80/O64)</f>
        <v>0</v>
      </c>
      <c r="P86" s="403">
        <f t="shared" ref="P86:U86" si="91">IF(P64=0,0,P80/P64)</f>
        <v>0</v>
      </c>
      <c r="Q86" s="403">
        <f t="shared" si="91"/>
        <v>0</v>
      </c>
      <c r="R86" s="403">
        <f t="shared" si="91"/>
        <v>0</v>
      </c>
      <c r="S86" s="403">
        <f t="shared" si="91"/>
        <v>0</v>
      </c>
      <c r="T86" s="403">
        <f t="shared" si="91"/>
        <v>0</v>
      </c>
      <c r="U86" s="403">
        <f t="shared" si="91"/>
        <v>0</v>
      </c>
      <c r="V86" s="404">
        <f>IF(V64=0,0,V80/V64)</f>
        <v>0</v>
      </c>
      <c r="W86" s="404">
        <f>IF(W64=0,0,W80/W64)</f>
        <v>0</v>
      </c>
      <c r="X86" s="185">
        <f>IF(H86=0,0,W86/H86-1)</f>
        <v>0</v>
      </c>
      <c r="Y86" s="403">
        <f>IF(Y64=0,0,Y80/Y64)</f>
        <v>0</v>
      </c>
      <c r="Z86" s="403">
        <f>IF(Z64=0,0,Z80/Z64)</f>
        <v>0</v>
      </c>
      <c r="AA86" s="404">
        <f>IF(AA64=0,0,AA80/AA64)</f>
        <v>0</v>
      </c>
      <c r="AB86" s="262">
        <f>IF(W86=0,0,AA86/W86-1)</f>
        <v>0</v>
      </c>
      <c r="AC86" s="403">
        <f>IF(AC64=0,0,AC80/AC64)</f>
        <v>0</v>
      </c>
      <c r="AD86" s="403">
        <f>IF(AD64=0,0,AD80/AD64)</f>
        <v>0</v>
      </c>
      <c r="AE86" s="404">
        <f>IF(AE64=0,0,AE80/AE64)</f>
        <v>0</v>
      </c>
      <c r="AF86" s="262">
        <f>IF(AA86=0,0,AE86/AA86-1)</f>
        <v>0</v>
      </c>
    </row>
    <row r="88" spans="2:33" ht="15" customHeight="1">
      <c r="B88" s="544" t="s">
        <v>1488</v>
      </c>
    </row>
    <row r="89" spans="2:33" s="1" customFormat="1" ht="15" customHeight="1">
      <c r="B89" s="775" t="s">
        <v>643</v>
      </c>
      <c r="C89" s="266"/>
      <c r="D89" s="769" t="s">
        <v>1466</v>
      </c>
      <c r="E89" s="770"/>
      <c r="F89" s="770"/>
      <c r="G89" s="771"/>
      <c r="H89" s="540" t="s">
        <v>1466</v>
      </c>
      <c r="I89" s="772" t="s">
        <v>1458</v>
      </c>
      <c r="J89" s="773"/>
      <c r="K89" s="773"/>
      <c r="L89" s="773"/>
      <c r="M89" s="773"/>
      <c r="N89" s="773"/>
      <c r="O89" s="774"/>
      <c r="P89" s="772" t="s">
        <v>1458</v>
      </c>
      <c r="Q89" s="773"/>
      <c r="R89" s="773"/>
      <c r="S89" s="773"/>
      <c r="T89" s="773"/>
      <c r="U89" s="773"/>
      <c r="V89" s="774"/>
      <c r="W89" s="493" t="s">
        <v>1458</v>
      </c>
      <c r="X89" s="104" t="s">
        <v>1480</v>
      </c>
      <c r="Y89" s="493" t="s">
        <v>1457</v>
      </c>
      <c r="Z89" s="493" t="s">
        <v>1457</v>
      </c>
      <c r="AA89" s="493" t="s">
        <v>1457</v>
      </c>
      <c r="AB89" s="104" t="s">
        <v>1478</v>
      </c>
      <c r="AC89" s="493" t="s">
        <v>1456</v>
      </c>
      <c r="AD89" s="493" t="s">
        <v>1456</v>
      </c>
      <c r="AE89" s="493" t="s">
        <v>1456</v>
      </c>
      <c r="AF89" s="104" t="s">
        <v>1476</v>
      </c>
      <c r="AG89" s="12"/>
    </row>
    <row r="90" spans="2:33" s="2" customFormat="1" ht="15" customHeight="1">
      <c r="B90" s="776"/>
      <c r="C90" s="265"/>
      <c r="D90" s="100" t="s">
        <v>1420</v>
      </c>
      <c r="E90" s="101" t="s">
        <v>1421</v>
      </c>
      <c r="F90" s="101" t="s">
        <v>646</v>
      </c>
      <c r="G90" s="101" t="s">
        <v>647</v>
      </c>
      <c r="H90" s="102" t="s">
        <v>1422</v>
      </c>
      <c r="I90" s="101" t="s">
        <v>1423</v>
      </c>
      <c r="J90" s="101" t="s">
        <v>650</v>
      </c>
      <c r="K90" s="101" t="s">
        <v>651</v>
      </c>
      <c r="L90" s="101" t="s">
        <v>652</v>
      </c>
      <c r="M90" s="101" t="s">
        <v>653</v>
      </c>
      <c r="N90" s="101" t="s">
        <v>654</v>
      </c>
      <c r="O90" s="101" t="s">
        <v>1424</v>
      </c>
      <c r="P90" s="101" t="s">
        <v>1425</v>
      </c>
      <c r="Q90" s="101" t="s">
        <v>656</v>
      </c>
      <c r="R90" s="101" t="s">
        <v>657</v>
      </c>
      <c r="S90" s="101" t="s">
        <v>658</v>
      </c>
      <c r="T90" s="101" t="s">
        <v>646</v>
      </c>
      <c r="U90" s="101" t="s">
        <v>647</v>
      </c>
      <c r="V90" s="103" t="s">
        <v>1426</v>
      </c>
      <c r="W90" s="103" t="s">
        <v>1422</v>
      </c>
      <c r="X90" s="104" t="s">
        <v>608</v>
      </c>
      <c r="Y90" s="103" t="s">
        <v>1484</v>
      </c>
      <c r="Z90" s="103" t="s">
        <v>661</v>
      </c>
      <c r="AA90" s="103" t="s">
        <v>1422</v>
      </c>
      <c r="AB90" s="104" t="s">
        <v>608</v>
      </c>
      <c r="AC90" s="103" t="s">
        <v>1484</v>
      </c>
      <c r="AD90" s="103" t="s">
        <v>661</v>
      </c>
      <c r="AE90" s="103" t="s">
        <v>1422</v>
      </c>
      <c r="AF90" s="104" t="s">
        <v>608</v>
      </c>
      <c r="AG90" s="12"/>
    </row>
    <row r="91" spans="2:33" s="9" customFormat="1" ht="15" customHeight="1" outlineLevel="1">
      <c r="B91" s="10" t="s">
        <v>749</v>
      </c>
      <c r="C91" s="286"/>
      <c r="D91" s="545"/>
      <c r="E91" s="545"/>
      <c r="F91" s="545"/>
      <c r="G91" s="545"/>
      <c r="H91" s="184">
        <f>SUM(D91:G91)</f>
        <v>0</v>
      </c>
      <c r="I91" s="545"/>
      <c r="J91" s="545"/>
      <c r="K91" s="545"/>
      <c r="L91" s="545"/>
      <c r="M91" s="545"/>
      <c r="N91" s="545"/>
      <c r="O91" s="184">
        <f>SUM(I91:N91)</f>
        <v>0</v>
      </c>
      <c r="P91" s="545"/>
      <c r="Q91" s="545"/>
      <c r="R91" s="545"/>
      <c r="S91" s="545"/>
      <c r="T91" s="545"/>
      <c r="U91" s="545"/>
      <c r="V91" s="184">
        <f>SUM(P91:U91)</f>
        <v>0</v>
      </c>
      <c r="W91" s="184">
        <f t="shared" ref="W91:W100" si="92">O91+V91</f>
        <v>0</v>
      </c>
      <c r="X91" s="185">
        <f t="shared" ref="X91:X109" si="93">IF(H91=0,0,W91/H91-1)</f>
        <v>0</v>
      </c>
      <c r="Y91" s="545"/>
      <c r="Z91" s="545"/>
      <c r="AA91" s="187">
        <f>Y91+Z91</f>
        <v>0</v>
      </c>
      <c r="AB91" s="185">
        <f t="shared" ref="AB91:AB109" si="94">IF(W91=0,0,AA91/W91-1)</f>
        <v>0</v>
      </c>
      <c r="AC91" s="545"/>
      <c r="AD91" s="545"/>
      <c r="AE91" s="187">
        <f>AC91+AD91</f>
        <v>0</v>
      </c>
      <c r="AF91" s="185">
        <f t="shared" ref="AF91:AF109" si="95">IF(AA91=0,0,AE91/AA91-1)</f>
        <v>0</v>
      </c>
      <c r="AG91" s="12"/>
    </row>
    <row r="92" spans="2:33" s="8" customFormat="1" ht="15" customHeight="1" outlineLevel="1">
      <c r="B92" s="11" t="s">
        <v>617</v>
      </c>
      <c r="C92" s="287"/>
      <c r="D92" s="224">
        <f>'M4-营业成本'!D370</f>
        <v>0</v>
      </c>
      <c r="E92" s="224">
        <f>'M4-营业成本'!E370</f>
        <v>0</v>
      </c>
      <c r="F92" s="224">
        <f>'M4-营业成本'!F370</f>
        <v>0</v>
      </c>
      <c r="G92" s="224">
        <f>'M4-营业成本'!G370</f>
        <v>0</v>
      </c>
      <c r="H92" s="186">
        <f t="shared" ref="H92:H100" si="96">SUM(D92:G92)</f>
        <v>0</v>
      </c>
      <c r="I92" s="224">
        <f>'M4-营业成本'!I370</f>
        <v>0</v>
      </c>
      <c r="J92" s="224">
        <f>'M4-营业成本'!J370</f>
        <v>0</v>
      </c>
      <c r="K92" s="224">
        <f>'M4-营业成本'!K370</f>
        <v>0</v>
      </c>
      <c r="L92" s="224">
        <f>'M4-营业成本'!L370</f>
        <v>0</v>
      </c>
      <c r="M92" s="224">
        <f>'M4-营业成本'!M370</f>
        <v>0</v>
      </c>
      <c r="N92" s="224">
        <f>'M4-营业成本'!N370</f>
        <v>0</v>
      </c>
      <c r="O92" s="188">
        <f t="shared" ref="O92:O100" si="97">SUM(I92:N92)</f>
        <v>0</v>
      </c>
      <c r="P92" s="224">
        <f>'M4-营业成本'!P370</f>
        <v>0</v>
      </c>
      <c r="Q92" s="224">
        <f>'M4-营业成本'!Q370</f>
        <v>0</v>
      </c>
      <c r="R92" s="224">
        <f>'M4-营业成本'!R370</f>
        <v>0</v>
      </c>
      <c r="S92" s="224">
        <f>'M4-营业成本'!S370</f>
        <v>0</v>
      </c>
      <c r="T92" s="224">
        <f>'M4-营业成本'!T370</f>
        <v>0</v>
      </c>
      <c r="U92" s="224">
        <f>'M4-营业成本'!U370</f>
        <v>0</v>
      </c>
      <c r="V92" s="188">
        <f t="shared" ref="V92:V100" si="98">SUM(P92:U92)</f>
        <v>0</v>
      </c>
      <c r="W92" s="187">
        <f t="shared" si="92"/>
        <v>0</v>
      </c>
      <c r="X92" s="262">
        <f t="shared" si="93"/>
        <v>0</v>
      </c>
      <c r="Y92" s="224">
        <f>'M4-营业成本'!Y370</f>
        <v>0</v>
      </c>
      <c r="Z92" s="224">
        <f>'M4-营业成本'!Z370</f>
        <v>0</v>
      </c>
      <c r="AA92" s="187">
        <f>Y92+Z92</f>
        <v>0</v>
      </c>
      <c r="AB92" s="262">
        <f t="shared" si="94"/>
        <v>0</v>
      </c>
      <c r="AC92" s="224">
        <f>'M4-营业成本'!AC370</f>
        <v>0</v>
      </c>
      <c r="AD92" s="224">
        <f>'M4-营业成本'!AD370</f>
        <v>0</v>
      </c>
      <c r="AE92" s="187">
        <f>AC92+AD92</f>
        <v>0</v>
      </c>
      <c r="AF92" s="262">
        <f t="shared" si="95"/>
        <v>0</v>
      </c>
      <c r="AG92" s="12"/>
    </row>
    <row r="93" spans="2:33" s="8" customFormat="1" ht="15" customHeight="1" outlineLevel="1">
      <c r="B93" s="37" t="s">
        <v>618</v>
      </c>
      <c r="C93" s="288"/>
      <c r="D93" s="224">
        <f>'M5-营业税金及附加'!D58</f>
        <v>0</v>
      </c>
      <c r="E93" s="224">
        <f>'M5-营业税金及附加'!E58</f>
        <v>0</v>
      </c>
      <c r="F93" s="224">
        <f>'M5-营业税金及附加'!F58</f>
        <v>0</v>
      </c>
      <c r="G93" s="224">
        <f>'M5-营业税金及附加'!G58</f>
        <v>0</v>
      </c>
      <c r="H93" s="186">
        <f t="shared" si="96"/>
        <v>0</v>
      </c>
      <c r="I93" s="224">
        <f>'M5-营业税金及附加'!I58</f>
        <v>0</v>
      </c>
      <c r="J93" s="224">
        <f>'M5-营业税金及附加'!J58</f>
        <v>0</v>
      </c>
      <c r="K93" s="224">
        <f>'M5-营业税金及附加'!K58</f>
        <v>0</v>
      </c>
      <c r="L93" s="224">
        <f>'M5-营业税金及附加'!L58</f>
        <v>0</v>
      </c>
      <c r="M93" s="224">
        <f>'M5-营业税金及附加'!M58</f>
        <v>0</v>
      </c>
      <c r="N93" s="224">
        <f>'M5-营业税金及附加'!N58</f>
        <v>0</v>
      </c>
      <c r="O93" s="188">
        <f t="shared" si="97"/>
        <v>0</v>
      </c>
      <c r="P93" s="224">
        <f>'M5-营业税金及附加'!P58</f>
        <v>0</v>
      </c>
      <c r="Q93" s="224">
        <f>'M5-营业税金及附加'!Q58</f>
        <v>0</v>
      </c>
      <c r="R93" s="224">
        <f>'M5-营业税金及附加'!R58</f>
        <v>0</v>
      </c>
      <c r="S93" s="224">
        <f>'M5-营业税金及附加'!S58</f>
        <v>0</v>
      </c>
      <c r="T93" s="224">
        <f>'M5-营业税金及附加'!T58</f>
        <v>0</v>
      </c>
      <c r="U93" s="224">
        <f>'M5-营业税金及附加'!U58</f>
        <v>0</v>
      </c>
      <c r="V93" s="188">
        <f t="shared" si="98"/>
        <v>0</v>
      </c>
      <c r="W93" s="187">
        <f t="shared" si="92"/>
        <v>0</v>
      </c>
      <c r="X93" s="262">
        <f t="shared" si="93"/>
        <v>0</v>
      </c>
      <c r="Y93" s="224">
        <f>'M5-营业税金及附加'!Y58</f>
        <v>0</v>
      </c>
      <c r="Z93" s="224">
        <f>'M5-营业税金及附加'!Z58</f>
        <v>0</v>
      </c>
      <c r="AA93" s="187">
        <f t="shared" ref="AA93:AA100" si="99">Y93+Z93</f>
        <v>0</v>
      </c>
      <c r="AB93" s="262">
        <f t="shared" si="94"/>
        <v>0</v>
      </c>
      <c r="AC93" s="224">
        <f>'M5-营业税金及附加'!AC58</f>
        <v>0</v>
      </c>
      <c r="AD93" s="224">
        <f>'M5-营业税金及附加'!AD58</f>
        <v>0</v>
      </c>
      <c r="AE93" s="187">
        <f t="shared" ref="AE93:AE100" si="100">AC93+AD93</f>
        <v>0</v>
      </c>
      <c r="AF93" s="262">
        <f t="shared" si="95"/>
        <v>0</v>
      </c>
      <c r="AG93" s="12"/>
    </row>
    <row r="94" spans="2:33" s="8" customFormat="1" ht="15" customHeight="1" outlineLevel="1">
      <c r="B94" s="37" t="s">
        <v>619</v>
      </c>
      <c r="C94" s="37"/>
      <c r="D94" s="224">
        <f>'M6-销售费用'!D311</f>
        <v>0</v>
      </c>
      <c r="E94" s="224">
        <f>'M6-销售费用'!E311</f>
        <v>0</v>
      </c>
      <c r="F94" s="224">
        <f>'M6-销售费用'!F311</f>
        <v>0</v>
      </c>
      <c r="G94" s="224">
        <f>'M6-销售费用'!G311</f>
        <v>0</v>
      </c>
      <c r="H94" s="186">
        <f t="shared" si="96"/>
        <v>0</v>
      </c>
      <c r="I94" s="224">
        <f>'M6-销售费用'!I311</f>
        <v>0</v>
      </c>
      <c r="J94" s="224">
        <f>'M6-销售费用'!J311</f>
        <v>0</v>
      </c>
      <c r="K94" s="224">
        <f>'M6-销售费用'!K311</f>
        <v>0</v>
      </c>
      <c r="L94" s="224">
        <f>'M6-销售费用'!L311</f>
        <v>0</v>
      </c>
      <c r="M94" s="224">
        <f>'M6-销售费用'!M311</f>
        <v>0</v>
      </c>
      <c r="N94" s="224">
        <f>'M6-销售费用'!N311</f>
        <v>0</v>
      </c>
      <c r="O94" s="188">
        <f t="shared" si="97"/>
        <v>0</v>
      </c>
      <c r="P94" s="224">
        <f>'M6-销售费用'!P311</f>
        <v>0</v>
      </c>
      <c r="Q94" s="224">
        <f>'M6-销售费用'!Q311</f>
        <v>0</v>
      </c>
      <c r="R94" s="224">
        <f>'M6-销售费用'!R311</f>
        <v>0</v>
      </c>
      <c r="S94" s="224">
        <f>'M6-销售费用'!S311</f>
        <v>0</v>
      </c>
      <c r="T94" s="224">
        <f>'M6-销售费用'!T311</f>
        <v>0</v>
      </c>
      <c r="U94" s="224">
        <f>'M6-销售费用'!U311</f>
        <v>0</v>
      </c>
      <c r="V94" s="188">
        <f t="shared" si="98"/>
        <v>0</v>
      </c>
      <c r="W94" s="187">
        <f t="shared" si="92"/>
        <v>0</v>
      </c>
      <c r="X94" s="262">
        <f t="shared" si="93"/>
        <v>0</v>
      </c>
      <c r="Y94" s="224">
        <f>'M6-销售费用'!Y311</f>
        <v>0</v>
      </c>
      <c r="Z94" s="224">
        <f>'M6-销售费用'!Z311</f>
        <v>0</v>
      </c>
      <c r="AA94" s="187">
        <f t="shared" si="99"/>
        <v>0</v>
      </c>
      <c r="AB94" s="262">
        <f t="shared" si="94"/>
        <v>0</v>
      </c>
      <c r="AC94" s="224">
        <f>'M6-销售费用'!AC311</f>
        <v>0</v>
      </c>
      <c r="AD94" s="224">
        <f>'M6-销售费用'!AD311</f>
        <v>0</v>
      </c>
      <c r="AE94" s="187">
        <f t="shared" si="100"/>
        <v>0</v>
      </c>
      <c r="AF94" s="262">
        <f t="shared" si="95"/>
        <v>0</v>
      </c>
      <c r="AG94" s="12"/>
    </row>
    <row r="95" spans="2:33" s="8" customFormat="1" ht="15" customHeight="1" outlineLevel="1">
      <c r="B95" s="37" t="s">
        <v>620</v>
      </c>
      <c r="C95" s="37"/>
      <c r="D95" s="224">
        <f>'M7-管理费用'!D330</f>
        <v>0</v>
      </c>
      <c r="E95" s="224">
        <f>'M7-管理费用'!E330</f>
        <v>0</v>
      </c>
      <c r="F95" s="224">
        <f>'M7-管理费用'!F330</f>
        <v>0</v>
      </c>
      <c r="G95" s="224">
        <f>'M7-管理费用'!G330</f>
        <v>0</v>
      </c>
      <c r="H95" s="186">
        <f t="shared" si="96"/>
        <v>0</v>
      </c>
      <c r="I95" s="224">
        <f>'M7-管理费用'!I330</f>
        <v>0</v>
      </c>
      <c r="J95" s="224">
        <f>'M7-管理费用'!J330</f>
        <v>0</v>
      </c>
      <c r="K95" s="224">
        <f>'M7-管理费用'!K330</f>
        <v>0</v>
      </c>
      <c r="L95" s="224">
        <f>'M7-管理费用'!L330</f>
        <v>0</v>
      </c>
      <c r="M95" s="224">
        <f>'M7-管理费用'!M330</f>
        <v>0</v>
      </c>
      <c r="N95" s="224">
        <f>'M7-管理费用'!N330</f>
        <v>0</v>
      </c>
      <c r="O95" s="188">
        <f t="shared" si="97"/>
        <v>0</v>
      </c>
      <c r="P95" s="224">
        <f>'M7-管理费用'!P330</f>
        <v>0</v>
      </c>
      <c r="Q95" s="224">
        <f>'M7-管理费用'!Q330</f>
        <v>0</v>
      </c>
      <c r="R95" s="224">
        <f>'M7-管理费用'!R330</f>
        <v>0</v>
      </c>
      <c r="S95" s="224">
        <f>'M7-管理费用'!S330</f>
        <v>0</v>
      </c>
      <c r="T95" s="224">
        <f>'M7-管理费用'!T330</f>
        <v>0</v>
      </c>
      <c r="U95" s="224">
        <f>'M7-管理费用'!U330</f>
        <v>0</v>
      </c>
      <c r="V95" s="188">
        <f t="shared" si="98"/>
        <v>0</v>
      </c>
      <c r="W95" s="187">
        <f t="shared" si="92"/>
        <v>0</v>
      </c>
      <c r="X95" s="262">
        <f t="shared" si="93"/>
        <v>0</v>
      </c>
      <c r="Y95" s="224">
        <f>'M7-管理费用'!Y330</f>
        <v>0</v>
      </c>
      <c r="Z95" s="224">
        <f>'M7-管理费用'!Z330</f>
        <v>0</v>
      </c>
      <c r="AA95" s="187">
        <f t="shared" si="99"/>
        <v>0</v>
      </c>
      <c r="AB95" s="262">
        <f t="shared" si="94"/>
        <v>0</v>
      </c>
      <c r="AC95" s="224">
        <f>'M7-管理费用'!AC330</f>
        <v>0</v>
      </c>
      <c r="AD95" s="224">
        <f>'M7-管理费用'!AD330</f>
        <v>0</v>
      </c>
      <c r="AE95" s="187">
        <f t="shared" si="100"/>
        <v>0</v>
      </c>
      <c r="AF95" s="262">
        <f t="shared" si="95"/>
        <v>0</v>
      </c>
      <c r="AG95" s="12"/>
    </row>
    <row r="96" spans="2:33" s="8" customFormat="1" ht="15" customHeight="1" outlineLevel="1">
      <c r="B96" s="37" t="s">
        <v>621</v>
      </c>
      <c r="C96" s="37"/>
      <c r="D96" s="224">
        <f>'M8-财务费用'!D182</f>
        <v>0</v>
      </c>
      <c r="E96" s="224">
        <f>'M8-财务费用'!E182</f>
        <v>0</v>
      </c>
      <c r="F96" s="224">
        <f>'M8-财务费用'!F182</f>
        <v>0</v>
      </c>
      <c r="G96" s="224">
        <f>'M8-财务费用'!G182</f>
        <v>0</v>
      </c>
      <c r="H96" s="186">
        <f t="shared" si="96"/>
        <v>0</v>
      </c>
      <c r="I96" s="224">
        <f>'M8-财务费用'!I182</f>
        <v>0</v>
      </c>
      <c r="J96" s="224">
        <f>'M8-财务费用'!J182</f>
        <v>0</v>
      </c>
      <c r="K96" s="224">
        <f>'M8-财务费用'!K182</f>
        <v>0</v>
      </c>
      <c r="L96" s="224">
        <f>'M8-财务费用'!L182</f>
        <v>0</v>
      </c>
      <c r="M96" s="224">
        <f>'M8-财务费用'!M182</f>
        <v>0</v>
      </c>
      <c r="N96" s="224">
        <f>'M8-财务费用'!N182</f>
        <v>0</v>
      </c>
      <c r="O96" s="188">
        <f t="shared" si="97"/>
        <v>0</v>
      </c>
      <c r="P96" s="224">
        <f>'M8-财务费用'!P182</f>
        <v>0</v>
      </c>
      <c r="Q96" s="224">
        <f>'M8-财务费用'!Q182</f>
        <v>0</v>
      </c>
      <c r="R96" s="224">
        <f>'M8-财务费用'!R182</f>
        <v>0</v>
      </c>
      <c r="S96" s="224">
        <f>'M8-财务费用'!S182</f>
        <v>0</v>
      </c>
      <c r="T96" s="224">
        <f>'M8-财务费用'!T182</f>
        <v>0</v>
      </c>
      <c r="U96" s="224">
        <f>'M8-财务费用'!U182</f>
        <v>0</v>
      </c>
      <c r="V96" s="188">
        <f t="shared" si="98"/>
        <v>0</v>
      </c>
      <c r="W96" s="187">
        <f t="shared" si="92"/>
        <v>0</v>
      </c>
      <c r="X96" s="262">
        <f t="shared" si="93"/>
        <v>0</v>
      </c>
      <c r="Y96" s="224">
        <f>'M8-财务费用'!Y182</f>
        <v>0</v>
      </c>
      <c r="Z96" s="224">
        <f>'M8-财务费用'!Z182</f>
        <v>0</v>
      </c>
      <c r="AA96" s="187">
        <f t="shared" si="99"/>
        <v>0</v>
      </c>
      <c r="AB96" s="262">
        <f t="shared" si="94"/>
        <v>0</v>
      </c>
      <c r="AC96" s="224">
        <f>'M8-财务费用'!AC182</f>
        <v>0</v>
      </c>
      <c r="AD96" s="224">
        <f>'M8-财务费用'!AD182</f>
        <v>0</v>
      </c>
      <c r="AE96" s="187">
        <f t="shared" si="100"/>
        <v>0</v>
      </c>
      <c r="AF96" s="262">
        <f t="shared" si="95"/>
        <v>0</v>
      </c>
      <c r="AG96" s="12"/>
    </row>
    <row r="97" spans="2:33" s="8" customFormat="1" ht="15" customHeight="1" outlineLevel="1">
      <c r="B97" s="37" t="s">
        <v>622</v>
      </c>
      <c r="C97" s="288"/>
      <c r="D97" s="46"/>
      <c r="E97" s="46"/>
      <c r="F97" s="46"/>
      <c r="G97" s="46"/>
      <c r="H97" s="186">
        <f t="shared" si="96"/>
        <v>0</v>
      </c>
      <c r="I97" s="46"/>
      <c r="J97" s="46"/>
      <c r="K97" s="46"/>
      <c r="L97" s="46"/>
      <c r="M97" s="46"/>
      <c r="N97" s="46"/>
      <c r="O97" s="188">
        <f t="shared" si="97"/>
        <v>0</v>
      </c>
      <c r="P97" s="46"/>
      <c r="Q97" s="46"/>
      <c r="R97" s="46"/>
      <c r="S97" s="46"/>
      <c r="T97" s="46"/>
      <c r="U97" s="46"/>
      <c r="V97" s="188">
        <f t="shared" si="98"/>
        <v>0</v>
      </c>
      <c r="W97" s="187">
        <f t="shared" si="92"/>
        <v>0</v>
      </c>
      <c r="X97" s="262">
        <f t="shared" si="93"/>
        <v>0</v>
      </c>
      <c r="Y97" s="190"/>
      <c r="Z97" s="190"/>
      <c r="AA97" s="187">
        <f t="shared" si="99"/>
        <v>0</v>
      </c>
      <c r="AB97" s="262">
        <f t="shared" si="94"/>
        <v>0</v>
      </c>
      <c r="AC97" s="190"/>
      <c r="AD97" s="190"/>
      <c r="AE97" s="187">
        <f t="shared" si="100"/>
        <v>0</v>
      </c>
      <c r="AF97" s="262">
        <f t="shared" si="95"/>
        <v>0</v>
      </c>
      <c r="AG97" s="12"/>
    </row>
    <row r="98" spans="2:33" s="8" customFormat="1" ht="15" customHeight="1" outlineLevel="1">
      <c r="B98" s="11" t="s">
        <v>623</v>
      </c>
      <c r="C98" s="287"/>
      <c r="D98" s="46"/>
      <c r="E98" s="46"/>
      <c r="F98" s="46"/>
      <c r="G98" s="46"/>
      <c r="H98" s="186">
        <f t="shared" si="96"/>
        <v>0</v>
      </c>
      <c r="I98" s="46"/>
      <c r="J98" s="46"/>
      <c r="K98" s="46"/>
      <c r="L98" s="46"/>
      <c r="M98" s="46"/>
      <c r="N98" s="46"/>
      <c r="O98" s="188">
        <f t="shared" si="97"/>
        <v>0</v>
      </c>
      <c r="P98" s="46"/>
      <c r="Q98" s="46"/>
      <c r="R98" s="46"/>
      <c r="S98" s="46"/>
      <c r="T98" s="46"/>
      <c r="U98" s="46"/>
      <c r="V98" s="188">
        <f t="shared" si="98"/>
        <v>0</v>
      </c>
      <c r="W98" s="187">
        <f t="shared" si="92"/>
        <v>0</v>
      </c>
      <c r="X98" s="262">
        <f t="shared" si="93"/>
        <v>0</v>
      </c>
      <c r="Y98" s="190"/>
      <c r="Z98" s="190"/>
      <c r="AA98" s="187">
        <f t="shared" si="99"/>
        <v>0</v>
      </c>
      <c r="AB98" s="262">
        <f t="shared" si="94"/>
        <v>0</v>
      </c>
      <c r="AC98" s="190"/>
      <c r="AD98" s="190"/>
      <c r="AE98" s="187">
        <f t="shared" si="100"/>
        <v>0</v>
      </c>
      <c r="AF98" s="262">
        <f t="shared" si="95"/>
        <v>0</v>
      </c>
      <c r="AG98" s="12"/>
    </row>
    <row r="99" spans="2:33" s="8" customFormat="1" ht="15" customHeight="1" outlineLevel="1">
      <c r="B99" s="37" t="s">
        <v>624</v>
      </c>
      <c r="C99" s="288"/>
      <c r="D99" s="46"/>
      <c r="E99" s="46"/>
      <c r="F99" s="46"/>
      <c r="G99" s="46"/>
      <c r="H99" s="186">
        <f t="shared" si="96"/>
        <v>0</v>
      </c>
      <c r="I99" s="46"/>
      <c r="J99" s="46"/>
      <c r="K99" s="46"/>
      <c r="L99" s="46"/>
      <c r="M99" s="46"/>
      <c r="N99" s="46"/>
      <c r="O99" s="188">
        <f t="shared" si="97"/>
        <v>0</v>
      </c>
      <c r="P99" s="46"/>
      <c r="Q99" s="46"/>
      <c r="R99" s="46"/>
      <c r="S99" s="46"/>
      <c r="T99" s="46"/>
      <c r="U99" s="46"/>
      <c r="V99" s="188">
        <f t="shared" si="98"/>
        <v>0</v>
      </c>
      <c r="W99" s="187">
        <f t="shared" si="92"/>
        <v>0</v>
      </c>
      <c r="X99" s="262">
        <f t="shared" si="93"/>
        <v>0</v>
      </c>
      <c r="Y99" s="190"/>
      <c r="Z99" s="190"/>
      <c r="AA99" s="187">
        <f t="shared" si="99"/>
        <v>0</v>
      </c>
      <c r="AB99" s="262">
        <f t="shared" si="94"/>
        <v>0</v>
      </c>
      <c r="AC99" s="190"/>
      <c r="AD99" s="190"/>
      <c r="AE99" s="187">
        <f t="shared" si="100"/>
        <v>0</v>
      </c>
      <c r="AF99" s="262">
        <f t="shared" si="95"/>
        <v>0</v>
      </c>
      <c r="AG99" s="12"/>
    </row>
    <row r="100" spans="2:33" s="8" customFormat="1" ht="15" customHeight="1" outlineLevel="1">
      <c r="B100" s="37" t="s">
        <v>625</v>
      </c>
      <c r="C100" s="288"/>
      <c r="D100" s="46"/>
      <c r="E100" s="46"/>
      <c r="F100" s="46"/>
      <c r="G100" s="46"/>
      <c r="H100" s="186">
        <f t="shared" si="96"/>
        <v>0</v>
      </c>
      <c r="I100" s="46"/>
      <c r="J100" s="46"/>
      <c r="K100" s="46"/>
      <c r="L100" s="46"/>
      <c r="M100" s="46"/>
      <c r="N100" s="46"/>
      <c r="O100" s="188">
        <f t="shared" si="97"/>
        <v>0</v>
      </c>
      <c r="P100" s="46"/>
      <c r="Q100" s="46"/>
      <c r="R100" s="46"/>
      <c r="S100" s="46"/>
      <c r="T100" s="46"/>
      <c r="U100" s="46"/>
      <c r="V100" s="188">
        <f t="shared" si="98"/>
        <v>0</v>
      </c>
      <c r="W100" s="187">
        <f t="shared" si="92"/>
        <v>0</v>
      </c>
      <c r="X100" s="262">
        <f t="shared" si="93"/>
        <v>0</v>
      </c>
      <c r="Y100" s="190"/>
      <c r="Z100" s="190"/>
      <c r="AA100" s="187">
        <f t="shared" si="99"/>
        <v>0</v>
      </c>
      <c r="AB100" s="262">
        <f t="shared" si="94"/>
        <v>0</v>
      </c>
      <c r="AC100" s="190"/>
      <c r="AD100" s="190"/>
      <c r="AE100" s="187">
        <f t="shared" si="100"/>
        <v>0</v>
      </c>
      <c r="AF100" s="262">
        <f t="shared" si="95"/>
        <v>0</v>
      </c>
      <c r="AG100" s="12"/>
    </row>
    <row r="101" spans="2:33" s="9" customFormat="1" ht="15" customHeight="1" outlineLevel="1">
      <c r="B101" s="10" t="s">
        <v>750</v>
      </c>
      <c r="C101" s="10"/>
      <c r="D101" s="184">
        <f>D91-D92-D93-D94-D95-D96-D97+D98+D99</f>
        <v>0</v>
      </c>
      <c r="E101" s="184">
        <f t="shared" ref="E101:W101" si="101">E91-E92-E93-E94-E95-E96-E97+E98+E99</f>
        <v>0</v>
      </c>
      <c r="F101" s="184">
        <f t="shared" si="101"/>
        <v>0</v>
      </c>
      <c r="G101" s="184">
        <f t="shared" si="101"/>
        <v>0</v>
      </c>
      <c r="H101" s="184">
        <f t="shared" si="101"/>
        <v>0</v>
      </c>
      <c r="I101" s="184">
        <f t="shared" si="101"/>
        <v>0</v>
      </c>
      <c r="J101" s="184">
        <f t="shared" si="101"/>
        <v>0</v>
      </c>
      <c r="K101" s="184">
        <f t="shared" si="101"/>
        <v>0</v>
      </c>
      <c r="L101" s="184">
        <f t="shared" si="101"/>
        <v>0</v>
      </c>
      <c r="M101" s="184">
        <f t="shared" si="101"/>
        <v>0</v>
      </c>
      <c r="N101" s="184">
        <f t="shared" si="101"/>
        <v>0</v>
      </c>
      <c r="O101" s="184">
        <f t="shared" si="101"/>
        <v>0</v>
      </c>
      <c r="P101" s="184">
        <f t="shared" si="101"/>
        <v>0</v>
      </c>
      <c r="Q101" s="184">
        <f t="shared" si="101"/>
        <v>0</v>
      </c>
      <c r="R101" s="184">
        <f t="shared" si="101"/>
        <v>0</v>
      </c>
      <c r="S101" s="184">
        <f t="shared" si="101"/>
        <v>0</v>
      </c>
      <c r="T101" s="184">
        <f t="shared" si="101"/>
        <v>0</v>
      </c>
      <c r="U101" s="184">
        <f t="shared" si="101"/>
        <v>0</v>
      </c>
      <c r="V101" s="184">
        <f t="shared" si="101"/>
        <v>0</v>
      </c>
      <c r="W101" s="184">
        <f t="shared" si="101"/>
        <v>0</v>
      </c>
      <c r="X101" s="185">
        <f t="shared" si="93"/>
        <v>0</v>
      </c>
      <c r="Y101" s="184">
        <f>Y91-Y92-Y93-Y94-Y95-Y96-Y97+Y98+Y99</f>
        <v>0</v>
      </c>
      <c r="Z101" s="184">
        <f>Z91-Z92-Z93-Z94-Z95-Z96-Z97+Z98+Z99</f>
        <v>0</v>
      </c>
      <c r="AA101" s="184">
        <f>AA91-AA92-AA93-AA94-AA95-AA96-AA97+AA98+AA99</f>
        <v>0</v>
      </c>
      <c r="AB101" s="185">
        <f t="shared" si="94"/>
        <v>0</v>
      </c>
      <c r="AC101" s="184">
        <f>AC91-AC92-AC93-AC94-AC95-AC96-AC97+AC98+AC99</f>
        <v>0</v>
      </c>
      <c r="AD101" s="184">
        <f>AD91-AD92-AD93-AD94-AD95-AD96-AD97+AD98+AD99</f>
        <v>0</v>
      </c>
      <c r="AE101" s="184">
        <f>AE91-AE92-AE93-AE94-AE95-AE96-AE97+AE98+AE99</f>
        <v>0</v>
      </c>
      <c r="AF101" s="185">
        <f t="shared" si="95"/>
        <v>0</v>
      </c>
      <c r="AG101" s="12"/>
    </row>
    <row r="102" spans="2:33" s="8" customFormat="1" ht="15" customHeight="1" outlineLevel="1">
      <c r="B102" s="11" t="s">
        <v>626</v>
      </c>
      <c r="C102" s="287"/>
      <c r="D102" s="46"/>
      <c r="E102" s="40"/>
      <c r="F102" s="41"/>
      <c r="G102" s="41"/>
      <c r="H102" s="186">
        <f>SUM(D102:G102)</f>
        <v>0</v>
      </c>
      <c r="I102" s="41"/>
      <c r="J102" s="41"/>
      <c r="K102" s="41"/>
      <c r="L102" s="41"/>
      <c r="M102" s="41"/>
      <c r="N102" s="41"/>
      <c r="O102" s="224">
        <f>SUM(I102:N102)</f>
        <v>0</v>
      </c>
      <c r="P102" s="41"/>
      <c r="Q102" s="41"/>
      <c r="R102" s="41"/>
      <c r="S102" s="41"/>
      <c r="T102" s="41"/>
      <c r="U102" s="41"/>
      <c r="V102" s="188">
        <f>SUM(P102:U102)</f>
        <v>0</v>
      </c>
      <c r="W102" s="187">
        <f>O102+V102</f>
        <v>0</v>
      </c>
      <c r="X102" s="262">
        <f t="shared" si="93"/>
        <v>0</v>
      </c>
      <c r="Y102" s="191"/>
      <c r="Z102" s="191"/>
      <c r="AA102" s="187">
        <f>Y102+Z102</f>
        <v>0</v>
      </c>
      <c r="AB102" s="262">
        <f t="shared" si="94"/>
        <v>0</v>
      </c>
      <c r="AC102" s="191"/>
      <c r="AD102" s="191"/>
      <c r="AE102" s="187">
        <f>AC102+AD102</f>
        <v>0</v>
      </c>
      <c r="AF102" s="262">
        <f t="shared" si="95"/>
        <v>0</v>
      </c>
      <c r="AG102" s="12"/>
    </row>
    <row r="103" spans="2:33" s="8" customFormat="1" ht="15" customHeight="1" outlineLevel="1">
      <c r="B103" s="11" t="s">
        <v>627</v>
      </c>
      <c r="C103" s="287"/>
      <c r="D103" s="46"/>
      <c r="E103" s="40"/>
      <c r="F103" s="41"/>
      <c r="G103" s="41"/>
      <c r="H103" s="186">
        <f>SUM(D103:G103)</f>
        <v>0</v>
      </c>
      <c r="I103" s="41"/>
      <c r="J103" s="41"/>
      <c r="K103" s="41"/>
      <c r="L103" s="41"/>
      <c r="M103" s="41"/>
      <c r="N103" s="41"/>
      <c r="O103" s="224">
        <f>SUM(I103:N103)</f>
        <v>0</v>
      </c>
      <c r="P103" s="41"/>
      <c r="Q103" s="41"/>
      <c r="R103" s="41"/>
      <c r="S103" s="41"/>
      <c r="T103" s="41"/>
      <c r="U103" s="41"/>
      <c r="V103" s="188">
        <f>SUM(P103:U103)</f>
        <v>0</v>
      </c>
      <c r="W103" s="187">
        <f>O103+V103</f>
        <v>0</v>
      </c>
      <c r="X103" s="262">
        <f t="shared" si="93"/>
        <v>0</v>
      </c>
      <c r="Y103" s="191"/>
      <c r="Z103" s="191"/>
      <c r="AA103" s="187">
        <f>Y103+Z103</f>
        <v>0</v>
      </c>
      <c r="AB103" s="262">
        <f t="shared" si="94"/>
        <v>0</v>
      </c>
      <c r="AC103" s="191"/>
      <c r="AD103" s="191"/>
      <c r="AE103" s="187">
        <f>AC103+AD103</f>
        <v>0</v>
      </c>
      <c r="AF103" s="262">
        <f t="shared" si="95"/>
        <v>0</v>
      </c>
      <c r="AG103" s="12"/>
    </row>
    <row r="104" spans="2:33" s="8" customFormat="1" ht="15" customHeight="1" outlineLevel="1">
      <c r="B104" s="37" t="s">
        <v>628</v>
      </c>
      <c r="C104" s="288"/>
      <c r="D104" s="46"/>
      <c r="E104" s="40"/>
      <c r="F104" s="41"/>
      <c r="G104" s="41"/>
      <c r="H104" s="186">
        <f>SUM(D104:G104)</f>
        <v>0</v>
      </c>
      <c r="I104" s="41"/>
      <c r="J104" s="41"/>
      <c r="K104" s="41"/>
      <c r="L104" s="41"/>
      <c r="M104" s="41"/>
      <c r="N104" s="41"/>
      <c r="O104" s="224">
        <f>SUM(I104:N104)</f>
        <v>0</v>
      </c>
      <c r="P104" s="41"/>
      <c r="Q104" s="41"/>
      <c r="R104" s="41"/>
      <c r="S104" s="41"/>
      <c r="T104" s="41"/>
      <c r="U104" s="41"/>
      <c r="V104" s="188">
        <f>SUM(P104:U104)</f>
        <v>0</v>
      </c>
      <c r="W104" s="187">
        <f>O104+V104</f>
        <v>0</v>
      </c>
      <c r="X104" s="262">
        <f t="shared" si="93"/>
        <v>0</v>
      </c>
      <c r="Y104" s="191"/>
      <c r="Z104" s="191"/>
      <c r="AA104" s="187">
        <f>Y104+Z104</f>
        <v>0</v>
      </c>
      <c r="AB104" s="262">
        <f t="shared" si="94"/>
        <v>0</v>
      </c>
      <c r="AC104" s="191"/>
      <c r="AD104" s="191"/>
      <c r="AE104" s="187">
        <f>AC104+AD104</f>
        <v>0</v>
      </c>
      <c r="AF104" s="262">
        <f t="shared" si="95"/>
        <v>0</v>
      </c>
      <c r="AG104" s="12"/>
    </row>
    <row r="105" spans="2:33" s="9" customFormat="1" ht="15" customHeight="1" outlineLevel="1">
      <c r="B105" s="10" t="s">
        <v>751</v>
      </c>
      <c r="C105" s="10"/>
      <c r="D105" s="184">
        <f t="shared" ref="D105:W105" si="102">D101+D102-D103</f>
        <v>0</v>
      </c>
      <c r="E105" s="184">
        <f t="shared" si="102"/>
        <v>0</v>
      </c>
      <c r="F105" s="184">
        <f t="shared" si="102"/>
        <v>0</v>
      </c>
      <c r="G105" s="184">
        <f t="shared" si="102"/>
        <v>0</v>
      </c>
      <c r="H105" s="184">
        <f t="shared" si="102"/>
        <v>0</v>
      </c>
      <c r="I105" s="184">
        <f t="shared" si="102"/>
        <v>0</v>
      </c>
      <c r="J105" s="184">
        <f t="shared" si="102"/>
        <v>0</v>
      </c>
      <c r="K105" s="184">
        <f t="shared" si="102"/>
        <v>0</v>
      </c>
      <c r="L105" s="184">
        <f t="shared" si="102"/>
        <v>0</v>
      </c>
      <c r="M105" s="184">
        <f t="shared" si="102"/>
        <v>0</v>
      </c>
      <c r="N105" s="184">
        <f t="shared" si="102"/>
        <v>0</v>
      </c>
      <c r="O105" s="184">
        <f t="shared" si="102"/>
        <v>0</v>
      </c>
      <c r="P105" s="184">
        <f t="shared" si="102"/>
        <v>0</v>
      </c>
      <c r="Q105" s="184">
        <f t="shared" si="102"/>
        <v>0</v>
      </c>
      <c r="R105" s="184">
        <f t="shared" si="102"/>
        <v>0</v>
      </c>
      <c r="S105" s="184">
        <f t="shared" si="102"/>
        <v>0</v>
      </c>
      <c r="T105" s="184">
        <f t="shared" si="102"/>
        <v>0</v>
      </c>
      <c r="U105" s="184">
        <f t="shared" si="102"/>
        <v>0</v>
      </c>
      <c r="V105" s="184">
        <f t="shared" si="102"/>
        <v>0</v>
      </c>
      <c r="W105" s="184">
        <f t="shared" si="102"/>
        <v>0</v>
      </c>
      <c r="X105" s="185">
        <f t="shared" si="93"/>
        <v>0</v>
      </c>
      <c r="Y105" s="184">
        <f>Y101+Y102-Y103</f>
        <v>0</v>
      </c>
      <c r="Z105" s="184">
        <f>Z101+Z102-Z103</f>
        <v>0</v>
      </c>
      <c r="AA105" s="184">
        <f>AA101+AA102-AA103</f>
        <v>0</v>
      </c>
      <c r="AB105" s="185">
        <f t="shared" si="94"/>
        <v>0</v>
      </c>
      <c r="AC105" s="184">
        <f>AC101+AC102-AC103</f>
        <v>0</v>
      </c>
      <c r="AD105" s="184">
        <f>AD101+AD102-AD103</f>
        <v>0</v>
      </c>
      <c r="AE105" s="184">
        <f>AE101+AE102-AE103</f>
        <v>0</v>
      </c>
      <c r="AF105" s="185">
        <f t="shared" si="95"/>
        <v>0</v>
      </c>
      <c r="AG105" s="12"/>
    </row>
    <row r="106" spans="2:33" s="8" customFormat="1" ht="15" customHeight="1" outlineLevel="1">
      <c r="B106" s="11" t="s">
        <v>629</v>
      </c>
      <c r="C106" s="11"/>
      <c r="D106" s="42"/>
      <c r="E106" s="42"/>
      <c r="F106" s="42"/>
      <c r="G106" s="42"/>
      <c r="H106" s="186">
        <f>SUM(D106:G106)</f>
        <v>0</v>
      </c>
      <c r="I106" s="42"/>
      <c r="J106" s="42"/>
      <c r="K106" s="42"/>
      <c r="L106" s="42"/>
      <c r="M106" s="42"/>
      <c r="N106" s="42"/>
      <c r="O106" s="188">
        <f>SUM(I106:N106)</f>
        <v>0</v>
      </c>
      <c r="P106" s="42"/>
      <c r="Q106" s="42"/>
      <c r="R106" s="42"/>
      <c r="S106" s="42"/>
      <c r="T106" s="42"/>
      <c r="U106" s="42"/>
      <c r="V106" s="188">
        <f>SUM(P106:U106)</f>
        <v>0</v>
      </c>
      <c r="W106" s="187">
        <f>O106+V106</f>
        <v>0</v>
      </c>
      <c r="X106" s="262">
        <f t="shared" si="93"/>
        <v>0</v>
      </c>
      <c r="Y106" s="42"/>
      <c r="Z106" s="42"/>
      <c r="AA106" s="187">
        <f>Y106+Z106</f>
        <v>0</v>
      </c>
      <c r="AB106" s="262">
        <f t="shared" si="94"/>
        <v>0</v>
      </c>
      <c r="AC106" s="42"/>
      <c r="AD106" s="42"/>
      <c r="AE106" s="187">
        <f>AC106+AD106</f>
        <v>0</v>
      </c>
      <c r="AF106" s="262">
        <f t="shared" si="95"/>
        <v>0</v>
      </c>
      <c r="AG106" s="12"/>
    </row>
    <row r="107" spans="2:33" s="9" customFormat="1" ht="15" customHeight="1" outlineLevel="1">
      <c r="B107" s="10" t="s">
        <v>752</v>
      </c>
      <c r="C107" s="10"/>
      <c r="D107" s="184">
        <f>D105-D106</f>
        <v>0</v>
      </c>
      <c r="E107" s="184">
        <f t="shared" ref="E107:W107" si="103">E105-E106</f>
        <v>0</v>
      </c>
      <c r="F107" s="184">
        <f t="shared" si="103"/>
        <v>0</v>
      </c>
      <c r="G107" s="184">
        <f t="shared" si="103"/>
        <v>0</v>
      </c>
      <c r="H107" s="184">
        <f t="shared" si="103"/>
        <v>0</v>
      </c>
      <c r="I107" s="184">
        <f t="shared" si="103"/>
        <v>0</v>
      </c>
      <c r="J107" s="184">
        <f t="shared" si="103"/>
        <v>0</v>
      </c>
      <c r="K107" s="184">
        <f t="shared" si="103"/>
        <v>0</v>
      </c>
      <c r="L107" s="184">
        <f t="shared" si="103"/>
        <v>0</v>
      </c>
      <c r="M107" s="184">
        <f t="shared" si="103"/>
        <v>0</v>
      </c>
      <c r="N107" s="184">
        <f t="shared" si="103"/>
        <v>0</v>
      </c>
      <c r="O107" s="184">
        <f t="shared" si="103"/>
        <v>0</v>
      </c>
      <c r="P107" s="184">
        <f t="shared" si="103"/>
        <v>0</v>
      </c>
      <c r="Q107" s="184">
        <f t="shared" si="103"/>
        <v>0</v>
      </c>
      <c r="R107" s="184">
        <f t="shared" si="103"/>
        <v>0</v>
      </c>
      <c r="S107" s="184">
        <f t="shared" si="103"/>
        <v>0</v>
      </c>
      <c r="T107" s="184">
        <f t="shared" si="103"/>
        <v>0</v>
      </c>
      <c r="U107" s="184">
        <f t="shared" si="103"/>
        <v>0</v>
      </c>
      <c r="V107" s="184">
        <f t="shared" si="103"/>
        <v>0</v>
      </c>
      <c r="W107" s="184">
        <f t="shared" si="103"/>
        <v>0</v>
      </c>
      <c r="X107" s="185">
        <f t="shared" si="93"/>
        <v>0</v>
      </c>
      <c r="Y107" s="184">
        <f>Y105-Y106</f>
        <v>0</v>
      </c>
      <c r="Z107" s="184">
        <f>Z105-Z106</f>
        <v>0</v>
      </c>
      <c r="AA107" s="184">
        <f>AA105-AA106</f>
        <v>0</v>
      </c>
      <c r="AB107" s="185">
        <f t="shared" si="94"/>
        <v>0</v>
      </c>
      <c r="AC107" s="184">
        <f>AC105-AC106</f>
        <v>0</v>
      </c>
      <c r="AD107" s="184">
        <f>AD105-AD106</f>
        <v>0</v>
      </c>
      <c r="AE107" s="184">
        <f>AE105-AE106</f>
        <v>0</v>
      </c>
      <c r="AF107" s="185">
        <f t="shared" si="95"/>
        <v>0</v>
      </c>
      <c r="AG107" s="12"/>
    </row>
    <row r="108" spans="2:33" s="9" customFormat="1" ht="15" customHeight="1" outlineLevel="1">
      <c r="B108" s="11" t="s">
        <v>630</v>
      </c>
      <c r="C108" s="11"/>
      <c r="D108" s="184">
        <f t="shared" ref="D108:N108" si="104">D107-D109</f>
        <v>0</v>
      </c>
      <c r="E108" s="184">
        <f t="shared" si="104"/>
        <v>0</v>
      </c>
      <c r="F108" s="184">
        <f t="shared" si="104"/>
        <v>0</v>
      </c>
      <c r="G108" s="184">
        <f t="shared" si="104"/>
        <v>0</v>
      </c>
      <c r="H108" s="184">
        <f t="shared" si="104"/>
        <v>0</v>
      </c>
      <c r="I108" s="184">
        <f t="shared" si="104"/>
        <v>0</v>
      </c>
      <c r="J108" s="184">
        <f t="shared" si="104"/>
        <v>0</v>
      </c>
      <c r="K108" s="184">
        <f t="shared" si="104"/>
        <v>0</v>
      </c>
      <c r="L108" s="184">
        <f t="shared" si="104"/>
        <v>0</v>
      </c>
      <c r="M108" s="184">
        <f t="shared" si="104"/>
        <v>0</v>
      </c>
      <c r="N108" s="184">
        <f t="shared" si="104"/>
        <v>0</v>
      </c>
      <c r="O108" s="184">
        <f>SUM(I108:N108)</f>
        <v>0</v>
      </c>
      <c r="P108" s="184">
        <f t="shared" ref="P108:U108" si="105">P107-P109</f>
        <v>0</v>
      </c>
      <c r="Q108" s="184">
        <f t="shared" si="105"/>
        <v>0</v>
      </c>
      <c r="R108" s="184">
        <f t="shared" si="105"/>
        <v>0</v>
      </c>
      <c r="S108" s="184">
        <f t="shared" si="105"/>
        <v>0</v>
      </c>
      <c r="T108" s="184">
        <f t="shared" si="105"/>
        <v>0</v>
      </c>
      <c r="U108" s="184">
        <f t="shared" si="105"/>
        <v>0</v>
      </c>
      <c r="V108" s="184">
        <f>SUM(P108:U108)</f>
        <v>0</v>
      </c>
      <c r="W108" s="184">
        <f>O108+V108</f>
        <v>0</v>
      </c>
      <c r="X108" s="185">
        <f t="shared" si="93"/>
        <v>0</v>
      </c>
      <c r="Y108" s="184">
        <f>Y107-Y109</f>
        <v>0</v>
      </c>
      <c r="Z108" s="184">
        <f>Z107-Z109</f>
        <v>0</v>
      </c>
      <c r="AA108" s="184">
        <f>AA107-AA109</f>
        <v>0</v>
      </c>
      <c r="AB108" s="185">
        <f t="shared" si="94"/>
        <v>0</v>
      </c>
      <c r="AC108" s="184">
        <f>AC107-AC109</f>
        <v>0</v>
      </c>
      <c r="AD108" s="184">
        <f>AD107-AD109</f>
        <v>0</v>
      </c>
      <c r="AE108" s="184">
        <f>AE107-AE109</f>
        <v>0</v>
      </c>
      <c r="AF108" s="185">
        <f t="shared" si="95"/>
        <v>0</v>
      </c>
      <c r="AG108" s="12"/>
    </row>
    <row r="109" spans="2:33" s="8" customFormat="1" ht="15" customHeight="1" outlineLevel="1">
      <c r="B109" s="11" t="s">
        <v>631</v>
      </c>
      <c r="C109" s="287"/>
      <c r="D109" s="46"/>
      <c r="E109" s="40"/>
      <c r="F109" s="41"/>
      <c r="G109" s="41"/>
      <c r="H109" s="186">
        <f>SUM(D109:G109)</f>
        <v>0</v>
      </c>
      <c r="I109" s="41"/>
      <c r="J109" s="41"/>
      <c r="K109" s="41"/>
      <c r="L109" s="41"/>
      <c r="M109" s="41"/>
      <c r="N109" s="41"/>
      <c r="O109" s="188">
        <f>SUM(I109:N109)</f>
        <v>0</v>
      </c>
      <c r="P109" s="41"/>
      <c r="Q109" s="41"/>
      <c r="R109" s="41"/>
      <c r="S109" s="41"/>
      <c r="T109" s="41"/>
      <c r="U109" s="41"/>
      <c r="V109" s="188">
        <f>SUM(P109:U109)</f>
        <v>0</v>
      </c>
      <c r="W109" s="187">
        <f>O109+V109</f>
        <v>0</v>
      </c>
      <c r="X109" s="262">
        <f t="shared" si="93"/>
        <v>0</v>
      </c>
      <c r="Y109" s="225"/>
      <c r="Z109" s="225"/>
      <c r="AA109" s="187">
        <f>Y109+Z109</f>
        <v>0</v>
      </c>
      <c r="AB109" s="262">
        <f t="shared" si="94"/>
        <v>0</v>
      </c>
      <c r="AC109" s="225"/>
      <c r="AD109" s="225"/>
      <c r="AE109" s="187">
        <f>AC109+AD109</f>
        <v>0</v>
      </c>
      <c r="AF109" s="262">
        <f t="shared" si="95"/>
        <v>0</v>
      </c>
      <c r="AG109" s="12"/>
    </row>
    <row r="110" spans="2:33" ht="15" customHeight="1" outlineLevel="1">
      <c r="B110" s="366"/>
      <c r="C110" s="6"/>
      <c r="D110" s="367"/>
      <c r="E110" s="367"/>
      <c r="F110" s="367"/>
      <c r="G110" s="367"/>
      <c r="H110" s="367"/>
      <c r="I110" s="367"/>
      <c r="J110" s="367"/>
      <c r="K110" s="367"/>
      <c r="L110" s="367"/>
      <c r="M110" s="367"/>
      <c r="N110" s="367"/>
      <c r="O110" s="367"/>
      <c r="P110" s="367"/>
      <c r="Q110" s="367"/>
      <c r="R110" s="367"/>
      <c r="S110" s="367"/>
      <c r="T110" s="367"/>
      <c r="U110" s="367"/>
      <c r="V110" s="367"/>
      <c r="W110" s="367"/>
      <c r="X110" s="367"/>
      <c r="Y110" s="367"/>
      <c r="Z110" s="367"/>
      <c r="AA110" s="367"/>
      <c r="AB110" s="367"/>
      <c r="AC110" s="367"/>
      <c r="AD110" s="367"/>
      <c r="AE110" s="367"/>
      <c r="AF110" s="367"/>
    </row>
    <row r="111" spans="2:33" ht="15" customHeight="1" outlineLevel="1">
      <c r="B111" s="313" t="s">
        <v>668</v>
      </c>
      <c r="C111" s="314"/>
      <c r="D111" s="403">
        <f>IF(D91=0,0,(D91-D92-D93)/D91)</f>
        <v>0</v>
      </c>
      <c r="E111" s="403">
        <f t="shared" ref="E111:V111" si="106">IF(E91=0,0,(E91-E92-E93)/E91)</f>
        <v>0</v>
      </c>
      <c r="F111" s="403">
        <f t="shared" si="106"/>
        <v>0</v>
      </c>
      <c r="G111" s="403">
        <f t="shared" si="106"/>
        <v>0</v>
      </c>
      <c r="H111" s="404">
        <f t="shared" si="106"/>
        <v>0</v>
      </c>
      <c r="I111" s="403">
        <f t="shared" si="106"/>
        <v>0</v>
      </c>
      <c r="J111" s="403">
        <f t="shared" si="106"/>
        <v>0</v>
      </c>
      <c r="K111" s="403">
        <f t="shared" si="106"/>
        <v>0</v>
      </c>
      <c r="L111" s="403">
        <f t="shared" si="106"/>
        <v>0</v>
      </c>
      <c r="M111" s="403">
        <f t="shared" si="106"/>
        <v>0</v>
      </c>
      <c r="N111" s="403">
        <f t="shared" si="106"/>
        <v>0</v>
      </c>
      <c r="O111" s="404">
        <f t="shared" si="106"/>
        <v>0</v>
      </c>
      <c r="P111" s="403">
        <f t="shared" si="106"/>
        <v>0</v>
      </c>
      <c r="Q111" s="403">
        <f t="shared" si="106"/>
        <v>0</v>
      </c>
      <c r="R111" s="403">
        <f t="shared" si="106"/>
        <v>0</v>
      </c>
      <c r="S111" s="403">
        <f t="shared" si="106"/>
        <v>0</v>
      </c>
      <c r="T111" s="403">
        <f t="shared" si="106"/>
        <v>0</v>
      </c>
      <c r="U111" s="403">
        <f t="shared" si="106"/>
        <v>0</v>
      </c>
      <c r="V111" s="404">
        <f t="shared" si="106"/>
        <v>0</v>
      </c>
      <c r="W111" s="404">
        <f>IF(W91=0,0,(W91-W92-W93)/W91)</f>
        <v>0</v>
      </c>
      <c r="X111" s="185">
        <f>IF(H111=0,0,W111/H111-1)</f>
        <v>0</v>
      </c>
      <c r="Y111" s="403">
        <f>IF(Y91=0,0,(Y91-Y92-Y93)/Y91)</f>
        <v>0</v>
      </c>
      <c r="Z111" s="403">
        <f>IF(Z91=0,0,(Z91-Z92-Z93)/Z91)</f>
        <v>0</v>
      </c>
      <c r="AA111" s="404">
        <f>IF(AA91=0,0,(AA91-AA92-AA93)/AA91)</f>
        <v>0</v>
      </c>
      <c r="AB111" s="262">
        <f>IF(W111=0,0,AA111/W111-1)</f>
        <v>0</v>
      </c>
      <c r="AC111" s="403">
        <f>IF(AC91=0,0,(AC91-AC92-AC93)/AC91)</f>
        <v>0</v>
      </c>
      <c r="AD111" s="403">
        <f>IF(AD91=0,0,(AD91-AD92-AD93)/AD91)</f>
        <v>0</v>
      </c>
      <c r="AE111" s="404">
        <f>IF(AE91=0,0,(AE91-AE92-AE93)/AE91)</f>
        <v>0</v>
      </c>
      <c r="AF111" s="262">
        <f>IF(AA111=0,0,AE111/AA111-1)</f>
        <v>0</v>
      </c>
    </row>
    <row r="112" spans="2:33" ht="15" customHeight="1" outlineLevel="1">
      <c r="B112" s="313" t="s">
        <v>1010</v>
      </c>
      <c r="C112" s="314"/>
      <c r="D112" s="403">
        <f>IF(D91=0,0,(D92+D93+D94+D95+D96)/D91)</f>
        <v>0</v>
      </c>
      <c r="E112" s="403">
        <f t="shared" ref="E112:W112" si="107">IF(E91=0,0,(E92+E93+E94+E95+E96)/E91)</f>
        <v>0</v>
      </c>
      <c r="F112" s="403">
        <f t="shared" si="107"/>
        <v>0</v>
      </c>
      <c r="G112" s="403">
        <f t="shared" si="107"/>
        <v>0</v>
      </c>
      <c r="H112" s="404">
        <f t="shared" si="107"/>
        <v>0</v>
      </c>
      <c r="I112" s="403">
        <f t="shared" si="107"/>
        <v>0</v>
      </c>
      <c r="J112" s="403">
        <f t="shared" si="107"/>
        <v>0</v>
      </c>
      <c r="K112" s="403">
        <f t="shared" si="107"/>
        <v>0</v>
      </c>
      <c r="L112" s="403">
        <f t="shared" si="107"/>
        <v>0</v>
      </c>
      <c r="M112" s="403">
        <f t="shared" si="107"/>
        <v>0</v>
      </c>
      <c r="N112" s="403">
        <f t="shared" si="107"/>
        <v>0</v>
      </c>
      <c r="O112" s="404">
        <f t="shared" si="107"/>
        <v>0</v>
      </c>
      <c r="P112" s="403">
        <f t="shared" si="107"/>
        <v>0</v>
      </c>
      <c r="Q112" s="403">
        <f t="shared" si="107"/>
        <v>0</v>
      </c>
      <c r="R112" s="403">
        <f t="shared" si="107"/>
        <v>0</v>
      </c>
      <c r="S112" s="403">
        <f t="shared" si="107"/>
        <v>0</v>
      </c>
      <c r="T112" s="403">
        <f t="shared" si="107"/>
        <v>0</v>
      </c>
      <c r="U112" s="403">
        <f t="shared" si="107"/>
        <v>0</v>
      </c>
      <c r="V112" s="404">
        <f t="shared" si="107"/>
        <v>0</v>
      </c>
      <c r="W112" s="404">
        <f t="shared" si="107"/>
        <v>0</v>
      </c>
      <c r="X112" s="185">
        <f>IF(H112=0,0,W112/H112-1)</f>
        <v>0</v>
      </c>
      <c r="Y112" s="403">
        <f>IF(Y91=0,0,(Y92+Y93+Y94+Y95+Y96)/Y91)</f>
        <v>0</v>
      </c>
      <c r="Z112" s="403">
        <f>IF(Z91=0,0,(Z92+Z93+Z94+Z95+Z96)/Z91)</f>
        <v>0</v>
      </c>
      <c r="AA112" s="404">
        <f>IF(AA91=0,0,(AA92+AA93+AA94+AA95+AA96)/AA91)</f>
        <v>0</v>
      </c>
      <c r="AB112" s="262">
        <f>IF(W112=0,0,AA112/W112-1)</f>
        <v>0</v>
      </c>
      <c r="AC112" s="403">
        <f>IF(AC91=0,0,(AC92+AC93+AC94+AC95+AC96)/AC91)</f>
        <v>0</v>
      </c>
      <c r="AD112" s="403">
        <f>IF(AD91=0,0,(AD92+AD93+AD94+AD95+AD96)/AD91)</f>
        <v>0</v>
      </c>
      <c r="AE112" s="404">
        <f>IF(AE91=0,0,(AE92+AE93+AE94+AE95+AE96)/AE91)</f>
        <v>0</v>
      </c>
      <c r="AF112" s="262">
        <f>IF(AA112=0,0,AE112/AA112-1)</f>
        <v>0</v>
      </c>
    </row>
    <row r="113" spans="2:33" ht="15" customHeight="1" outlineLevel="1">
      <c r="B113" s="313" t="s">
        <v>1011</v>
      </c>
      <c r="C113" s="314"/>
      <c r="D113" s="403">
        <f>IF(D91=0,0,D107/D91)</f>
        <v>0</v>
      </c>
      <c r="E113" s="403">
        <f t="shared" ref="E113:W113" si="108">IF(E91=0,0,E107/E91)</f>
        <v>0</v>
      </c>
      <c r="F113" s="403">
        <f t="shared" si="108"/>
        <v>0</v>
      </c>
      <c r="G113" s="403">
        <f t="shared" si="108"/>
        <v>0</v>
      </c>
      <c r="H113" s="404">
        <f t="shared" si="108"/>
        <v>0</v>
      </c>
      <c r="I113" s="403">
        <f t="shared" si="108"/>
        <v>0</v>
      </c>
      <c r="J113" s="403">
        <f t="shared" si="108"/>
        <v>0</v>
      </c>
      <c r="K113" s="403">
        <f t="shared" si="108"/>
        <v>0</v>
      </c>
      <c r="L113" s="403">
        <f t="shared" si="108"/>
        <v>0</v>
      </c>
      <c r="M113" s="403">
        <f t="shared" si="108"/>
        <v>0</v>
      </c>
      <c r="N113" s="403">
        <f t="shared" si="108"/>
        <v>0</v>
      </c>
      <c r="O113" s="404">
        <f t="shared" si="108"/>
        <v>0</v>
      </c>
      <c r="P113" s="403">
        <f t="shared" si="108"/>
        <v>0</v>
      </c>
      <c r="Q113" s="403">
        <f t="shared" si="108"/>
        <v>0</v>
      </c>
      <c r="R113" s="403">
        <f t="shared" si="108"/>
        <v>0</v>
      </c>
      <c r="S113" s="403">
        <f t="shared" si="108"/>
        <v>0</v>
      </c>
      <c r="T113" s="403">
        <f t="shared" si="108"/>
        <v>0</v>
      </c>
      <c r="U113" s="403">
        <f t="shared" si="108"/>
        <v>0</v>
      </c>
      <c r="V113" s="404">
        <f t="shared" si="108"/>
        <v>0</v>
      </c>
      <c r="W113" s="404">
        <f t="shared" si="108"/>
        <v>0</v>
      </c>
      <c r="X113" s="185">
        <f>IF(H113=0,0,W113/H113-1)</f>
        <v>0</v>
      </c>
      <c r="Y113" s="403">
        <f>IF(Y91=0,0,Y107/Y91)</f>
        <v>0</v>
      </c>
      <c r="Z113" s="403">
        <f>IF(Z91=0,0,Z107/Z91)</f>
        <v>0</v>
      </c>
      <c r="AA113" s="404">
        <f>IF(AA91=0,0,AA107/AA91)</f>
        <v>0</v>
      </c>
      <c r="AB113" s="262">
        <f>IF(W113=0,0,AA113/W113-1)</f>
        <v>0</v>
      </c>
      <c r="AC113" s="403">
        <f>IF(AC91=0,0,AC107/AC91)</f>
        <v>0</v>
      </c>
      <c r="AD113" s="403">
        <f>IF(AD91=0,0,AD107/AD91)</f>
        <v>0</v>
      </c>
      <c r="AE113" s="404">
        <f>IF(AE91=0,0,AE107/AE91)</f>
        <v>0</v>
      </c>
      <c r="AF113" s="262">
        <f>IF(AA113=0,0,AE113/AA113-1)</f>
        <v>0</v>
      </c>
    </row>
    <row r="115" spans="2:33" ht="15" customHeight="1">
      <c r="B115" s="544" t="s">
        <v>1490</v>
      </c>
      <c r="D115" s="44">
        <f>D118/9</f>
        <v>3594.1423994444435</v>
      </c>
      <c r="E115" s="12">
        <f>E118/$D$115</f>
        <v>1.1433094107256121</v>
      </c>
      <c r="F115" s="12">
        <f>F118/$D$115</f>
        <v>1.1118844440116524</v>
      </c>
      <c r="G115" s="12">
        <f>G118/$D$115</f>
        <v>0.92214669429369611</v>
      </c>
      <c r="I115" s="12">
        <f>I118/$D$115</f>
        <v>1.0184481553455043</v>
      </c>
      <c r="J115" s="12">
        <f t="shared" ref="J115:N115" si="109">J118/$D$115</f>
        <v>0.80000091423814768</v>
      </c>
      <c r="K115" s="12">
        <f t="shared" si="109"/>
        <v>1.1974420260380787</v>
      </c>
      <c r="L115" s="12">
        <f t="shared" si="109"/>
        <v>1.1434770454342975</v>
      </c>
      <c r="M115" s="12">
        <f t="shared" si="109"/>
        <v>1.2520235324283342</v>
      </c>
      <c r="N115" s="12">
        <f t="shared" si="109"/>
        <v>1.0518688146194293</v>
      </c>
      <c r="P115" s="12">
        <f t="shared" ref="P115:U115" si="110">P118/$D$115</f>
        <v>0.93988403477400373</v>
      </c>
      <c r="Q115" s="12">
        <f t="shared" si="110"/>
        <v>0.96391949469328242</v>
      </c>
      <c r="R115" s="12">
        <f t="shared" si="110"/>
        <v>1.2875448827506686</v>
      </c>
      <c r="S115" s="12">
        <f t="shared" si="110"/>
        <v>1.2854004247758675</v>
      </c>
      <c r="T115" s="12">
        <f t="shared" si="110"/>
        <v>1.253444757770209</v>
      </c>
      <c r="U115" s="12">
        <f t="shared" si="110"/>
        <v>0.97839155627269125</v>
      </c>
    </row>
    <row r="116" spans="2:33" s="1" customFormat="1" ht="15" customHeight="1">
      <c r="B116" s="775" t="s">
        <v>643</v>
      </c>
      <c r="C116" s="266"/>
      <c r="D116" s="769" t="s">
        <v>1466</v>
      </c>
      <c r="E116" s="770"/>
      <c r="F116" s="770"/>
      <c r="G116" s="771"/>
      <c r="H116" s="540" t="s">
        <v>1466</v>
      </c>
      <c r="I116" s="772" t="s">
        <v>1458</v>
      </c>
      <c r="J116" s="773"/>
      <c r="K116" s="773"/>
      <c r="L116" s="773"/>
      <c r="M116" s="773"/>
      <c r="N116" s="773"/>
      <c r="O116" s="774"/>
      <c r="P116" s="772" t="s">
        <v>1458</v>
      </c>
      <c r="Q116" s="773"/>
      <c r="R116" s="773"/>
      <c r="S116" s="773"/>
      <c r="T116" s="773"/>
      <c r="U116" s="773"/>
      <c r="V116" s="774"/>
      <c r="W116" s="493" t="s">
        <v>1458</v>
      </c>
      <c r="X116" s="104" t="s">
        <v>1480</v>
      </c>
      <c r="Y116" s="493" t="s">
        <v>1457</v>
      </c>
      <c r="Z116" s="493" t="s">
        <v>1457</v>
      </c>
      <c r="AA116" s="493" t="s">
        <v>1457</v>
      </c>
      <c r="AB116" s="104" t="s">
        <v>1478</v>
      </c>
      <c r="AC116" s="493" t="s">
        <v>1456</v>
      </c>
      <c r="AD116" s="493" t="s">
        <v>1456</v>
      </c>
      <c r="AE116" s="493" t="s">
        <v>1456</v>
      </c>
      <c r="AF116" s="104" t="s">
        <v>1476</v>
      </c>
      <c r="AG116" s="12"/>
    </row>
    <row r="117" spans="2:33" s="2" customFormat="1" ht="15" customHeight="1">
      <c r="B117" s="776"/>
      <c r="C117" s="265"/>
      <c r="D117" s="100" t="s">
        <v>1420</v>
      </c>
      <c r="E117" s="101" t="s">
        <v>1421</v>
      </c>
      <c r="F117" s="101" t="s">
        <v>646</v>
      </c>
      <c r="G117" s="101" t="s">
        <v>647</v>
      </c>
      <c r="H117" s="102" t="s">
        <v>1422</v>
      </c>
      <c r="I117" s="101" t="s">
        <v>1423</v>
      </c>
      <c r="J117" s="101" t="s">
        <v>650</v>
      </c>
      <c r="K117" s="101" t="s">
        <v>651</v>
      </c>
      <c r="L117" s="101" t="s">
        <v>652</v>
      </c>
      <c r="M117" s="101" t="s">
        <v>653</v>
      </c>
      <c r="N117" s="101" t="s">
        <v>654</v>
      </c>
      <c r="O117" s="101" t="s">
        <v>1424</v>
      </c>
      <c r="P117" s="101" t="s">
        <v>1425</v>
      </c>
      <c r="Q117" s="101" t="s">
        <v>656</v>
      </c>
      <c r="R117" s="101" t="s">
        <v>657</v>
      </c>
      <c r="S117" s="101" t="s">
        <v>658</v>
      </c>
      <c r="T117" s="101" t="s">
        <v>646</v>
      </c>
      <c r="U117" s="101" t="s">
        <v>647</v>
      </c>
      <c r="V117" s="103" t="s">
        <v>1426</v>
      </c>
      <c r="W117" s="103" t="s">
        <v>1422</v>
      </c>
      <c r="X117" s="104" t="s">
        <v>608</v>
      </c>
      <c r="Y117" s="103" t="s">
        <v>1484</v>
      </c>
      <c r="Z117" s="103" t="s">
        <v>661</v>
      </c>
      <c r="AA117" s="103" t="s">
        <v>1422</v>
      </c>
      <c r="AB117" s="104" t="s">
        <v>608</v>
      </c>
      <c r="AC117" s="103" t="s">
        <v>1484</v>
      </c>
      <c r="AD117" s="103" t="s">
        <v>661</v>
      </c>
      <c r="AE117" s="103" t="s">
        <v>1422</v>
      </c>
      <c r="AF117" s="104" t="s">
        <v>608</v>
      </c>
      <c r="AG117" s="12"/>
    </row>
    <row r="118" spans="2:33" s="9" customFormat="1" ht="15" customHeight="1" outlineLevel="1">
      <c r="B118" s="10" t="s">
        <v>749</v>
      </c>
      <c r="C118" s="286"/>
      <c r="D118" s="545">
        <f>'[97]Forecaste CNY'!C24</f>
        <v>32347.281594999993</v>
      </c>
      <c r="E118" s="545">
        <f>'[97]Forecaste CNY'!D24</f>
        <v>4109.2168287727645</v>
      </c>
      <c r="F118" s="545">
        <f>'[97]Forecaste CNY'!E24</f>
        <v>3996.2710235049917</v>
      </c>
      <c r="G118" s="545">
        <f>'[97]Forecaste CNY'!F24</f>
        <v>3314.3265324685067</v>
      </c>
      <c r="H118" s="184">
        <f>SUM(D118:G118)</f>
        <v>43767.095979746249</v>
      </c>
      <c r="I118" s="545">
        <f>'[97]Forecaste CNY'!H24</f>
        <v>3660.4476967632577</v>
      </c>
      <c r="J118" s="545">
        <f>'[97]Forecaste CNY'!I24</f>
        <v>2875.3172054576444</v>
      </c>
      <c r="K118" s="545">
        <f>'[97]Forecaste CNY'!J24</f>
        <v>4303.7771566601159</v>
      </c>
      <c r="L118" s="545">
        <f>'[97]Forecaste CNY'!K24</f>
        <v>4109.819331786869</v>
      </c>
      <c r="M118" s="545">
        <f>'[97]Forecaste CNY'!L24</f>
        <v>4499.9508630028813</v>
      </c>
      <c r="N118" s="545">
        <f>'[97]Forecaste CNY'!M24</f>
        <v>3780.5663052770583</v>
      </c>
      <c r="O118" s="184">
        <f>SUM(I118:N118)</f>
        <v>23229.878558947825</v>
      </c>
      <c r="P118" s="545">
        <f>'[97]Forecaste CNY'!O24</f>
        <v>3378.0770599421626</v>
      </c>
      <c r="Q118" s="545">
        <f>'[97]Forecaste CNY'!P24</f>
        <v>3464.4639255281895</v>
      </c>
      <c r="R118" s="545">
        <f>'[97]Forecaste CNY'!Q24</f>
        <v>4627.6196542819025</v>
      </c>
      <c r="S118" s="545">
        <f>'[97]Forecaste CNY'!R24</f>
        <v>4619.9121669508431</v>
      </c>
      <c r="T118" s="545">
        <f>'[97]Forecaste CNY'!S24</f>
        <v>4505.058949263278</v>
      </c>
      <c r="U118" s="545">
        <f>'[97]Forecaste CNY'!T24</f>
        <v>3516.4785756581136</v>
      </c>
      <c r="V118" s="184">
        <f>SUM(P118:U118)</f>
        <v>24111.610331624492</v>
      </c>
      <c r="W118" s="184">
        <f t="shared" ref="W118:W127" si="111">O118+V118</f>
        <v>47341.48889057232</v>
      </c>
      <c r="X118" s="185">
        <f t="shared" ref="X118:X136" si="112">IF(H118=0,0,W118/H118-1)</f>
        <v>8.1668496179873706E-2</v>
      </c>
      <c r="Y118" s="545" t="e">
        <f>'C11-酒店专用表'!#REF!</f>
        <v>#REF!</v>
      </c>
      <c r="Z118" s="545" t="e">
        <f>'C11-酒店专用表'!#REF!</f>
        <v>#REF!</v>
      </c>
      <c r="AA118" s="187" t="e">
        <f>Y118+Z118</f>
        <v>#REF!</v>
      </c>
      <c r="AB118" s="185" t="e">
        <f t="shared" ref="AB118:AB136" si="113">IF(W118=0,0,AA118/W118-1)</f>
        <v>#REF!</v>
      </c>
      <c r="AC118" s="545" t="e">
        <f>'C11-酒店专用表'!#REF!</f>
        <v>#REF!</v>
      </c>
      <c r="AD118" s="545" t="e">
        <f>'C11-酒店专用表'!#REF!</f>
        <v>#REF!</v>
      </c>
      <c r="AE118" s="187" t="e">
        <f>AC118+AD118</f>
        <v>#REF!</v>
      </c>
      <c r="AF118" s="185" t="e">
        <f t="shared" ref="AF118:AF136" si="114">IF(AA118=0,0,AE118/AA118-1)</f>
        <v>#REF!</v>
      </c>
      <c r="AG118" s="12"/>
    </row>
    <row r="119" spans="2:33" s="8" customFormat="1" ht="15" customHeight="1" outlineLevel="1">
      <c r="B119" s="11" t="s">
        <v>617</v>
      </c>
      <c r="C119" s="287"/>
      <c r="D119" s="224" t="e">
        <f>'M4-营业成本'!D466</f>
        <v>#REF!</v>
      </c>
      <c r="E119" s="224" t="e">
        <f>'M4-营业成本'!E466</f>
        <v>#REF!</v>
      </c>
      <c r="F119" s="224" t="e">
        <f>'M4-营业成本'!F466</f>
        <v>#REF!</v>
      </c>
      <c r="G119" s="224" t="e">
        <f>'M4-营业成本'!G466</f>
        <v>#REF!</v>
      </c>
      <c r="H119" s="186" t="e">
        <f t="shared" ref="H119:H127" si="115">SUM(D119:G119)</f>
        <v>#REF!</v>
      </c>
      <c r="I119" s="224">
        <f>'M4-营业成本'!I466</f>
        <v>2107.52608725046</v>
      </c>
      <c r="J119" s="224">
        <f>'M4-营业成本'!J466</f>
        <v>1825.5634392659158</v>
      </c>
      <c r="K119" s="224">
        <f>'M4-营业成本'!K466</f>
        <v>2097.5540652893451</v>
      </c>
      <c r="L119" s="224">
        <f>'M4-营业成本'!L466</f>
        <v>2092.8443303174408</v>
      </c>
      <c r="M119" s="224">
        <f>'M4-营业成本'!M466</f>
        <v>2226.3254591607947</v>
      </c>
      <c r="N119" s="224">
        <f>'M4-营业成本'!N466</f>
        <v>2076.8329735904672</v>
      </c>
      <c r="O119" s="188">
        <f t="shared" ref="O119:O127" si="116">SUM(I119:N119)</f>
        <v>12426.646354874425</v>
      </c>
      <c r="P119" s="224">
        <f>'M4-营业成本'!P466</f>
        <v>2003.8972108243972</v>
      </c>
      <c r="Q119" s="224">
        <f>'M4-营业成本'!Q466</f>
        <v>2074.8638661296982</v>
      </c>
      <c r="R119" s="224">
        <f>'M4-营业成本'!R466</f>
        <v>2380.915374068768</v>
      </c>
      <c r="S119" s="224">
        <f>'M4-营业成本'!S466</f>
        <v>2233.3146193287907</v>
      </c>
      <c r="T119" s="224">
        <f>'M4-营业成本'!T466</f>
        <v>2590.1971606880738</v>
      </c>
      <c r="U119" s="224">
        <f>'M4-营业成本'!U466</f>
        <v>1206.8864779299163</v>
      </c>
      <c r="V119" s="188">
        <f t="shared" ref="V119:V127" si="117">SUM(P119:U119)</f>
        <v>12490.074708969645</v>
      </c>
      <c r="W119" s="187">
        <f t="shared" si="111"/>
        <v>24916.72106384407</v>
      </c>
      <c r="X119" s="262" t="e">
        <f t="shared" si="112"/>
        <v>#REF!</v>
      </c>
      <c r="Y119" s="224" t="e">
        <f>'M4-营业成本'!Y466</f>
        <v>#REF!</v>
      </c>
      <c r="Z119" s="224" t="e">
        <f>'M4-营业成本'!Z466</f>
        <v>#REF!</v>
      </c>
      <c r="AA119" s="187" t="e">
        <f>Y119+Z119</f>
        <v>#REF!</v>
      </c>
      <c r="AB119" s="262" t="e">
        <f t="shared" si="113"/>
        <v>#REF!</v>
      </c>
      <c r="AC119" s="224" t="e">
        <f>'M4-营业成本'!AC466</f>
        <v>#REF!</v>
      </c>
      <c r="AD119" s="224" t="e">
        <f>'M4-营业成本'!AD466</f>
        <v>#REF!</v>
      </c>
      <c r="AE119" s="187" t="e">
        <f>AC119+AD119</f>
        <v>#REF!</v>
      </c>
      <c r="AF119" s="262" t="e">
        <f t="shared" si="114"/>
        <v>#REF!</v>
      </c>
      <c r="AG119" s="12"/>
    </row>
    <row r="120" spans="2:33" s="8" customFormat="1" ht="15" customHeight="1" outlineLevel="1">
      <c r="B120" s="37" t="s">
        <v>618</v>
      </c>
      <c r="C120" s="288"/>
      <c r="D120" s="224">
        <f>'M5-营业税金及附加'!D72</f>
        <v>1819.3016120000004</v>
      </c>
      <c r="E120" s="224">
        <f>'M5-营业税金及附加'!E72</f>
        <v>232.17075082563622</v>
      </c>
      <c r="F120" s="224">
        <f>'M5-营业税金及附加'!F72</f>
        <v>225.78931282804709</v>
      </c>
      <c r="G120" s="224">
        <f>'M5-营业税金及附加'!G72</f>
        <v>187.25944908448068</v>
      </c>
      <c r="H120" s="186">
        <f t="shared" si="115"/>
        <v>2464.5211247381644</v>
      </c>
      <c r="I120" s="224">
        <f>'M5-营业税金及附加'!I72</f>
        <v>206.81529486647</v>
      </c>
      <c r="J120" s="224">
        <f>'M5-营业税金及附加'!J72</f>
        <v>162.45542209896999</v>
      </c>
      <c r="K120" s="224">
        <f>'M5-营业税金及附加'!K72</f>
        <v>243.16340935919004</v>
      </c>
      <c r="L120" s="224">
        <f>'M5-营业税金及附加'!L72</f>
        <v>232.20479224146004</v>
      </c>
      <c r="M120" s="224">
        <f>'M5-营业税金及附加'!M72</f>
        <v>254.24722376140005</v>
      </c>
      <c r="N120" s="224">
        <f>'M5-营业税金及附加'!N72</f>
        <v>213.60199624581006</v>
      </c>
      <c r="O120" s="188">
        <f t="shared" si="116"/>
        <v>1312.4881385733004</v>
      </c>
      <c r="P120" s="224">
        <f>'M5-营业税金及附加'!P72</f>
        <v>190.86135388433001</v>
      </c>
      <c r="Q120" s="224">
        <f>'M5-营业税金及附加'!Q72</f>
        <v>195.74221178957998</v>
      </c>
      <c r="R120" s="224">
        <f>'M5-营业税金及附加'!R72</f>
        <v>261.46051046552009</v>
      </c>
      <c r="S120" s="224">
        <f>'M5-营业税金及附加'!S72</f>
        <v>261.02503743684002</v>
      </c>
      <c r="T120" s="224">
        <f>'M5-营业税金及附加'!T72</f>
        <v>254.53583064753002</v>
      </c>
      <c r="U120" s="224">
        <f>'M5-营业税金及附加'!U72</f>
        <v>198.68103953371002</v>
      </c>
      <c r="V120" s="188">
        <f t="shared" si="117"/>
        <v>1362.3059837575101</v>
      </c>
      <c r="W120" s="187">
        <f t="shared" si="111"/>
        <v>2674.7941223308108</v>
      </c>
      <c r="X120" s="262">
        <f t="shared" si="112"/>
        <v>8.5320022410027452E-2</v>
      </c>
      <c r="Y120" s="224" t="e">
        <f>'M5-营业税金及附加'!Y72</f>
        <v>#REF!</v>
      </c>
      <c r="Z120" s="224" t="e">
        <f>'M5-营业税金及附加'!Z72</f>
        <v>#REF!</v>
      </c>
      <c r="AA120" s="187" t="e">
        <f t="shared" ref="AA120:AA127" si="118">Y120+Z120</f>
        <v>#REF!</v>
      </c>
      <c r="AB120" s="262" t="e">
        <f t="shared" si="113"/>
        <v>#REF!</v>
      </c>
      <c r="AC120" s="224" t="e">
        <f>'M5-营业税金及附加'!AC72</f>
        <v>#REF!</v>
      </c>
      <c r="AD120" s="224" t="e">
        <f>'M5-营业税金及附加'!AD72</f>
        <v>#REF!</v>
      </c>
      <c r="AE120" s="187" t="e">
        <f t="shared" ref="AE120:AE127" si="119">AC120+AD120</f>
        <v>#REF!</v>
      </c>
      <c r="AF120" s="262" t="e">
        <f t="shared" si="114"/>
        <v>#REF!</v>
      </c>
      <c r="AG120" s="12"/>
    </row>
    <row r="121" spans="2:33" s="8" customFormat="1" ht="15" customHeight="1" outlineLevel="1">
      <c r="B121" s="37" t="s">
        <v>619</v>
      </c>
      <c r="C121" s="37"/>
      <c r="D121" s="224">
        <f>'M6-销售费用'!D392</f>
        <v>1824.9031850000001</v>
      </c>
      <c r="E121" s="224">
        <f>'M6-销售费用'!E392</f>
        <v>195.47291143885329</v>
      </c>
      <c r="F121" s="224">
        <f>'M6-销售费用'!F392</f>
        <v>185.64347976363729</v>
      </c>
      <c r="G121" s="224">
        <f>'M6-销售费用'!G392</f>
        <v>157.03694653044892</v>
      </c>
      <c r="H121" s="186">
        <f t="shared" si="115"/>
        <v>2363.0565227329394</v>
      </c>
      <c r="I121" s="224">
        <f>'M6-销售费用'!I392</f>
        <v>207.22980235262716</v>
      </c>
      <c r="J121" s="224">
        <f>'M6-销售费用'!J392</f>
        <v>182.78583965900444</v>
      </c>
      <c r="K121" s="224">
        <f>'M6-销售费用'!K392</f>
        <v>224.04503108569435</v>
      </c>
      <c r="L121" s="224">
        <f>'M6-销售费用'!L392</f>
        <v>210.12469891615166</v>
      </c>
      <c r="M121" s="224">
        <f>'M6-销售费用'!M392</f>
        <v>215.17748547765308</v>
      </c>
      <c r="N121" s="224">
        <f>'M6-销售费用'!N392</f>
        <v>230.85715703063801</v>
      </c>
      <c r="O121" s="188">
        <f t="shared" si="116"/>
        <v>1270.2200145217687</v>
      </c>
      <c r="P121" s="224">
        <f>'M6-销售费用'!P392</f>
        <v>210.77782492227516</v>
      </c>
      <c r="Q121" s="224">
        <f>'M6-销售费用'!Q392</f>
        <v>191.21036290530859</v>
      </c>
      <c r="R121" s="224">
        <f>'M6-销售费用'!R392</f>
        <v>196.77932497188982</v>
      </c>
      <c r="S121" s="224">
        <f>'M6-销售费用'!S392</f>
        <v>199.46081189205165</v>
      </c>
      <c r="T121" s="224">
        <f>'M6-销售费用'!T392</f>
        <v>205.9711201510427</v>
      </c>
      <c r="U121" s="224">
        <f>'M6-销售费用'!U392</f>
        <v>185.19024852061932</v>
      </c>
      <c r="V121" s="188">
        <f t="shared" si="117"/>
        <v>1189.3896933631872</v>
      </c>
      <c r="W121" s="187">
        <f t="shared" si="111"/>
        <v>2459.6097078849562</v>
      </c>
      <c r="X121" s="262">
        <f t="shared" si="112"/>
        <v>4.0859448017075195E-2</v>
      </c>
      <c r="Y121" s="224" t="e">
        <f>'M6-销售费用'!Y392</f>
        <v>#REF!</v>
      </c>
      <c r="Z121" s="224" t="e">
        <f>'M6-销售费用'!Z392</f>
        <v>#REF!</v>
      </c>
      <c r="AA121" s="187" t="e">
        <f t="shared" si="118"/>
        <v>#REF!</v>
      </c>
      <c r="AB121" s="262" t="e">
        <f t="shared" si="113"/>
        <v>#REF!</v>
      </c>
      <c r="AC121" s="224" t="e">
        <f>'M6-销售费用'!AC392</f>
        <v>#REF!</v>
      </c>
      <c r="AD121" s="224" t="e">
        <f>'M6-销售费用'!AD392</f>
        <v>#REF!</v>
      </c>
      <c r="AE121" s="187" t="e">
        <f t="shared" si="119"/>
        <v>#REF!</v>
      </c>
      <c r="AF121" s="262" t="e">
        <f t="shared" si="114"/>
        <v>#REF!</v>
      </c>
      <c r="AG121" s="12"/>
    </row>
    <row r="122" spans="2:33" s="8" customFormat="1" ht="15" customHeight="1" outlineLevel="1">
      <c r="B122" s="37" t="s">
        <v>620</v>
      </c>
      <c r="C122" s="37"/>
      <c r="D122" s="224" t="e">
        <f>'M7-管理费用'!D416</f>
        <v>#REF!</v>
      </c>
      <c r="E122" s="224" t="e">
        <f>'M7-管理费用'!E416</f>
        <v>#REF!</v>
      </c>
      <c r="F122" s="224" t="e">
        <f>'M7-管理费用'!F416</f>
        <v>#REF!</v>
      </c>
      <c r="G122" s="224" t="e">
        <f>'M7-管理费用'!G416</f>
        <v>#REF!</v>
      </c>
      <c r="H122" s="186" t="e">
        <f t="shared" si="115"/>
        <v>#REF!</v>
      </c>
      <c r="I122" s="224">
        <f>'M7-管理费用'!I416</f>
        <v>896.4256619902477</v>
      </c>
      <c r="J122" s="224">
        <f>'M7-管理费用'!J416</f>
        <v>909.38403264954707</v>
      </c>
      <c r="K122" s="224">
        <f>'M7-管理费用'!K416</f>
        <v>892.32668233217885</v>
      </c>
      <c r="L122" s="224">
        <f>'M7-管理费用'!L416</f>
        <v>900.67122886922493</v>
      </c>
      <c r="M122" s="224">
        <f>'M7-管理费用'!M416</f>
        <v>936.33601927185271</v>
      </c>
      <c r="N122" s="224">
        <f>'M7-管理费用'!N416</f>
        <v>940.91265473754049</v>
      </c>
      <c r="O122" s="188">
        <f t="shared" si="116"/>
        <v>5476.0562798505925</v>
      </c>
      <c r="P122" s="224">
        <f>'M7-管理费用'!P416</f>
        <v>941.3741838980136</v>
      </c>
      <c r="Q122" s="224">
        <f>'M7-管理费用'!Q416</f>
        <v>938.76063783054667</v>
      </c>
      <c r="R122" s="224">
        <f>'M7-管理费用'!R416</f>
        <v>932.5567069774296</v>
      </c>
      <c r="S122" s="224">
        <f>'M7-管理费用'!S416</f>
        <v>943.76283946613785</v>
      </c>
      <c r="T122" s="224">
        <f>'M7-管理费用'!T416</f>
        <v>930.87652571438116</v>
      </c>
      <c r="U122" s="224">
        <f>'M7-管理费用'!U416</f>
        <v>934.74613593303684</v>
      </c>
      <c r="V122" s="188">
        <f t="shared" si="117"/>
        <v>5622.0770298195457</v>
      </c>
      <c r="W122" s="187">
        <f t="shared" si="111"/>
        <v>11098.133309670138</v>
      </c>
      <c r="X122" s="262" t="e">
        <f t="shared" si="112"/>
        <v>#REF!</v>
      </c>
      <c r="Y122" s="224" t="e">
        <f>'M7-管理费用'!Y416</f>
        <v>#REF!</v>
      </c>
      <c r="Z122" s="224" t="e">
        <f>'M7-管理费用'!Z416</f>
        <v>#REF!</v>
      </c>
      <c r="AA122" s="187" t="e">
        <f t="shared" si="118"/>
        <v>#REF!</v>
      </c>
      <c r="AB122" s="262" t="e">
        <f t="shared" si="113"/>
        <v>#REF!</v>
      </c>
      <c r="AC122" s="224" t="e">
        <f>'M7-管理费用'!AC416</f>
        <v>#REF!</v>
      </c>
      <c r="AD122" s="224" t="e">
        <f>'M7-管理费用'!AD416</f>
        <v>#REF!</v>
      </c>
      <c r="AE122" s="187" t="e">
        <f t="shared" si="119"/>
        <v>#REF!</v>
      </c>
      <c r="AF122" s="262" t="e">
        <f t="shared" si="114"/>
        <v>#REF!</v>
      </c>
      <c r="AG122" s="12"/>
    </row>
    <row r="123" spans="2:33" s="8" customFormat="1" ht="15" customHeight="1" outlineLevel="1">
      <c r="B123" s="37" t="s">
        <v>621</v>
      </c>
      <c r="C123" s="37"/>
      <c r="D123" s="224">
        <f>'M8-财务费用'!D235</f>
        <v>387.64105500000005</v>
      </c>
      <c r="E123" s="224">
        <f>'M8-财务费用'!E235</f>
        <v>44.412859280793541</v>
      </c>
      <c r="F123" s="224">
        <f>'M8-财务费用'!F235</f>
        <v>42.775689404766105</v>
      </c>
      <c r="G123" s="224">
        <f>'M8-财务费用'!G235</f>
        <v>34.804412411411342</v>
      </c>
      <c r="H123" s="186">
        <f t="shared" si="115"/>
        <v>509.6340160969711</v>
      </c>
      <c r="I123" s="224">
        <f>'M8-财务费用'!I235</f>
        <v>48.163284999999995</v>
      </c>
      <c r="J123" s="224">
        <f>'M8-财务费用'!J235</f>
        <v>32.805081999999999</v>
      </c>
      <c r="K123" s="224">
        <f>'M8-财务费用'!K235</f>
        <v>50.869543000000007</v>
      </c>
      <c r="L123" s="224">
        <f>'M8-财务费用'!L235</f>
        <v>47.997011999999991</v>
      </c>
      <c r="M123" s="224">
        <f>'M8-财务费用'!M235</f>
        <v>47.42629500000001</v>
      </c>
      <c r="N123" s="224">
        <f>'M8-财务费用'!N235</f>
        <v>43.712270999999987</v>
      </c>
      <c r="O123" s="188">
        <f t="shared" si="116"/>
        <v>270.97348799999997</v>
      </c>
      <c r="P123" s="224">
        <f>'M8-财务费用'!P235</f>
        <v>37.55425000000001</v>
      </c>
      <c r="Q123" s="224">
        <f>'M8-财务费用'!Q235</f>
        <v>36.665212927967872</v>
      </c>
      <c r="R123" s="224">
        <f>'M8-财务费用'!R235</f>
        <v>51.171031209687605</v>
      </c>
      <c r="S123" s="224">
        <f>'M8-财务费用'!S235</f>
        <v>50.634040650918749</v>
      </c>
      <c r="T123" s="224">
        <f>'M8-财务费用'!T235</f>
        <v>48.923235992078155</v>
      </c>
      <c r="U123" s="224">
        <f>'M8-财务费用'!U235</f>
        <v>37.62878285165813</v>
      </c>
      <c r="V123" s="188">
        <f t="shared" si="117"/>
        <v>262.57655363231049</v>
      </c>
      <c r="W123" s="187">
        <f t="shared" si="111"/>
        <v>533.55004163231047</v>
      </c>
      <c r="X123" s="262">
        <f t="shared" si="112"/>
        <v>4.6927843864309038E-2</v>
      </c>
      <c r="Y123" s="224">
        <f>'M8-财务费用'!Y235</f>
        <v>0</v>
      </c>
      <c r="Z123" s="224">
        <f>'M8-财务费用'!Z235</f>
        <v>0</v>
      </c>
      <c r="AA123" s="187">
        <f t="shared" si="118"/>
        <v>0</v>
      </c>
      <c r="AB123" s="262">
        <f t="shared" si="113"/>
        <v>-1</v>
      </c>
      <c r="AC123" s="224">
        <f>'M8-财务费用'!AC235</f>
        <v>0</v>
      </c>
      <c r="AD123" s="224">
        <f>'M8-财务费用'!AD235</f>
        <v>0</v>
      </c>
      <c r="AE123" s="187">
        <f t="shared" si="119"/>
        <v>0</v>
      </c>
      <c r="AF123" s="262">
        <f t="shared" si="114"/>
        <v>0</v>
      </c>
      <c r="AG123" s="12"/>
    </row>
    <row r="124" spans="2:33" s="8" customFormat="1" ht="15" customHeight="1" outlineLevel="1">
      <c r="B124" s="37" t="s">
        <v>622</v>
      </c>
      <c r="C124" s="288"/>
      <c r="D124" s="46"/>
      <c r="E124" s="46"/>
      <c r="F124" s="46"/>
      <c r="G124" s="46"/>
      <c r="H124" s="186">
        <f t="shared" si="115"/>
        <v>0</v>
      </c>
      <c r="I124" s="46"/>
      <c r="J124" s="46"/>
      <c r="K124" s="46"/>
      <c r="L124" s="46"/>
      <c r="M124" s="46"/>
      <c r="N124" s="46"/>
      <c r="O124" s="188">
        <f t="shared" si="116"/>
        <v>0</v>
      </c>
      <c r="P124" s="46"/>
      <c r="Q124" s="46"/>
      <c r="R124" s="46"/>
      <c r="S124" s="46"/>
      <c r="T124" s="46"/>
      <c r="U124" s="46"/>
      <c r="V124" s="188">
        <f t="shared" si="117"/>
        <v>0</v>
      </c>
      <c r="W124" s="187">
        <f t="shared" si="111"/>
        <v>0</v>
      </c>
      <c r="X124" s="262">
        <f t="shared" si="112"/>
        <v>0</v>
      </c>
      <c r="Y124" s="190"/>
      <c r="Z124" s="190"/>
      <c r="AA124" s="187">
        <f t="shared" si="118"/>
        <v>0</v>
      </c>
      <c r="AB124" s="262">
        <f t="shared" si="113"/>
        <v>0</v>
      </c>
      <c r="AC124" s="190"/>
      <c r="AD124" s="190"/>
      <c r="AE124" s="187">
        <f t="shared" si="119"/>
        <v>0</v>
      </c>
      <c r="AF124" s="262">
        <f t="shared" si="114"/>
        <v>0</v>
      </c>
      <c r="AG124" s="12"/>
    </row>
    <row r="125" spans="2:33" s="8" customFormat="1" ht="15" customHeight="1" outlineLevel="1">
      <c r="B125" s="11" t="s">
        <v>623</v>
      </c>
      <c r="C125" s="287"/>
      <c r="D125" s="46"/>
      <c r="E125" s="46"/>
      <c r="F125" s="46"/>
      <c r="G125" s="46"/>
      <c r="H125" s="186">
        <f t="shared" si="115"/>
        <v>0</v>
      </c>
      <c r="I125" s="46"/>
      <c r="J125" s="46"/>
      <c r="K125" s="46"/>
      <c r="L125" s="46"/>
      <c r="M125" s="46"/>
      <c r="N125" s="46"/>
      <c r="O125" s="188">
        <f t="shared" si="116"/>
        <v>0</v>
      </c>
      <c r="P125" s="46"/>
      <c r="Q125" s="46"/>
      <c r="R125" s="46"/>
      <c r="S125" s="46"/>
      <c r="T125" s="46"/>
      <c r="U125" s="46"/>
      <c r="V125" s="188">
        <f t="shared" si="117"/>
        <v>0</v>
      </c>
      <c r="W125" s="187">
        <f t="shared" si="111"/>
        <v>0</v>
      </c>
      <c r="X125" s="262">
        <f t="shared" si="112"/>
        <v>0</v>
      </c>
      <c r="Y125" s="190"/>
      <c r="Z125" s="190"/>
      <c r="AA125" s="187">
        <f t="shared" si="118"/>
        <v>0</v>
      </c>
      <c r="AB125" s="262">
        <f t="shared" si="113"/>
        <v>0</v>
      </c>
      <c r="AC125" s="190"/>
      <c r="AD125" s="190"/>
      <c r="AE125" s="187">
        <f t="shared" si="119"/>
        <v>0</v>
      </c>
      <c r="AF125" s="262">
        <f t="shared" si="114"/>
        <v>0</v>
      </c>
      <c r="AG125" s="12"/>
    </row>
    <row r="126" spans="2:33" s="8" customFormat="1" ht="15" customHeight="1" outlineLevel="1">
      <c r="B126" s="37" t="s">
        <v>624</v>
      </c>
      <c r="C126" s="288"/>
      <c r="D126" s="46"/>
      <c r="E126" s="46"/>
      <c r="F126" s="46"/>
      <c r="G126" s="46"/>
      <c r="H126" s="186">
        <f t="shared" si="115"/>
        <v>0</v>
      </c>
      <c r="I126" s="46"/>
      <c r="J126" s="46"/>
      <c r="K126" s="46"/>
      <c r="L126" s="46"/>
      <c r="M126" s="46"/>
      <c r="N126" s="46"/>
      <c r="O126" s="188">
        <f t="shared" si="116"/>
        <v>0</v>
      </c>
      <c r="P126" s="46"/>
      <c r="Q126" s="46"/>
      <c r="R126" s="46"/>
      <c r="S126" s="46"/>
      <c r="T126" s="46"/>
      <c r="U126" s="46"/>
      <c r="V126" s="188">
        <f t="shared" si="117"/>
        <v>0</v>
      </c>
      <c r="W126" s="187">
        <f t="shared" si="111"/>
        <v>0</v>
      </c>
      <c r="X126" s="262">
        <f t="shared" si="112"/>
        <v>0</v>
      </c>
      <c r="Y126" s="190"/>
      <c r="Z126" s="190"/>
      <c r="AA126" s="187">
        <f t="shared" si="118"/>
        <v>0</v>
      </c>
      <c r="AB126" s="262">
        <f t="shared" si="113"/>
        <v>0</v>
      </c>
      <c r="AC126" s="190"/>
      <c r="AD126" s="190"/>
      <c r="AE126" s="187">
        <f t="shared" si="119"/>
        <v>0</v>
      </c>
      <c r="AF126" s="262">
        <f t="shared" si="114"/>
        <v>0</v>
      </c>
      <c r="AG126" s="12"/>
    </row>
    <row r="127" spans="2:33" s="8" customFormat="1" ht="15" customHeight="1" outlineLevel="1">
      <c r="B127" s="37" t="s">
        <v>625</v>
      </c>
      <c r="C127" s="288"/>
      <c r="D127" s="46"/>
      <c r="E127" s="46"/>
      <c r="F127" s="46"/>
      <c r="G127" s="46"/>
      <c r="H127" s="186">
        <f t="shared" si="115"/>
        <v>0</v>
      </c>
      <c r="I127" s="46"/>
      <c r="J127" s="46"/>
      <c r="K127" s="46"/>
      <c r="L127" s="46"/>
      <c r="M127" s="46"/>
      <c r="N127" s="46"/>
      <c r="O127" s="188">
        <f t="shared" si="116"/>
        <v>0</v>
      </c>
      <c r="P127" s="46"/>
      <c r="Q127" s="46"/>
      <c r="R127" s="46"/>
      <c r="S127" s="46"/>
      <c r="T127" s="46"/>
      <c r="U127" s="46"/>
      <c r="V127" s="188">
        <f t="shared" si="117"/>
        <v>0</v>
      </c>
      <c r="W127" s="187">
        <f t="shared" si="111"/>
        <v>0</v>
      </c>
      <c r="X127" s="262">
        <f t="shared" si="112"/>
        <v>0</v>
      </c>
      <c r="Y127" s="190"/>
      <c r="Z127" s="190"/>
      <c r="AA127" s="187">
        <f t="shared" si="118"/>
        <v>0</v>
      </c>
      <c r="AB127" s="262">
        <f t="shared" si="113"/>
        <v>0</v>
      </c>
      <c r="AC127" s="190"/>
      <c r="AD127" s="190"/>
      <c r="AE127" s="187">
        <f t="shared" si="119"/>
        <v>0</v>
      </c>
      <c r="AF127" s="262">
        <f t="shared" si="114"/>
        <v>0</v>
      </c>
      <c r="AG127" s="12"/>
    </row>
    <row r="128" spans="2:33" s="9" customFormat="1" ht="15" customHeight="1" outlineLevel="1">
      <c r="B128" s="10" t="s">
        <v>750</v>
      </c>
      <c r="C128" s="10"/>
      <c r="D128" s="184" t="e">
        <f>D118-D119-D120-D121-D122-D123-D124+D125+D126</f>
        <v>#REF!</v>
      </c>
      <c r="E128" s="184" t="e">
        <f t="shared" ref="E128:W128" si="120">E118-E119-E120-E121-E122-E123-E124+E125+E126</f>
        <v>#REF!</v>
      </c>
      <c r="F128" s="184" t="e">
        <f t="shared" si="120"/>
        <v>#REF!</v>
      </c>
      <c r="G128" s="184" t="e">
        <f t="shared" si="120"/>
        <v>#REF!</v>
      </c>
      <c r="H128" s="184" t="e">
        <f t="shared" si="120"/>
        <v>#REF!</v>
      </c>
      <c r="I128" s="184">
        <f t="shared" si="120"/>
        <v>194.28756530345296</v>
      </c>
      <c r="J128" s="184">
        <f t="shared" si="120"/>
        <v>-237.67661021579286</v>
      </c>
      <c r="K128" s="184">
        <f t="shared" si="120"/>
        <v>795.8184255937075</v>
      </c>
      <c r="L128" s="184">
        <f t="shared" si="120"/>
        <v>625.97726944259171</v>
      </c>
      <c r="M128" s="184">
        <f t="shared" si="120"/>
        <v>820.43838033118061</v>
      </c>
      <c r="N128" s="184">
        <f t="shared" si="120"/>
        <v>274.64925267260242</v>
      </c>
      <c r="O128" s="184">
        <f t="shared" si="120"/>
        <v>2473.4942831277381</v>
      </c>
      <c r="P128" s="184">
        <f t="shared" si="120"/>
        <v>-6.3877635868533247</v>
      </c>
      <c r="Q128" s="184">
        <f t="shared" si="120"/>
        <v>27.221633945088371</v>
      </c>
      <c r="R128" s="184">
        <f t="shared" si="120"/>
        <v>804.73670658860738</v>
      </c>
      <c r="S128" s="184">
        <f t="shared" si="120"/>
        <v>931.7148181761039</v>
      </c>
      <c r="T128" s="184">
        <f t="shared" si="120"/>
        <v>474.55507607017216</v>
      </c>
      <c r="U128" s="184">
        <f t="shared" si="120"/>
        <v>953.34589088917323</v>
      </c>
      <c r="V128" s="184">
        <f t="shared" si="120"/>
        <v>3185.1863620822933</v>
      </c>
      <c r="W128" s="184">
        <f t="shared" si="120"/>
        <v>5658.6806452100336</v>
      </c>
      <c r="X128" s="185" t="e">
        <f t="shared" si="112"/>
        <v>#REF!</v>
      </c>
      <c r="Y128" s="184" t="e">
        <f>Y118-Y119-Y120-Y121-Y122-Y123-Y124+Y125+Y126</f>
        <v>#REF!</v>
      </c>
      <c r="Z128" s="184" t="e">
        <f>Z118-Z119-Z120-Z121-Z122-Z123-Z124+Z125+Z126</f>
        <v>#REF!</v>
      </c>
      <c r="AA128" s="184" t="e">
        <f>AA118-AA119-AA120-AA121-AA122-AA123-AA124+AA125+AA126</f>
        <v>#REF!</v>
      </c>
      <c r="AB128" s="185" t="e">
        <f t="shared" si="113"/>
        <v>#REF!</v>
      </c>
      <c r="AC128" s="184" t="e">
        <f>AC118-AC119-AC120-AC121-AC122-AC123-AC124+AC125+AC126</f>
        <v>#REF!</v>
      </c>
      <c r="AD128" s="184" t="e">
        <f>AD118-AD119-AD120-AD121-AD122-AD123-AD124+AD125+AD126</f>
        <v>#REF!</v>
      </c>
      <c r="AE128" s="184" t="e">
        <f>AE118-AE119-AE120-AE121-AE122-AE123-AE124+AE125+AE126</f>
        <v>#REF!</v>
      </c>
      <c r="AF128" s="185" t="e">
        <f t="shared" si="114"/>
        <v>#REF!</v>
      </c>
      <c r="AG128" s="12"/>
    </row>
    <row r="129" spans="2:33" s="8" customFormat="1" ht="15" customHeight="1" outlineLevel="1">
      <c r="B129" s="11" t="s">
        <v>626</v>
      </c>
      <c r="C129" s="287"/>
      <c r="D129" s="46"/>
      <c r="E129" s="40"/>
      <c r="F129" s="41"/>
      <c r="G129" s="41"/>
      <c r="H129" s="186">
        <f>SUM(D129:G129)</f>
        <v>0</v>
      </c>
      <c r="I129" s="41"/>
      <c r="J129" s="41"/>
      <c r="K129" s="41"/>
      <c r="L129" s="41"/>
      <c r="M129" s="41"/>
      <c r="N129" s="41"/>
      <c r="O129" s="224">
        <f>SUM(I129:N129)</f>
        <v>0</v>
      </c>
      <c r="P129" s="41"/>
      <c r="Q129" s="41"/>
      <c r="R129" s="41"/>
      <c r="S129" s="41"/>
      <c r="T129" s="41"/>
      <c r="U129" s="41"/>
      <c r="V129" s="188">
        <f>SUM(P129:U129)</f>
        <v>0</v>
      </c>
      <c r="W129" s="187">
        <f>O129+V129</f>
        <v>0</v>
      </c>
      <c r="X129" s="262">
        <f t="shared" si="112"/>
        <v>0</v>
      </c>
      <c r="Y129" s="191"/>
      <c r="Z129" s="191"/>
      <c r="AA129" s="187">
        <f>Y129+Z129</f>
        <v>0</v>
      </c>
      <c r="AB129" s="262">
        <f t="shared" si="113"/>
        <v>0</v>
      </c>
      <c r="AC129" s="191"/>
      <c r="AD129" s="191"/>
      <c r="AE129" s="187">
        <f>AC129+AD129</f>
        <v>0</v>
      </c>
      <c r="AF129" s="262">
        <f t="shared" si="114"/>
        <v>0</v>
      </c>
      <c r="AG129" s="12"/>
    </row>
    <row r="130" spans="2:33" s="8" customFormat="1" ht="15" customHeight="1" outlineLevel="1">
      <c r="B130" s="11" t="s">
        <v>627</v>
      </c>
      <c r="C130" s="287"/>
      <c r="D130" s="46"/>
      <c r="E130" s="40"/>
      <c r="F130" s="41"/>
      <c r="G130" s="41"/>
      <c r="H130" s="186">
        <f>SUM(D130:G130)</f>
        <v>0</v>
      </c>
      <c r="I130" s="41"/>
      <c r="J130" s="41"/>
      <c r="K130" s="41"/>
      <c r="L130" s="41"/>
      <c r="M130" s="41"/>
      <c r="N130" s="41"/>
      <c r="O130" s="224">
        <f>SUM(I130:N130)</f>
        <v>0</v>
      </c>
      <c r="P130" s="41"/>
      <c r="Q130" s="41"/>
      <c r="R130" s="41"/>
      <c r="S130" s="41"/>
      <c r="T130" s="41"/>
      <c r="U130" s="41"/>
      <c r="V130" s="188">
        <f>SUM(P130:U130)</f>
        <v>0</v>
      </c>
      <c r="W130" s="187">
        <f>O130+V130</f>
        <v>0</v>
      </c>
      <c r="X130" s="262">
        <f t="shared" si="112"/>
        <v>0</v>
      </c>
      <c r="Y130" s="191"/>
      <c r="Z130" s="191"/>
      <c r="AA130" s="187">
        <f>Y130+Z130</f>
        <v>0</v>
      </c>
      <c r="AB130" s="262">
        <f t="shared" si="113"/>
        <v>0</v>
      </c>
      <c r="AC130" s="191"/>
      <c r="AD130" s="191"/>
      <c r="AE130" s="187">
        <f>AC130+AD130</f>
        <v>0</v>
      </c>
      <c r="AF130" s="262">
        <f t="shared" si="114"/>
        <v>0</v>
      </c>
      <c r="AG130" s="12"/>
    </row>
    <row r="131" spans="2:33" s="8" customFormat="1" ht="15" customHeight="1" outlineLevel="1">
      <c r="B131" s="37" t="s">
        <v>628</v>
      </c>
      <c r="C131" s="288"/>
      <c r="D131" s="46"/>
      <c r="E131" s="40"/>
      <c r="F131" s="41"/>
      <c r="G131" s="41"/>
      <c r="H131" s="186">
        <f>SUM(D131:G131)</f>
        <v>0</v>
      </c>
      <c r="I131" s="41"/>
      <c r="J131" s="41"/>
      <c r="K131" s="41"/>
      <c r="L131" s="41"/>
      <c r="M131" s="41"/>
      <c r="N131" s="41"/>
      <c r="O131" s="224">
        <f>SUM(I131:N131)</f>
        <v>0</v>
      </c>
      <c r="P131" s="41"/>
      <c r="Q131" s="41"/>
      <c r="R131" s="41"/>
      <c r="S131" s="41"/>
      <c r="T131" s="41"/>
      <c r="U131" s="41"/>
      <c r="V131" s="188">
        <f>SUM(P131:U131)</f>
        <v>0</v>
      </c>
      <c r="W131" s="187">
        <f>O131+V131</f>
        <v>0</v>
      </c>
      <c r="X131" s="262">
        <f t="shared" si="112"/>
        <v>0</v>
      </c>
      <c r="Y131" s="191"/>
      <c r="Z131" s="191"/>
      <c r="AA131" s="187">
        <f>Y131+Z131</f>
        <v>0</v>
      </c>
      <c r="AB131" s="262">
        <f t="shared" si="113"/>
        <v>0</v>
      </c>
      <c r="AC131" s="191"/>
      <c r="AD131" s="191"/>
      <c r="AE131" s="187">
        <f>AC131+AD131</f>
        <v>0</v>
      </c>
      <c r="AF131" s="262">
        <f t="shared" si="114"/>
        <v>0</v>
      </c>
      <c r="AG131" s="12"/>
    </row>
    <row r="132" spans="2:33" s="9" customFormat="1" ht="15" customHeight="1" outlineLevel="1">
      <c r="B132" s="10" t="s">
        <v>751</v>
      </c>
      <c r="C132" s="10"/>
      <c r="D132" s="184" t="e">
        <f t="shared" ref="D132:W132" si="121">D128+D129-D130</f>
        <v>#REF!</v>
      </c>
      <c r="E132" s="184" t="e">
        <f t="shared" si="121"/>
        <v>#REF!</v>
      </c>
      <c r="F132" s="184" t="e">
        <f t="shared" si="121"/>
        <v>#REF!</v>
      </c>
      <c r="G132" s="184" t="e">
        <f t="shared" si="121"/>
        <v>#REF!</v>
      </c>
      <c r="H132" s="184" t="e">
        <f t="shared" si="121"/>
        <v>#REF!</v>
      </c>
      <c r="I132" s="184">
        <f t="shared" si="121"/>
        <v>194.28756530345296</v>
      </c>
      <c r="J132" s="184">
        <f t="shared" si="121"/>
        <v>-237.67661021579286</v>
      </c>
      <c r="K132" s="184">
        <f t="shared" si="121"/>
        <v>795.8184255937075</v>
      </c>
      <c r="L132" s="184">
        <f t="shared" si="121"/>
        <v>625.97726944259171</v>
      </c>
      <c r="M132" s="184">
        <f t="shared" si="121"/>
        <v>820.43838033118061</v>
      </c>
      <c r="N132" s="184">
        <f t="shared" si="121"/>
        <v>274.64925267260242</v>
      </c>
      <c r="O132" s="184">
        <f t="shared" si="121"/>
        <v>2473.4942831277381</v>
      </c>
      <c r="P132" s="184">
        <f t="shared" si="121"/>
        <v>-6.3877635868533247</v>
      </c>
      <c r="Q132" s="184">
        <f t="shared" si="121"/>
        <v>27.221633945088371</v>
      </c>
      <c r="R132" s="184">
        <f t="shared" si="121"/>
        <v>804.73670658860738</v>
      </c>
      <c r="S132" s="184">
        <f t="shared" si="121"/>
        <v>931.7148181761039</v>
      </c>
      <c r="T132" s="184">
        <f t="shared" si="121"/>
        <v>474.55507607017216</v>
      </c>
      <c r="U132" s="184">
        <f t="shared" si="121"/>
        <v>953.34589088917323</v>
      </c>
      <c r="V132" s="184">
        <f t="shared" si="121"/>
        <v>3185.1863620822933</v>
      </c>
      <c r="W132" s="184">
        <f t="shared" si="121"/>
        <v>5658.6806452100336</v>
      </c>
      <c r="X132" s="185" t="e">
        <f t="shared" si="112"/>
        <v>#REF!</v>
      </c>
      <c r="Y132" s="184" t="e">
        <f>Y128+Y129-Y130</f>
        <v>#REF!</v>
      </c>
      <c r="Z132" s="184" t="e">
        <f>Z128+Z129-Z130</f>
        <v>#REF!</v>
      </c>
      <c r="AA132" s="184" t="e">
        <f>AA128+AA129-AA130</f>
        <v>#REF!</v>
      </c>
      <c r="AB132" s="185" t="e">
        <f t="shared" si="113"/>
        <v>#REF!</v>
      </c>
      <c r="AC132" s="184" t="e">
        <f>AC128+AC129-AC130</f>
        <v>#REF!</v>
      </c>
      <c r="AD132" s="184" t="e">
        <f>AD128+AD129-AD130</f>
        <v>#REF!</v>
      </c>
      <c r="AE132" s="184" t="e">
        <f>AE128+AE129-AE130</f>
        <v>#REF!</v>
      </c>
      <c r="AF132" s="185" t="e">
        <f t="shared" si="114"/>
        <v>#REF!</v>
      </c>
      <c r="AG132" s="12"/>
    </row>
    <row r="133" spans="2:33" s="8" customFormat="1" ht="15" customHeight="1" outlineLevel="1">
      <c r="B133" s="11" t="s">
        <v>629</v>
      </c>
      <c r="C133" s="11"/>
      <c r="D133" s="42"/>
      <c r="E133" s="42"/>
      <c r="F133" s="42"/>
      <c r="G133" s="42"/>
      <c r="H133" s="186">
        <f>SUM(D133:G133)</f>
        <v>0</v>
      </c>
      <c r="I133" s="42"/>
      <c r="J133" s="42"/>
      <c r="K133" s="42"/>
      <c r="L133" s="42"/>
      <c r="M133" s="42"/>
      <c r="N133" s="42"/>
      <c r="O133" s="188">
        <f>SUM(I133:N133)</f>
        <v>0</v>
      </c>
      <c r="P133" s="42"/>
      <c r="Q133" s="42"/>
      <c r="R133" s="42"/>
      <c r="S133" s="42"/>
      <c r="T133" s="42"/>
      <c r="U133" s="42"/>
      <c r="V133" s="188">
        <f>SUM(P133:U133)</f>
        <v>0</v>
      </c>
      <c r="W133" s="187">
        <f>O133+V133</f>
        <v>0</v>
      </c>
      <c r="X133" s="262">
        <f t="shared" si="112"/>
        <v>0</v>
      </c>
      <c r="Y133" s="42"/>
      <c r="Z133" s="42"/>
      <c r="AA133" s="187">
        <f>Y133+Z133</f>
        <v>0</v>
      </c>
      <c r="AB133" s="262">
        <f t="shared" si="113"/>
        <v>0</v>
      </c>
      <c r="AC133" s="42"/>
      <c r="AD133" s="42"/>
      <c r="AE133" s="187">
        <f>AC133+AD133</f>
        <v>0</v>
      </c>
      <c r="AF133" s="262">
        <f t="shared" si="114"/>
        <v>0</v>
      </c>
      <c r="AG133" s="12"/>
    </row>
    <row r="134" spans="2:33" s="9" customFormat="1" ht="15" customHeight="1" outlineLevel="1">
      <c r="B134" s="10" t="s">
        <v>752</v>
      </c>
      <c r="C134" s="10"/>
      <c r="D134" s="184" t="e">
        <f>D132-D133</f>
        <v>#REF!</v>
      </c>
      <c r="E134" s="184" t="e">
        <f t="shared" ref="E134:W134" si="122">E132-E133</f>
        <v>#REF!</v>
      </c>
      <c r="F134" s="184" t="e">
        <f t="shared" si="122"/>
        <v>#REF!</v>
      </c>
      <c r="G134" s="184" t="e">
        <f t="shared" si="122"/>
        <v>#REF!</v>
      </c>
      <c r="H134" s="184" t="e">
        <f t="shared" si="122"/>
        <v>#REF!</v>
      </c>
      <c r="I134" s="184">
        <f t="shared" si="122"/>
        <v>194.28756530345296</v>
      </c>
      <c r="J134" s="184">
        <f t="shared" si="122"/>
        <v>-237.67661021579286</v>
      </c>
      <c r="K134" s="184">
        <f t="shared" si="122"/>
        <v>795.8184255937075</v>
      </c>
      <c r="L134" s="184">
        <f t="shared" si="122"/>
        <v>625.97726944259171</v>
      </c>
      <c r="M134" s="184">
        <f t="shared" si="122"/>
        <v>820.43838033118061</v>
      </c>
      <c r="N134" s="184">
        <f t="shared" si="122"/>
        <v>274.64925267260242</v>
      </c>
      <c r="O134" s="184">
        <f t="shared" si="122"/>
        <v>2473.4942831277381</v>
      </c>
      <c r="P134" s="184">
        <f t="shared" si="122"/>
        <v>-6.3877635868533247</v>
      </c>
      <c r="Q134" s="184">
        <f t="shared" si="122"/>
        <v>27.221633945088371</v>
      </c>
      <c r="R134" s="184">
        <f t="shared" si="122"/>
        <v>804.73670658860738</v>
      </c>
      <c r="S134" s="184">
        <f t="shared" si="122"/>
        <v>931.7148181761039</v>
      </c>
      <c r="T134" s="184">
        <f t="shared" si="122"/>
        <v>474.55507607017216</v>
      </c>
      <c r="U134" s="184">
        <f t="shared" si="122"/>
        <v>953.34589088917323</v>
      </c>
      <c r="V134" s="184">
        <f t="shared" si="122"/>
        <v>3185.1863620822933</v>
      </c>
      <c r="W134" s="184">
        <f t="shared" si="122"/>
        <v>5658.6806452100336</v>
      </c>
      <c r="X134" s="185" t="e">
        <f t="shared" si="112"/>
        <v>#REF!</v>
      </c>
      <c r="Y134" s="184" t="e">
        <f>Y132-Y133</f>
        <v>#REF!</v>
      </c>
      <c r="Z134" s="184" t="e">
        <f>Z132-Z133</f>
        <v>#REF!</v>
      </c>
      <c r="AA134" s="184" t="e">
        <f>AA132-AA133</f>
        <v>#REF!</v>
      </c>
      <c r="AB134" s="185" t="e">
        <f t="shared" si="113"/>
        <v>#REF!</v>
      </c>
      <c r="AC134" s="184" t="e">
        <f>AC132-AC133</f>
        <v>#REF!</v>
      </c>
      <c r="AD134" s="184" t="e">
        <f>AD132-AD133</f>
        <v>#REF!</v>
      </c>
      <c r="AE134" s="184" t="e">
        <f>AE132-AE133</f>
        <v>#REF!</v>
      </c>
      <c r="AF134" s="185" t="e">
        <f t="shared" si="114"/>
        <v>#REF!</v>
      </c>
      <c r="AG134" s="12"/>
    </row>
    <row r="135" spans="2:33" s="9" customFormat="1" ht="15" customHeight="1" outlineLevel="1">
      <c r="B135" s="11" t="s">
        <v>630</v>
      </c>
      <c r="C135" s="11"/>
      <c r="D135" s="184" t="e">
        <f t="shared" ref="D135:N135" si="123">D134-D136</f>
        <v>#REF!</v>
      </c>
      <c r="E135" s="184" t="e">
        <f t="shared" si="123"/>
        <v>#REF!</v>
      </c>
      <c r="F135" s="184" t="e">
        <f t="shared" si="123"/>
        <v>#REF!</v>
      </c>
      <c r="G135" s="184" t="e">
        <f t="shared" si="123"/>
        <v>#REF!</v>
      </c>
      <c r="H135" s="184" t="e">
        <f t="shared" si="123"/>
        <v>#REF!</v>
      </c>
      <c r="I135" s="184">
        <f t="shared" si="123"/>
        <v>194.28756530345296</v>
      </c>
      <c r="J135" s="184">
        <f t="shared" si="123"/>
        <v>-237.67661021579286</v>
      </c>
      <c r="K135" s="184">
        <f t="shared" si="123"/>
        <v>795.8184255937075</v>
      </c>
      <c r="L135" s="184">
        <f t="shared" si="123"/>
        <v>625.97726944259171</v>
      </c>
      <c r="M135" s="184">
        <f t="shared" si="123"/>
        <v>820.43838033118061</v>
      </c>
      <c r="N135" s="184">
        <f t="shared" si="123"/>
        <v>274.64925267260242</v>
      </c>
      <c r="O135" s="184">
        <f>SUM(I135:N135)</f>
        <v>2473.4942831277422</v>
      </c>
      <c r="P135" s="184">
        <f t="shared" ref="P135:U135" si="124">P134-P136</f>
        <v>-6.3877635868533247</v>
      </c>
      <c r="Q135" s="184">
        <f t="shared" si="124"/>
        <v>27.221633945088371</v>
      </c>
      <c r="R135" s="184">
        <f t="shared" si="124"/>
        <v>804.73670658860738</v>
      </c>
      <c r="S135" s="184">
        <f t="shared" si="124"/>
        <v>931.7148181761039</v>
      </c>
      <c r="T135" s="184">
        <f t="shared" si="124"/>
        <v>474.55507607017216</v>
      </c>
      <c r="U135" s="184">
        <f t="shared" si="124"/>
        <v>953.34589088917323</v>
      </c>
      <c r="V135" s="184">
        <f>SUM(P135:U135)</f>
        <v>3185.1863620822915</v>
      </c>
      <c r="W135" s="184">
        <f>O135+V135</f>
        <v>5658.6806452100336</v>
      </c>
      <c r="X135" s="185" t="e">
        <f t="shared" si="112"/>
        <v>#REF!</v>
      </c>
      <c r="Y135" s="184" t="e">
        <f>Y134-Y136</f>
        <v>#REF!</v>
      </c>
      <c r="Z135" s="184" t="e">
        <f>Z134-Z136</f>
        <v>#REF!</v>
      </c>
      <c r="AA135" s="184" t="e">
        <f>AA134-AA136</f>
        <v>#REF!</v>
      </c>
      <c r="AB135" s="185" t="e">
        <f t="shared" si="113"/>
        <v>#REF!</v>
      </c>
      <c r="AC135" s="184" t="e">
        <f>AC134-AC136</f>
        <v>#REF!</v>
      </c>
      <c r="AD135" s="184" t="e">
        <f>AD134-AD136</f>
        <v>#REF!</v>
      </c>
      <c r="AE135" s="184" t="e">
        <f>AE134-AE136</f>
        <v>#REF!</v>
      </c>
      <c r="AF135" s="185" t="e">
        <f t="shared" si="114"/>
        <v>#REF!</v>
      </c>
      <c r="AG135" s="12"/>
    </row>
    <row r="136" spans="2:33" s="8" customFormat="1" ht="15" customHeight="1" outlineLevel="1">
      <c r="B136" s="11" t="s">
        <v>631</v>
      </c>
      <c r="C136" s="287"/>
      <c r="D136" s="46"/>
      <c r="E136" s="40"/>
      <c r="F136" s="41"/>
      <c r="G136" s="41"/>
      <c r="H136" s="186">
        <f>SUM(D136:G136)</f>
        <v>0</v>
      </c>
      <c r="I136" s="41"/>
      <c r="J136" s="41"/>
      <c r="K136" s="41"/>
      <c r="L136" s="41"/>
      <c r="M136" s="41"/>
      <c r="N136" s="41"/>
      <c r="O136" s="188">
        <f>SUM(I136:N136)</f>
        <v>0</v>
      </c>
      <c r="P136" s="41"/>
      <c r="Q136" s="41"/>
      <c r="R136" s="41"/>
      <c r="S136" s="41"/>
      <c r="T136" s="41"/>
      <c r="U136" s="41"/>
      <c r="V136" s="188">
        <f>SUM(P136:U136)</f>
        <v>0</v>
      </c>
      <c r="W136" s="187">
        <f>O136+V136</f>
        <v>0</v>
      </c>
      <c r="X136" s="262">
        <f t="shared" si="112"/>
        <v>0</v>
      </c>
      <c r="Y136" s="225"/>
      <c r="Z136" s="225"/>
      <c r="AA136" s="187">
        <f>Y136+Z136</f>
        <v>0</v>
      </c>
      <c r="AB136" s="262">
        <f t="shared" si="113"/>
        <v>0</v>
      </c>
      <c r="AC136" s="225"/>
      <c r="AD136" s="225"/>
      <c r="AE136" s="187">
        <f>AC136+AD136</f>
        <v>0</v>
      </c>
      <c r="AF136" s="262">
        <f t="shared" si="114"/>
        <v>0</v>
      </c>
      <c r="AG136" s="12"/>
    </row>
    <row r="137" spans="2:33" ht="15" customHeight="1" outlineLevel="1">
      <c r="B137" s="366"/>
      <c r="C137" s="6"/>
      <c r="D137" s="687"/>
      <c r="E137" s="687"/>
      <c r="F137" s="687"/>
      <c r="G137" s="687"/>
      <c r="H137" s="687"/>
      <c r="I137" s="687"/>
      <c r="J137" s="687"/>
      <c r="K137" s="687"/>
      <c r="L137" s="687"/>
      <c r="M137" s="687"/>
      <c r="N137" s="687"/>
      <c r="O137" s="687"/>
      <c r="P137" s="687"/>
      <c r="Q137" s="687"/>
      <c r="R137" s="687"/>
      <c r="S137" s="687"/>
      <c r="T137" s="687"/>
      <c r="U137" s="687"/>
      <c r="V137" s="367"/>
      <c r="W137" s="367"/>
      <c r="X137" s="367"/>
      <c r="Y137" s="367"/>
      <c r="Z137" s="367"/>
      <c r="AA137" s="367"/>
      <c r="AB137" s="367"/>
      <c r="AC137" s="367"/>
      <c r="AD137" s="367"/>
      <c r="AE137" s="367"/>
      <c r="AF137" s="367"/>
    </row>
    <row r="138" spans="2:33" ht="15" customHeight="1" outlineLevel="1">
      <c r="B138" s="313" t="s">
        <v>668</v>
      </c>
      <c r="C138" s="314"/>
      <c r="D138" s="403" t="e">
        <f>IF(D118=0,0,(D118-D119-D120)/D118)</f>
        <v>#REF!</v>
      </c>
      <c r="E138" s="403" t="e">
        <f t="shared" ref="E138:V138" si="125">IF(E118=0,0,(E118-E119-E120)/E118)</f>
        <v>#REF!</v>
      </c>
      <c r="F138" s="403" t="e">
        <f t="shared" si="125"/>
        <v>#REF!</v>
      </c>
      <c r="G138" s="403" t="e">
        <f t="shared" si="125"/>
        <v>#REF!</v>
      </c>
      <c r="H138" s="404" t="e">
        <f t="shared" si="125"/>
        <v>#REF!</v>
      </c>
      <c r="I138" s="403">
        <f t="shared" si="125"/>
        <v>0.36774362759960183</v>
      </c>
      <c r="J138" s="403">
        <f t="shared" si="125"/>
        <v>0.30859146337265891</v>
      </c>
      <c r="K138" s="403">
        <f t="shared" si="125"/>
        <v>0.45612484349328736</v>
      </c>
      <c r="L138" s="403">
        <f t="shared" si="125"/>
        <v>0.43426974889720643</v>
      </c>
      <c r="M138" s="403">
        <f t="shared" si="125"/>
        <v>0.44875560679636545</v>
      </c>
      <c r="N138" s="403">
        <f t="shared" si="125"/>
        <v>0.39415558810879708</v>
      </c>
      <c r="O138" s="404">
        <f t="shared" si="125"/>
        <v>0.40855762725648848</v>
      </c>
      <c r="P138" s="403">
        <f t="shared" si="125"/>
        <v>0.35029351735797748</v>
      </c>
      <c r="Q138" s="403">
        <f t="shared" si="125"/>
        <v>0.34460103302328277</v>
      </c>
      <c r="R138" s="403">
        <f t="shared" si="125"/>
        <v>0.42899890614620473</v>
      </c>
      <c r="S138" s="403">
        <f t="shared" si="125"/>
        <v>0.46008937689135698</v>
      </c>
      <c r="T138" s="403">
        <f t="shared" si="125"/>
        <v>0.36854699941255836</v>
      </c>
      <c r="U138" s="403">
        <f t="shared" si="125"/>
        <v>0.60029117561150724</v>
      </c>
      <c r="V138" s="404">
        <f t="shared" si="125"/>
        <v>0.4254891937035602</v>
      </c>
      <c r="W138" s="404">
        <f>IF(W118=0,0,(W118-W119-W120)/W118)</f>
        <v>0.4171810850742062</v>
      </c>
      <c r="X138" s="185" t="e">
        <f>IF(H138=0,0,W138/H138-1)</f>
        <v>#REF!</v>
      </c>
      <c r="Y138" s="403" t="e">
        <f>IF(Y118=0,0,(Y118-Y119-Y120)/Y118)</f>
        <v>#REF!</v>
      </c>
      <c r="Z138" s="403" t="e">
        <f>IF(Z118=0,0,(Z118-Z119-Z120)/Z118)</f>
        <v>#REF!</v>
      </c>
      <c r="AA138" s="404" t="e">
        <f>IF(AA118=0,0,(AA118-AA119-AA120)/AA118)</f>
        <v>#REF!</v>
      </c>
      <c r="AB138" s="262" t="e">
        <f>IF(W138=0,0,AA138/W138-1)</f>
        <v>#REF!</v>
      </c>
      <c r="AC138" s="403" t="e">
        <f>IF(AC118=0,0,(AC118-AC119-AC120)/AC118)</f>
        <v>#REF!</v>
      </c>
      <c r="AD138" s="403" t="e">
        <f>IF(AD118=0,0,(AD118-AD119-AD120)/AD118)</f>
        <v>#REF!</v>
      </c>
      <c r="AE138" s="404" t="e">
        <f>IF(AE118=0,0,(AE118-AE119-AE120)/AE118)</f>
        <v>#REF!</v>
      </c>
      <c r="AF138" s="262" t="e">
        <f>IF(AA138=0,0,AE138/AA138-1)</f>
        <v>#REF!</v>
      </c>
    </row>
    <row r="139" spans="2:33" ht="15" customHeight="1" outlineLevel="1">
      <c r="B139" s="313" t="s">
        <v>1010</v>
      </c>
      <c r="C139" s="314"/>
      <c r="D139" s="403" t="e">
        <f>IF(D118=0,0,(D119+D120+D121+D122+D123)/D118)</f>
        <v>#REF!</v>
      </c>
      <c r="E139" s="403" t="e">
        <f t="shared" ref="E139:W139" si="126">IF(E118=0,0,(E119+E120+E121+E122+E123)/E118)</f>
        <v>#REF!</v>
      </c>
      <c r="F139" s="403" t="e">
        <f t="shared" si="126"/>
        <v>#REF!</v>
      </c>
      <c r="G139" s="403" t="e">
        <f t="shared" si="126"/>
        <v>#REF!</v>
      </c>
      <c r="H139" s="404" t="e">
        <f t="shared" si="126"/>
        <v>#REF!</v>
      </c>
      <c r="I139" s="403">
        <f t="shared" si="126"/>
        <v>0.9469224582896647</v>
      </c>
      <c r="J139" s="403">
        <f t="shared" si="126"/>
        <v>1.0826610051108998</v>
      </c>
      <c r="K139" s="403">
        <f t="shared" si="126"/>
        <v>0.81508837548380619</v>
      </c>
      <c r="L139" s="403">
        <f t="shared" si="126"/>
        <v>0.84768739963797157</v>
      </c>
      <c r="M139" s="403">
        <f t="shared" si="126"/>
        <v>0.81767836909585945</v>
      </c>
      <c r="N139" s="403">
        <f t="shared" si="126"/>
        <v>0.92735235134238037</v>
      </c>
      <c r="O139" s="404">
        <f t="shared" si="126"/>
        <v>0.8935209981037554</v>
      </c>
      <c r="P139" s="403">
        <f t="shared" si="126"/>
        <v>1.0018909466757289</v>
      </c>
      <c r="Q139" s="403">
        <f t="shared" si="126"/>
        <v>0.99214261296112694</v>
      </c>
      <c r="R139" s="403">
        <f t="shared" si="126"/>
        <v>0.8261013724747257</v>
      </c>
      <c r="S139" s="403">
        <f t="shared" si="126"/>
        <v>0.79832629181973414</v>
      </c>
      <c r="T139" s="403">
        <f t="shared" si="126"/>
        <v>0.89466173885520905</v>
      </c>
      <c r="U139" s="403">
        <f t="shared" si="126"/>
        <v>0.72889188135868199</v>
      </c>
      <c r="V139" s="404">
        <f t="shared" si="126"/>
        <v>0.86789823167038149</v>
      </c>
      <c r="W139" s="404">
        <f t="shared" si="126"/>
        <v>0.88047100381042476</v>
      </c>
      <c r="X139" s="185" t="e">
        <f>IF(H139=0,0,W139/H139-1)</f>
        <v>#REF!</v>
      </c>
      <c r="Y139" s="403" t="e">
        <f>IF(Y118=0,0,(Y119+Y120+Y121+Y122+Y123)/Y118)</f>
        <v>#REF!</v>
      </c>
      <c r="Z139" s="403" t="e">
        <f>IF(Z118=0,0,(Z119+Z120+Z121+Z122+Z123)/Z118)</f>
        <v>#REF!</v>
      </c>
      <c r="AA139" s="404" t="e">
        <f>IF(AA118=0,0,(AA119+AA120+AA121+AA122+AA123)/AA118)</f>
        <v>#REF!</v>
      </c>
      <c r="AB139" s="262" t="e">
        <f>IF(W139=0,0,AA139/W139-1)</f>
        <v>#REF!</v>
      </c>
      <c r="AC139" s="403" t="e">
        <f>IF(AC118=0,0,(AC119+AC120+AC121+AC122+AC123)/AC118)</f>
        <v>#REF!</v>
      </c>
      <c r="AD139" s="403" t="e">
        <f>IF(AD118=0,0,(AD119+AD120+AD121+AD122+AD123)/AD118)</f>
        <v>#REF!</v>
      </c>
      <c r="AE139" s="404" t="e">
        <f>IF(AE118=0,0,(AE119+AE120+AE121+AE122+AE123)/AE118)</f>
        <v>#REF!</v>
      </c>
      <c r="AF139" s="262" t="e">
        <f>IF(AA139=0,0,AE139/AA139-1)</f>
        <v>#REF!</v>
      </c>
    </row>
    <row r="140" spans="2:33" ht="15" customHeight="1" outlineLevel="1">
      <c r="B140" s="313" t="s">
        <v>1011</v>
      </c>
      <c r="C140" s="314"/>
      <c r="D140" s="403" t="e">
        <f>IF(D118=0,0,D134/D118)</f>
        <v>#REF!</v>
      </c>
      <c r="E140" s="403" t="e">
        <f t="shared" ref="E140:W140" si="127">IF(E118=0,0,E134/E118)</f>
        <v>#REF!</v>
      </c>
      <c r="F140" s="403" t="e">
        <f t="shared" si="127"/>
        <v>#REF!</v>
      </c>
      <c r="G140" s="403" t="e">
        <f t="shared" si="127"/>
        <v>#REF!</v>
      </c>
      <c r="H140" s="404" t="e">
        <f t="shared" si="127"/>
        <v>#REF!</v>
      </c>
      <c r="I140" s="403">
        <f t="shared" si="127"/>
        <v>5.3077541710335401E-2</v>
      </c>
      <c r="J140" s="403">
        <f t="shared" si="127"/>
        <v>-8.2661005110899938E-2</v>
      </c>
      <c r="K140" s="403">
        <f t="shared" si="127"/>
        <v>0.18491162451619381</v>
      </c>
      <c r="L140" s="403">
        <f t="shared" si="127"/>
        <v>0.15231260036202834</v>
      </c>
      <c r="M140" s="403">
        <f t="shared" si="127"/>
        <v>0.18232163090414066</v>
      </c>
      <c r="N140" s="403">
        <f t="shared" si="127"/>
        <v>7.264764865761951E-2</v>
      </c>
      <c r="O140" s="404">
        <f t="shared" si="127"/>
        <v>0.10647900189624464</v>
      </c>
      <c r="P140" s="403">
        <f t="shared" si="127"/>
        <v>-1.8909466757287923E-3</v>
      </c>
      <c r="Q140" s="403">
        <f t="shared" si="127"/>
        <v>7.8573870388730285E-3</v>
      </c>
      <c r="R140" s="403">
        <f t="shared" si="127"/>
        <v>0.17389862752527435</v>
      </c>
      <c r="S140" s="403">
        <f t="shared" si="127"/>
        <v>0.20167370818026584</v>
      </c>
      <c r="T140" s="403">
        <f t="shared" si="127"/>
        <v>0.10533826114479083</v>
      </c>
      <c r="U140" s="403">
        <f t="shared" si="127"/>
        <v>0.27110811864131812</v>
      </c>
      <c r="V140" s="404">
        <f t="shared" si="127"/>
        <v>0.13210176832961845</v>
      </c>
      <c r="W140" s="404">
        <f t="shared" si="127"/>
        <v>0.11952899618957516</v>
      </c>
      <c r="X140" s="185" t="e">
        <f>IF(H140=0,0,W140/H140-1)</f>
        <v>#REF!</v>
      </c>
      <c r="Y140" s="403" t="e">
        <f>IF(Y118=0,0,Y134/Y118)</f>
        <v>#REF!</v>
      </c>
      <c r="Z140" s="403" t="e">
        <f>IF(Z118=0,0,Z134/Z118)</f>
        <v>#REF!</v>
      </c>
      <c r="AA140" s="404" t="e">
        <f>IF(AA118=0,0,AA134/AA118)</f>
        <v>#REF!</v>
      </c>
      <c r="AB140" s="262" t="e">
        <f>IF(W140=0,0,AA140/W140-1)</f>
        <v>#REF!</v>
      </c>
      <c r="AC140" s="403" t="e">
        <f>IF(AC118=0,0,AC134/AC118)</f>
        <v>#REF!</v>
      </c>
      <c r="AD140" s="403" t="e">
        <f>IF(AD118=0,0,AD134/AD118)</f>
        <v>#REF!</v>
      </c>
      <c r="AE140" s="404" t="e">
        <f>IF(AE118=0,0,AE134/AE118)</f>
        <v>#REF!</v>
      </c>
      <c r="AF140" s="262" t="e">
        <f>IF(AA140=0,0,AE140/AA140-1)</f>
        <v>#REF!</v>
      </c>
    </row>
    <row r="142" spans="2:33" ht="15" customHeight="1">
      <c r="B142" s="544" t="s">
        <v>1505</v>
      </c>
    </row>
    <row r="143" spans="2:33" s="1" customFormat="1" ht="15" customHeight="1">
      <c r="B143" s="775" t="s">
        <v>643</v>
      </c>
      <c r="C143" s="266"/>
      <c r="D143" s="769" t="s">
        <v>1466</v>
      </c>
      <c r="E143" s="770"/>
      <c r="F143" s="770"/>
      <c r="G143" s="771"/>
      <c r="H143" s="540" t="s">
        <v>1466</v>
      </c>
      <c r="I143" s="772" t="s">
        <v>1458</v>
      </c>
      <c r="J143" s="773"/>
      <c r="K143" s="773"/>
      <c r="L143" s="773"/>
      <c r="M143" s="773"/>
      <c r="N143" s="773"/>
      <c r="O143" s="774"/>
      <c r="P143" s="772" t="s">
        <v>1458</v>
      </c>
      <c r="Q143" s="773"/>
      <c r="R143" s="773"/>
      <c r="S143" s="773"/>
      <c r="T143" s="773"/>
      <c r="U143" s="773"/>
      <c r="V143" s="774"/>
      <c r="W143" s="493" t="s">
        <v>1458</v>
      </c>
      <c r="X143" s="104" t="s">
        <v>1480</v>
      </c>
      <c r="Y143" s="493" t="s">
        <v>1457</v>
      </c>
      <c r="Z143" s="493" t="s">
        <v>1457</v>
      </c>
      <c r="AA143" s="493" t="s">
        <v>1457</v>
      </c>
      <c r="AB143" s="104" t="s">
        <v>1478</v>
      </c>
      <c r="AC143" s="493" t="s">
        <v>1456</v>
      </c>
      <c r="AD143" s="493" t="s">
        <v>1456</v>
      </c>
      <c r="AE143" s="493" t="s">
        <v>1456</v>
      </c>
      <c r="AF143" s="104" t="s">
        <v>1476</v>
      </c>
      <c r="AG143" s="12"/>
    </row>
    <row r="144" spans="2:33" s="2" customFormat="1" ht="15" customHeight="1">
      <c r="B144" s="776"/>
      <c r="C144" s="265"/>
      <c r="D144" s="100" t="s">
        <v>1420</v>
      </c>
      <c r="E144" s="101" t="s">
        <v>1421</v>
      </c>
      <c r="F144" s="101" t="s">
        <v>646</v>
      </c>
      <c r="G144" s="101" t="s">
        <v>647</v>
      </c>
      <c r="H144" s="102" t="s">
        <v>1422</v>
      </c>
      <c r="I144" s="101" t="s">
        <v>1423</v>
      </c>
      <c r="J144" s="101" t="s">
        <v>650</v>
      </c>
      <c r="K144" s="101" t="s">
        <v>651</v>
      </c>
      <c r="L144" s="101" t="s">
        <v>652</v>
      </c>
      <c r="M144" s="101" t="s">
        <v>653</v>
      </c>
      <c r="N144" s="101" t="s">
        <v>654</v>
      </c>
      <c r="O144" s="101" t="s">
        <v>1424</v>
      </c>
      <c r="P144" s="101" t="s">
        <v>1425</v>
      </c>
      <c r="Q144" s="101" t="s">
        <v>656</v>
      </c>
      <c r="R144" s="101" t="s">
        <v>657</v>
      </c>
      <c r="S144" s="101" t="s">
        <v>658</v>
      </c>
      <c r="T144" s="101" t="s">
        <v>646</v>
      </c>
      <c r="U144" s="101" t="s">
        <v>647</v>
      </c>
      <c r="V144" s="103" t="s">
        <v>1426</v>
      </c>
      <c r="W144" s="103" t="s">
        <v>1422</v>
      </c>
      <c r="X144" s="104" t="s">
        <v>608</v>
      </c>
      <c r="Y144" s="103" t="s">
        <v>1484</v>
      </c>
      <c r="Z144" s="103" t="s">
        <v>661</v>
      </c>
      <c r="AA144" s="103" t="s">
        <v>1422</v>
      </c>
      <c r="AB144" s="104" t="s">
        <v>608</v>
      </c>
      <c r="AC144" s="103" t="s">
        <v>1484</v>
      </c>
      <c r="AD144" s="103" t="s">
        <v>661</v>
      </c>
      <c r="AE144" s="103" t="s">
        <v>1422</v>
      </c>
      <c r="AF144" s="104" t="s">
        <v>608</v>
      </c>
      <c r="AG144" s="12"/>
    </row>
    <row r="145" spans="2:33" s="9" customFormat="1" ht="15" customHeight="1" outlineLevel="1">
      <c r="B145" s="10" t="s">
        <v>749</v>
      </c>
      <c r="C145" s="286"/>
      <c r="D145" s="545"/>
      <c r="E145" s="545"/>
      <c r="F145" s="545"/>
      <c r="G145" s="545"/>
      <c r="H145" s="184">
        <f>SUM(D145:G145)</f>
        <v>0</v>
      </c>
      <c r="I145" s="545"/>
      <c r="J145" s="545"/>
      <c r="K145" s="545"/>
      <c r="L145" s="545"/>
      <c r="M145" s="545"/>
      <c r="N145" s="545"/>
      <c r="O145" s="184">
        <f>SUM(I145:N145)</f>
        <v>0</v>
      </c>
      <c r="P145" s="545"/>
      <c r="Q145" s="545"/>
      <c r="R145" s="545"/>
      <c r="S145" s="545"/>
      <c r="T145" s="545"/>
      <c r="U145" s="545"/>
      <c r="V145" s="184">
        <f>SUM(P145:U145)</f>
        <v>0</v>
      </c>
      <c r="W145" s="184">
        <f t="shared" ref="W145:W154" si="128">O145+V145</f>
        <v>0</v>
      </c>
      <c r="X145" s="185">
        <f t="shared" ref="X145:X163" si="129">IF(H145=0,0,W145/H145-1)</f>
        <v>0</v>
      </c>
      <c r="Y145" s="545"/>
      <c r="Z145" s="545"/>
      <c r="AA145" s="187">
        <f>Y145+Z145</f>
        <v>0</v>
      </c>
      <c r="AB145" s="185">
        <f t="shared" ref="AB145:AB163" si="130">IF(W145=0,0,AA145/W145-1)</f>
        <v>0</v>
      </c>
      <c r="AC145" s="545"/>
      <c r="AD145" s="545"/>
      <c r="AE145" s="187">
        <f>AC145+AD145</f>
        <v>0</v>
      </c>
      <c r="AF145" s="185">
        <f t="shared" ref="AF145:AF163" si="131">IF(AA145=0,0,AE145/AA145-1)</f>
        <v>0</v>
      </c>
      <c r="AG145" s="12"/>
    </row>
    <row r="146" spans="2:33" s="8" customFormat="1" ht="15" customHeight="1" outlineLevel="1">
      <c r="B146" s="11" t="s">
        <v>617</v>
      </c>
      <c r="C146" s="287"/>
      <c r="D146" s="224">
        <f>'M4-营业成本'!D562</f>
        <v>0</v>
      </c>
      <c r="E146" s="224">
        <f>'M4-营业成本'!E562</f>
        <v>0</v>
      </c>
      <c r="F146" s="224">
        <f>'M4-营业成本'!F562</f>
        <v>0</v>
      </c>
      <c r="G146" s="224">
        <f>'M4-营业成本'!G562</f>
        <v>0</v>
      </c>
      <c r="H146" s="186">
        <f t="shared" ref="H146:H154" si="132">SUM(D146:G146)</f>
        <v>0</v>
      </c>
      <c r="I146" s="224">
        <f>'M4-营业成本'!I562</f>
        <v>0</v>
      </c>
      <c r="J146" s="224">
        <f>'M4-营业成本'!J562</f>
        <v>0</v>
      </c>
      <c r="K146" s="224">
        <f>'M4-营业成本'!K562</f>
        <v>0</v>
      </c>
      <c r="L146" s="224">
        <f>'M4-营业成本'!L562</f>
        <v>0</v>
      </c>
      <c r="M146" s="224">
        <f>'M4-营业成本'!M562</f>
        <v>0</v>
      </c>
      <c r="N146" s="224">
        <f>'M4-营业成本'!N562</f>
        <v>0</v>
      </c>
      <c r="O146" s="188">
        <f t="shared" ref="O146:O154" si="133">SUM(I146:N146)</f>
        <v>0</v>
      </c>
      <c r="P146" s="224">
        <f>'M4-营业成本'!P562</f>
        <v>0</v>
      </c>
      <c r="Q146" s="224">
        <f>'M4-营业成本'!Q562</f>
        <v>0</v>
      </c>
      <c r="R146" s="224">
        <f>'M4-营业成本'!R562</f>
        <v>0</v>
      </c>
      <c r="S146" s="224">
        <f>'M4-营业成本'!S562</f>
        <v>0</v>
      </c>
      <c r="T146" s="224">
        <f>'M4-营业成本'!T562</f>
        <v>0</v>
      </c>
      <c r="U146" s="224">
        <f>'M4-营业成本'!U562</f>
        <v>0</v>
      </c>
      <c r="V146" s="188">
        <f t="shared" ref="V146:V154" si="134">SUM(P146:U146)</f>
        <v>0</v>
      </c>
      <c r="W146" s="187">
        <f t="shared" si="128"/>
        <v>0</v>
      </c>
      <c r="X146" s="262">
        <f t="shared" si="129"/>
        <v>0</v>
      </c>
      <c r="Y146" s="224">
        <f>'M4-营业成本'!Y562</f>
        <v>0</v>
      </c>
      <c r="Z146" s="224">
        <f>'M4-营业成本'!Z562</f>
        <v>0</v>
      </c>
      <c r="AA146" s="187">
        <f>Y146+Z146</f>
        <v>0</v>
      </c>
      <c r="AB146" s="262">
        <f t="shared" si="130"/>
        <v>0</v>
      </c>
      <c r="AC146" s="224">
        <f>'M4-营业成本'!AC562</f>
        <v>0</v>
      </c>
      <c r="AD146" s="224">
        <f>'M4-营业成本'!AD562</f>
        <v>0</v>
      </c>
      <c r="AE146" s="187">
        <f>AC146+AD146</f>
        <v>0</v>
      </c>
      <c r="AF146" s="262">
        <f t="shared" si="131"/>
        <v>0</v>
      </c>
      <c r="AG146" s="12"/>
    </row>
    <row r="147" spans="2:33" s="8" customFormat="1" ht="15" customHeight="1" outlineLevel="1">
      <c r="B147" s="37" t="s">
        <v>618</v>
      </c>
      <c r="C147" s="288"/>
      <c r="D147" s="224">
        <f>'M5-营业税金及附加'!D86</f>
        <v>0</v>
      </c>
      <c r="E147" s="224">
        <f>'M5-营业税金及附加'!E86</f>
        <v>0</v>
      </c>
      <c r="F147" s="224">
        <f>'M5-营业税金及附加'!F86</f>
        <v>0</v>
      </c>
      <c r="G147" s="224">
        <f>'M5-营业税金及附加'!G86</f>
        <v>0</v>
      </c>
      <c r="H147" s="186">
        <f t="shared" si="132"/>
        <v>0</v>
      </c>
      <c r="I147" s="224">
        <f>'M5-营业税金及附加'!I86</f>
        <v>0</v>
      </c>
      <c r="J147" s="224">
        <f>'M5-营业税金及附加'!J86</f>
        <v>0</v>
      </c>
      <c r="K147" s="224">
        <f>'M5-营业税金及附加'!K86</f>
        <v>0</v>
      </c>
      <c r="L147" s="224">
        <f>'M5-营业税金及附加'!L86</f>
        <v>0</v>
      </c>
      <c r="M147" s="224">
        <f>'M5-营业税金及附加'!M86</f>
        <v>0</v>
      </c>
      <c r="N147" s="224">
        <f>'M5-营业税金及附加'!N86</f>
        <v>0</v>
      </c>
      <c r="O147" s="188">
        <f t="shared" si="133"/>
        <v>0</v>
      </c>
      <c r="P147" s="224">
        <f>'M5-营业税金及附加'!P86</f>
        <v>0</v>
      </c>
      <c r="Q147" s="224">
        <f>'M5-营业税金及附加'!Q86</f>
        <v>0</v>
      </c>
      <c r="R147" s="224">
        <f>'M5-营业税金及附加'!R86</f>
        <v>0</v>
      </c>
      <c r="S147" s="224">
        <f>'M5-营业税金及附加'!S86</f>
        <v>0</v>
      </c>
      <c r="T147" s="224">
        <f>'M5-营业税金及附加'!T86</f>
        <v>0</v>
      </c>
      <c r="U147" s="224">
        <f>'M5-营业税金及附加'!U86</f>
        <v>0</v>
      </c>
      <c r="V147" s="188">
        <f t="shared" si="134"/>
        <v>0</v>
      </c>
      <c r="W147" s="187">
        <f t="shared" si="128"/>
        <v>0</v>
      </c>
      <c r="X147" s="262">
        <f t="shared" si="129"/>
        <v>0</v>
      </c>
      <c r="Y147" s="224">
        <f>'M5-营业税金及附加'!Y86</f>
        <v>0</v>
      </c>
      <c r="Z147" s="224">
        <f>'M5-营业税金及附加'!Z86</f>
        <v>0</v>
      </c>
      <c r="AA147" s="187">
        <f t="shared" ref="AA147:AA154" si="135">Y147+Z147</f>
        <v>0</v>
      </c>
      <c r="AB147" s="262">
        <f t="shared" si="130"/>
        <v>0</v>
      </c>
      <c r="AC147" s="224">
        <f>'M5-营业税金及附加'!AC86</f>
        <v>0</v>
      </c>
      <c r="AD147" s="224">
        <f>'M5-营业税金及附加'!AD86</f>
        <v>0</v>
      </c>
      <c r="AE147" s="187">
        <f t="shared" ref="AE147:AE154" si="136">AC147+AD147</f>
        <v>0</v>
      </c>
      <c r="AF147" s="262">
        <f t="shared" si="131"/>
        <v>0</v>
      </c>
      <c r="AG147" s="12"/>
    </row>
    <row r="148" spans="2:33" s="8" customFormat="1" ht="15" customHeight="1" outlineLevel="1">
      <c r="B148" s="37" t="s">
        <v>619</v>
      </c>
      <c r="C148" s="37"/>
      <c r="D148" s="224">
        <f>'M6-销售费用'!D473</f>
        <v>0</v>
      </c>
      <c r="E148" s="224">
        <f>'M6-销售费用'!E473</f>
        <v>0</v>
      </c>
      <c r="F148" s="224">
        <f>'M6-销售费用'!F473</f>
        <v>0</v>
      </c>
      <c r="G148" s="224">
        <f>'M6-销售费用'!G473</f>
        <v>0</v>
      </c>
      <c r="H148" s="186">
        <f t="shared" si="132"/>
        <v>0</v>
      </c>
      <c r="I148" s="224">
        <f>'M6-销售费用'!I473</f>
        <v>0</v>
      </c>
      <c r="J148" s="224">
        <f>'M6-销售费用'!J473</f>
        <v>0</v>
      </c>
      <c r="K148" s="224">
        <f>'M6-销售费用'!K473</f>
        <v>0</v>
      </c>
      <c r="L148" s="224">
        <f>'M6-销售费用'!L473</f>
        <v>0</v>
      </c>
      <c r="M148" s="224">
        <f>'M6-销售费用'!M473</f>
        <v>0</v>
      </c>
      <c r="N148" s="224">
        <f>'M6-销售费用'!N473</f>
        <v>0</v>
      </c>
      <c r="O148" s="188">
        <f t="shared" si="133"/>
        <v>0</v>
      </c>
      <c r="P148" s="224">
        <f>'M6-销售费用'!P473</f>
        <v>0</v>
      </c>
      <c r="Q148" s="224">
        <f>'M6-销售费用'!Q473</f>
        <v>0</v>
      </c>
      <c r="R148" s="224">
        <f>'M6-销售费用'!R473</f>
        <v>0</v>
      </c>
      <c r="S148" s="224">
        <f>'M6-销售费用'!S473</f>
        <v>0</v>
      </c>
      <c r="T148" s="224">
        <f>'M6-销售费用'!T473</f>
        <v>0</v>
      </c>
      <c r="U148" s="224">
        <f>'M6-销售费用'!U473</f>
        <v>0</v>
      </c>
      <c r="V148" s="188">
        <f t="shared" si="134"/>
        <v>0</v>
      </c>
      <c r="W148" s="187">
        <f t="shared" si="128"/>
        <v>0</v>
      </c>
      <c r="X148" s="262">
        <f t="shared" si="129"/>
        <v>0</v>
      </c>
      <c r="Y148" s="224">
        <f>'M6-销售费用'!Y473</f>
        <v>0</v>
      </c>
      <c r="Z148" s="224">
        <f>'M6-销售费用'!Z473</f>
        <v>0</v>
      </c>
      <c r="AA148" s="187">
        <f t="shared" si="135"/>
        <v>0</v>
      </c>
      <c r="AB148" s="262">
        <f t="shared" si="130"/>
        <v>0</v>
      </c>
      <c r="AC148" s="224">
        <f>'M6-销售费用'!AC473</f>
        <v>0</v>
      </c>
      <c r="AD148" s="224">
        <f>'M6-销售费用'!AD473</f>
        <v>0</v>
      </c>
      <c r="AE148" s="187">
        <f t="shared" si="136"/>
        <v>0</v>
      </c>
      <c r="AF148" s="262">
        <f t="shared" si="131"/>
        <v>0</v>
      </c>
      <c r="AG148" s="12"/>
    </row>
    <row r="149" spans="2:33" s="8" customFormat="1" ht="15" customHeight="1" outlineLevel="1">
      <c r="B149" s="37" t="s">
        <v>620</v>
      </c>
      <c r="C149" s="37"/>
      <c r="D149" s="224">
        <f>'M7-管理费用'!D502</f>
        <v>0</v>
      </c>
      <c r="E149" s="224">
        <f>'M7-管理费用'!E502</f>
        <v>0</v>
      </c>
      <c r="F149" s="224">
        <f>'M7-管理费用'!F502</f>
        <v>0</v>
      </c>
      <c r="G149" s="224">
        <f>'M7-管理费用'!G502</f>
        <v>0</v>
      </c>
      <c r="H149" s="186">
        <f t="shared" si="132"/>
        <v>0</v>
      </c>
      <c r="I149" s="224">
        <f>'M7-管理费用'!I502</f>
        <v>0</v>
      </c>
      <c r="J149" s="224">
        <f>'M7-管理费用'!J502</f>
        <v>0</v>
      </c>
      <c r="K149" s="224">
        <f>'M7-管理费用'!K502</f>
        <v>0</v>
      </c>
      <c r="L149" s="224">
        <f>'M7-管理费用'!L502</f>
        <v>0</v>
      </c>
      <c r="M149" s="224">
        <f>'M7-管理费用'!M502</f>
        <v>0</v>
      </c>
      <c r="N149" s="224">
        <f>'M7-管理费用'!N502</f>
        <v>0</v>
      </c>
      <c r="O149" s="188">
        <f t="shared" si="133"/>
        <v>0</v>
      </c>
      <c r="P149" s="224">
        <f>'M7-管理费用'!P502</f>
        <v>0</v>
      </c>
      <c r="Q149" s="224">
        <f>'M7-管理费用'!Q502</f>
        <v>0</v>
      </c>
      <c r="R149" s="224">
        <f>'M7-管理费用'!R502</f>
        <v>0</v>
      </c>
      <c r="S149" s="224">
        <f>'M7-管理费用'!S502</f>
        <v>0</v>
      </c>
      <c r="T149" s="224">
        <f>'M7-管理费用'!T502</f>
        <v>0</v>
      </c>
      <c r="U149" s="224">
        <f>'M7-管理费用'!U502</f>
        <v>0</v>
      </c>
      <c r="V149" s="188">
        <f t="shared" si="134"/>
        <v>0</v>
      </c>
      <c r="W149" s="187">
        <f t="shared" si="128"/>
        <v>0</v>
      </c>
      <c r="X149" s="262">
        <f t="shared" si="129"/>
        <v>0</v>
      </c>
      <c r="Y149" s="224">
        <f>'M7-管理费用'!Y502</f>
        <v>0</v>
      </c>
      <c r="Z149" s="224">
        <f>'M7-管理费用'!Z502</f>
        <v>0</v>
      </c>
      <c r="AA149" s="187">
        <f t="shared" si="135"/>
        <v>0</v>
      </c>
      <c r="AB149" s="262">
        <f t="shared" si="130"/>
        <v>0</v>
      </c>
      <c r="AC149" s="224">
        <f>'M7-管理费用'!AC502</f>
        <v>0</v>
      </c>
      <c r="AD149" s="224">
        <f>'M7-管理费用'!AD502</f>
        <v>0</v>
      </c>
      <c r="AE149" s="187">
        <f t="shared" si="136"/>
        <v>0</v>
      </c>
      <c r="AF149" s="262">
        <f t="shared" si="131"/>
        <v>0</v>
      </c>
      <c r="AG149" s="12"/>
    </row>
    <row r="150" spans="2:33" s="8" customFormat="1" ht="15" customHeight="1" outlineLevel="1">
      <c r="B150" s="37" t="s">
        <v>621</v>
      </c>
      <c r="C150" s="37"/>
      <c r="D150" s="224">
        <f>'M8-财务费用'!D288</f>
        <v>0</v>
      </c>
      <c r="E150" s="224">
        <f>'M8-财务费用'!E288</f>
        <v>0</v>
      </c>
      <c r="F150" s="224">
        <f>'M8-财务费用'!F288</f>
        <v>0</v>
      </c>
      <c r="G150" s="224">
        <f>'M8-财务费用'!G288</f>
        <v>0</v>
      </c>
      <c r="H150" s="186">
        <f t="shared" si="132"/>
        <v>0</v>
      </c>
      <c r="I150" s="224">
        <f>'M8-财务费用'!I288</f>
        <v>0</v>
      </c>
      <c r="J150" s="224">
        <f>'M8-财务费用'!J288</f>
        <v>0</v>
      </c>
      <c r="K150" s="224">
        <f>'M8-财务费用'!K288</f>
        <v>0</v>
      </c>
      <c r="L150" s="224">
        <f>'M8-财务费用'!L288</f>
        <v>0</v>
      </c>
      <c r="M150" s="224">
        <f>'M8-财务费用'!M288</f>
        <v>0</v>
      </c>
      <c r="N150" s="224">
        <f>'M8-财务费用'!N288</f>
        <v>0</v>
      </c>
      <c r="O150" s="188">
        <f t="shared" si="133"/>
        <v>0</v>
      </c>
      <c r="P150" s="224">
        <f>'M8-财务费用'!P288</f>
        <v>0</v>
      </c>
      <c r="Q150" s="224">
        <f>'M8-财务费用'!Q288</f>
        <v>0</v>
      </c>
      <c r="R150" s="224">
        <f>'M8-财务费用'!R288</f>
        <v>0</v>
      </c>
      <c r="S150" s="224">
        <f>'M8-财务费用'!S288</f>
        <v>0</v>
      </c>
      <c r="T150" s="224">
        <f>'M8-财务费用'!T288</f>
        <v>0</v>
      </c>
      <c r="U150" s="224">
        <f>'M8-财务费用'!U288</f>
        <v>0</v>
      </c>
      <c r="V150" s="188">
        <f t="shared" si="134"/>
        <v>0</v>
      </c>
      <c r="W150" s="187">
        <f t="shared" si="128"/>
        <v>0</v>
      </c>
      <c r="X150" s="262">
        <f t="shared" si="129"/>
        <v>0</v>
      </c>
      <c r="Y150" s="224">
        <f>'M8-财务费用'!Y288</f>
        <v>0</v>
      </c>
      <c r="Z150" s="224">
        <f>'M8-财务费用'!Z288</f>
        <v>0</v>
      </c>
      <c r="AA150" s="187">
        <f t="shared" si="135"/>
        <v>0</v>
      </c>
      <c r="AB150" s="262">
        <f t="shared" si="130"/>
        <v>0</v>
      </c>
      <c r="AC150" s="224">
        <f>'M8-财务费用'!AC288</f>
        <v>0</v>
      </c>
      <c r="AD150" s="224">
        <f>'M8-财务费用'!AD288</f>
        <v>0</v>
      </c>
      <c r="AE150" s="187">
        <f t="shared" si="136"/>
        <v>0</v>
      </c>
      <c r="AF150" s="262">
        <f t="shared" si="131"/>
        <v>0</v>
      </c>
      <c r="AG150" s="12"/>
    </row>
    <row r="151" spans="2:33" s="8" customFormat="1" ht="15" customHeight="1" outlineLevel="1">
      <c r="B151" s="37" t="s">
        <v>622</v>
      </c>
      <c r="C151" s="288"/>
      <c r="D151" s="46"/>
      <c r="E151" s="46"/>
      <c r="F151" s="46"/>
      <c r="G151" s="46"/>
      <c r="H151" s="186">
        <f t="shared" si="132"/>
        <v>0</v>
      </c>
      <c r="I151" s="46"/>
      <c r="J151" s="46"/>
      <c r="K151" s="46"/>
      <c r="L151" s="46"/>
      <c r="M151" s="46"/>
      <c r="N151" s="46"/>
      <c r="O151" s="188">
        <f t="shared" si="133"/>
        <v>0</v>
      </c>
      <c r="P151" s="46"/>
      <c r="Q151" s="46"/>
      <c r="R151" s="46"/>
      <c r="S151" s="46"/>
      <c r="T151" s="46"/>
      <c r="U151" s="46"/>
      <c r="V151" s="188">
        <f t="shared" si="134"/>
        <v>0</v>
      </c>
      <c r="W151" s="187">
        <f t="shared" si="128"/>
        <v>0</v>
      </c>
      <c r="X151" s="262">
        <f t="shared" si="129"/>
        <v>0</v>
      </c>
      <c r="Y151" s="190"/>
      <c r="Z151" s="190"/>
      <c r="AA151" s="187">
        <f t="shared" si="135"/>
        <v>0</v>
      </c>
      <c r="AB151" s="262">
        <f t="shared" si="130"/>
        <v>0</v>
      </c>
      <c r="AC151" s="190"/>
      <c r="AD151" s="190"/>
      <c r="AE151" s="187">
        <f t="shared" si="136"/>
        <v>0</v>
      </c>
      <c r="AF151" s="262">
        <f t="shared" si="131"/>
        <v>0</v>
      </c>
      <c r="AG151" s="12"/>
    </row>
    <row r="152" spans="2:33" s="8" customFormat="1" ht="15" customHeight="1" outlineLevel="1">
      <c r="B152" s="11" t="s">
        <v>623</v>
      </c>
      <c r="C152" s="287"/>
      <c r="D152" s="46"/>
      <c r="E152" s="46"/>
      <c r="F152" s="46"/>
      <c r="G152" s="46"/>
      <c r="H152" s="186">
        <f t="shared" si="132"/>
        <v>0</v>
      </c>
      <c r="I152" s="46"/>
      <c r="J152" s="46"/>
      <c r="K152" s="46"/>
      <c r="L152" s="46"/>
      <c r="M152" s="46"/>
      <c r="N152" s="46"/>
      <c r="O152" s="188">
        <f t="shared" si="133"/>
        <v>0</v>
      </c>
      <c r="P152" s="46"/>
      <c r="Q152" s="46"/>
      <c r="R152" s="46"/>
      <c r="S152" s="46"/>
      <c r="T152" s="46"/>
      <c r="U152" s="46"/>
      <c r="V152" s="188">
        <f t="shared" si="134"/>
        <v>0</v>
      </c>
      <c r="W152" s="187">
        <f t="shared" si="128"/>
        <v>0</v>
      </c>
      <c r="X152" s="262">
        <f t="shared" si="129"/>
        <v>0</v>
      </c>
      <c r="Y152" s="190"/>
      <c r="Z152" s="190"/>
      <c r="AA152" s="187">
        <f t="shared" si="135"/>
        <v>0</v>
      </c>
      <c r="AB152" s="262">
        <f t="shared" si="130"/>
        <v>0</v>
      </c>
      <c r="AC152" s="190"/>
      <c r="AD152" s="190"/>
      <c r="AE152" s="187">
        <f t="shared" si="136"/>
        <v>0</v>
      </c>
      <c r="AF152" s="262">
        <f t="shared" si="131"/>
        <v>0</v>
      </c>
      <c r="AG152" s="12"/>
    </row>
    <row r="153" spans="2:33" s="8" customFormat="1" ht="15" customHeight="1" outlineLevel="1">
      <c r="B153" s="37" t="s">
        <v>624</v>
      </c>
      <c r="C153" s="288"/>
      <c r="D153" s="46"/>
      <c r="E153" s="46"/>
      <c r="F153" s="46"/>
      <c r="G153" s="46"/>
      <c r="H153" s="186">
        <f t="shared" si="132"/>
        <v>0</v>
      </c>
      <c r="I153" s="46"/>
      <c r="J153" s="46"/>
      <c r="K153" s="46"/>
      <c r="L153" s="46"/>
      <c r="M153" s="46"/>
      <c r="N153" s="46"/>
      <c r="O153" s="188">
        <f t="shared" si="133"/>
        <v>0</v>
      </c>
      <c r="P153" s="46"/>
      <c r="Q153" s="46"/>
      <c r="R153" s="46"/>
      <c r="S153" s="46"/>
      <c r="T153" s="46"/>
      <c r="U153" s="46"/>
      <c r="V153" s="188">
        <f t="shared" si="134"/>
        <v>0</v>
      </c>
      <c r="W153" s="187">
        <f t="shared" si="128"/>
        <v>0</v>
      </c>
      <c r="X153" s="262">
        <f t="shared" si="129"/>
        <v>0</v>
      </c>
      <c r="Y153" s="190"/>
      <c r="Z153" s="190"/>
      <c r="AA153" s="187">
        <f t="shared" si="135"/>
        <v>0</v>
      </c>
      <c r="AB153" s="262">
        <f t="shared" si="130"/>
        <v>0</v>
      </c>
      <c r="AC153" s="190"/>
      <c r="AD153" s="190"/>
      <c r="AE153" s="187">
        <f t="shared" si="136"/>
        <v>0</v>
      </c>
      <c r="AF153" s="262">
        <f t="shared" si="131"/>
        <v>0</v>
      </c>
      <c r="AG153" s="12"/>
    </row>
    <row r="154" spans="2:33" s="8" customFormat="1" ht="15" customHeight="1" outlineLevel="1">
      <c r="B154" s="37" t="s">
        <v>625</v>
      </c>
      <c r="C154" s="288"/>
      <c r="D154" s="46"/>
      <c r="E154" s="46"/>
      <c r="F154" s="46"/>
      <c r="G154" s="46"/>
      <c r="H154" s="186">
        <f t="shared" si="132"/>
        <v>0</v>
      </c>
      <c r="I154" s="46"/>
      <c r="J154" s="46"/>
      <c r="K154" s="46"/>
      <c r="L154" s="46"/>
      <c r="M154" s="46"/>
      <c r="N154" s="46"/>
      <c r="O154" s="188">
        <f t="shared" si="133"/>
        <v>0</v>
      </c>
      <c r="P154" s="46"/>
      <c r="Q154" s="46"/>
      <c r="R154" s="46"/>
      <c r="S154" s="46"/>
      <c r="T154" s="46"/>
      <c r="U154" s="46"/>
      <c r="V154" s="188">
        <f t="shared" si="134"/>
        <v>0</v>
      </c>
      <c r="W154" s="187">
        <f t="shared" si="128"/>
        <v>0</v>
      </c>
      <c r="X154" s="262">
        <f t="shared" si="129"/>
        <v>0</v>
      </c>
      <c r="Y154" s="190"/>
      <c r="Z154" s="190"/>
      <c r="AA154" s="187">
        <f t="shared" si="135"/>
        <v>0</v>
      </c>
      <c r="AB154" s="262">
        <f t="shared" si="130"/>
        <v>0</v>
      </c>
      <c r="AC154" s="190"/>
      <c r="AD154" s="190"/>
      <c r="AE154" s="187">
        <f t="shared" si="136"/>
        <v>0</v>
      </c>
      <c r="AF154" s="262">
        <f t="shared" si="131"/>
        <v>0</v>
      </c>
      <c r="AG154" s="12"/>
    </row>
    <row r="155" spans="2:33" s="9" customFormat="1" ht="15" customHeight="1" outlineLevel="1">
      <c r="B155" s="10" t="s">
        <v>750</v>
      </c>
      <c r="C155" s="10"/>
      <c r="D155" s="184">
        <f>D145-D146-D147-D148-D149-D150-D151+D152+D153</f>
        <v>0</v>
      </c>
      <c r="E155" s="184">
        <f t="shared" ref="E155:W155" si="137">E145-E146-E147-E148-E149-E150-E151+E152+E153</f>
        <v>0</v>
      </c>
      <c r="F155" s="184">
        <f t="shared" si="137"/>
        <v>0</v>
      </c>
      <c r="G155" s="184">
        <f t="shared" si="137"/>
        <v>0</v>
      </c>
      <c r="H155" s="184">
        <f t="shared" si="137"/>
        <v>0</v>
      </c>
      <c r="I155" s="184">
        <f t="shared" si="137"/>
        <v>0</v>
      </c>
      <c r="J155" s="184">
        <f t="shared" si="137"/>
        <v>0</v>
      </c>
      <c r="K155" s="184">
        <f t="shared" si="137"/>
        <v>0</v>
      </c>
      <c r="L155" s="184">
        <f t="shared" si="137"/>
        <v>0</v>
      </c>
      <c r="M155" s="184">
        <f t="shared" si="137"/>
        <v>0</v>
      </c>
      <c r="N155" s="184">
        <f t="shared" si="137"/>
        <v>0</v>
      </c>
      <c r="O155" s="184">
        <f t="shared" si="137"/>
        <v>0</v>
      </c>
      <c r="P155" s="184">
        <f t="shared" si="137"/>
        <v>0</v>
      </c>
      <c r="Q155" s="184">
        <f t="shared" si="137"/>
        <v>0</v>
      </c>
      <c r="R155" s="184">
        <f t="shared" si="137"/>
        <v>0</v>
      </c>
      <c r="S155" s="184">
        <f t="shared" si="137"/>
        <v>0</v>
      </c>
      <c r="T155" s="184">
        <f t="shared" si="137"/>
        <v>0</v>
      </c>
      <c r="U155" s="184">
        <f t="shared" si="137"/>
        <v>0</v>
      </c>
      <c r="V155" s="184">
        <f t="shared" si="137"/>
        <v>0</v>
      </c>
      <c r="W155" s="184">
        <f t="shared" si="137"/>
        <v>0</v>
      </c>
      <c r="X155" s="185">
        <f t="shared" si="129"/>
        <v>0</v>
      </c>
      <c r="Y155" s="184">
        <f>Y145-Y146-Y147-Y148-Y149-Y150-Y151+Y152+Y153</f>
        <v>0</v>
      </c>
      <c r="Z155" s="184">
        <f>Z145-Z146-Z147-Z148-Z149-Z150-Z151+Z152+Z153</f>
        <v>0</v>
      </c>
      <c r="AA155" s="184">
        <f>AA145-AA146-AA147-AA148-AA149-AA150-AA151+AA152+AA153</f>
        <v>0</v>
      </c>
      <c r="AB155" s="185">
        <f t="shared" si="130"/>
        <v>0</v>
      </c>
      <c r="AC155" s="184">
        <f>AC145-AC146-AC147-AC148-AC149-AC150-AC151+AC152+AC153</f>
        <v>0</v>
      </c>
      <c r="AD155" s="184">
        <f>AD145-AD146-AD147-AD148-AD149-AD150-AD151+AD152+AD153</f>
        <v>0</v>
      </c>
      <c r="AE155" s="184">
        <f>AE145-AE146-AE147-AE148-AE149-AE150-AE151+AE152+AE153</f>
        <v>0</v>
      </c>
      <c r="AF155" s="185">
        <f t="shared" si="131"/>
        <v>0</v>
      </c>
      <c r="AG155" s="12"/>
    </row>
    <row r="156" spans="2:33" s="8" customFormat="1" ht="15" customHeight="1" outlineLevel="1">
      <c r="B156" s="11" t="s">
        <v>626</v>
      </c>
      <c r="C156" s="287"/>
      <c r="D156" s="46"/>
      <c r="E156" s="40"/>
      <c r="F156" s="41"/>
      <c r="G156" s="41"/>
      <c r="H156" s="186">
        <f>SUM(D156:G156)</f>
        <v>0</v>
      </c>
      <c r="I156" s="41"/>
      <c r="J156" s="41"/>
      <c r="K156" s="41"/>
      <c r="L156" s="41"/>
      <c r="M156" s="41"/>
      <c r="N156" s="41"/>
      <c r="O156" s="224">
        <f>SUM(I156:N156)</f>
        <v>0</v>
      </c>
      <c r="P156" s="41"/>
      <c r="Q156" s="41"/>
      <c r="R156" s="41"/>
      <c r="S156" s="41"/>
      <c r="T156" s="41"/>
      <c r="U156" s="41"/>
      <c r="V156" s="188">
        <f>SUM(P156:U156)</f>
        <v>0</v>
      </c>
      <c r="W156" s="187">
        <f>O156+V156</f>
        <v>0</v>
      </c>
      <c r="X156" s="262">
        <f t="shared" si="129"/>
        <v>0</v>
      </c>
      <c r="Y156" s="191"/>
      <c r="Z156" s="191"/>
      <c r="AA156" s="187">
        <f>Y156+Z156</f>
        <v>0</v>
      </c>
      <c r="AB156" s="262">
        <f t="shared" si="130"/>
        <v>0</v>
      </c>
      <c r="AC156" s="191"/>
      <c r="AD156" s="191"/>
      <c r="AE156" s="187">
        <f>AC156+AD156</f>
        <v>0</v>
      </c>
      <c r="AF156" s="262">
        <f t="shared" si="131"/>
        <v>0</v>
      </c>
      <c r="AG156" s="12"/>
    </row>
    <row r="157" spans="2:33" s="8" customFormat="1" ht="15" customHeight="1" outlineLevel="1">
      <c r="B157" s="11" t="s">
        <v>627</v>
      </c>
      <c r="C157" s="287"/>
      <c r="D157" s="46"/>
      <c r="E157" s="40"/>
      <c r="F157" s="41"/>
      <c r="G157" s="41"/>
      <c r="H157" s="186">
        <f>SUM(D157:G157)</f>
        <v>0</v>
      </c>
      <c r="I157" s="41"/>
      <c r="J157" s="41"/>
      <c r="K157" s="41"/>
      <c r="L157" s="41"/>
      <c r="M157" s="41"/>
      <c r="N157" s="41"/>
      <c r="O157" s="224">
        <f>SUM(I157:N157)</f>
        <v>0</v>
      </c>
      <c r="P157" s="41"/>
      <c r="Q157" s="41"/>
      <c r="R157" s="41"/>
      <c r="S157" s="41"/>
      <c r="T157" s="41"/>
      <c r="U157" s="41"/>
      <c r="V157" s="188">
        <f>SUM(P157:U157)</f>
        <v>0</v>
      </c>
      <c r="W157" s="187">
        <f>O157+V157</f>
        <v>0</v>
      </c>
      <c r="X157" s="262">
        <f t="shared" si="129"/>
        <v>0</v>
      </c>
      <c r="Y157" s="191"/>
      <c r="Z157" s="191"/>
      <c r="AA157" s="187">
        <f>Y157+Z157</f>
        <v>0</v>
      </c>
      <c r="AB157" s="262">
        <f t="shared" si="130"/>
        <v>0</v>
      </c>
      <c r="AC157" s="191"/>
      <c r="AD157" s="191"/>
      <c r="AE157" s="187">
        <f>AC157+AD157</f>
        <v>0</v>
      </c>
      <c r="AF157" s="262">
        <f t="shared" si="131"/>
        <v>0</v>
      </c>
      <c r="AG157" s="12"/>
    </row>
    <row r="158" spans="2:33" s="8" customFormat="1" ht="15" customHeight="1" outlineLevel="1">
      <c r="B158" s="37" t="s">
        <v>628</v>
      </c>
      <c r="C158" s="288"/>
      <c r="D158" s="46"/>
      <c r="E158" s="40"/>
      <c r="F158" s="41"/>
      <c r="G158" s="41"/>
      <c r="H158" s="186">
        <f>SUM(D158:G158)</f>
        <v>0</v>
      </c>
      <c r="I158" s="41"/>
      <c r="J158" s="41"/>
      <c r="K158" s="41"/>
      <c r="L158" s="41"/>
      <c r="M158" s="41"/>
      <c r="N158" s="41"/>
      <c r="O158" s="224">
        <f>SUM(I158:N158)</f>
        <v>0</v>
      </c>
      <c r="P158" s="41"/>
      <c r="Q158" s="41"/>
      <c r="R158" s="41"/>
      <c r="S158" s="41"/>
      <c r="T158" s="41"/>
      <c r="U158" s="41"/>
      <c r="V158" s="188">
        <f>SUM(P158:U158)</f>
        <v>0</v>
      </c>
      <c r="W158" s="187">
        <f>O158+V158</f>
        <v>0</v>
      </c>
      <c r="X158" s="262">
        <f t="shared" si="129"/>
        <v>0</v>
      </c>
      <c r="Y158" s="191"/>
      <c r="Z158" s="191"/>
      <c r="AA158" s="187">
        <f>Y158+Z158</f>
        <v>0</v>
      </c>
      <c r="AB158" s="262">
        <f t="shared" si="130"/>
        <v>0</v>
      </c>
      <c r="AC158" s="191"/>
      <c r="AD158" s="191"/>
      <c r="AE158" s="187">
        <f>AC158+AD158</f>
        <v>0</v>
      </c>
      <c r="AF158" s="262">
        <f t="shared" si="131"/>
        <v>0</v>
      </c>
      <c r="AG158" s="12"/>
    </row>
    <row r="159" spans="2:33" s="9" customFormat="1" ht="15" customHeight="1" outlineLevel="1">
      <c r="B159" s="10" t="s">
        <v>751</v>
      </c>
      <c r="C159" s="10"/>
      <c r="D159" s="184">
        <f t="shared" ref="D159:W159" si="138">D155+D156-D157</f>
        <v>0</v>
      </c>
      <c r="E159" s="184">
        <f t="shared" si="138"/>
        <v>0</v>
      </c>
      <c r="F159" s="184">
        <f t="shared" si="138"/>
        <v>0</v>
      </c>
      <c r="G159" s="184">
        <f t="shared" si="138"/>
        <v>0</v>
      </c>
      <c r="H159" s="184">
        <f t="shared" si="138"/>
        <v>0</v>
      </c>
      <c r="I159" s="184">
        <f t="shared" si="138"/>
        <v>0</v>
      </c>
      <c r="J159" s="184">
        <f t="shared" si="138"/>
        <v>0</v>
      </c>
      <c r="K159" s="184">
        <f t="shared" si="138"/>
        <v>0</v>
      </c>
      <c r="L159" s="184">
        <f t="shared" si="138"/>
        <v>0</v>
      </c>
      <c r="M159" s="184">
        <f t="shared" si="138"/>
        <v>0</v>
      </c>
      <c r="N159" s="184">
        <f t="shared" si="138"/>
        <v>0</v>
      </c>
      <c r="O159" s="184">
        <f t="shared" si="138"/>
        <v>0</v>
      </c>
      <c r="P159" s="184">
        <f t="shared" si="138"/>
        <v>0</v>
      </c>
      <c r="Q159" s="184">
        <f t="shared" si="138"/>
        <v>0</v>
      </c>
      <c r="R159" s="184">
        <f t="shared" si="138"/>
        <v>0</v>
      </c>
      <c r="S159" s="184">
        <f t="shared" si="138"/>
        <v>0</v>
      </c>
      <c r="T159" s="184">
        <f t="shared" si="138"/>
        <v>0</v>
      </c>
      <c r="U159" s="184">
        <f t="shared" si="138"/>
        <v>0</v>
      </c>
      <c r="V159" s="184">
        <f t="shared" si="138"/>
        <v>0</v>
      </c>
      <c r="W159" s="184">
        <f t="shared" si="138"/>
        <v>0</v>
      </c>
      <c r="X159" s="185">
        <f t="shared" si="129"/>
        <v>0</v>
      </c>
      <c r="Y159" s="184">
        <f>Y155+Y156-Y157</f>
        <v>0</v>
      </c>
      <c r="Z159" s="184">
        <f>Z155+Z156-Z157</f>
        <v>0</v>
      </c>
      <c r="AA159" s="184">
        <f>AA155+AA156-AA157</f>
        <v>0</v>
      </c>
      <c r="AB159" s="185">
        <f t="shared" si="130"/>
        <v>0</v>
      </c>
      <c r="AC159" s="184">
        <f>AC155+AC156-AC157</f>
        <v>0</v>
      </c>
      <c r="AD159" s="184">
        <f>AD155+AD156-AD157</f>
        <v>0</v>
      </c>
      <c r="AE159" s="184">
        <f>AE155+AE156-AE157</f>
        <v>0</v>
      </c>
      <c r="AF159" s="185">
        <f t="shared" si="131"/>
        <v>0</v>
      </c>
      <c r="AG159" s="12"/>
    </row>
    <row r="160" spans="2:33" s="8" customFormat="1" ht="15" customHeight="1" outlineLevel="1">
      <c r="B160" s="11" t="s">
        <v>629</v>
      </c>
      <c r="C160" s="11"/>
      <c r="D160" s="42"/>
      <c r="E160" s="42"/>
      <c r="F160" s="42"/>
      <c r="G160" s="42"/>
      <c r="H160" s="186">
        <f>SUM(D160:G160)</f>
        <v>0</v>
      </c>
      <c r="I160" s="42"/>
      <c r="J160" s="42"/>
      <c r="K160" s="42"/>
      <c r="L160" s="42"/>
      <c r="M160" s="42"/>
      <c r="N160" s="42"/>
      <c r="O160" s="188">
        <f>SUM(I160:N160)</f>
        <v>0</v>
      </c>
      <c r="P160" s="42"/>
      <c r="Q160" s="42"/>
      <c r="R160" s="42"/>
      <c r="S160" s="42"/>
      <c r="T160" s="42"/>
      <c r="U160" s="42"/>
      <c r="V160" s="188">
        <f>SUM(P160:U160)</f>
        <v>0</v>
      </c>
      <c r="W160" s="187">
        <f>O160+V160</f>
        <v>0</v>
      </c>
      <c r="X160" s="262">
        <f t="shared" si="129"/>
        <v>0</v>
      </c>
      <c r="Y160" s="42"/>
      <c r="Z160" s="42"/>
      <c r="AA160" s="187">
        <f>Y160+Z160</f>
        <v>0</v>
      </c>
      <c r="AB160" s="262">
        <f t="shared" si="130"/>
        <v>0</v>
      </c>
      <c r="AC160" s="42"/>
      <c r="AD160" s="42"/>
      <c r="AE160" s="187">
        <f>AC160+AD160</f>
        <v>0</v>
      </c>
      <c r="AF160" s="262">
        <f t="shared" si="131"/>
        <v>0</v>
      </c>
      <c r="AG160" s="12"/>
    </row>
    <row r="161" spans="2:33" s="9" customFormat="1" ht="15" customHeight="1" outlineLevel="1">
      <c r="B161" s="10" t="s">
        <v>752</v>
      </c>
      <c r="C161" s="10"/>
      <c r="D161" s="184">
        <f>D159-D160</f>
        <v>0</v>
      </c>
      <c r="E161" s="184">
        <f t="shared" ref="E161:W161" si="139">E159-E160</f>
        <v>0</v>
      </c>
      <c r="F161" s="184">
        <f t="shared" si="139"/>
        <v>0</v>
      </c>
      <c r="G161" s="184">
        <f t="shared" si="139"/>
        <v>0</v>
      </c>
      <c r="H161" s="184">
        <f t="shared" si="139"/>
        <v>0</v>
      </c>
      <c r="I161" s="184">
        <f t="shared" si="139"/>
        <v>0</v>
      </c>
      <c r="J161" s="184">
        <f t="shared" si="139"/>
        <v>0</v>
      </c>
      <c r="K161" s="184">
        <f t="shared" si="139"/>
        <v>0</v>
      </c>
      <c r="L161" s="184">
        <f t="shared" si="139"/>
        <v>0</v>
      </c>
      <c r="M161" s="184">
        <f t="shared" si="139"/>
        <v>0</v>
      </c>
      <c r="N161" s="184">
        <f t="shared" si="139"/>
        <v>0</v>
      </c>
      <c r="O161" s="184">
        <f t="shared" si="139"/>
        <v>0</v>
      </c>
      <c r="P161" s="184">
        <f t="shared" si="139"/>
        <v>0</v>
      </c>
      <c r="Q161" s="184">
        <f t="shared" si="139"/>
        <v>0</v>
      </c>
      <c r="R161" s="184">
        <f t="shared" si="139"/>
        <v>0</v>
      </c>
      <c r="S161" s="184">
        <f t="shared" si="139"/>
        <v>0</v>
      </c>
      <c r="T161" s="184">
        <f t="shared" si="139"/>
        <v>0</v>
      </c>
      <c r="U161" s="184">
        <f t="shared" si="139"/>
        <v>0</v>
      </c>
      <c r="V161" s="184">
        <f t="shared" si="139"/>
        <v>0</v>
      </c>
      <c r="W161" s="184">
        <f t="shared" si="139"/>
        <v>0</v>
      </c>
      <c r="X161" s="185">
        <f t="shared" si="129"/>
        <v>0</v>
      </c>
      <c r="Y161" s="184">
        <f>Y159-Y160</f>
        <v>0</v>
      </c>
      <c r="Z161" s="184">
        <f>Z159-Z160</f>
        <v>0</v>
      </c>
      <c r="AA161" s="184">
        <f>AA159-AA160</f>
        <v>0</v>
      </c>
      <c r="AB161" s="185">
        <f t="shared" si="130"/>
        <v>0</v>
      </c>
      <c r="AC161" s="184">
        <f>AC159-AC160</f>
        <v>0</v>
      </c>
      <c r="AD161" s="184">
        <f>AD159-AD160</f>
        <v>0</v>
      </c>
      <c r="AE161" s="184">
        <f>AE159-AE160</f>
        <v>0</v>
      </c>
      <c r="AF161" s="185">
        <f t="shared" si="131"/>
        <v>0</v>
      </c>
      <c r="AG161" s="12"/>
    </row>
    <row r="162" spans="2:33" s="9" customFormat="1" ht="15" customHeight="1" outlineLevel="1">
      <c r="B162" s="11" t="s">
        <v>630</v>
      </c>
      <c r="C162" s="11"/>
      <c r="D162" s="184">
        <f t="shared" ref="D162:N162" si="140">D161-D163</f>
        <v>0</v>
      </c>
      <c r="E162" s="184">
        <f t="shared" si="140"/>
        <v>0</v>
      </c>
      <c r="F162" s="184">
        <f t="shared" si="140"/>
        <v>0</v>
      </c>
      <c r="G162" s="184">
        <f t="shared" si="140"/>
        <v>0</v>
      </c>
      <c r="H162" s="184">
        <f t="shared" si="140"/>
        <v>0</v>
      </c>
      <c r="I162" s="184">
        <f t="shared" si="140"/>
        <v>0</v>
      </c>
      <c r="J162" s="184">
        <f t="shared" si="140"/>
        <v>0</v>
      </c>
      <c r="K162" s="184">
        <f t="shared" si="140"/>
        <v>0</v>
      </c>
      <c r="L162" s="184">
        <f t="shared" si="140"/>
        <v>0</v>
      </c>
      <c r="M162" s="184">
        <f t="shared" si="140"/>
        <v>0</v>
      </c>
      <c r="N162" s="184">
        <f t="shared" si="140"/>
        <v>0</v>
      </c>
      <c r="O162" s="184">
        <f>SUM(I162:N162)</f>
        <v>0</v>
      </c>
      <c r="P162" s="184">
        <f t="shared" ref="P162:U162" si="141">P161-P163</f>
        <v>0</v>
      </c>
      <c r="Q162" s="184">
        <f t="shared" si="141"/>
        <v>0</v>
      </c>
      <c r="R162" s="184">
        <f t="shared" si="141"/>
        <v>0</v>
      </c>
      <c r="S162" s="184">
        <f t="shared" si="141"/>
        <v>0</v>
      </c>
      <c r="T162" s="184">
        <f t="shared" si="141"/>
        <v>0</v>
      </c>
      <c r="U162" s="184">
        <f t="shared" si="141"/>
        <v>0</v>
      </c>
      <c r="V162" s="184">
        <f>SUM(P162:U162)</f>
        <v>0</v>
      </c>
      <c r="W162" s="184">
        <f>O162+V162</f>
        <v>0</v>
      </c>
      <c r="X162" s="185">
        <f t="shared" si="129"/>
        <v>0</v>
      </c>
      <c r="Y162" s="184">
        <f>Y161-Y163</f>
        <v>0</v>
      </c>
      <c r="Z162" s="184">
        <f>Z161-Z163</f>
        <v>0</v>
      </c>
      <c r="AA162" s="184">
        <f>AA161-AA163</f>
        <v>0</v>
      </c>
      <c r="AB162" s="185">
        <f t="shared" si="130"/>
        <v>0</v>
      </c>
      <c r="AC162" s="184">
        <f>AC161-AC163</f>
        <v>0</v>
      </c>
      <c r="AD162" s="184">
        <f>AD161-AD163</f>
        <v>0</v>
      </c>
      <c r="AE162" s="184">
        <f>AE161-AE163</f>
        <v>0</v>
      </c>
      <c r="AF162" s="185">
        <f t="shared" si="131"/>
        <v>0</v>
      </c>
      <c r="AG162" s="12"/>
    </row>
    <row r="163" spans="2:33" s="8" customFormat="1" ht="15" customHeight="1" outlineLevel="1">
      <c r="B163" s="11" t="s">
        <v>631</v>
      </c>
      <c r="C163" s="287"/>
      <c r="D163" s="46"/>
      <c r="E163" s="40"/>
      <c r="F163" s="41"/>
      <c r="G163" s="41"/>
      <c r="H163" s="186">
        <f>SUM(D163:G163)</f>
        <v>0</v>
      </c>
      <c r="I163" s="41"/>
      <c r="J163" s="41"/>
      <c r="K163" s="41"/>
      <c r="L163" s="41"/>
      <c r="M163" s="41"/>
      <c r="N163" s="41"/>
      <c r="O163" s="188">
        <f>SUM(I163:N163)</f>
        <v>0</v>
      </c>
      <c r="P163" s="41"/>
      <c r="Q163" s="41"/>
      <c r="R163" s="41"/>
      <c r="S163" s="41"/>
      <c r="T163" s="41"/>
      <c r="U163" s="41"/>
      <c r="V163" s="188">
        <f>SUM(P163:U163)</f>
        <v>0</v>
      </c>
      <c r="W163" s="187">
        <f>O163+V163</f>
        <v>0</v>
      </c>
      <c r="X163" s="262">
        <f t="shared" si="129"/>
        <v>0</v>
      </c>
      <c r="Y163" s="225"/>
      <c r="Z163" s="225"/>
      <c r="AA163" s="187">
        <f>Y163+Z163</f>
        <v>0</v>
      </c>
      <c r="AB163" s="262">
        <f t="shared" si="130"/>
        <v>0</v>
      </c>
      <c r="AC163" s="225"/>
      <c r="AD163" s="225"/>
      <c r="AE163" s="187">
        <f>AC163+AD163</f>
        <v>0</v>
      </c>
      <c r="AF163" s="262">
        <f t="shared" si="131"/>
        <v>0</v>
      </c>
      <c r="AG163" s="12"/>
    </row>
    <row r="164" spans="2:33" ht="15" customHeight="1" outlineLevel="1">
      <c r="B164" s="366"/>
      <c r="C164" s="6"/>
      <c r="D164" s="367"/>
      <c r="E164" s="367"/>
      <c r="F164" s="367"/>
      <c r="G164" s="367"/>
      <c r="H164" s="367"/>
      <c r="I164" s="367"/>
      <c r="J164" s="367"/>
      <c r="K164" s="367"/>
      <c r="L164" s="367"/>
      <c r="M164" s="367"/>
      <c r="N164" s="367"/>
      <c r="O164" s="367"/>
      <c r="P164" s="367"/>
      <c r="Q164" s="367"/>
      <c r="R164" s="367"/>
      <c r="S164" s="367"/>
      <c r="T164" s="367"/>
      <c r="U164" s="367"/>
      <c r="V164" s="367"/>
      <c r="W164" s="367"/>
      <c r="X164" s="367"/>
      <c r="Y164" s="367"/>
      <c r="Z164" s="367"/>
      <c r="AA164" s="367"/>
      <c r="AB164" s="367"/>
      <c r="AC164" s="367"/>
      <c r="AD164" s="367"/>
      <c r="AE164" s="367"/>
      <c r="AF164" s="367"/>
    </row>
    <row r="165" spans="2:33" ht="15" customHeight="1" outlineLevel="1">
      <c r="B165" s="313" t="s">
        <v>668</v>
      </c>
      <c r="C165" s="314"/>
      <c r="D165" s="403">
        <f>IF(D145=0,0,(D145-D146-D147)/D145)</f>
        <v>0</v>
      </c>
      <c r="E165" s="403">
        <f t="shared" ref="E165:V165" si="142">IF(E145=0,0,(E145-E146-E147)/E145)</f>
        <v>0</v>
      </c>
      <c r="F165" s="403">
        <f t="shared" si="142"/>
        <v>0</v>
      </c>
      <c r="G165" s="403">
        <f t="shared" si="142"/>
        <v>0</v>
      </c>
      <c r="H165" s="404">
        <f t="shared" si="142"/>
        <v>0</v>
      </c>
      <c r="I165" s="403">
        <f t="shared" si="142"/>
        <v>0</v>
      </c>
      <c r="J165" s="403">
        <f t="shared" si="142"/>
        <v>0</v>
      </c>
      <c r="K165" s="403">
        <f t="shared" si="142"/>
        <v>0</v>
      </c>
      <c r="L165" s="403">
        <f t="shared" si="142"/>
        <v>0</v>
      </c>
      <c r="M165" s="403">
        <f t="shared" si="142"/>
        <v>0</v>
      </c>
      <c r="N165" s="403">
        <f t="shared" si="142"/>
        <v>0</v>
      </c>
      <c r="O165" s="404">
        <f t="shared" si="142"/>
        <v>0</v>
      </c>
      <c r="P165" s="403">
        <f t="shared" si="142"/>
        <v>0</v>
      </c>
      <c r="Q165" s="403">
        <f t="shared" si="142"/>
        <v>0</v>
      </c>
      <c r="R165" s="403">
        <f t="shared" si="142"/>
        <v>0</v>
      </c>
      <c r="S165" s="403">
        <f t="shared" si="142"/>
        <v>0</v>
      </c>
      <c r="T165" s="403">
        <f t="shared" si="142"/>
        <v>0</v>
      </c>
      <c r="U165" s="403">
        <f t="shared" si="142"/>
        <v>0</v>
      </c>
      <c r="V165" s="404">
        <f t="shared" si="142"/>
        <v>0</v>
      </c>
      <c r="W165" s="404">
        <f>IF(W145=0,0,(W145-W146-W147)/W145)</f>
        <v>0</v>
      </c>
      <c r="X165" s="185">
        <f>IF(H165=0,0,W165/H165-1)</f>
        <v>0</v>
      </c>
      <c r="Y165" s="403">
        <f>IF(Y145=0,0,(Y145-Y146-Y147)/Y145)</f>
        <v>0</v>
      </c>
      <c r="Z165" s="403">
        <f>IF(Z145=0,0,(Z145-Z146-Z147)/Z145)</f>
        <v>0</v>
      </c>
      <c r="AA165" s="404">
        <f>IF(AA145=0,0,(AA145-AA146-AA147)/AA145)</f>
        <v>0</v>
      </c>
      <c r="AB165" s="262">
        <f>IF(W165=0,0,AA165/W165-1)</f>
        <v>0</v>
      </c>
      <c r="AC165" s="403">
        <f>IF(AC145=0,0,(AC145-AC146-AC147)/AC145)</f>
        <v>0</v>
      </c>
      <c r="AD165" s="403">
        <f>IF(AD145=0,0,(AD145-AD146-AD147)/AD145)</f>
        <v>0</v>
      </c>
      <c r="AE165" s="404">
        <f>IF(AE145=0,0,(AE145-AE146-AE147)/AE145)</f>
        <v>0</v>
      </c>
      <c r="AF165" s="262">
        <f>IF(AA165=0,0,AE165/AA165-1)</f>
        <v>0</v>
      </c>
    </row>
    <row r="166" spans="2:33" ht="15" customHeight="1" outlineLevel="1">
      <c r="B166" s="313" t="s">
        <v>1010</v>
      </c>
      <c r="C166" s="314"/>
      <c r="D166" s="403">
        <f>IF(D145=0,0,(D146+D147+D148+D149+D150)/D145)</f>
        <v>0</v>
      </c>
      <c r="E166" s="403">
        <f t="shared" ref="E166:W166" si="143">IF(E145=0,0,(E146+E147+E148+E149+E150)/E145)</f>
        <v>0</v>
      </c>
      <c r="F166" s="403">
        <f t="shared" si="143"/>
        <v>0</v>
      </c>
      <c r="G166" s="403">
        <f t="shared" si="143"/>
        <v>0</v>
      </c>
      <c r="H166" s="404">
        <f t="shared" si="143"/>
        <v>0</v>
      </c>
      <c r="I166" s="403">
        <f t="shared" si="143"/>
        <v>0</v>
      </c>
      <c r="J166" s="403">
        <f t="shared" si="143"/>
        <v>0</v>
      </c>
      <c r="K166" s="403">
        <f t="shared" si="143"/>
        <v>0</v>
      </c>
      <c r="L166" s="403">
        <f t="shared" si="143"/>
        <v>0</v>
      </c>
      <c r="M166" s="403">
        <f t="shared" si="143"/>
        <v>0</v>
      </c>
      <c r="N166" s="403">
        <f t="shared" si="143"/>
        <v>0</v>
      </c>
      <c r="O166" s="404">
        <f t="shared" si="143"/>
        <v>0</v>
      </c>
      <c r="P166" s="403">
        <f t="shared" si="143"/>
        <v>0</v>
      </c>
      <c r="Q166" s="403">
        <f t="shared" si="143"/>
        <v>0</v>
      </c>
      <c r="R166" s="403">
        <f t="shared" si="143"/>
        <v>0</v>
      </c>
      <c r="S166" s="403">
        <f t="shared" si="143"/>
        <v>0</v>
      </c>
      <c r="T166" s="403">
        <f t="shared" si="143"/>
        <v>0</v>
      </c>
      <c r="U166" s="403">
        <f t="shared" si="143"/>
        <v>0</v>
      </c>
      <c r="V166" s="404">
        <f t="shared" si="143"/>
        <v>0</v>
      </c>
      <c r="W166" s="404">
        <f t="shared" si="143"/>
        <v>0</v>
      </c>
      <c r="X166" s="185">
        <f>IF(H166=0,0,W166/H166-1)</f>
        <v>0</v>
      </c>
      <c r="Y166" s="403">
        <f>IF(Y145=0,0,(Y146+Y147+Y148+Y149+Y150)/Y145)</f>
        <v>0</v>
      </c>
      <c r="Z166" s="403">
        <f>IF(Z145=0,0,(Z146+Z147+Z148+Z149+Z150)/Z145)</f>
        <v>0</v>
      </c>
      <c r="AA166" s="404">
        <f>IF(AA145=0,0,(AA146+AA147+AA148+AA149+AA150)/AA145)</f>
        <v>0</v>
      </c>
      <c r="AB166" s="262">
        <f>IF(W166=0,0,AA166/W166-1)</f>
        <v>0</v>
      </c>
      <c r="AC166" s="403">
        <f>IF(AC145=0,0,(AC146+AC147+AC148+AC149+AC150)/AC145)</f>
        <v>0</v>
      </c>
      <c r="AD166" s="403">
        <f>IF(AD145=0,0,(AD146+AD147+AD148+AD149+AD150)/AD145)</f>
        <v>0</v>
      </c>
      <c r="AE166" s="404">
        <f>IF(AE145=0,0,(AE146+AE147+AE148+AE149+AE150)/AE145)</f>
        <v>0</v>
      </c>
      <c r="AF166" s="262">
        <f>IF(AA166=0,0,AE166/AA166-1)</f>
        <v>0</v>
      </c>
    </row>
    <row r="167" spans="2:33" ht="15" customHeight="1" outlineLevel="1">
      <c r="B167" s="313" t="s">
        <v>1011</v>
      </c>
      <c r="C167" s="314"/>
      <c r="D167" s="403">
        <f>IF(D145=0,0,D161/D145)</f>
        <v>0</v>
      </c>
      <c r="E167" s="403">
        <f t="shared" ref="E167:W167" si="144">IF(E145=0,0,E161/E145)</f>
        <v>0</v>
      </c>
      <c r="F167" s="403">
        <f t="shared" si="144"/>
        <v>0</v>
      </c>
      <c r="G167" s="403">
        <f t="shared" si="144"/>
        <v>0</v>
      </c>
      <c r="H167" s="404">
        <f t="shared" si="144"/>
        <v>0</v>
      </c>
      <c r="I167" s="403">
        <f t="shared" si="144"/>
        <v>0</v>
      </c>
      <c r="J167" s="403">
        <f t="shared" si="144"/>
        <v>0</v>
      </c>
      <c r="K167" s="403">
        <f t="shared" si="144"/>
        <v>0</v>
      </c>
      <c r="L167" s="403">
        <f t="shared" si="144"/>
        <v>0</v>
      </c>
      <c r="M167" s="403">
        <f t="shared" si="144"/>
        <v>0</v>
      </c>
      <c r="N167" s="403">
        <f t="shared" si="144"/>
        <v>0</v>
      </c>
      <c r="O167" s="404">
        <f t="shared" si="144"/>
        <v>0</v>
      </c>
      <c r="P167" s="403">
        <f t="shared" si="144"/>
        <v>0</v>
      </c>
      <c r="Q167" s="403">
        <f t="shared" si="144"/>
        <v>0</v>
      </c>
      <c r="R167" s="403">
        <f t="shared" si="144"/>
        <v>0</v>
      </c>
      <c r="S167" s="403">
        <f t="shared" si="144"/>
        <v>0</v>
      </c>
      <c r="T167" s="403">
        <f t="shared" si="144"/>
        <v>0</v>
      </c>
      <c r="U167" s="403">
        <f t="shared" si="144"/>
        <v>0</v>
      </c>
      <c r="V167" s="404">
        <f t="shared" si="144"/>
        <v>0</v>
      </c>
      <c r="W167" s="404">
        <f t="shared" si="144"/>
        <v>0</v>
      </c>
      <c r="X167" s="185">
        <f>IF(H167=0,0,W167/H167-1)</f>
        <v>0</v>
      </c>
      <c r="Y167" s="403">
        <f>IF(Y145=0,0,Y161/Y145)</f>
        <v>0</v>
      </c>
      <c r="Z167" s="403">
        <f>IF(Z145=0,0,Z161/Z145)</f>
        <v>0</v>
      </c>
      <c r="AA167" s="404">
        <f>IF(AA145=0,0,AA161/AA145)</f>
        <v>0</v>
      </c>
      <c r="AB167" s="262">
        <f>IF(W167=0,0,AA167/W167-1)</f>
        <v>0</v>
      </c>
      <c r="AC167" s="403">
        <f>IF(AC145=0,0,AC161/AC145)</f>
        <v>0</v>
      </c>
      <c r="AD167" s="403">
        <f>IF(AD145=0,0,AD161/AD145)</f>
        <v>0</v>
      </c>
      <c r="AE167" s="404">
        <f>IF(AE145=0,0,AE161/AE145)</f>
        <v>0</v>
      </c>
      <c r="AF167" s="262">
        <f>IF(AA167=0,0,AE167/AA167-1)</f>
        <v>0</v>
      </c>
    </row>
    <row r="169" spans="2:33" ht="15" customHeight="1">
      <c r="B169" s="544" t="s">
        <v>1507</v>
      </c>
    </row>
    <row r="170" spans="2:33" s="1" customFormat="1" ht="15" customHeight="1">
      <c r="B170" s="775" t="s">
        <v>643</v>
      </c>
      <c r="C170" s="266"/>
      <c r="D170" s="769" t="s">
        <v>1466</v>
      </c>
      <c r="E170" s="770"/>
      <c r="F170" s="770"/>
      <c r="G170" s="771"/>
      <c r="H170" s="540" t="s">
        <v>1466</v>
      </c>
      <c r="I170" s="772" t="s">
        <v>1458</v>
      </c>
      <c r="J170" s="773"/>
      <c r="K170" s="773"/>
      <c r="L170" s="773"/>
      <c r="M170" s="773"/>
      <c r="N170" s="773"/>
      <c r="O170" s="774"/>
      <c r="P170" s="772" t="s">
        <v>1458</v>
      </c>
      <c r="Q170" s="773"/>
      <c r="R170" s="773"/>
      <c r="S170" s="773"/>
      <c r="T170" s="773"/>
      <c r="U170" s="773"/>
      <c r="V170" s="774"/>
      <c r="W170" s="493" t="s">
        <v>1458</v>
      </c>
      <c r="X170" s="104" t="s">
        <v>1480</v>
      </c>
      <c r="Y170" s="493" t="s">
        <v>1457</v>
      </c>
      <c r="Z170" s="493" t="s">
        <v>1457</v>
      </c>
      <c r="AA170" s="493" t="s">
        <v>1457</v>
      </c>
      <c r="AB170" s="104" t="s">
        <v>1478</v>
      </c>
      <c r="AC170" s="493" t="s">
        <v>1456</v>
      </c>
      <c r="AD170" s="493" t="s">
        <v>1456</v>
      </c>
      <c r="AE170" s="493" t="s">
        <v>1456</v>
      </c>
      <c r="AF170" s="104" t="s">
        <v>1476</v>
      </c>
      <c r="AG170" s="12"/>
    </row>
    <row r="171" spans="2:33" s="2" customFormat="1" ht="15" customHeight="1">
      <c r="B171" s="776"/>
      <c r="C171" s="265"/>
      <c r="D171" s="100" t="s">
        <v>1420</v>
      </c>
      <c r="E171" s="101" t="s">
        <v>1421</v>
      </c>
      <c r="F171" s="101" t="s">
        <v>646</v>
      </c>
      <c r="G171" s="101" t="s">
        <v>647</v>
      </c>
      <c r="H171" s="102" t="s">
        <v>1422</v>
      </c>
      <c r="I171" s="101" t="s">
        <v>1423</v>
      </c>
      <c r="J171" s="101" t="s">
        <v>650</v>
      </c>
      <c r="K171" s="101" t="s">
        <v>651</v>
      </c>
      <c r="L171" s="101" t="s">
        <v>652</v>
      </c>
      <c r="M171" s="101" t="s">
        <v>653</v>
      </c>
      <c r="N171" s="101" t="s">
        <v>654</v>
      </c>
      <c r="O171" s="101" t="s">
        <v>1424</v>
      </c>
      <c r="P171" s="101" t="s">
        <v>1425</v>
      </c>
      <c r="Q171" s="101" t="s">
        <v>656</v>
      </c>
      <c r="R171" s="101" t="s">
        <v>657</v>
      </c>
      <c r="S171" s="101" t="s">
        <v>658</v>
      </c>
      <c r="T171" s="101" t="s">
        <v>646</v>
      </c>
      <c r="U171" s="101" t="s">
        <v>647</v>
      </c>
      <c r="V171" s="103" t="s">
        <v>1426</v>
      </c>
      <c r="W171" s="103" t="s">
        <v>1422</v>
      </c>
      <c r="X171" s="104" t="s">
        <v>608</v>
      </c>
      <c r="Y171" s="103" t="s">
        <v>1484</v>
      </c>
      <c r="Z171" s="103" t="s">
        <v>661</v>
      </c>
      <c r="AA171" s="103" t="s">
        <v>1422</v>
      </c>
      <c r="AB171" s="104" t="s">
        <v>608</v>
      </c>
      <c r="AC171" s="103" t="s">
        <v>1484</v>
      </c>
      <c r="AD171" s="103" t="s">
        <v>661</v>
      </c>
      <c r="AE171" s="103" t="s">
        <v>1422</v>
      </c>
      <c r="AF171" s="104" t="s">
        <v>608</v>
      </c>
      <c r="AG171" s="12"/>
    </row>
    <row r="172" spans="2:33" s="9" customFormat="1" ht="15" customHeight="1" outlineLevel="1">
      <c r="B172" s="10" t="s">
        <v>749</v>
      </c>
      <c r="C172" s="286"/>
      <c r="D172" s="545"/>
      <c r="E172" s="545"/>
      <c r="F172" s="545"/>
      <c r="G172" s="545"/>
      <c r="H172" s="184">
        <f>SUM(D172:G172)</f>
        <v>0</v>
      </c>
      <c r="I172" s="545"/>
      <c r="J172" s="545"/>
      <c r="K172" s="545"/>
      <c r="L172" s="545"/>
      <c r="M172" s="545"/>
      <c r="N172" s="545"/>
      <c r="O172" s="184">
        <f>SUM(I172:N172)</f>
        <v>0</v>
      </c>
      <c r="P172" s="545"/>
      <c r="Q172" s="545"/>
      <c r="R172" s="545"/>
      <c r="S172" s="545"/>
      <c r="T172" s="545"/>
      <c r="U172" s="545"/>
      <c r="V172" s="184">
        <f>SUM(P172:U172)</f>
        <v>0</v>
      </c>
      <c r="W172" s="184">
        <f t="shared" ref="W172:W181" si="145">O172+V172</f>
        <v>0</v>
      </c>
      <c r="X172" s="185">
        <f t="shared" ref="X172:X190" si="146">IF(H172=0,0,W172/H172-1)</f>
        <v>0</v>
      </c>
      <c r="Y172" s="545"/>
      <c r="Z172" s="545"/>
      <c r="AA172" s="187">
        <f>Y172+Z172</f>
        <v>0</v>
      </c>
      <c r="AB172" s="185">
        <f t="shared" ref="AB172:AB190" si="147">IF(W172=0,0,AA172/W172-1)</f>
        <v>0</v>
      </c>
      <c r="AC172" s="545"/>
      <c r="AD172" s="545"/>
      <c r="AE172" s="187">
        <f>AC172+AD172</f>
        <v>0</v>
      </c>
      <c r="AF172" s="185">
        <f t="shared" ref="AF172:AF190" si="148">IF(AA172=0,0,AE172/AA172-1)</f>
        <v>0</v>
      </c>
      <c r="AG172" s="12"/>
    </row>
    <row r="173" spans="2:33" s="8" customFormat="1" ht="15" customHeight="1" outlineLevel="1">
      <c r="B173" s="11" t="s">
        <v>617</v>
      </c>
      <c r="C173" s="287"/>
      <c r="D173" s="224">
        <f>'M4-营业成本'!D658</f>
        <v>0</v>
      </c>
      <c r="E173" s="224">
        <f>'M4-营业成本'!E658</f>
        <v>0</v>
      </c>
      <c r="F173" s="224">
        <f>'M4-营业成本'!F658</f>
        <v>0</v>
      </c>
      <c r="G173" s="224">
        <f>'M4-营业成本'!G658</f>
        <v>0</v>
      </c>
      <c r="H173" s="186">
        <f t="shared" ref="H173:H181" si="149">SUM(D173:G173)</f>
        <v>0</v>
      </c>
      <c r="I173" s="224">
        <f>'M4-营业成本'!I658</f>
        <v>0</v>
      </c>
      <c r="J173" s="224">
        <f>'M4-营业成本'!J658</f>
        <v>0</v>
      </c>
      <c r="K173" s="224">
        <f>'M4-营业成本'!K658</f>
        <v>0</v>
      </c>
      <c r="L173" s="224">
        <f>'M4-营业成本'!L658</f>
        <v>0</v>
      </c>
      <c r="M173" s="224">
        <f>'M4-营业成本'!M658</f>
        <v>0</v>
      </c>
      <c r="N173" s="224">
        <f>'M4-营业成本'!N658</f>
        <v>0</v>
      </c>
      <c r="O173" s="188">
        <f t="shared" ref="O173:O181" si="150">SUM(I173:N173)</f>
        <v>0</v>
      </c>
      <c r="P173" s="224">
        <f>'M4-营业成本'!P658</f>
        <v>0</v>
      </c>
      <c r="Q173" s="224">
        <f>'M4-营业成本'!Q658</f>
        <v>0</v>
      </c>
      <c r="R173" s="224">
        <f>'M4-营业成本'!R658</f>
        <v>0</v>
      </c>
      <c r="S173" s="224">
        <f>'M4-营业成本'!S658</f>
        <v>0</v>
      </c>
      <c r="T173" s="224">
        <f>'M4-营业成本'!T658</f>
        <v>0</v>
      </c>
      <c r="U173" s="224">
        <f>'M4-营业成本'!U658</f>
        <v>0</v>
      </c>
      <c r="V173" s="188">
        <f t="shared" ref="V173:V181" si="151">SUM(P173:U173)</f>
        <v>0</v>
      </c>
      <c r="W173" s="187">
        <f t="shared" si="145"/>
        <v>0</v>
      </c>
      <c r="X173" s="262">
        <f t="shared" si="146"/>
        <v>0</v>
      </c>
      <c r="Y173" s="224">
        <f>'M4-营业成本'!Y658</f>
        <v>0</v>
      </c>
      <c r="Z173" s="224">
        <f>'M4-营业成本'!Z658</f>
        <v>0</v>
      </c>
      <c r="AA173" s="187">
        <f>Y173+Z173</f>
        <v>0</v>
      </c>
      <c r="AB173" s="262">
        <f t="shared" si="147"/>
        <v>0</v>
      </c>
      <c r="AC173" s="224">
        <f>'M4-营业成本'!AC658</f>
        <v>0</v>
      </c>
      <c r="AD173" s="224">
        <f>'M4-营业成本'!AD658</f>
        <v>0</v>
      </c>
      <c r="AE173" s="187">
        <f>AC173+AD173</f>
        <v>0</v>
      </c>
      <c r="AF173" s="262">
        <f t="shared" si="148"/>
        <v>0</v>
      </c>
      <c r="AG173" s="12"/>
    </row>
    <row r="174" spans="2:33" s="8" customFormat="1" ht="15" customHeight="1" outlineLevel="1">
      <c r="B174" s="37" t="s">
        <v>618</v>
      </c>
      <c r="C174" s="288"/>
      <c r="D174" s="224">
        <f>'M5-营业税金及附加'!D100</f>
        <v>0</v>
      </c>
      <c r="E174" s="224">
        <f>'M5-营业税金及附加'!E100</f>
        <v>0</v>
      </c>
      <c r="F174" s="224">
        <f>'M5-营业税金及附加'!F100</f>
        <v>0</v>
      </c>
      <c r="G174" s="224">
        <f>'M5-营业税金及附加'!G100</f>
        <v>0</v>
      </c>
      <c r="H174" s="186">
        <f t="shared" si="149"/>
        <v>0</v>
      </c>
      <c r="I174" s="224">
        <f>'M5-营业税金及附加'!I100</f>
        <v>0</v>
      </c>
      <c r="J174" s="224">
        <f>'M5-营业税金及附加'!J100</f>
        <v>0</v>
      </c>
      <c r="K174" s="224">
        <f>'M5-营业税金及附加'!K100</f>
        <v>0</v>
      </c>
      <c r="L174" s="224">
        <f>'M5-营业税金及附加'!L100</f>
        <v>0</v>
      </c>
      <c r="M174" s="224">
        <f>'M5-营业税金及附加'!M100</f>
        <v>0</v>
      </c>
      <c r="N174" s="224">
        <f>'M5-营业税金及附加'!N100</f>
        <v>0</v>
      </c>
      <c r="O174" s="188">
        <f t="shared" si="150"/>
        <v>0</v>
      </c>
      <c r="P174" s="224">
        <f>'M5-营业税金及附加'!P100</f>
        <v>0</v>
      </c>
      <c r="Q174" s="224">
        <f>'M5-营业税金及附加'!Q100</f>
        <v>0</v>
      </c>
      <c r="R174" s="224">
        <f>'M5-营业税金及附加'!R100</f>
        <v>0</v>
      </c>
      <c r="S174" s="224">
        <f>'M5-营业税金及附加'!S100</f>
        <v>0</v>
      </c>
      <c r="T174" s="224">
        <f>'M5-营业税金及附加'!T100</f>
        <v>0</v>
      </c>
      <c r="U174" s="224">
        <f>'M5-营业税金及附加'!U100</f>
        <v>0</v>
      </c>
      <c r="V174" s="188">
        <f t="shared" si="151"/>
        <v>0</v>
      </c>
      <c r="W174" s="187">
        <f t="shared" si="145"/>
        <v>0</v>
      </c>
      <c r="X174" s="262">
        <f t="shared" si="146"/>
        <v>0</v>
      </c>
      <c r="Y174" s="224">
        <f>'M5-营业税金及附加'!Y100</f>
        <v>0</v>
      </c>
      <c r="Z174" s="224">
        <f>'M5-营业税金及附加'!Z100</f>
        <v>0</v>
      </c>
      <c r="AA174" s="187">
        <f t="shared" ref="AA174:AA181" si="152">Y174+Z174</f>
        <v>0</v>
      </c>
      <c r="AB174" s="262">
        <f t="shared" si="147"/>
        <v>0</v>
      </c>
      <c r="AC174" s="224">
        <f>'M5-营业税金及附加'!AC100</f>
        <v>0</v>
      </c>
      <c r="AD174" s="224">
        <f>'M5-营业税金及附加'!AD100</f>
        <v>0</v>
      </c>
      <c r="AE174" s="187">
        <f t="shared" ref="AE174:AE181" si="153">AC174+AD174</f>
        <v>0</v>
      </c>
      <c r="AF174" s="262">
        <f t="shared" si="148"/>
        <v>0</v>
      </c>
      <c r="AG174" s="12"/>
    </row>
    <row r="175" spans="2:33" s="8" customFormat="1" ht="15" customHeight="1" outlineLevel="1">
      <c r="B175" s="37" t="s">
        <v>619</v>
      </c>
      <c r="C175" s="37"/>
      <c r="D175" s="224">
        <f>'M6-销售费用'!D554</f>
        <v>0</v>
      </c>
      <c r="E175" s="224">
        <f>'M6-销售费用'!E554</f>
        <v>0</v>
      </c>
      <c r="F175" s="224">
        <f>'M6-销售费用'!F554</f>
        <v>0</v>
      </c>
      <c r="G175" s="224">
        <f>'M6-销售费用'!G554</f>
        <v>0</v>
      </c>
      <c r="H175" s="186">
        <f t="shared" si="149"/>
        <v>0</v>
      </c>
      <c r="I175" s="224">
        <f>'M6-销售费用'!I554</f>
        <v>0</v>
      </c>
      <c r="J175" s="224">
        <f>'M6-销售费用'!J554</f>
        <v>0</v>
      </c>
      <c r="K175" s="224">
        <f>'M6-销售费用'!K554</f>
        <v>0</v>
      </c>
      <c r="L175" s="224">
        <f>'M6-销售费用'!L554</f>
        <v>0</v>
      </c>
      <c r="M175" s="224">
        <f>'M6-销售费用'!M554</f>
        <v>0</v>
      </c>
      <c r="N175" s="224">
        <f>'M6-销售费用'!N554</f>
        <v>0</v>
      </c>
      <c r="O175" s="188">
        <f t="shared" si="150"/>
        <v>0</v>
      </c>
      <c r="P175" s="224">
        <f>'M6-销售费用'!P554</f>
        <v>0</v>
      </c>
      <c r="Q175" s="224">
        <f>'M6-销售费用'!Q554</f>
        <v>0</v>
      </c>
      <c r="R175" s="224">
        <f>'M6-销售费用'!R554</f>
        <v>0</v>
      </c>
      <c r="S175" s="224">
        <f>'M6-销售费用'!S554</f>
        <v>0</v>
      </c>
      <c r="T175" s="224">
        <f>'M6-销售费用'!T554</f>
        <v>0</v>
      </c>
      <c r="U175" s="224">
        <f>'M6-销售费用'!U554</f>
        <v>0</v>
      </c>
      <c r="V175" s="188">
        <f t="shared" si="151"/>
        <v>0</v>
      </c>
      <c r="W175" s="187">
        <f t="shared" si="145"/>
        <v>0</v>
      </c>
      <c r="X175" s="262">
        <f t="shared" si="146"/>
        <v>0</v>
      </c>
      <c r="Y175" s="224">
        <f>'M6-销售费用'!Y554</f>
        <v>0</v>
      </c>
      <c r="Z175" s="224">
        <f>'M6-销售费用'!Z554</f>
        <v>0</v>
      </c>
      <c r="AA175" s="187">
        <f t="shared" si="152"/>
        <v>0</v>
      </c>
      <c r="AB175" s="262">
        <f t="shared" si="147"/>
        <v>0</v>
      </c>
      <c r="AC175" s="224">
        <f>'M6-销售费用'!AC554</f>
        <v>0</v>
      </c>
      <c r="AD175" s="224">
        <f>'M6-销售费用'!AD554</f>
        <v>0</v>
      </c>
      <c r="AE175" s="187">
        <f t="shared" si="153"/>
        <v>0</v>
      </c>
      <c r="AF175" s="262">
        <f t="shared" si="148"/>
        <v>0</v>
      </c>
      <c r="AG175" s="12"/>
    </row>
    <row r="176" spans="2:33" s="8" customFormat="1" ht="15" customHeight="1" outlineLevel="1">
      <c r="B176" s="37" t="s">
        <v>620</v>
      </c>
      <c r="C176" s="37"/>
      <c r="D176" s="224">
        <f>'M7-管理费用'!D588</f>
        <v>0</v>
      </c>
      <c r="E176" s="224">
        <f>'M7-管理费用'!E588</f>
        <v>0</v>
      </c>
      <c r="F176" s="224">
        <f>'M7-管理费用'!F588</f>
        <v>0</v>
      </c>
      <c r="G176" s="224">
        <f>'M7-管理费用'!G588</f>
        <v>0</v>
      </c>
      <c r="H176" s="186">
        <f t="shared" si="149"/>
        <v>0</v>
      </c>
      <c r="I176" s="224">
        <f>'M7-管理费用'!I588</f>
        <v>0</v>
      </c>
      <c r="J176" s="224">
        <f>'M7-管理费用'!J588</f>
        <v>0</v>
      </c>
      <c r="K176" s="224">
        <f>'M7-管理费用'!K588</f>
        <v>0</v>
      </c>
      <c r="L176" s="224">
        <f>'M7-管理费用'!L588</f>
        <v>0</v>
      </c>
      <c r="M176" s="224">
        <f>'M7-管理费用'!M588</f>
        <v>0</v>
      </c>
      <c r="N176" s="224">
        <f>'M7-管理费用'!N588</f>
        <v>0</v>
      </c>
      <c r="O176" s="188">
        <f t="shared" si="150"/>
        <v>0</v>
      </c>
      <c r="P176" s="224">
        <f>'M7-管理费用'!P588</f>
        <v>0</v>
      </c>
      <c r="Q176" s="224">
        <f>'M7-管理费用'!Q588</f>
        <v>0</v>
      </c>
      <c r="R176" s="224">
        <f>'M7-管理费用'!R588</f>
        <v>0</v>
      </c>
      <c r="S176" s="224">
        <f>'M7-管理费用'!S588</f>
        <v>0</v>
      </c>
      <c r="T176" s="224">
        <f>'M7-管理费用'!T588</f>
        <v>0</v>
      </c>
      <c r="U176" s="224">
        <f>'M7-管理费用'!U588</f>
        <v>0</v>
      </c>
      <c r="V176" s="188">
        <f t="shared" si="151"/>
        <v>0</v>
      </c>
      <c r="W176" s="187">
        <f t="shared" si="145"/>
        <v>0</v>
      </c>
      <c r="X176" s="262">
        <f t="shared" si="146"/>
        <v>0</v>
      </c>
      <c r="Y176" s="224">
        <f>'M7-管理费用'!Y588</f>
        <v>0</v>
      </c>
      <c r="Z176" s="224">
        <f>'M7-管理费用'!Z588</f>
        <v>0</v>
      </c>
      <c r="AA176" s="187">
        <f t="shared" si="152"/>
        <v>0</v>
      </c>
      <c r="AB176" s="262">
        <f t="shared" si="147"/>
        <v>0</v>
      </c>
      <c r="AC176" s="224">
        <f>'M7-管理费用'!AC588</f>
        <v>0</v>
      </c>
      <c r="AD176" s="224">
        <f>'M7-管理费用'!AD588</f>
        <v>0</v>
      </c>
      <c r="AE176" s="187">
        <f t="shared" si="153"/>
        <v>0</v>
      </c>
      <c r="AF176" s="262">
        <f t="shared" si="148"/>
        <v>0</v>
      </c>
      <c r="AG176" s="12"/>
    </row>
    <row r="177" spans="2:33" s="8" customFormat="1" ht="15" customHeight="1" outlineLevel="1">
      <c r="B177" s="37" t="s">
        <v>621</v>
      </c>
      <c r="C177" s="37"/>
      <c r="D177" s="224">
        <f>'M8-财务费用'!D341</f>
        <v>0</v>
      </c>
      <c r="E177" s="224">
        <f>'M8-财务费用'!E341</f>
        <v>0</v>
      </c>
      <c r="F177" s="224">
        <f>'M8-财务费用'!F341</f>
        <v>0</v>
      </c>
      <c r="G177" s="224">
        <f>'M8-财务费用'!G341</f>
        <v>0</v>
      </c>
      <c r="H177" s="186">
        <f t="shared" si="149"/>
        <v>0</v>
      </c>
      <c r="I177" s="224">
        <f>'M8-财务费用'!I341</f>
        <v>0</v>
      </c>
      <c r="J177" s="224">
        <f>'M8-财务费用'!J341</f>
        <v>0</v>
      </c>
      <c r="K177" s="224">
        <f>'M8-财务费用'!K341</f>
        <v>0</v>
      </c>
      <c r="L177" s="224">
        <f>'M8-财务费用'!L341</f>
        <v>0</v>
      </c>
      <c r="M177" s="224">
        <f>'M8-财务费用'!M341</f>
        <v>0</v>
      </c>
      <c r="N177" s="224">
        <f>'M8-财务费用'!N341</f>
        <v>0</v>
      </c>
      <c r="O177" s="188">
        <f t="shared" si="150"/>
        <v>0</v>
      </c>
      <c r="P177" s="224">
        <f>'M8-财务费用'!P341</f>
        <v>0</v>
      </c>
      <c r="Q177" s="224">
        <f>'M8-财务费用'!Q341</f>
        <v>0</v>
      </c>
      <c r="R177" s="224">
        <f>'M8-财务费用'!R341</f>
        <v>0</v>
      </c>
      <c r="S177" s="224">
        <f>'M8-财务费用'!S341</f>
        <v>0</v>
      </c>
      <c r="T177" s="224">
        <f>'M8-财务费用'!T341</f>
        <v>0</v>
      </c>
      <c r="U177" s="224">
        <f>'M8-财务费用'!U341</f>
        <v>0</v>
      </c>
      <c r="V177" s="188">
        <f t="shared" si="151"/>
        <v>0</v>
      </c>
      <c r="W177" s="187">
        <f t="shared" si="145"/>
        <v>0</v>
      </c>
      <c r="X177" s="262">
        <f t="shared" si="146"/>
        <v>0</v>
      </c>
      <c r="Y177" s="224">
        <f>'M8-财务费用'!Y341</f>
        <v>0</v>
      </c>
      <c r="Z177" s="224">
        <f>'M8-财务费用'!Z341</f>
        <v>0</v>
      </c>
      <c r="AA177" s="187">
        <f t="shared" si="152"/>
        <v>0</v>
      </c>
      <c r="AB177" s="262">
        <f t="shared" si="147"/>
        <v>0</v>
      </c>
      <c r="AC177" s="224">
        <f>'M8-财务费用'!AC341</f>
        <v>0</v>
      </c>
      <c r="AD177" s="224">
        <f>'M8-财务费用'!AD341</f>
        <v>0</v>
      </c>
      <c r="AE177" s="187">
        <f t="shared" si="153"/>
        <v>0</v>
      </c>
      <c r="AF177" s="262">
        <f t="shared" si="148"/>
        <v>0</v>
      </c>
      <c r="AG177" s="12"/>
    </row>
    <row r="178" spans="2:33" s="8" customFormat="1" ht="15" customHeight="1" outlineLevel="1">
      <c r="B178" s="37" t="s">
        <v>622</v>
      </c>
      <c r="C178" s="288"/>
      <c r="D178" s="46"/>
      <c r="E178" s="46"/>
      <c r="F178" s="46"/>
      <c r="G178" s="46"/>
      <c r="H178" s="186">
        <f t="shared" si="149"/>
        <v>0</v>
      </c>
      <c r="I178" s="46"/>
      <c r="J178" s="46"/>
      <c r="K178" s="46"/>
      <c r="L178" s="46"/>
      <c r="M178" s="46"/>
      <c r="N178" s="46"/>
      <c r="O178" s="188">
        <f t="shared" si="150"/>
        <v>0</v>
      </c>
      <c r="P178" s="46"/>
      <c r="Q178" s="46"/>
      <c r="R178" s="46"/>
      <c r="S178" s="46"/>
      <c r="T178" s="46"/>
      <c r="U178" s="46"/>
      <c r="V178" s="188">
        <f t="shared" si="151"/>
        <v>0</v>
      </c>
      <c r="W178" s="187">
        <f t="shared" si="145"/>
        <v>0</v>
      </c>
      <c r="X178" s="262">
        <f t="shared" si="146"/>
        <v>0</v>
      </c>
      <c r="Y178" s="190"/>
      <c r="Z178" s="190"/>
      <c r="AA178" s="187">
        <f t="shared" si="152"/>
        <v>0</v>
      </c>
      <c r="AB178" s="262">
        <f t="shared" si="147"/>
        <v>0</v>
      </c>
      <c r="AC178" s="190"/>
      <c r="AD178" s="190"/>
      <c r="AE178" s="187">
        <f t="shared" si="153"/>
        <v>0</v>
      </c>
      <c r="AF178" s="262">
        <f t="shared" si="148"/>
        <v>0</v>
      </c>
      <c r="AG178" s="12"/>
    </row>
    <row r="179" spans="2:33" s="8" customFormat="1" ht="15" customHeight="1" outlineLevel="1">
      <c r="B179" s="11" t="s">
        <v>623</v>
      </c>
      <c r="C179" s="287"/>
      <c r="D179" s="46"/>
      <c r="E179" s="46"/>
      <c r="F179" s="46"/>
      <c r="G179" s="46"/>
      <c r="H179" s="186">
        <f t="shared" si="149"/>
        <v>0</v>
      </c>
      <c r="I179" s="46"/>
      <c r="J179" s="46"/>
      <c r="K179" s="46"/>
      <c r="L179" s="46"/>
      <c r="M179" s="46"/>
      <c r="N179" s="46"/>
      <c r="O179" s="188">
        <f t="shared" si="150"/>
        <v>0</v>
      </c>
      <c r="P179" s="46"/>
      <c r="Q179" s="46"/>
      <c r="R179" s="46"/>
      <c r="S179" s="46"/>
      <c r="T179" s="46"/>
      <c r="U179" s="46"/>
      <c r="V179" s="188">
        <f t="shared" si="151"/>
        <v>0</v>
      </c>
      <c r="W179" s="187">
        <f t="shared" si="145"/>
        <v>0</v>
      </c>
      <c r="X179" s="262">
        <f t="shared" si="146"/>
        <v>0</v>
      </c>
      <c r="Y179" s="190"/>
      <c r="Z179" s="190"/>
      <c r="AA179" s="187">
        <f t="shared" si="152"/>
        <v>0</v>
      </c>
      <c r="AB179" s="262">
        <f t="shared" si="147"/>
        <v>0</v>
      </c>
      <c r="AC179" s="190"/>
      <c r="AD179" s="190"/>
      <c r="AE179" s="187">
        <f t="shared" si="153"/>
        <v>0</v>
      </c>
      <c r="AF179" s="262">
        <f t="shared" si="148"/>
        <v>0</v>
      </c>
      <c r="AG179" s="12"/>
    </row>
    <row r="180" spans="2:33" s="8" customFormat="1" ht="15" customHeight="1" outlineLevel="1">
      <c r="B180" s="37" t="s">
        <v>624</v>
      </c>
      <c r="C180" s="288"/>
      <c r="D180" s="46"/>
      <c r="E180" s="46"/>
      <c r="F180" s="46"/>
      <c r="G180" s="46"/>
      <c r="H180" s="186">
        <f t="shared" si="149"/>
        <v>0</v>
      </c>
      <c r="I180" s="46"/>
      <c r="J180" s="46"/>
      <c r="K180" s="46"/>
      <c r="L180" s="46"/>
      <c r="M180" s="46"/>
      <c r="N180" s="46"/>
      <c r="O180" s="188">
        <f t="shared" si="150"/>
        <v>0</v>
      </c>
      <c r="P180" s="46"/>
      <c r="Q180" s="46"/>
      <c r="R180" s="46"/>
      <c r="S180" s="46"/>
      <c r="T180" s="46"/>
      <c r="U180" s="46"/>
      <c r="V180" s="188">
        <f t="shared" si="151"/>
        <v>0</v>
      </c>
      <c r="W180" s="187">
        <f t="shared" si="145"/>
        <v>0</v>
      </c>
      <c r="X180" s="262">
        <f t="shared" si="146"/>
        <v>0</v>
      </c>
      <c r="Y180" s="190"/>
      <c r="Z180" s="190"/>
      <c r="AA180" s="187">
        <f t="shared" si="152"/>
        <v>0</v>
      </c>
      <c r="AB180" s="262">
        <f t="shared" si="147"/>
        <v>0</v>
      </c>
      <c r="AC180" s="190"/>
      <c r="AD180" s="190"/>
      <c r="AE180" s="187">
        <f t="shared" si="153"/>
        <v>0</v>
      </c>
      <c r="AF180" s="262">
        <f t="shared" si="148"/>
        <v>0</v>
      </c>
      <c r="AG180" s="12"/>
    </row>
    <row r="181" spans="2:33" s="8" customFormat="1" ht="15" customHeight="1" outlineLevel="1">
      <c r="B181" s="37" t="s">
        <v>625</v>
      </c>
      <c r="C181" s="288"/>
      <c r="D181" s="46"/>
      <c r="E181" s="46"/>
      <c r="F181" s="46"/>
      <c r="G181" s="46"/>
      <c r="H181" s="186">
        <f t="shared" si="149"/>
        <v>0</v>
      </c>
      <c r="I181" s="46"/>
      <c r="J181" s="46"/>
      <c r="K181" s="46"/>
      <c r="L181" s="46"/>
      <c r="M181" s="46"/>
      <c r="N181" s="46"/>
      <c r="O181" s="188">
        <f t="shared" si="150"/>
        <v>0</v>
      </c>
      <c r="P181" s="46"/>
      <c r="Q181" s="46"/>
      <c r="R181" s="46"/>
      <c r="S181" s="46"/>
      <c r="T181" s="46"/>
      <c r="U181" s="46"/>
      <c r="V181" s="188">
        <f t="shared" si="151"/>
        <v>0</v>
      </c>
      <c r="W181" s="187">
        <f t="shared" si="145"/>
        <v>0</v>
      </c>
      <c r="X181" s="262">
        <f t="shared" si="146"/>
        <v>0</v>
      </c>
      <c r="Y181" s="190"/>
      <c r="Z181" s="190"/>
      <c r="AA181" s="187">
        <f t="shared" si="152"/>
        <v>0</v>
      </c>
      <c r="AB181" s="262">
        <f t="shared" si="147"/>
        <v>0</v>
      </c>
      <c r="AC181" s="190"/>
      <c r="AD181" s="190"/>
      <c r="AE181" s="187">
        <f t="shared" si="153"/>
        <v>0</v>
      </c>
      <c r="AF181" s="262">
        <f t="shared" si="148"/>
        <v>0</v>
      </c>
      <c r="AG181" s="12"/>
    </row>
    <row r="182" spans="2:33" s="9" customFormat="1" ht="15" customHeight="1" outlineLevel="1">
      <c r="B182" s="10" t="s">
        <v>750</v>
      </c>
      <c r="C182" s="10"/>
      <c r="D182" s="184">
        <f>D172-D173-D174-D175-D176-D177-D178+D179+D180</f>
        <v>0</v>
      </c>
      <c r="E182" s="184">
        <f t="shared" ref="E182:W182" si="154">E172-E173-E174-E175-E176-E177-E178+E179+E180</f>
        <v>0</v>
      </c>
      <c r="F182" s="184">
        <f t="shared" si="154"/>
        <v>0</v>
      </c>
      <c r="G182" s="184">
        <f t="shared" si="154"/>
        <v>0</v>
      </c>
      <c r="H182" s="184">
        <f t="shared" si="154"/>
        <v>0</v>
      </c>
      <c r="I182" s="184">
        <f t="shared" si="154"/>
        <v>0</v>
      </c>
      <c r="J182" s="184">
        <f t="shared" si="154"/>
        <v>0</v>
      </c>
      <c r="K182" s="184">
        <f t="shared" si="154"/>
        <v>0</v>
      </c>
      <c r="L182" s="184">
        <f t="shared" si="154"/>
        <v>0</v>
      </c>
      <c r="M182" s="184">
        <f t="shared" si="154"/>
        <v>0</v>
      </c>
      <c r="N182" s="184">
        <f t="shared" si="154"/>
        <v>0</v>
      </c>
      <c r="O182" s="184">
        <f t="shared" si="154"/>
        <v>0</v>
      </c>
      <c r="P182" s="184">
        <f t="shared" si="154"/>
        <v>0</v>
      </c>
      <c r="Q182" s="184">
        <f t="shared" si="154"/>
        <v>0</v>
      </c>
      <c r="R182" s="184">
        <f t="shared" si="154"/>
        <v>0</v>
      </c>
      <c r="S182" s="184">
        <f t="shared" si="154"/>
        <v>0</v>
      </c>
      <c r="T182" s="184">
        <f t="shared" si="154"/>
        <v>0</v>
      </c>
      <c r="U182" s="184">
        <f t="shared" si="154"/>
        <v>0</v>
      </c>
      <c r="V182" s="184">
        <f t="shared" si="154"/>
        <v>0</v>
      </c>
      <c r="W182" s="184">
        <f t="shared" si="154"/>
        <v>0</v>
      </c>
      <c r="X182" s="185">
        <f t="shared" si="146"/>
        <v>0</v>
      </c>
      <c r="Y182" s="184">
        <f>Y172-Y173-Y174-Y175-Y176-Y177-Y178+Y179+Y180</f>
        <v>0</v>
      </c>
      <c r="Z182" s="184">
        <f>Z172-Z173-Z174-Z175-Z176-Z177-Z178+Z179+Z180</f>
        <v>0</v>
      </c>
      <c r="AA182" s="184">
        <f>AA172-AA173-AA174-AA175-AA176-AA177-AA178+AA179+AA180</f>
        <v>0</v>
      </c>
      <c r="AB182" s="185">
        <f t="shared" si="147"/>
        <v>0</v>
      </c>
      <c r="AC182" s="184">
        <f>AC172-AC173-AC174-AC175-AC176-AC177-AC178+AC179+AC180</f>
        <v>0</v>
      </c>
      <c r="AD182" s="184">
        <f>AD172-AD173-AD174-AD175-AD176-AD177-AD178+AD179+AD180</f>
        <v>0</v>
      </c>
      <c r="AE182" s="184">
        <f>AE172-AE173-AE174-AE175-AE176-AE177-AE178+AE179+AE180</f>
        <v>0</v>
      </c>
      <c r="AF182" s="185">
        <f t="shared" si="148"/>
        <v>0</v>
      </c>
      <c r="AG182" s="12"/>
    </row>
    <row r="183" spans="2:33" s="8" customFormat="1" ht="15" customHeight="1" outlineLevel="1">
      <c r="B183" s="11" t="s">
        <v>626</v>
      </c>
      <c r="C183" s="287"/>
      <c r="D183" s="46"/>
      <c r="E183" s="40"/>
      <c r="F183" s="41"/>
      <c r="G183" s="41"/>
      <c r="H183" s="186">
        <f>SUM(D183:G183)</f>
        <v>0</v>
      </c>
      <c r="I183" s="41"/>
      <c r="J183" s="41"/>
      <c r="K183" s="41"/>
      <c r="L183" s="41"/>
      <c r="M183" s="41"/>
      <c r="N183" s="41"/>
      <c r="O183" s="224">
        <f>SUM(I183:N183)</f>
        <v>0</v>
      </c>
      <c r="P183" s="41"/>
      <c r="Q183" s="41"/>
      <c r="R183" s="41"/>
      <c r="S183" s="41"/>
      <c r="T183" s="41"/>
      <c r="U183" s="41"/>
      <c r="V183" s="188">
        <f>SUM(P183:U183)</f>
        <v>0</v>
      </c>
      <c r="W183" s="187">
        <f>O183+V183</f>
        <v>0</v>
      </c>
      <c r="X183" s="262">
        <f t="shared" si="146"/>
        <v>0</v>
      </c>
      <c r="Y183" s="191"/>
      <c r="Z183" s="191"/>
      <c r="AA183" s="187">
        <f>Y183+Z183</f>
        <v>0</v>
      </c>
      <c r="AB183" s="262">
        <f t="shared" si="147"/>
        <v>0</v>
      </c>
      <c r="AC183" s="191"/>
      <c r="AD183" s="191"/>
      <c r="AE183" s="187">
        <f>AC183+AD183</f>
        <v>0</v>
      </c>
      <c r="AF183" s="262">
        <f t="shared" si="148"/>
        <v>0</v>
      </c>
      <c r="AG183" s="12"/>
    </row>
    <row r="184" spans="2:33" s="8" customFormat="1" ht="15" customHeight="1" outlineLevel="1">
      <c r="B184" s="11" t="s">
        <v>627</v>
      </c>
      <c r="C184" s="287"/>
      <c r="D184" s="46"/>
      <c r="E184" s="40"/>
      <c r="F184" s="41"/>
      <c r="G184" s="41"/>
      <c r="H184" s="186">
        <f>SUM(D184:G184)</f>
        <v>0</v>
      </c>
      <c r="I184" s="41"/>
      <c r="J184" s="41"/>
      <c r="K184" s="41"/>
      <c r="L184" s="41"/>
      <c r="M184" s="41"/>
      <c r="N184" s="41"/>
      <c r="O184" s="224">
        <f>SUM(I184:N184)</f>
        <v>0</v>
      </c>
      <c r="P184" s="41"/>
      <c r="Q184" s="41"/>
      <c r="R184" s="41"/>
      <c r="S184" s="41"/>
      <c r="T184" s="41"/>
      <c r="U184" s="41"/>
      <c r="V184" s="188">
        <f>SUM(P184:U184)</f>
        <v>0</v>
      </c>
      <c r="W184" s="187">
        <f>O184+V184</f>
        <v>0</v>
      </c>
      <c r="X184" s="262">
        <f t="shared" si="146"/>
        <v>0</v>
      </c>
      <c r="Y184" s="191"/>
      <c r="Z184" s="191"/>
      <c r="AA184" s="187">
        <f>Y184+Z184</f>
        <v>0</v>
      </c>
      <c r="AB184" s="262">
        <f t="shared" si="147"/>
        <v>0</v>
      </c>
      <c r="AC184" s="191"/>
      <c r="AD184" s="191"/>
      <c r="AE184" s="187">
        <f>AC184+AD184</f>
        <v>0</v>
      </c>
      <c r="AF184" s="262">
        <f t="shared" si="148"/>
        <v>0</v>
      </c>
      <c r="AG184" s="12"/>
    </row>
    <row r="185" spans="2:33" s="8" customFormat="1" ht="15" customHeight="1" outlineLevel="1">
      <c r="B185" s="37" t="s">
        <v>628</v>
      </c>
      <c r="C185" s="288"/>
      <c r="D185" s="46"/>
      <c r="E185" s="40"/>
      <c r="F185" s="41"/>
      <c r="G185" s="41"/>
      <c r="H185" s="186">
        <f>SUM(D185:G185)</f>
        <v>0</v>
      </c>
      <c r="I185" s="41"/>
      <c r="J185" s="41"/>
      <c r="K185" s="41"/>
      <c r="L185" s="41"/>
      <c r="M185" s="41"/>
      <c r="N185" s="41"/>
      <c r="O185" s="224">
        <f>SUM(I185:N185)</f>
        <v>0</v>
      </c>
      <c r="P185" s="41"/>
      <c r="Q185" s="41"/>
      <c r="R185" s="41"/>
      <c r="S185" s="41"/>
      <c r="T185" s="41"/>
      <c r="U185" s="41"/>
      <c r="V185" s="188">
        <f>SUM(P185:U185)</f>
        <v>0</v>
      </c>
      <c r="W185" s="187">
        <f>O185+V185</f>
        <v>0</v>
      </c>
      <c r="X185" s="262">
        <f t="shared" si="146"/>
        <v>0</v>
      </c>
      <c r="Y185" s="191"/>
      <c r="Z185" s="191"/>
      <c r="AA185" s="187">
        <f>Y185+Z185</f>
        <v>0</v>
      </c>
      <c r="AB185" s="262">
        <f t="shared" si="147"/>
        <v>0</v>
      </c>
      <c r="AC185" s="191"/>
      <c r="AD185" s="191"/>
      <c r="AE185" s="187">
        <f>AC185+AD185</f>
        <v>0</v>
      </c>
      <c r="AF185" s="262">
        <f t="shared" si="148"/>
        <v>0</v>
      </c>
      <c r="AG185" s="12"/>
    </row>
    <row r="186" spans="2:33" s="9" customFormat="1" ht="15" customHeight="1" outlineLevel="1">
      <c r="B186" s="10" t="s">
        <v>751</v>
      </c>
      <c r="C186" s="10"/>
      <c r="D186" s="184">
        <f t="shared" ref="D186:W186" si="155">D182+D183-D184</f>
        <v>0</v>
      </c>
      <c r="E186" s="184">
        <f t="shared" si="155"/>
        <v>0</v>
      </c>
      <c r="F186" s="184">
        <f t="shared" si="155"/>
        <v>0</v>
      </c>
      <c r="G186" s="184">
        <f t="shared" si="155"/>
        <v>0</v>
      </c>
      <c r="H186" s="184">
        <f t="shared" si="155"/>
        <v>0</v>
      </c>
      <c r="I186" s="184">
        <f t="shared" si="155"/>
        <v>0</v>
      </c>
      <c r="J186" s="184">
        <f t="shared" si="155"/>
        <v>0</v>
      </c>
      <c r="K186" s="184">
        <f t="shared" si="155"/>
        <v>0</v>
      </c>
      <c r="L186" s="184">
        <f t="shared" si="155"/>
        <v>0</v>
      </c>
      <c r="M186" s="184">
        <f t="shared" si="155"/>
        <v>0</v>
      </c>
      <c r="N186" s="184">
        <f t="shared" si="155"/>
        <v>0</v>
      </c>
      <c r="O186" s="184">
        <f t="shared" si="155"/>
        <v>0</v>
      </c>
      <c r="P186" s="184">
        <f t="shared" si="155"/>
        <v>0</v>
      </c>
      <c r="Q186" s="184">
        <f t="shared" si="155"/>
        <v>0</v>
      </c>
      <c r="R186" s="184">
        <f t="shared" si="155"/>
        <v>0</v>
      </c>
      <c r="S186" s="184">
        <f t="shared" si="155"/>
        <v>0</v>
      </c>
      <c r="T186" s="184">
        <f t="shared" si="155"/>
        <v>0</v>
      </c>
      <c r="U186" s="184">
        <f t="shared" si="155"/>
        <v>0</v>
      </c>
      <c r="V186" s="184">
        <f t="shared" si="155"/>
        <v>0</v>
      </c>
      <c r="W186" s="184">
        <f t="shared" si="155"/>
        <v>0</v>
      </c>
      <c r="X186" s="185">
        <f t="shared" si="146"/>
        <v>0</v>
      </c>
      <c r="Y186" s="184">
        <f>Y182+Y183-Y184</f>
        <v>0</v>
      </c>
      <c r="Z186" s="184">
        <f>Z182+Z183-Z184</f>
        <v>0</v>
      </c>
      <c r="AA186" s="184">
        <f>AA182+AA183-AA184</f>
        <v>0</v>
      </c>
      <c r="AB186" s="185">
        <f t="shared" si="147"/>
        <v>0</v>
      </c>
      <c r="AC186" s="184">
        <f>AC182+AC183-AC184</f>
        <v>0</v>
      </c>
      <c r="AD186" s="184">
        <f>AD182+AD183-AD184</f>
        <v>0</v>
      </c>
      <c r="AE186" s="184">
        <f>AE182+AE183-AE184</f>
        <v>0</v>
      </c>
      <c r="AF186" s="185">
        <f t="shared" si="148"/>
        <v>0</v>
      </c>
      <c r="AG186" s="12"/>
    </row>
    <row r="187" spans="2:33" s="8" customFormat="1" ht="15" customHeight="1" outlineLevel="1">
      <c r="B187" s="11" t="s">
        <v>629</v>
      </c>
      <c r="C187" s="11"/>
      <c r="D187" s="42"/>
      <c r="E187" s="42"/>
      <c r="F187" s="42"/>
      <c r="G187" s="42"/>
      <c r="H187" s="186">
        <f>SUM(D187:G187)</f>
        <v>0</v>
      </c>
      <c r="I187" s="42"/>
      <c r="J187" s="42"/>
      <c r="K187" s="42"/>
      <c r="L187" s="42"/>
      <c r="M187" s="42"/>
      <c r="N187" s="42"/>
      <c r="O187" s="188">
        <f>SUM(I187:N187)</f>
        <v>0</v>
      </c>
      <c r="P187" s="42"/>
      <c r="Q187" s="42"/>
      <c r="R187" s="42"/>
      <c r="S187" s="42"/>
      <c r="T187" s="42"/>
      <c r="U187" s="42"/>
      <c r="V187" s="188">
        <f>SUM(P187:U187)</f>
        <v>0</v>
      </c>
      <c r="W187" s="187">
        <f>O187+V187</f>
        <v>0</v>
      </c>
      <c r="X187" s="262">
        <f t="shared" si="146"/>
        <v>0</v>
      </c>
      <c r="Y187" s="42"/>
      <c r="Z187" s="42"/>
      <c r="AA187" s="187">
        <f>Y187+Z187</f>
        <v>0</v>
      </c>
      <c r="AB187" s="262">
        <f t="shared" si="147"/>
        <v>0</v>
      </c>
      <c r="AC187" s="42"/>
      <c r="AD187" s="42"/>
      <c r="AE187" s="187">
        <f>AC187+AD187</f>
        <v>0</v>
      </c>
      <c r="AF187" s="262">
        <f t="shared" si="148"/>
        <v>0</v>
      </c>
      <c r="AG187" s="12"/>
    </row>
    <row r="188" spans="2:33" s="9" customFormat="1" ht="15" customHeight="1" outlineLevel="1">
      <c r="B188" s="10" t="s">
        <v>752</v>
      </c>
      <c r="C188" s="10"/>
      <c r="D188" s="184">
        <f>D186-D187</f>
        <v>0</v>
      </c>
      <c r="E188" s="184">
        <f t="shared" ref="E188:W188" si="156">E186-E187</f>
        <v>0</v>
      </c>
      <c r="F188" s="184">
        <f t="shared" si="156"/>
        <v>0</v>
      </c>
      <c r="G188" s="184">
        <f t="shared" si="156"/>
        <v>0</v>
      </c>
      <c r="H188" s="184">
        <f t="shared" si="156"/>
        <v>0</v>
      </c>
      <c r="I188" s="184">
        <f t="shared" si="156"/>
        <v>0</v>
      </c>
      <c r="J188" s="184">
        <f t="shared" si="156"/>
        <v>0</v>
      </c>
      <c r="K188" s="184">
        <f t="shared" si="156"/>
        <v>0</v>
      </c>
      <c r="L188" s="184">
        <f t="shared" si="156"/>
        <v>0</v>
      </c>
      <c r="M188" s="184">
        <f t="shared" si="156"/>
        <v>0</v>
      </c>
      <c r="N188" s="184">
        <f t="shared" si="156"/>
        <v>0</v>
      </c>
      <c r="O188" s="184">
        <f t="shared" si="156"/>
        <v>0</v>
      </c>
      <c r="P188" s="184">
        <f t="shared" si="156"/>
        <v>0</v>
      </c>
      <c r="Q188" s="184">
        <f t="shared" si="156"/>
        <v>0</v>
      </c>
      <c r="R188" s="184">
        <f t="shared" si="156"/>
        <v>0</v>
      </c>
      <c r="S188" s="184">
        <f t="shared" si="156"/>
        <v>0</v>
      </c>
      <c r="T188" s="184">
        <f t="shared" si="156"/>
        <v>0</v>
      </c>
      <c r="U188" s="184">
        <f t="shared" si="156"/>
        <v>0</v>
      </c>
      <c r="V188" s="184">
        <f t="shared" si="156"/>
        <v>0</v>
      </c>
      <c r="W188" s="184">
        <f t="shared" si="156"/>
        <v>0</v>
      </c>
      <c r="X188" s="185">
        <f t="shared" si="146"/>
        <v>0</v>
      </c>
      <c r="Y188" s="184">
        <f>Y186-Y187</f>
        <v>0</v>
      </c>
      <c r="Z188" s="184">
        <f>Z186-Z187</f>
        <v>0</v>
      </c>
      <c r="AA188" s="184">
        <f>AA186-AA187</f>
        <v>0</v>
      </c>
      <c r="AB188" s="185">
        <f t="shared" si="147"/>
        <v>0</v>
      </c>
      <c r="AC188" s="184">
        <f>AC186-AC187</f>
        <v>0</v>
      </c>
      <c r="AD188" s="184">
        <f>AD186-AD187</f>
        <v>0</v>
      </c>
      <c r="AE188" s="184">
        <f>AE186-AE187</f>
        <v>0</v>
      </c>
      <c r="AF188" s="185">
        <f t="shared" si="148"/>
        <v>0</v>
      </c>
      <c r="AG188" s="12"/>
    </row>
    <row r="189" spans="2:33" s="9" customFormat="1" ht="15" customHeight="1" outlineLevel="1">
      <c r="B189" s="11" t="s">
        <v>630</v>
      </c>
      <c r="C189" s="11"/>
      <c r="D189" s="184">
        <f t="shared" ref="D189:N189" si="157">D188-D190</f>
        <v>0</v>
      </c>
      <c r="E189" s="184">
        <f t="shared" si="157"/>
        <v>0</v>
      </c>
      <c r="F189" s="184">
        <f t="shared" si="157"/>
        <v>0</v>
      </c>
      <c r="G189" s="184">
        <f t="shared" si="157"/>
        <v>0</v>
      </c>
      <c r="H189" s="184">
        <f t="shared" si="157"/>
        <v>0</v>
      </c>
      <c r="I189" s="184">
        <f t="shared" si="157"/>
        <v>0</v>
      </c>
      <c r="J189" s="184">
        <f t="shared" si="157"/>
        <v>0</v>
      </c>
      <c r="K189" s="184">
        <f t="shared" si="157"/>
        <v>0</v>
      </c>
      <c r="L189" s="184">
        <f t="shared" si="157"/>
        <v>0</v>
      </c>
      <c r="M189" s="184">
        <f t="shared" si="157"/>
        <v>0</v>
      </c>
      <c r="N189" s="184">
        <f t="shared" si="157"/>
        <v>0</v>
      </c>
      <c r="O189" s="184">
        <f>SUM(I189:N189)</f>
        <v>0</v>
      </c>
      <c r="P189" s="184">
        <f t="shared" ref="P189:U189" si="158">P188-P190</f>
        <v>0</v>
      </c>
      <c r="Q189" s="184">
        <f t="shared" si="158"/>
        <v>0</v>
      </c>
      <c r="R189" s="184">
        <f t="shared" si="158"/>
        <v>0</v>
      </c>
      <c r="S189" s="184">
        <f t="shared" si="158"/>
        <v>0</v>
      </c>
      <c r="T189" s="184">
        <f t="shared" si="158"/>
        <v>0</v>
      </c>
      <c r="U189" s="184">
        <f t="shared" si="158"/>
        <v>0</v>
      </c>
      <c r="V189" s="184">
        <f>SUM(P189:U189)</f>
        <v>0</v>
      </c>
      <c r="W189" s="184">
        <f>O189+V189</f>
        <v>0</v>
      </c>
      <c r="X189" s="185">
        <f t="shared" si="146"/>
        <v>0</v>
      </c>
      <c r="Y189" s="184">
        <f>Y188-Y190</f>
        <v>0</v>
      </c>
      <c r="Z189" s="184">
        <f>Z188-Z190</f>
        <v>0</v>
      </c>
      <c r="AA189" s="184">
        <f>AA188-AA190</f>
        <v>0</v>
      </c>
      <c r="AB189" s="185">
        <f t="shared" si="147"/>
        <v>0</v>
      </c>
      <c r="AC189" s="184">
        <f>AC188-AC190</f>
        <v>0</v>
      </c>
      <c r="AD189" s="184">
        <f>AD188-AD190</f>
        <v>0</v>
      </c>
      <c r="AE189" s="184">
        <f>AE188-AE190</f>
        <v>0</v>
      </c>
      <c r="AF189" s="185">
        <f t="shared" si="148"/>
        <v>0</v>
      </c>
      <c r="AG189" s="12"/>
    </row>
    <row r="190" spans="2:33" s="8" customFormat="1" ht="15" customHeight="1" outlineLevel="1">
      <c r="B190" s="11" t="s">
        <v>631</v>
      </c>
      <c r="C190" s="287"/>
      <c r="D190" s="46"/>
      <c r="E190" s="40"/>
      <c r="F190" s="41"/>
      <c r="G190" s="41"/>
      <c r="H190" s="186">
        <f>SUM(D190:G190)</f>
        <v>0</v>
      </c>
      <c r="I190" s="41"/>
      <c r="J190" s="41"/>
      <c r="K190" s="41"/>
      <c r="L190" s="41"/>
      <c r="M190" s="41"/>
      <c r="N190" s="41"/>
      <c r="O190" s="188">
        <f>SUM(I190:N190)</f>
        <v>0</v>
      </c>
      <c r="P190" s="41"/>
      <c r="Q190" s="41"/>
      <c r="R190" s="41"/>
      <c r="S190" s="41"/>
      <c r="T190" s="41"/>
      <c r="U190" s="41"/>
      <c r="V190" s="188">
        <f>SUM(P190:U190)</f>
        <v>0</v>
      </c>
      <c r="W190" s="187">
        <f>O190+V190</f>
        <v>0</v>
      </c>
      <c r="X190" s="262">
        <f t="shared" si="146"/>
        <v>0</v>
      </c>
      <c r="Y190" s="225"/>
      <c r="Z190" s="225"/>
      <c r="AA190" s="187">
        <f>Y190+Z190</f>
        <v>0</v>
      </c>
      <c r="AB190" s="262">
        <f t="shared" si="147"/>
        <v>0</v>
      </c>
      <c r="AC190" s="225"/>
      <c r="AD190" s="225"/>
      <c r="AE190" s="187">
        <f>AC190+AD190</f>
        <v>0</v>
      </c>
      <c r="AF190" s="262">
        <f t="shared" si="148"/>
        <v>0</v>
      </c>
      <c r="AG190" s="12"/>
    </row>
    <row r="191" spans="2:33" ht="15" customHeight="1" outlineLevel="1">
      <c r="B191" s="366"/>
      <c r="C191" s="6"/>
      <c r="D191" s="367"/>
      <c r="E191" s="367"/>
      <c r="F191" s="367"/>
      <c r="G191" s="367"/>
      <c r="H191" s="367"/>
      <c r="I191" s="367"/>
      <c r="J191" s="367"/>
      <c r="K191" s="367"/>
      <c r="L191" s="367"/>
      <c r="M191" s="367"/>
      <c r="N191" s="367"/>
      <c r="O191" s="367"/>
      <c r="P191" s="367"/>
      <c r="Q191" s="367"/>
      <c r="R191" s="367"/>
      <c r="S191" s="367"/>
      <c r="T191" s="367"/>
      <c r="U191" s="367"/>
      <c r="V191" s="367"/>
      <c r="W191" s="367"/>
      <c r="X191" s="367"/>
      <c r="Y191" s="367"/>
      <c r="Z191" s="367"/>
      <c r="AA191" s="367"/>
      <c r="AB191" s="367"/>
      <c r="AC191" s="367"/>
      <c r="AD191" s="367"/>
      <c r="AE191" s="367"/>
      <c r="AF191" s="367"/>
    </row>
    <row r="192" spans="2:33" ht="15" customHeight="1" outlineLevel="1">
      <c r="B192" s="313" t="s">
        <v>668</v>
      </c>
      <c r="C192" s="314"/>
      <c r="D192" s="403">
        <f>IF(D172=0,0,(D172-D173-D174)/D172)</f>
        <v>0</v>
      </c>
      <c r="E192" s="403">
        <f t="shared" ref="E192:V192" si="159">IF(E172=0,0,(E172-E173-E174)/E172)</f>
        <v>0</v>
      </c>
      <c r="F192" s="403">
        <f t="shared" si="159"/>
        <v>0</v>
      </c>
      <c r="G192" s="403">
        <f t="shared" si="159"/>
        <v>0</v>
      </c>
      <c r="H192" s="404">
        <f t="shared" si="159"/>
        <v>0</v>
      </c>
      <c r="I192" s="403">
        <f t="shared" si="159"/>
        <v>0</v>
      </c>
      <c r="J192" s="403">
        <f t="shared" si="159"/>
        <v>0</v>
      </c>
      <c r="K192" s="403">
        <f t="shared" si="159"/>
        <v>0</v>
      </c>
      <c r="L192" s="403">
        <f t="shared" si="159"/>
        <v>0</v>
      </c>
      <c r="M192" s="403">
        <f t="shared" si="159"/>
        <v>0</v>
      </c>
      <c r="N192" s="403">
        <f t="shared" si="159"/>
        <v>0</v>
      </c>
      <c r="O192" s="404">
        <f t="shared" si="159"/>
        <v>0</v>
      </c>
      <c r="P192" s="403">
        <f t="shared" si="159"/>
        <v>0</v>
      </c>
      <c r="Q192" s="403">
        <f t="shared" si="159"/>
        <v>0</v>
      </c>
      <c r="R192" s="403">
        <f t="shared" si="159"/>
        <v>0</v>
      </c>
      <c r="S192" s="403">
        <f t="shared" si="159"/>
        <v>0</v>
      </c>
      <c r="T192" s="403">
        <f t="shared" si="159"/>
        <v>0</v>
      </c>
      <c r="U192" s="403">
        <f t="shared" si="159"/>
        <v>0</v>
      </c>
      <c r="V192" s="404">
        <f t="shared" si="159"/>
        <v>0</v>
      </c>
      <c r="W192" s="404">
        <f>IF(W172=0,0,(W172-W173-W174)/W172)</f>
        <v>0</v>
      </c>
      <c r="X192" s="185">
        <f>IF(H192=0,0,W192/H192-1)</f>
        <v>0</v>
      </c>
      <c r="Y192" s="403">
        <f>IF(Y172=0,0,(Y172-Y173-Y174)/Y172)</f>
        <v>0</v>
      </c>
      <c r="Z192" s="403">
        <f>IF(Z172=0,0,(Z172-Z173-Z174)/Z172)</f>
        <v>0</v>
      </c>
      <c r="AA192" s="404">
        <f>IF(AA172=0,0,(AA172-AA173-AA174)/AA172)</f>
        <v>0</v>
      </c>
      <c r="AB192" s="262">
        <f>IF(W192=0,0,AA192/W192-1)</f>
        <v>0</v>
      </c>
      <c r="AC192" s="403">
        <f>IF(AC172=0,0,(AC172-AC173-AC174)/AC172)</f>
        <v>0</v>
      </c>
      <c r="AD192" s="403">
        <f>IF(AD172=0,0,(AD172-AD173-AD174)/AD172)</f>
        <v>0</v>
      </c>
      <c r="AE192" s="404">
        <f>IF(AE172=0,0,(AE172-AE173-AE174)/AE172)</f>
        <v>0</v>
      </c>
      <c r="AF192" s="262">
        <f>IF(AA192=0,0,AE192/AA192-1)</f>
        <v>0</v>
      </c>
    </row>
    <row r="193" spans="2:32" ht="15" customHeight="1" outlineLevel="1">
      <c r="B193" s="313" t="s">
        <v>1010</v>
      </c>
      <c r="C193" s="314"/>
      <c r="D193" s="403">
        <f>IF(D172=0,0,(D173+D174+D175+D176+D177)/D172)</f>
        <v>0</v>
      </c>
      <c r="E193" s="403">
        <f t="shared" ref="E193:W193" si="160">IF(E172=0,0,(E173+E174+E175+E176+E177)/E172)</f>
        <v>0</v>
      </c>
      <c r="F193" s="403">
        <f t="shared" si="160"/>
        <v>0</v>
      </c>
      <c r="G193" s="403">
        <f t="shared" si="160"/>
        <v>0</v>
      </c>
      <c r="H193" s="404">
        <f t="shared" si="160"/>
        <v>0</v>
      </c>
      <c r="I193" s="403">
        <f t="shared" si="160"/>
        <v>0</v>
      </c>
      <c r="J193" s="403">
        <f t="shared" si="160"/>
        <v>0</v>
      </c>
      <c r="K193" s="403">
        <f t="shared" si="160"/>
        <v>0</v>
      </c>
      <c r="L193" s="403">
        <f t="shared" si="160"/>
        <v>0</v>
      </c>
      <c r="M193" s="403">
        <f t="shared" si="160"/>
        <v>0</v>
      </c>
      <c r="N193" s="403">
        <f t="shared" si="160"/>
        <v>0</v>
      </c>
      <c r="O193" s="404">
        <f t="shared" si="160"/>
        <v>0</v>
      </c>
      <c r="P193" s="403">
        <f t="shared" si="160"/>
        <v>0</v>
      </c>
      <c r="Q193" s="403">
        <f t="shared" si="160"/>
        <v>0</v>
      </c>
      <c r="R193" s="403">
        <f t="shared" si="160"/>
        <v>0</v>
      </c>
      <c r="S193" s="403">
        <f t="shared" si="160"/>
        <v>0</v>
      </c>
      <c r="T193" s="403">
        <f t="shared" si="160"/>
        <v>0</v>
      </c>
      <c r="U193" s="403">
        <f t="shared" si="160"/>
        <v>0</v>
      </c>
      <c r="V193" s="404">
        <f t="shared" si="160"/>
        <v>0</v>
      </c>
      <c r="W193" s="404">
        <f t="shared" si="160"/>
        <v>0</v>
      </c>
      <c r="X193" s="185">
        <f>IF(H193=0,0,W193/H193-1)</f>
        <v>0</v>
      </c>
      <c r="Y193" s="403">
        <f>IF(Y172=0,0,(Y173+Y174+Y175+Y176+Y177)/Y172)</f>
        <v>0</v>
      </c>
      <c r="Z193" s="403">
        <f>IF(Z172=0,0,(Z173+Z174+Z175+Z176+Z177)/Z172)</f>
        <v>0</v>
      </c>
      <c r="AA193" s="404">
        <f>IF(AA172=0,0,(AA173+AA174+AA175+AA176+AA177)/AA172)</f>
        <v>0</v>
      </c>
      <c r="AB193" s="262">
        <f>IF(W193=0,0,AA193/W193-1)</f>
        <v>0</v>
      </c>
      <c r="AC193" s="403">
        <f>IF(AC172=0,0,(AC173+AC174+AC175+AC176+AC177)/AC172)</f>
        <v>0</v>
      </c>
      <c r="AD193" s="403">
        <f>IF(AD172=0,0,(AD173+AD174+AD175+AD176+AD177)/AD172)</f>
        <v>0</v>
      </c>
      <c r="AE193" s="404">
        <f>IF(AE172=0,0,(AE173+AE174+AE175+AE176+AE177)/AE172)</f>
        <v>0</v>
      </c>
      <c r="AF193" s="262">
        <f>IF(AA193=0,0,AE193/AA193-1)</f>
        <v>0</v>
      </c>
    </row>
    <row r="194" spans="2:32" ht="15" customHeight="1" outlineLevel="1">
      <c r="B194" s="313" t="s">
        <v>1011</v>
      </c>
      <c r="C194" s="314"/>
      <c r="D194" s="403">
        <f>IF(D172=0,0,D188/D172)</f>
        <v>0</v>
      </c>
      <c r="E194" s="403">
        <f t="shared" ref="E194:W194" si="161">IF(E172=0,0,E188/E172)</f>
        <v>0</v>
      </c>
      <c r="F194" s="403">
        <f t="shared" si="161"/>
        <v>0</v>
      </c>
      <c r="G194" s="403">
        <f t="shared" si="161"/>
        <v>0</v>
      </c>
      <c r="H194" s="404">
        <f t="shared" si="161"/>
        <v>0</v>
      </c>
      <c r="I194" s="403">
        <f t="shared" si="161"/>
        <v>0</v>
      </c>
      <c r="J194" s="403">
        <f t="shared" si="161"/>
        <v>0</v>
      </c>
      <c r="K194" s="403">
        <f t="shared" si="161"/>
        <v>0</v>
      </c>
      <c r="L194" s="403">
        <f t="shared" si="161"/>
        <v>0</v>
      </c>
      <c r="M194" s="403">
        <f t="shared" si="161"/>
        <v>0</v>
      </c>
      <c r="N194" s="403">
        <f t="shared" si="161"/>
        <v>0</v>
      </c>
      <c r="O194" s="404">
        <f t="shared" si="161"/>
        <v>0</v>
      </c>
      <c r="P194" s="403">
        <f t="shared" si="161"/>
        <v>0</v>
      </c>
      <c r="Q194" s="403">
        <f t="shared" si="161"/>
        <v>0</v>
      </c>
      <c r="R194" s="403">
        <f t="shared" si="161"/>
        <v>0</v>
      </c>
      <c r="S194" s="403">
        <f t="shared" si="161"/>
        <v>0</v>
      </c>
      <c r="T194" s="403">
        <f t="shared" si="161"/>
        <v>0</v>
      </c>
      <c r="U194" s="403">
        <f t="shared" si="161"/>
        <v>0</v>
      </c>
      <c r="V194" s="404">
        <f t="shared" si="161"/>
        <v>0</v>
      </c>
      <c r="W194" s="404">
        <f t="shared" si="161"/>
        <v>0</v>
      </c>
      <c r="X194" s="185">
        <f>IF(H194=0,0,W194/H194-1)</f>
        <v>0</v>
      </c>
      <c r="Y194" s="403">
        <f>IF(Y172=0,0,Y188/Y172)</f>
        <v>0</v>
      </c>
      <c r="Z194" s="403">
        <f>IF(Z172=0,0,Z188/Z172)</f>
        <v>0</v>
      </c>
      <c r="AA194" s="404">
        <f>IF(AA172=0,0,AA188/AA172)</f>
        <v>0</v>
      </c>
      <c r="AB194" s="262">
        <f>IF(W194=0,0,AA194/W194-1)</f>
        <v>0</v>
      </c>
      <c r="AC194" s="403">
        <f>IF(AC172=0,0,AC188/AC172)</f>
        <v>0</v>
      </c>
      <c r="AD194" s="403">
        <f>IF(AD172=0,0,AD188/AD172)</f>
        <v>0</v>
      </c>
      <c r="AE194" s="404">
        <f>IF(AE172=0,0,AE188/AE172)</f>
        <v>0</v>
      </c>
      <c r="AF194" s="262">
        <f>IF(AA194=0,0,AE194/AA194-1)</f>
        <v>0</v>
      </c>
    </row>
    <row r="195" spans="2:32" ht="18" customHeight="1"/>
  </sheetData>
  <sheetProtection formatColumns="0"/>
  <mergeCells count="28">
    <mergeCell ref="P6:V6"/>
    <mergeCell ref="P62:V62"/>
    <mergeCell ref="B62:B63"/>
    <mergeCell ref="D62:G62"/>
    <mergeCell ref="D6:G6"/>
    <mergeCell ref="B6:B7"/>
    <mergeCell ref="I6:O6"/>
    <mergeCell ref="P170:V170"/>
    <mergeCell ref="B35:B36"/>
    <mergeCell ref="D35:G35"/>
    <mergeCell ref="I35:O35"/>
    <mergeCell ref="P35:V35"/>
    <mergeCell ref="I62:O62"/>
    <mergeCell ref="P89:V89"/>
    <mergeCell ref="P143:V143"/>
    <mergeCell ref="P116:V116"/>
    <mergeCell ref="B143:B144"/>
    <mergeCell ref="D143:G143"/>
    <mergeCell ref="I143:O143"/>
    <mergeCell ref="B116:B117"/>
    <mergeCell ref="B89:B90"/>
    <mergeCell ref="D89:G89"/>
    <mergeCell ref="I89:O89"/>
    <mergeCell ref="D116:G116"/>
    <mergeCell ref="I116:O116"/>
    <mergeCell ref="B170:B171"/>
    <mergeCell ref="D170:G170"/>
    <mergeCell ref="I170:O170"/>
  </mergeCells>
  <phoneticPr fontId="10" type="noConversion"/>
  <hyperlinks>
    <hyperlink ref="D5" location="报表目录!A1" display="返回目录"/>
  </hyperlinks>
  <pageMargins left="0.21" right="0.2" top="0.98425196850393704" bottom="0.98425196850393704" header="0.51181102362204722" footer="0.51181102362204722"/>
  <pageSetup paperSize="9" scale="57" orientation="landscape" r:id="rId1"/>
  <headerFooter alignWithMargins="0"/>
  <colBreaks count="1" manualBreakCount="1">
    <brk id="15" max="1048575" man="1"/>
  </col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L115"/>
  <sheetViews>
    <sheetView showGridLines="0" workbookViewId="0">
      <pane xSplit="2" ySplit="7" topLeftCell="Q103" activePane="bottomRight" state="frozen"/>
      <selection activeCell="F34" sqref="F34"/>
      <selection pane="topRight" activeCell="F34" sqref="F34"/>
      <selection pane="bottomLeft" activeCell="F34" sqref="F34"/>
      <selection pane="bottomRight" activeCell="W86" sqref="W86"/>
    </sheetView>
  </sheetViews>
  <sheetFormatPr defaultColWidth="8" defaultRowHeight="15" customHeight="1" outlineLevelCol="1"/>
  <cols>
    <col min="1" max="1" width="1.5" style="74" customWidth="1"/>
    <col min="2" max="2" width="27.25" style="87" customWidth="1"/>
    <col min="3" max="3" width="14" style="87" customWidth="1"/>
    <col min="4" max="4" width="10.125" style="87" customWidth="1"/>
    <col min="5" max="7" width="10.125" style="87" customWidth="1" outlineLevel="1"/>
    <col min="8" max="8" width="10.125" style="88" customWidth="1"/>
    <col min="9" max="9" width="10.125" style="87" customWidth="1" outlineLevel="1"/>
    <col min="10" max="14" width="10.125" style="73" customWidth="1" outlineLevel="1"/>
    <col min="15" max="15" width="10.125" style="73" customWidth="1"/>
    <col min="16" max="21" width="10.125" style="73" customWidth="1" outlineLevel="1"/>
    <col min="22" max="22" width="10.125" style="73" customWidth="1"/>
    <col min="23" max="23" width="10.125" style="86" customWidth="1"/>
    <col min="24" max="26" width="10.125" style="53" customWidth="1"/>
    <col min="27" max="27" width="10.125" style="86" customWidth="1"/>
    <col min="28" max="30" width="10.125" style="53" customWidth="1"/>
    <col min="31" max="31" width="10.125" style="86" customWidth="1"/>
    <col min="32" max="32" width="10.125" style="89" customWidth="1"/>
    <col min="33" max="33" width="10.125" style="86" customWidth="1"/>
    <col min="34" max="38" width="9.5" style="74" customWidth="1"/>
    <col min="39" max="16384" width="8" style="74"/>
  </cols>
  <sheetData>
    <row r="1" spans="1:38" s="54" customFormat="1" ht="15" customHeight="1">
      <c r="A1" s="47"/>
      <c r="B1" s="47" t="s">
        <v>664</v>
      </c>
      <c r="C1" s="21" t="s">
        <v>753</v>
      </c>
      <c r="D1" s="179" t="s">
        <v>684</v>
      </c>
      <c r="E1" s="49"/>
      <c r="F1" s="50"/>
      <c r="G1" s="50"/>
      <c r="H1" s="49"/>
      <c r="I1" s="49"/>
      <c r="J1" s="7"/>
      <c r="K1" s="7"/>
      <c r="L1" s="7"/>
      <c r="M1" s="7"/>
      <c r="N1" s="7"/>
      <c r="O1" s="7"/>
      <c r="P1" s="7"/>
      <c r="Q1" s="7"/>
      <c r="R1" s="7"/>
      <c r="S1" s="7"/>
      <c r="T1" s="7"/>
      <c r="U1" s="7"/>
      <c r="V1" s="7"/>
      <c r="W1" s="51"/>
      <c r="X1" s="52"/>
      <c r="Y1" s="52"/>
      <c r="Z1" s="52"/>
      <c r="AA1" s="51"/>
      <c r="AB1" s="52"/>
      <c r="AC1" s="52"/>
      <c r="AD1" s="52"/>
      <c r="AE1" s="51"/>
      <c r="AF1" s="53"/>
      <c r="AG1" s="51"/>
    </row>
    <row r="2" spans="1:38" s="54" customFormat="1" ht="15" customHeight="1">
      <c r="A2" s="47"/>
      <c r="B2" s="47" t="s">
        <v>665</v>
      </c>
      <c r="C2" s="99" t="str">
        <f>封面!$C$7</f>
        <v>中国金茂（集团）有限公司金茂君悦大酒店分公司</v>
      </c>
      <c r="D2" s="179" t="s">
        <v>1454</v>
      </c>
      <c r="F2" s="50"/>
      <c r="G2" s="50"/>
      <c r="H2" s="49"/>
      <c r="I2" s="49"/>
      <c r="J2" s="7"/>
      <c r="K2" s="7"/>
      <c r="L2" s="7"/>
      <c r="M2" s="7"/>
      <c r="N2" s="7"/>
      <c r="O2" s="7"/>
      <c r="P2" s="7"/>
      <c r="Q2" s="7"/>
      <c r="R2" s="7"/>
      <c r="S2" s="7"/>
      <c r="T2" s="7"/>
      <c r="U2" s="7"/>
      <c r="V2" s="7"/>
      <c r="W2" s="51"/>
      <c r="X2" s="52"/>
      <c r="Y2" s="52"/>
      <c r="Z2" s="52"/>
      <c r="AA2" s="51"/>
      <c r="AB2" s="52"/>
      <c r="AC2" s="52"/>
      <c r="AD2" s="52"/>
      <c r="AE2" s="51"/>
      <c r="AF2" s="53"/>
      <c r="AG2" s="51"/>
    </row>
    <row r="3" spans="1:38" s="57" customFormat="1" ht="15" customHeight="1">
      <c r="A3" s="47"/>
      <c r="B3" s="47" t="s">
        <v>666</v>
      </c>
      <c r="C3" s="99" t="str">
        <f>封面!$C$9</f>
        <v>2014年预算</v>
      </c>
      <c r="D3" s="179" t="s">
        <v>1482</v>
      </c>
      <c r="E3" s="48"/>
      <c r="F3" s="55"/>
      <c r="G3" s="50"/>
      <c r="H3" s="48"/>
      <c r="I3" s="222"/>
      <c r="J3" s="222"/>
      <c r="K3" s="222"/>
      <c r="L3" s="222"/>
      <c r="M3" s="222"/>
      <c r="N3" s="222"/>
      <c r="O3" s="222"/>
      <c r="P3" s="222"/>
      <c r="Q3" s="222"/>
      <c r="R3" s="222"/>
      <c r="S3" s="222"/>
      <c r="T3" s="222"/>
      <c r="U3" s="222"/>
      <c r="V3" s="222"/>
      <c r="W3" s="222"/>
      <c r="X3" s="56"/>
      <c r="Y3" s="56"/>
      <c r="Z3" s="56"/>
      <c r="AA3" s="48"/>
      <c r="AB3" s="56"/>
      <c r="AC3" s="56"/>
      <c r="AD3" s="56"/>
      <c r="AE3" s="48"/>
      <c r="AF3" s="53"/>
      <c r="AG3" s="48"/>
    </row>
    <row r="4" spans="1:38" s="57" customFormat="1" ht="15" customHeight="1">
      <c r="A4" s="58"/>
      <c r="B4" s="58" t="s">
        <v>667</v>
      </c>
      <c r="C4" s="99" t="str">
        <f>封面!$C$11</f>
        <v>人民币万元</v>
      </c>
      <c r="E4" s="49"/>
      <c r="F4" s="50"/>
      <c r="G4" s="50"/>
      <c r="H4" s="49"/>
      <c r="I4" s="49"/>
      <c r="J4" s="49"/>
      <c r="K4" s="49"/>
      <c r="L4" s="49"/>
      <c r="M4" s="49"/>
      <c r="N4" s="49"/>
      <c r="O4" s="49"/>
      <c r="P4" s="49"/>
      <c r="Q4" s="49"/>
      <c r="R4" s="49"/>
      <c r="S4" s="49"/>
      <c r="T4" s="49"/>
      <c r="U4" s="49"/>
      <c r="V4" s="49"/>
      <c r="W4" s="49"/>
      <c r="X4" s="56"/>
      <c r="Y4" s="56"/>
      <c r="Z4" s="56"/>
      <c r="AA4" s="49"/>
      <c r="AB4" s="56"/>
      <c r="AC4" s="56"/>
      <c r="AD4" s="56"/>
      <c r="AE4" s="49"/>
      <c r="AF4" s="53"/>
      <c r="AG4" s="49"/>
    </row>
    <row r="5" spans="1:38" s="54" customFormat="1" ht="12.75">
      <c r="A5" s="58"/>
      <c r="B5" s="47"/>
      <c r="C5" s="293" t="s">
        <v>670</v>
      </c>
      <c r="E5" s="47"/>
      <c r="F5" s="47"/>
      <c r="G5" s="47"/>
      <c r="H5" s="47"/>
      <c r="I5" s="726">
        <v>1.0137310620552034</v>
      </c>
      <c r="J5" s="726">
        <v>0.79593434949970432</v>
      </c>
      <c r="K5" s="726">
        <v>1.1912226847447751</v>
      </c>
      <c r="L5" s="726">
        <v>1.1223015596769197</v>
      </c>
      <c r="M5" s="726">
        <v>1.2213506539544583</v>
      </c>
      <c r="N5" s="726">
        <v>1.0504942794184646</v>
      </c>
      <c r="O5" s="726"/>
      <c r="P5" s="726">
        <v>0.94003066374700284</v>
      </c>
      <c r="Q5" s="726">
        <v>1.0286474101098972</v>
      </c>
      <c r="R5" s="726">
        <v>1.2530944441886098</v>
      </c>
      <c r="S5" s="726">
        <v>1.2469368614947227</v>
      </c>
      <c r="T5" s="726">
        <v>1.2129179552535505</v>
      </c>
      <c r="U5" s="726">
        <v>0.97225205277518079</v>
      </c>
      <c r="V5" s="221"/>
      <c r="W5" s="221"/>
      <c r="X5" s="56"/>
      <c r="Y5" s="56"/>
      <c r="Z5" s="56"/>
      <c r="AA5" s="49"/>
      <c r="AB5" s="56"/>
      <c r="AC5" s="56"/>
      <c r="AD5" s="56"/>
      <c r="AE5" s="49"/>
      <c r="AF5" s="53"/>
      <c r="AG5" s="49"/>
    </row>
    <row r="6" spans="1:38" s="1" customFormat="1" ht="14.25" customHeight="1">
      <c r="B6" s="777" t="s">
        <v>643</v>
      </c>
      <c r="C6" s="493" t="s">
        <v>1483</v>
      </c>
      <c r="D6" s="769" t="s">
        <v>1466</v>
      </c>
      <c r="E6" s="770"/>
      <c r="F6" s="770"/>
      <c r="G6" s="771"/>
      <c r="H6" s="540" t="s">
        <v>1466</v>
      </c>
      <c r="I6" s="772" t="s">
        <v>1458</v>
      </c>
      <c r="J6" s="773"/>
      <c r="K6" s="773"/>
      <c r="L6" s="773"/>
      <c r="M6" s="773"/>
      <c r="N6" s="773"/>
      <c r="O6" s="774"/>
      <c r="P6" s="772" t="s">
        <v>1458</v>
      </c>
      <c r="Q6" s="773"/>
      <c r="R6" s="773"/>
      <c r="S6" s="773"/>
      <c r="T6" s="773"/>
      <c r="U6" s="773"/>
      <c r="V6" s="774"/>
      <c r="W6" s="493" t="s">
        <v>1458</v>
      </c>
      <c r="X6" s="104" t="s">
        <v>1480</v>
      </c>
      <c r="Y6" s="493" t="s">
        <v>1457</v>
      </c>
      <c r="Z6" s="493" t="s">
        <v>1457</v>
      </c>
      <c r="AA6" s="493" t="s">
        <v>1457</v>
      </c>
      <c r="AB6" s="104" t="s">
        <v>1478</v>
      </c>
      <c r="AC6" s="493" t="s">
        <v>1456</v>
      </c>
      <c r="AD6" s="493" t="s">
        <v>1456</v>
      </c>
      <c r="AE6" s="493" t="s">
        <v>1456</v>
      </c>
      <c r="AF6" s="104" t="s">
        <v>1476</v>
      </c>
      <c r="AG6" s="778" t="s">
        <v>1455</v>
      </c>
      <c r="AH6" s="778" t="s">
        <v>1453</v>
      </c>
      <c r="AI6" s="778" t="s">
        <v>1452</v>
      </c>
      <c r="AJ6" s="778" t="s">
        <v>1451</v>
      </c>
      <c r="AK6" s="778" t="s">
        <v>1450</v>
      </c>
      <c r="AL6" s="778" t="s">
        <v>1449</v>
      </c>
    </row>
    <row r="7" spans="1:38" s="2" customFormat="1" ht="14.25" customHeight="1" collapsed="1">
      <c r="B7" s="777"/>
      <c r="C7" s="103" t="s">
        <v>1447</v>
      </c>
      <c r="D7" s="100" t="s">
        <v>1420</v>
      </c>
      <c r="E7" s="101" t="s">
        <v>1421</v>
      </c>
      <c r="F7" s="101" t="s">
        <v>646</v>
      </c>
      <c r="G7" s="101" t="s">
        <v>647</v>
      </c>
      <c r="H7" s="102" t="s">
        <v>1422</v>
      </c>
      <c r="I7" s="101" t="s">
        <v>1423</v>
      </c>
      <c r="J7" s="101" t="s">
        <v>650</v>
      </c>
      <c r="K7" s="101" t="s">
        <v>651</v>
      </c>
      <c r="L7" s="101" t="s">
        <v>652</v>
      </c>
      <c r="M7" s="101" t="s">
        <v>653</v>
      </c>
      <c r="N7" s="101" t="s">
        <v>654</v>
      </c>
      <c r="O7" s="101" t="s">
        <v>1424</v>
      </c>
      <c r="P7" s="101" t="s">
        <v>1425</v>
      </c>
      <c r="Q7" s="101" t="s">
        <v>656</v>
      </c>
      <c r="R7" s="101" t="s">
        <v>657</v>
      </c>
      <c r="S7" s="101" t="s">
        <v>658</v>
      </c>
      <c r="T7" s="101" t="s">
        <v>646</v>
      </c>
      <c r="U7" s="101" t="s">
        <v>647</v>
      </c>
      <c r="V7" s="103" t="s">
        <v>1426</v>
      </c>
      <c r="W7" s="103" t="s">
        <v>1422</v>
      </c>
      <c r="X7" s="104" t="s">
        <v>608</v>
      </c>
      <c r="Y7" s="103" t="s">
        <v>660</v>
      </c>
      <c r="Z7" s="103" t="s">
        <v>661</v>
      </c>
      <c r="AA7" s="103" t="s">
        <v>1422</v>
      </c>
      <c r="AB7" s="104" t="s">
        <v>608</v>
      </c>
      <c r="AC7" s="103" t="s">
        <v>660</v>
      </c>
      <c r="AD7" s="103" t="s">
        <v>661</v>
      </c>
      <c r="AE7" s="103" t="s">
        <v>1422</v>
      </c>
      <c r="AF7" s="104" t="s">
        <v>608</v>
      </c>
      <c r="AG7" s="779"/>
      <c r="AH7" s="779"/>
      <c r="AI7" s="779"/>
      <c r="AJ7" s="779"/>
      <c r="AK7" s="779"/>
      <c r="AL7" s="779"/>
    </row>
    <row r="8" spans="1:38" s="59" customFormat="1" ht="15.75" customHeight="1">
      <c r="B8" s="60" t="s">
        <v>754</v>
      </c>
      <c r="C8" s="61"/>
      <c r="D8" s="61"/>
      <c r="E8" s="61"/>
      <c r="F8" s="61"/>
      <c r="G8" s="61"/>
      <c r="H8" s="194">
        <f>SUM(D8:G8)</f>
        <v>0</v>
      </c>
      <c r="I8" s="61"/>
      <c r="J8" s="61"/>
      <c r="K8" s="61"/>
      <c r="L8" s="61"/>
      <c r="M8" s="61"/>
      <c r="N8" s="61"/>
      <c r="O8" s="196">
        <f>SUM(I8:N8)</f>
        <v>0</v>
      </c>
      <c r="P8" s="61"/>
      <c r="Q8" s="61"/>
      <c r="R8" s="61"/>
      <c r="S8" s="61"/>
      <c r="T8" s="61"/>
      <c r="U8" s="61"/>
      <c r="V8" s="196">
        <f>SUM(P8:U8)</f>
        <v>0</v>
      </c>
      <c r="W8" s="194">
        <f>O8+V8</f>
        <v>0</v>
      </c>
      <c r="X8" s="62">
        <f>IF(H8=0,0,W8/H8-1)</f>
        <v>0</v>
      </c>
      <c r="Y8" s="61"/>
      <c r="Z8" s="61"/>
      <c r="AA8" s="61">
        <f>Y8+Z8</f>
        <v>0</v>
      </c>
      <c r="AB8" s="62">
        <f t="shared" ref="AB8:AB39" si="0">IF(W8=0,0,AA8/W8-1)</f>
        <v>0</v>
      </c>
      <c r="AC8" s="61"/>
      <c r="AD8" s="61"/>
      <c r="AE8" s="61">
        <f t="shared" ref="AE8:AE15" si="1">AC8+AD8</f>
        <v>0</v>
      </c>
      <c r="AF8" s="62">
        <f>IF(AA8=0,0,AE8/AA8-1)</f>
        <v>0</v>
      </c>
      <c r="AG8" s="61"/>
      <c r="AH8" s="61"/>
      <c r="AI8" s="61"/>
      <c r="AJ8" s="61"/>
      <c r="AK8" s="61"/>
      <c r="AL8" s="61"/>
    </row>
    <row r="9" spans="1:38" s="59" customFormat="1" ht="15.75" customHeight="1">
      <c r="B9" s="60" t="s">
        <v>755</v>
      </c>
      <c r="C9" s="60"/>
      <c r="D9" s="61"/>
      <c r="E9" s="64"/>
      <c r="F9" s="64"/>
      <c r="G9" s="64"/>
      <c r="H9" s="194">
        <f t="shared" ref="H9:H74" si="2">SUM(D9:G9)</f>
        <v>0</v>
      </c>
      <c r="I9" s="64"/>
      <c r="J9" s="64"/>
      <c r="K9" s="64"/>
      <c r="L9" s="64"/>
      <c r="M9" s="64"/>
      <c r="N9" s="64"/>
      <c r="O9" s="196">
        <f t="shared" ref="O9:O74" si="3">SUM(I9:N9)</f>
        <v>0</v>
      </c>
      <c r="P9" s="64"/>
      <c r="Q9" s="64"/>
      <c r="R9" s="64"/>
      <c r="S9" s="64"/>
      <c r="T9" s="64"/>
      <c r="U9" s="64"/>
      <c r="V9" s="196">
        <f t="shared" ref="V9:V15" si="4">SUM(P9:U9)</f>
        <v>0</v>
      </c>
      <c r="W9" s="194">
        <f t="shared" ref="W9:W15" si="5">O9+V9</f>
        <v>0</v>
      </c>
      <c r="X9" s="62">
        <f t="shared" ref="X9:X15" si="6">IF(H9=0,0,W9/H9-1)</f>
        <v>0</v>
      </c>
      <c r="Y9" s="62"/>
      <c r="Z9" s="62"/>
      <c r="AA9" s="61">
        <f t="shared" ref="AA9:AA38" si="7">Y9+Z9</f>
        <v>0</v>
      </c>
      <c r="AB9" s="62">
        <f t="shared" si="0"/>
        <v>0</v>
      </c>
      <c r="AC9" s="62"/>
      <c r="AD9" s="62"/>
      <c r="AE9" s="61">
        <f t="shared" si="1"/>
        <v>0</v>
      </c>
      <c r="AF9" s="62">
        <f t="shared" ref="AF9:AF74" si="8">IF(AA9=0,0,AE9/AA9-1)</f>
        <v>0</v>
      </c>
      <c r="AG9" s="64"/>
      <c r="AH9" s="64"/>
      <c r="AI9" s="64"/>
      <c r="AJ9" s="64"/>
      <c r="AK9" s="64"/>
      <c r="AL9" s="64"/>
    </row>
    <row r="10" spans="1:38" s="59" customFormat="1" ht="15.75" customHeight="1">
      <c r="B10" s="60" t="s">
        <v>756</v>
      </c>
      <c r="C10" s="60"/>
      <c r="D10" s="65"/>
      <c r="E10" s="66"/>
      <c r="F10" s="66"/>
      <c r="G10" s="66"/>
      <c r="H10" s="192">
        <f t="shared" si="2"/>
        <v>0</v>
      </c>
      <c r="I10" s="66"/>
      <c r="J10" s="66"/>
      <c r="K10" s="66"/>
      <c r="L10" s="66"/>
      <c r="M10" s="66"/>
      <c r="N10" s="66"/>
      <c r="O10" s="197">
        <f t="shared" si="3"/>
        <v>0</v>
      </c>
      <c r="P10" s="66"/>
      <c r="Q10" s="66"/>
      <c r="R10" s="66"/>
      <c r="S10" s="66"/>
      <c r="T10" s="66"/>
      <c r="U10" s="66"/>
      <c r="V10" s="197">
        <f t="shared" si="4"/>
        <v>0</v>
      </c>
      <c r="W10" s="192">
        <f t="shared" si="5"/>
        <v>0</v>
      </c>
      <c r="X10" s="62">
        <f t="shared" si="6"/>
        <v>0</v>
      </c>
      <c r="Y10" s="62"/>
      <c r="Z10" s="62"/>
      <c r="AA10" s="61">
        <f t="shared" si="7"/>
        <v>0</v>
      </c>
      <c r="AB10" s="62">
        <f t="shared" si="0"/>
        <v>0</v>
      </c>
      <c r="AC10" s="62"/>
      <c r="AD10" s="62"/>
      <c r="AE10" s="61">
        <f t="shared" si="1"/>
        <v>0</v>
      </c>
      <c r="AF10" s="62">
        <f t="shared" si="8"/>
        <v>0</v>
      </c>
      <c r="AG10" s="66"/>
      <c r="AH10" s="66"/>
      <c r="AI10" s="66"/>
      <c r="AJ10" s="66"/>
      <c r="AK10" s="66"/>
      <c r="AL10" s="66"/>
    </row>
    <row r="11" spans="1:38" s="59" customFormat="1" ht="15.75" customHeight="1">
      <c r="B11" s="60" t="s">
        <v>757</v>
      </c>
      <c r="C11" s="61">
        <f>'[98]S05(1)现金流量明细表(直接法)'!E10/10000</f>
        <v>52815.692755999997</v>
      </c>
      <c r="D11" s="61">
        <f>'[95]S05(1)现金流量明细表(直接法)'!$E$10/10000</f>
        <v>35986.174230999997</v>
      </c>
      <c r="E11" s="61">
        <f>D11/9*114%</f>
        <v>4558.2487359266661</v>
      </c>
      <c r="F11" s="61">
        <f>D11/9*112%</f>
        <v>4478.2794598577784</v>
      </c>
      <c r="G11" s="61">
        <f>D11/9*92%</f>
        <v>3678.586699168889</v>
      </c>
      <c r="H11" s="194">
        <f t="shared" si="2"/>
        <v>48701.289125953328</v>
      </c>
      <c r="I11" s="61">
        <f>D11/9*101%</f>
        <v>4038.4484414788885</v>
      </c>
      <c r="J11" s="61">
        <f>D11/9*80%</f>
        <v>3198.7710427555558</v>
      </c>
      <c r="K11" s="61">
        <f>D11/9*119%</f>
        <v>4758.1719260988884</v>
      </c>
      <c r="L11" s="61">
        <f>D11/9*112%</f>
        <v>4478.2794598577784</v>
      </c>
      <c r="M11" s="61">
        <f>D11/9*122%</f>
        <v>4878.1258402022222</v>
      </c>
      <c r="N11" s="61">
        <f>D11/9*105%</f>
        <v>4198.3869936166666</v>
      </c>
      <c r="O11" s="196">
        <f t="shared" si="3"/>
        <v>25550.18370401</v>
      </c>
      <c r="P11" s="61">
        <f>D11/9*104%</f>
        <v>4158.4023555822223</v>
      </c>
      <c r="Q11" s="61">
        <f>D11/9*103%</f>
        <v>4118.417717547778</v>
      </c>
      <c r="R11" s="61">
        <f>D11/9*125%</f>
        <v>4998.0797543055551</v>
      </c>
      <c r="S11" s="61">
        <f>D11/9*125%</f>
        <v>4998.0797543055551</v>
      </c>
      <c r="T11" s="61">
        <f>D11/9*121%</f>
        <v>4838.141202167777</v>
      </c>
      <c r="U11" s="61">
        <f>D11/9*97%</f>
        <v>3878.5098893411109</v>
      </c>
      <c r="V11" s="196">
        <f t="shared" si="4"/>
        <v>26989.630673250002</v>
      </c>
      <c r="W11" s="194">
        <f t="shared" si="5"/>
        <v>52539.814377260001</v>
      </c>
      <c r="X11" s="62">
        <f t="shared" si="6"/>
        <v>7.8817733990147909E-2</v>
      </c>
      <c r="Y11" s="730">
        <f>V11/2*109%</f>
        <v>14709.348716921251</v>
      </c>
      <c r="Z11" s="731">
        <f>Y11</f>
        <v>14709.348716921251</v>
      </c>
      <c r="AA11" s="61">
        <f t="shared" si="7"/>
        <v>29418.697433842503</v>
      </c>
      <c r="AB11" s="62">
        <f t="shared" si="0"/>
        <v>-0.44006849315068486</v>
      </c>
      <c r="AC11" s="730">
        <f>Y11*101%</f>
        <v>14856.442204090465</v>
      </c>
      <c r="AD11" s="731">
        <f>AC11</f>
        <v>14856.442204090465</v>
      </c>
      <c r="AE11" s="61">
        <f t="shared" si="1"/>
        <v>29712.884408180929</v>
      </c>
      <c r="AF11" s="62">
        <f t="shared" si="8"/>
        <v>1.0000000000000009E-2</v>
      </c>
      <c r="AG11" s="63"/>
      <c r="AH11" s="63"/>
      <c r="AI11" s="63"/>
      <c r="AJ11" s="63"/>
      <c r="AK11" s="63"/>
      <c r="AL11" s="63"/>
    </row>
    <row r="12" spans="1:38" s="59" customFormat="1" ht="15.75" customHeight="1">
      <c r="B12" s="60" t="s">
        <v>685</v>
      </c>
      <c r="C12" s="65"/>
      <c r="D12" s="65"/>
      <c r="E12" s="65"/>
      <c r="F12" s="65"/>
      <c r="G12" s="65"/>
      <c r="H12" s="192">
        <f>SUM(D12:G12)</f>
        <v>0</v>
      </c>
      <c r="I12" s="65"/>
      <c r="J12" s="65"/>
      <c r="K12" s="65"/>
      <c r="L12" s="65"/>
      <c r="M12" s="65"/>
      <c r="N12" s="65"/>
      <c r="O12" s="197">
        <f>SUM(I12:N12)</f>
        <v>0</v>
      </c>
      <c r="P12" s="65"/>
      <c r="Q12" s="65"/>
      <c r="R12" s="65"/>
      <c r="S12" s="65"/>
      <c r="T12" s="65"/>
      <c r="U12" s="65"/>
      <c r="V12" s="197">
        <f>SUM(P12:U12)</f>
        <v>0</v>
      </c>
      <c r="W12" s="192">
        <f>O12+V12</f>
        <v>0</v>
      </c>
      <c r="X12" s="62">
        <f>IF(H12=0,0,W12/H12-1)</f>
        <v>0</v>
      </c>
      <c r="Y12" s="62"/>
      <c r="Z12" s="62"/>
      <c r="AA12" s="61">
        <f t="shared" si="7"/>
        <v>0</v>
      </c>
      <c r="AB12" s="62">
        <f t="shared" si="0"/>
        <v>0</v>
      </c>
      <c r="AC12" s="62"/>
      <c r="AD12" s="62"/>
      <c r="AE12" s="61">
        <f t="shared" si="1"/>
        <v>0</v>
      </c>
      <c r="AF12" s="62">
        <f>IF(AA12=0,0,AE12/AA12-1)</f>
        <v>0</v>
      </c>
      <c r="AG12" s="67"/>
      <c r="AH12" s="67"/>
      <c r="AI12" s="67"/>
      <c r="AJ12" s="67"/>
      <c r="AK12" s="67"/>
      <c r="AL12" s="67"/>
    </row>
    <row r="13" spans="1:38" s="59" customFormat="1" ht="15.75" customHeight="1">
      <c r="B13" s="60" t="s">
        <v>758</v>
      </c>
      <c r="C13" s="65"/>
      <c r="D13" s="65"/>
      <c r="E13" s="65"/>
      <c r="F13" s="65"/>
      <c r="G13" s="65"/>
      <c r="H13" s="192">
        <f t="shared" si="2"/>
        <v>0</v>
      </c>
      <c r="I13" s="65"/>
      <c r="J13" s="65"/>
      <c r="K13" s="65"/>
      <c r="L13" s="65"/>
      <c r="M13" s="65"/>
      <c r="N13" s="65"/>
      <c r="O13" s="197">
        <f t="shared" si="3"/>
        <v>0</v>
      </c>
      <c r="P13" s="65"/>
      <c r="Q13" s="65"/>
      <c r="R13" s="65"/>
      <c r="S13" s="65"/>
      <c r="T13" s="65"/>
      <c r="U13" s="65"/>
      <c r="V13" s="197">
        <f t="shared" si="4"/>
        <v>0</v>
      </c>
      <c r="W13" s="192">
        <f t="shared" si="5"/>
        <v>0</v>
      </c>
      <c r="X13" s="62">
        <f t="shared" si="6"/>
        <v>0</v>
      </c>
      <c r="Y13" s="62"/>
      <c r="Z13" s="62"/>
      <c r="AA13" s="61">
        <f t="shared" si="7"/>
        <v>0</v>
      </c>
      <c r="AB13" s="62">
        <f t="shared" si="0"/>
        <v>0</v>
      </c>
      <c r="AC13" s="62"/>
      <c r="AD13" s="62"/>
      <c r="AE13" s="61">
        <f t="shared" si="1"/>
        <v>0</v>
      </c>
      <c r="AF13" s="62">
        <f t="shared" si="8"/>
        <v>0</v>
      </c>
      <c r="AG13" s="67"/>
      <c r="AH13" s="67"/>
      <c r="AI13" s="67"/>
      <c r="AJ13" s="67"/>
      <c r="AK13" s="67"/>
      <c r="AL13" s="67"/>
    </row>
    <row r="14" spans="1:38" s="59" customFormat="1" ht="15.75" customHeight="1">
      <c r="B14" s="60" t="s">
        <v>759</v>
      </c>
      <c r="C14" s="61">
        <f>'[98]S05(1)现金流量明细表(直接法)'!E13/10000</f>
        <v>22650</v>
      </c>
      <c r="D14" s="65">
        <f>'[95]S05(1)现金流量明细表(直接法)'!$E$13/10000</f>
        <v>16910</v>
      </c>
      <c r="E14" s="61">
        <f>D14/9*114%</f>
        <v>2141.9333333333334</v>
      </c>
      <c r="F14" s="61">
        <f>D14/9*112%</f>
        <v>2104.3555555555558</v>
      </c>
      <c r="G14" s="61">
        <f>D14/9*92%</f>
        <v>1728.5777777777778</v>
      </c>
      <c r="H14" s="192">
        <f>SUM(D14:G14)</f>
        <v>22884.866666666669</v>
      </c>
      <c r="I14" s="61">
        <f>D14/9*101%</f>
        <v>1897.6777777777779</v>
      </c>
      <c r="J14" s="61">
        <f>D14/9*80%</f>
        <v>1503.1111111111113</v>
      </c>
      <c r="K14" s="61">
        <f>D14/9*119%</f>
        <v>2235.8777777777777</v>
      </c>
      <c r="L14" s="61">
        <f>D14/9*112%</f>
        <v>2104.3555555555558</v>
      </c>
      <c r="M14" s="61">
        <f>D14/9*122%</f>
        <v>2292.2444444444445</v>
      </c>
      <c r="N14" s="61">
        <f>D14/9*105%</f>
        <v>1972.8333333333335</v>
      </c>
      <c r="O14" s="197">
        <f>SUM(I14:N14)</f>
        <v>12006.1</v>
      </c>
      <c r="P14" s="61">
        <f>D14/9*104%</f>
        <v>1954.0444444444445</v>
      </c>
      <c r="Q14" s="61">
        <f>D14/9*103%</f>
        <v>1935.2555555555557</v>
      </c>
      <c r="R14" s="61">
        <f>D14/9*125%</f>
        <v>2348.6111111111113</v>
      </c>
      <c r="S14" s="61">
        <f>D14/9*125%</f>
        <v>2348.6111111111113</v>
      </c>
      <c r="T14" s="61">
        <f>D14/9*121%</f>
        <v>2273.4555555555553</v>
      </c>
      <c r="U14" s="61">
        <f>D14/9*97%</f>
        <v>1822.5222222222221</v>
      </c>
      <c r="V14" s="197">
        <f>SUM(P14:U14)</f>
        <v>12682.5</v>
      </c>
      <c r="W14" s="192">
        <f>O14+V14</f>
        <v>24688.6</v>
      </c>
      <c r="X14" s="62">
        <f>IF(H14=0,0,W14/H14-1)</f>
        <v>7.8817733990147687E-2</v>
      </c>
      <c r="Y14" s="730">
        <f>V14/2*109%</f>
        <v>6911.9625000000005</v>
      </c>
      <c r="Z14" s="731">
        <f>Y14</f>
        <v>6911.9625000000005</v>
      </c>
      <c r="AA14" s="61">
        <f t="shared" si="7"/>
        <v>13823.925000000001</v>
      </c>
      <c r="AB14" s="62">
        <f t="shared" si="0"/>
        <v>-0.44006849315068486</v>
      </c>
      <c r="AC14" s="730">
        <f>Y14*101%</f>
        <v>6981.0821250000008</v>
      </c>
      <c r="AD14" s="731">
        <f>AC14</f>
        <v>6981.0821250000008</v>
      </c>
      <c r="AE14" s="61">
        <f t="shared" si="1"/>
        <v>13962.164250000002</v>
      </c>
      <c r="AF14" s="62">
        <f>IF(AA14=0,0,AE14/AA14-1)</f>
        <v>1.0000000000000009E-2</v>
      </c>
      <c r="AG14" s="65"/>
      <c r="AH14" s="65"/>
      <c r="AI14" s="65"/>
      <c r="AJ14" s="65"/>
      <c r="AK14" s="65"/>
      <c r="AL14" s="65"/>
    </row>
    <row r="15" spans="1:38" s="59" customFormat="1" ht="15.75" customHeight="1">
      <c r="B15" s="60" t="s">
        <v>760</v>
      </c>
      <c r="C15" s="60"/>
      <c r="D15" s="65"/>
      <c r="E15" s="65"/>
      <c r="F15" s="65"/>
      <c r="G15" s="65"/>
      <c r="H15" s="192">
        <f t="shared" si="2"/>
        <v>0</v>
      </c>
      <c r="I15" s="65"/>
      <c r="J15" s="65"/>
      <c r="K15" s="65"/>
      <c r="L15" s="65"/>
      <c r="M15" s="65"/>
      <c r="N15" s="65"/>
      <c r="O15" s="197">
        <f t="shared" si="3"/>
        <v>0</v>
      </c>
      <c r="P15" s="65"/>
      <c r="Q15" s="65"/>
      <c r="R15" s="65"/>
      <c r="S15" s="65"/>
      <c r="T15" s="65"/>
      <c r="U15" s="65"/>
      <c r="V15" s="197">
        <f t="shared" si="4"/>
        <v>0</v>
      </c>
      <c r="W15" s="192">
        <f t="shared" si="5"/>
        <v>0</v>
      </c>
      <c r="X15" s="62">
        <f t="shared" si="6"/>
        <v>0</v>
      </c>
      <c r="Y15" s="62"/>
      <c r="Z15" s="62"/>
      <c r="AA15" s="61">
        <f t="shared" si="7"/>
        <v>0</v>
      </c>
      <c r="AB15" s="62">
        <f t="shared" si="0"/>
        <v>0</v>
      </c>
      <c r="AC15" s="62"/>
      <c r="AD15" s="62"/>
      <c r="AE15" s="61">
        <f t="shared" si="1"/>
        <v>0</v>
      </c>
      <c r="AF15" s="62">
        <f t="shared" si="8"/>
        <v>0</v>
      </c>
      <c r="AG15" s="67"/>
      <c r="AH15" s="67"/>
      <c r="AI15" s="67"/>
      <c r="AJ15" s="67"/>
      <c r="AK15" s="67"/>
      <c r="AL15" s="67"/>
    </row>
    <row r="16" spans="1:38" s="57" customFormat="1" ht="15.75" customHeight="1" collapsed="1">
      <c r="B16" s="71" t="s">
        <v>761</v>
      </c>
      <c r="C16" s="192">
        <f>SUM(C8:C15)</f>
        <v>75465.692756000004</v>
      </c>
      <c r="D16" s="192">
        <f t="shared" ref="D16:AE16" si="9">SUM(D8:D15)</f>
        <v>52896.174230999997</v>
      </c>
      <c r="E16" s="192">
        <f t="shared" si="9"/>
        <v>6700.1820692599995</v>
      </c>
      <c r="F16" s="192">
        <f t="shared" si="9"/>
        <v>6582.6350154133343</v>
      </c>
      <c r="G16" s="192">
        <f t="shared" si="9"/>
        <v>5407.1644769466666</v>
      </c>
      <c r="H16" s="192">
        <f t="shared" si="2"/>
        <v>71586.155792620004</v>
      </c>
      <c r="I16" s="192">
        <f t="shared" si="9"/>
        <v>5936.1262192566664</v>
      </c>
      <c r="J16" s="192">
        <f t="shared" si="9"/>
        <v>4701.8821538666671</v>
      </c>
      <c r="K16" s="192">
        <f t="shared" si="9"/>
        <v>6994.0497038766662</v>
      </c>
      <c r="L16" s="192">
        <f t="shared" si="9"/>
        <v>6582.6350154133343</v>
      </c>
      <c r="M16" s="192">
        <f t="shared" si="9"/>
        <v>7170.3702846466667</v>
      </c>
      <c r="N16" s="192">
        <f t="shared" si="9"/>
        <v>6171.2203269500005</v>
      </c>
      <c r="O16" s="192">
        <f t="shared" si="3"/>
        <v>37556.283704009998</v>
      </c>
      <c r="P16" s="192">
        <f t="shared" si="9"/>
        <v>6112.446800026667</v>
      </c>
      <c r="Q16" s="192">
        <f t="shared" si="9"/>
        <v>6053.6732731033335</v>
      </c>
      <c r="R16" s="192">
        <f t="shared" si="9"/>
        <v>7346.6908654166664</v>
      </c>
      <c r="S16" s="192">
        <f t="shared" si="9"/>
        <v>7346.6908654166664</v>
      </c>
      <c r="T16" s="192">
        <f t="shared" si="9"/>
        <v>7111.5967577233323</v>
      </c>
      <c r="U16" s="192">
        <f t="shared" si="9"/>
        <v>5701.0321115633333</v>
      </c>
      <c r="V16" s="192">
        <f t="shared" si="9"/>
        <v>39672.130673250002</v>
      </c>
      <c r="W16" s="192">
        <f t="shared" si="9"/>
        <v>77228.414377259993</v>
      </c>
      <c r="X16" s="193">
        <f>IF(H16=0,0,W16/H16-1)</f>
        <v>7.8817733990147687E-2</v>
      </c>
      <c r="Y16" s="192">
        <f t="shared" si="9"/>
        <v>21621.311216921251</v>
      </c>
      <c r="Z16" s="192">
        <f t="shared" si="9"/>
        <v>21621.311216921251</v>
      </c>
      <c r="AA16" s="192">
        <f t="shared" si="9"/>
        <v>43242.622433842502</v>
      </c>
      <c r="AB16" s="193">
        <f t="shared" si="0"/>
        <v>-0.44006849315068486</v>
      </c>
      <c r="AC16" s="192">
        <f t="shared" si="9"/>
        <v>21837.524329090465</v>
      </c>
      <c r="AD16" s="192">
        <f t="shared" si="9"/>
        <v>21837.524329090465</v>
      </c>
      <c r="AE16" s="192">
        <f t="shared" si="9"/>
        <v>43675.048658180931</v>
      </c>
      <c r="AF16" s="193">
        <f t="shared" si="8"/>
        <v>1.0000000000000009E-2</v>
      </c>
      <c r="AG16" s="192">
        <f t="shared" ref="AG16:AL16" si="10">SUM(AG8:AG15)</f>
        <v>0</v>
      </c>
      <c r="AH16" s="192">
        <f t="shared" si="10"/>
        <v>0</v>
      </c>
      <c r="AI16" s="192">
        <f t="shared" si="10"/>
        <v>0</v>
      </c>
      <c r="AJ16" s="192">
        <f t="shared" si="10"/>
        <v>0</v>
      </c>
      <c r="AK16" s="192">
        <f t="shared" si="10"/>
        <v>0</v>
      </c>
      <c r="AL16" s="192">
        <f t="shared" si="10"/>
        <v>0</v>
      </c>
    </row>
    <row r="17" spans="2:38" s="59" customFormat="1" ht="15.75" customHeight="1">
      <c r="B17" s="60" t="s">
        <v>762</v>
      </c>
      <c r="C17" s="65"/>
      <c r="D17" s="65"/>
      <c r="E17" s="65"/>
      <c r="F17" s="65"/>
      <c r="G17" s="65"/>
      <c r="H17" s="192">
        <f t="shared" si="2"/>
        <v>0</v>
      </c>
      <c r="I17" s="65"/>
      <c r="J17" s="65"/>
      <c r="K17" s="65"/>
      <c r="L17" s="65"/>
      <c r="M17" s="65"/>
      <c r="N17" s="65"/>
      <c r="O17" s="197">
        <f t="shared" si="3"/>
        <v>0</v>
      </c>
      <c r="P17" s="65"/>
      <c r="Q17" s="65"/>
      <c r="R17" s="65"/>
      <c r="S17" s="65"/>
      <c r="T17" s="65"/>
      <c r="U17" s="65"/>
      <c r="V17" s="197">
        <f>SUM(P17:U17)</f>
        <v>0</v>
      </c>
      <c r="W17" s="192">
        <f>O17+V17</f>
        <v>0</v>
      </c>
      <c r="X17" s="62">
        <f t="shared" ref="X17:X81" si="11">IF(H17=0,0,W17/H17-1)</f>
        <v>0</v>
      </c>
      <c r="Y17" s="62"/>
      <c r="Z17" s="62"/>
      <c r="AA17" s="61">
        <f t="shared" si="7"/>
        <v>0</v>
      </c>
      <c r="AB17" s="62">
        <f t="shared" si="0"/>
        <v>0</v>
      </c>
      <c r="AC17" s="62"/>
      <c r="AD17" s="62"/>
      <c r="AE17" s="61">
        <f>AC17+AD17</f>
        <v>0</v>
      </c>
      <c r="AF17" s="62">
        <f t="shared" si="8"/>
        <v>0</v>
      </c>
      <c r="AG17" s="67"/>
      <c r="AH17" s="67"/>
      <c r="AI17" s="67"/>
      <c r="AJ17" s="67"/>
      <c r="AK17" s="67"/>
      <c r="AL17" s="67"/>
    </row>
    <row r="18" spans="2:38" s="59" customFormat="1" ht="15.75" customHeight="1">
      <c r="B18" s="60" t="s">
        <v>763</v>
      </c>
      <c r="C18" s="65"/>
      <c r="D18" s="65"/>
      <c r="E18" s="65"/>
      <c r="F18" s="65"/>
      <c r="G18" s="65"/>
      <c r="H18" s="192">
        <f t="shared" si="2"/>
        <v>0</v>
      </c>
      <c r="I18" s="65"/>
      <c r="J18" s="65"/>
      <c r="K18" s="65"/>
      <c r="L18" s="65"/>
      <c r="M18" s="65"/>
      <c r="N18" s="65"/>
      <c r="O18" s="197">
        <f t="shared" si="3"/>
        <v>0</v>
      </c>
      <c r="P18" s="65"/>
      <c r="Q18" s="65"/>
      <c r="R18" s="65"/>
      <c r="S18" s="65"/>
      <c r="T18" s="65"/>
      <c r="U18" s="65"/>
      <c r="V18" s="197">
        <f>SUM(P18:U18)</f>
        <v>0</v>
      </c>
      <c r="W18" s="192">
        <f>O18+V18</f>
        <v>0</v>
      </c>
      <c r="X18" s="62">
        <f t="shared" si="11"/>
        <v>0</v>
      </c>
      <c r="Y18" s="62"/>
      <c r="Z18" s="62"/>
      <c r="AA18" s="61">
        <f t="shared" si="7"/>
        <v>0</v>
      </c>
      <c r="AB18" s="62">
        <f t="shared" si="0"/>
        <v>0</v>
      </c>
      <c r="AC18" s="62"/>
      <c r="AD18" s="62"/>
      <c r="AE18" s="61">
        <f>AC18+AD18</f>
        <v>0</v>
      </c>
      <c r="AF18" s="62">
        <f t="shared" si="8"/>
        <v>0</v>
      </c>
      <c r="AG18" s="67"/>
      <c r="AH18" s="67"/>
      <c r="AI18" s="67"/>
      <c r="AJ18" s="67"/>
      <c r="AK18" s="67"/>
      <c r="AL18" s="67"/>
    </row>
    <row r="19" spans="2:38" s="59" customFormat="1" ht="15.75" customHeight="1">
      <c r="B19" s="60" t="s">
        <v>764</v>
      </c>
      <c r="C19" s="65"/>
      <c r="D19" s="65"/>
      <c r="E19" s="65"/>
      <c r="F19" s="65"/>
      <c r="G19" s="65"/>
      <c r="H19" s="192">
        <f t="shared" si="2"/>
        <v>0</v>
      </c>
      <c r="I19" s="65"/>
      <c r="J19" s="65"/>
      <c r="K19" s="65"/>
      <c r="L19" s="65"/>
      <c r="M19" s="65"/>
      <c r="N19" s="65"/>
      <c r="O19" s="197">
        <f t="shared" si="3"/>
        <v>0</v>
      </c>
      <c r="P19" s="65"/>
      <c r="Q19" s="65"/>
      <c r="R19" s="65"/>
      <c r="S19" s="65"/>
      <c r="T19" s="65"/>
      <c r="U19" s="65"/>
      <c r="V19" s="197">
        <f>SUM(P19:U19)</f>
        <v>0</v>
      </c>
      <c r="W19" s="192">
        <f>O19+V19</f>
        <v>0</v>
      </c>
      <c r="X19" s="62">
        <f t="shared" si="11"/>
        <v>0</v>
      </c>
      <c r="Y19" s="62"/>
      <c r="Z19" s="62"/>
      <c r="AA19" s="61">
        <f t="shared" si="7"/>
        <v>0</v>
      </c>
      <c r="AB19" s="62">
        <f t="shared" si="0"/>
        <v>0</v>
      </c>
      <c r="AC19" s="62"/>
      <c r="AD19" s="62"/>
      <c r="AE19" s="61">
        <f>AC19+AD19</f>
        <v>0</v>
      </c>
      <c r="AF19" s="62">
        <f t="shared" si="8"/>
        <v>0</v>
      </c>
      <c r="AG19" s="67"/>
      <c r="AH19" s="67"/>
      <c r="AI19" s="67"/>
      <c r="AJ19" s="67"/>
      <c r="AK19" s="67"/>
      <c r="AL19" s="67"/>
    </row>
    <row r="20" spans="2:38" s="59" customFormat="1" ht="15.75" customHeight="1">
      <c r="B20" s="60" t="s">
        <v>765</v>
      </c>
      <c r="C20" s="65"/>
      <c r="D20" s="65"/>
      <c r="E20" s="65"/>
      <c r="F20" s="65"/>
      <c r="G20" s="65"/>
      <c r="H20" s="192">
        <f t="shared" si="2"/>
        <v>0</v>
      </c>
      <c r="I20" s="65"/>
      <c r="J20" s="65"/>
      <c r="K20" s="65"/>
      <c r="L20" s="65"/>
      <c r="M20" s="65"/>
      <c r="N20" s="65"/>
      <c r="O20" s="197">
        <f t="shared" si="3"/>
        <v>0</v>
      </c>
      <c r="P20" s="65"/>
      <c r="Q20" s="65"/>
      <c r="R20" s="65"/>
      <c r="S20" s="65"/>
      <c r="T20" s="65"/>
      <c r="U20" s="65"/>
      <c r="V20" s="197">
        <f>SUM(P20:U20)</f>
        <v>0</v>
      </c>
      <c r="W20" s="192">
        <f>O20+V20</f>
        <v>0</v>
      </c>
      <c r="X20" s="62">
        <f t="shared" si="11"/>
        <v>0</v>
      </c>
      <c r="Y20" s="62"/>
      <c r="Z20" s="62"/>
      <c r="AA20" s="61">
        <f t="shared" si="7"/>
        <v>0</v>
      </c>
      <c r="AB20" s="62">
        <f t="shared" si="0"/>
        <v>0</v>
      </c>
      <c r="AC20" s="62"/>
      <c r="AD20" s="62"/>
      <c r="AE20" s="61">
        <f>AC20+AD20</f>
        <v>0</v>
      </c>
      <c r="AF20" s="62">
        <f t="shared" si="8"/>
        <v>0</v>
      </c>
      <c r="AG20" s="67"/>
      <c r="AH20" s="67"/>
      <c r="AI20" s="67"/>
      <c r="AJ20" s="67"/>
      <c r="AK20" s="67"/>
      <c r="AL20" s="67"/>
    </row>
    <row r="21" spans="2:38" s="59" customFormat="1" ht="15.75" customHeight="1">
      <c r="B21" s="60" t="s">
        <v>766</v>
      </c>
      <c r="C21" s="65"/>
      <c r="D21" s="65"/>
      <c r="E21" s="65"/>
      <c r="F21" s="65"/>
      <c r="G21" s="65"/>
      <c r="H21" s="192">
        <f t="shared" si="2"/>
        <v>0</v>
      </c>
      <c r="I21" s="65"/>
      <c r="J21" s="65"/>
      <c r="K21" s="65"/>
      <c r="L21" s="65"/>
      <c r="M21" s="65"/>
      <c r="N21" s="65"/>
      <c r="O21" s="197">
        <f t="shared" si="3"/>
        <v>0</v>
      </c>
      <c r="P21" s="65"/>
      <c r="Q21" s="65"/>
      <c r="R21" s="65"/>
      <c r="S21" s="65"/>
      <c r="T21" s="65"/>
      <c r="U21" s="65"/>
      <c r="V21" s="197">
        <f>SUM(P21:U21)</f>
        <v>0</v>
      </c>
      <c r="W21" s="192">
        <f>O21+V21</f>
        <v>0</v>
      </c>
      <c r="X21" s="62">
        <f t="shared" si="11"/>
        <v>0</v>
      </c>
      <c r="Y21" s="62"/>
      <c r="Z21" s="62"/>
      <c r="AA21" s="61">
        <f t="shared" si="7"/>
        <v>0</v>
      </c>
      <c r="AB21" s="62">
        <f t="shared" si="0"/>
        <v>0</v>
      </c>
      <c r="AC21" s="62"/>
      <c r="AD21" s="62"/>
      <c r="AE21" s="61">
        <f>AC21+AD21</f>
        <v>0</v>
      </c>
      <c r="AF21" s="62">
        <f t="shared" si="8"/>
        <v>0</v>
      </c>
      <c r="AG21" s="67"/>
      <c r="AH21" s="67"/>
      <c r="AI21" s="67"/>
      <c r="AJ21" s="67"/>
      <c r="AK21" s="67"/>
      <c r="AL21" s="67"/>
    </row>
    <row r="22" spans="2:38" s="59" customFormat="1" ht="15.75" customHeight="1">
      <c r="B22" s="60" t="s">
        <v>767</v>
      </c>
      <c r="C22" s="197">
        <f>SUM(C23:C26)</f>
        <v>0</v>
      </c>
      <c r="D22" s="197">
        <f>SUM(D23:D26)</f>
        <v>0</v>
      </c>
      <c r="E22" s="197">
        <f>SUM(E23:E26)</f>
        <v>0</v>
      </c>
      <c r="F22" s="197">
        <f>SUM(F23:F26)</f>
        <v>0</v>
      </c>
      <c r="G22" s="197">
        <f>SUM(G23:G26)</f>
        <v>0</v>
      </c>
      <c r="H22" s="192">
        <f t="shared" si="2"/>
        <v>0</v>
      </c>
      <c r="I22" s="197">
        <f t="shared" ref="I22:N22" si="12">SUM(I23:I26)</f>
        <v>0</v>
      </c>
      <c r="J22" s="197">
        <f t="shared" si="12"/>
        <v>0</v>
      </c>
      <c r="K22" s="197">
        <f t="shared" si="12"/>
        <v>0</v>
      </c>
      <c r="L22" s="197">
        <f t="shared" si="12"/>
        <v>0</v>
      </c>
      <c r="M22" s="197">
        <f t="shared" si="12"/>
        <v>0</v>
      </c>
      <c r="N22" s="197">
        <f t="shared" si="12"/>
        <v>0</v>
      </c>
      <c r="O22" s="197">
        <f t="shared" si="3"/>
        <v>0</v>
      </c>
      <c r="P22" s="197">
        <f t="shared" ref="P22:Y22" si="13">SUM(P23:P26)</f>
        <v>0</v>
      </c>
      <c r="Q22" s="197">
        <f t="shared" si="13"/>
        <v>0</v>
      </c>
      <c r="R22" s="197">
        <f t="shared" si="13"/>
        <v>0</v>
      </c>
      <c r="S22" s="197">
        <f t="shared" si="13"/>
        <v>0</v>
      </c>
      <c r="T22" s="197">
        <f t="shared" si="13"/>
        <v>0</v>
      </c>
      <c r="U22" s="197">
        <f t="shared" si="13"/>
        <v>0</v>
      </c>
      <c r="V22" s="197">
        <f t="shared" si="13"/>
        <v>0</v>
      </c>
      <c r="W22" s="192">
        <f t="shared" si="13"/>
        <v>0</v>
      </c>
      <c r="X22" s="220">
        <f t="shared" si="11"/>
        <v>0</v>
      </c>
      <c r="Y22" s="197">
        <f t="shared" si="13"/>
        <v>0</v>
      </c>
      <c r="Z22" s="197">
        <f>SUM(Z23:Z26)</f>
        <v>0</v>
      </c>
      <c r="AA22" s="197">
        <f>SUM(AA23:AA26)</f>
        <v>0</v>
      </c>
      <c r="AB22" s="220">
        <f t="shared" si="0"/>
        <v>0</v>
      </c>
      <c r="AC22" s="197">
        <f>SUM(AC23:AC26)</f>
        <v>0</v>
      </c>
      <c r="AD22" s="197">
        <f>SUM(AD23:AD26)</f>
        <v>0</v>
      </c>
      <c r="AE22" s="197">
        <f>SUM(AE23:AE26)</f>
        <v>0</v>
      </c>
      <c r="AF22" s="220">
        <f t="shared" si="8"/>
        <v>0</v>
      </c>
      <c r="AG22" s="197">
        <f t="shared" ref="AG22:AL22" si="14">SUM(AG23:AG26)</f>
        <v>0</v>
      </c>
      <c r="AH22" s="197">
        <f t="shared" si="14"/>
        <v>0</v>
      </c>
      <c r="AI22" s="197">
        <f t="shared" si="14"/>
        <v>0</v>
      </c>
      <c r="AJ22" s="197">
        <f t="shared" si="14"/>
        <v>0</v>
      </c>
      <c r="AK22" s="197">
        <f t="shared" si="14"/>
        <v>0</v>
      </c>
      <c r="AL22" s="197">
        <f t="shared" si="14"/>
        <v>0</v>
      </c>
    </row>
    <row r="23" spans="2:38" s="59" customFormat="1" ht="15.75" customHeight="1">
      <c r="B23" s="60" t="s">
        <v>768</v>
      </c>
      <c r="C23" s="65"/>
      <c r="D23" s="65"/>
      <c r="E23" s="65"/>
      <c r="F23" s="65"/>
      <c r="G23" s="65"/>
      <c r="H23" s="192">
        <f t="shared" si="2"/>
        <v>0</v>
      </c>
      <c r="I23" s="66"/>
      <c r="J23" s="66"/>
      <c r="K23" s="66"/>
      <c r="L23" s="66"/>
      <c r="M23" s="66"/>
      <c r="N23" s="66"/>
      <c r="O23" s="197">
        <f t="shared" si="3"/>
        <v>0</v>
      </c>
      <c r="P23" s="66"/>
      <c r="Q23" s="66"/>
      <c r="R23" s="66"/>
      <c r="S23" s="66"/>
      <c r="T23" s="66"/>
      <c r="U23" s="66"/>
      <c r="V23" s="197">
        <f>SUM(P23:U23)</f>
        <v>0</v>
      </c>
      <c r="W23" s="192">
        <f>O23+V23</f>
        <v>0</v>
      </c>
      <c r="X23" s="62">
        <f t="shared" si="11"/>
        <v>0</v>
      </c>
      <c r="Y23" s="62"/>
      <c r="Z23" s="62"/>
      <c r="AA23" s="61">
        <f t="shared" si="7"/>
        <v>0</v>
      </c>
      <c r="AB23" s="62">
        <f t="shared" si="0"/>
        <v>0</v>
      </c>
      <c r="AC23" s="62"/>
      <c r="AD23" s="62"/>
      <c r="AE23" s="61">
        <f>AC23+AD23</f>
        <v>0</v>
      </c>
      <c r="AF23" s="62">
        <f t="shared" si="8"/>
        <v>0</v>
      </c>
      <c r="AG23" s="66"/>
      <c r="AH23" s="66"/>
      <c r="AI23" s="66"/>
      <c r="AJ23" s="66"/>
      <c r="AK23" s="66"/>
      <c r="AL23" s="66"/>
    </row>
    <row r="24" spans="2:38" s="59" customFormat="1" ht="15.75" customHeight="1">
      <c r="B24" s="60" t="s">
        <v>769</v>
      </c>
      <c r="C24" s="65"/>
      <c r="D24" s="65"/>
      <c r="E24" s="65"/>
      <c r="F24" s="65"/>
      <c r="G24" s="65"/>
      <c r="H24" s="192">
        <f t="shared" si="2"/>
        <v>0</v>
      </c>
      <c r="I24" s="66"/>
      <c r="J24" s="66"/>
      <c r="K24" s="66"/>
      <c r="L24" s="66"/>
      <c r="M24" s="66"/>
      <c r="N24" s="66"/>
      <c r="O24" s="197">
        <f t="shared" si="3"/>
        <v>0</v>
      </c>
      <c r="P24" s="66"/>
      <c r="Q24" s="66"/>
      <c r="R24" s="66"/>
      <c r="S24" s="66"/>
      <c r="T24" s="66"/>
      <c r="U24" s="66"/>
      <c r="V24" s="197">
        <f>SUM(P24:U24)</f>
        <v>0</v>
      </c>
      <c r="W24" s="192">
        <f>O24+V24</f>
        <v>0</v>
      </c>
      <c r="X24" s="62">
        <f t="shared" si="11"/>
        <v>0</v>
      </c>
      <c r="Y24" s="62"/>
      <c r="Z24" s="62"/>
      <c r="AA24" s="61">
        <f t="shared" si="7"/>
        <v>0</v>
      </c>
      <c r="AB24" s="62">
        <f t="shared" si="0"/>
        <v>0</v>
      </c>
      <c r="AC24" s="62"/>
      <c r="AD24" s="62"/>
      <c r="AE24" s="61">
        <f>AC24+AD24</f>
        <v>0</v>
      </c>
      <c r="AF24" s="62">
        <f t="shared" si="8"/>
        <v>0</v>
      </c>
      <c r="AG24" s="66"/>
      <c r="AH24" s="66"/>
      <c r="AI24" s="66"/>
      <c r="AJ24" s="66"/>
      <c r="AK24" s="66"/>
      <c r="AL24" s="66"/>
    </row>
    <row r="25" spans="2:38" s="59" customFormat="1" ht="15.75" customHeight="1">
      <c r="B25" s="60" t="s">
        <v>770</v>
      </c>
      <c r="C25" s="65"/>
      <c r="D25" s="65"/>
      <c r="E25" s="65"/>
      <c r="F25" s="65"/>
      <c r="G25" s="65"/>
      <c r="H25" s="192">
        <f t="shared" si="2"/>
        <v>0</v>
      </c>
      <c r="I25" s="66"/>
      <c r="J25" s="66"/>
      <c r="K25" s="66"/>
      <c r="L25" s="66"/>
      <c r="M25" s="66"/>
      <c r="N25" s="66"/>
      <c r="O25" s="197">
        <f t="shared" si="3"/>
        <v>0</v>
      </c>
      <c r="P25" s="66"/>
      <c r="Q25" s="66"/>
      <c r="R25" s="66"/>
      <c r="S25" s="66"/>
      <c r="T25" s="66"/>
      <c r="U25" s="66"/>
      <c r="V25" s="197">
        <f>SUM(P25:U25)</f>
        <v>0</v>
      </c>
      <c r="W25" s="192">
        <f>O25+V25</f>
        <v>0</v>
      </c>
      <c r="X25" s="62">
        <f t="shared" si="11"/>
        <v>0</v>
      </c>
      <c r="Y25" s="62"/>
      <c r="Z25" s="62"/>
      <c r="AA25" s="61">
        <f t="shared" si="7"/>
        <v>0</v>
      </c>
      <c r="AB25" s="62">
        <f t="shared" si="0"/>
        <v>0</v>
      </c>
      <c r="AC25" s="62"/>
      <c r="AD25" s="62"/>
      <c r="AE25" s="61">
        <f>AC25+AD25</f>
        <v>0</v>
      </c>
      <c r="AF25" s="62">
        <f t="shared" si="8"/>
        <v>0</v>
      </c>
      <c r="AG25" s="66"/>
      <c r="AH25" s="66"/>
      <c r="AI25" s="66"/>
      <c r="AJ25" s="66"/>
      <c r="AK25" s="66"/>
      <c r="AL25" s="66"/>
    </row>
    <row r="26" spans="2:38" s="59" customFormat="1" ht="15.75" customHeight="1">
      <c r="B26" s="60" t="s">
        <v>771</v>
      </c>
      <c r="C26" s="65"/>
      <c r="D26" s="65"/>
      <c r="E26" s="66"/>
      <c r="F26" s="66"/>
      <c r="G26" s="66"/>
      <c r="H26" s="192">
        <f t="shared" si="2"/>
        <v>0</v>
      </c>
      <c r="I26" s="66"/>
      <c r="J26" s="66"/>
      <c r="K26" s="66"/>
      <c r="L26" s="66"/>
      <c r="M26" s="66"/>
      <c r="N26" s="66"/>
      <c r="O26" s="197">
        <f t="shared" si="3"/>
        <v>0</v>
      </c>
      <c r="P26" s="66"/>
      <c r="Q26" s="66"/>
      <c r="R26" s="66"/>
      <c r="S26" s="66"/>
      <c r="T26" s="66"/>
      <c r="U26" s="66"/>
      <c r="V26" s="197">
        <f>SUM(P26:U26)</f>
        <v>0</v>
      </c>
      <c r="W26" s="192">
        <f>O26+V26</f>
        <v>0</v>
      </c>
      <c r="X26" s="62">
        <f t="shared" si="11"/>
        <v>0</v>
      </c>
      <c r="Y26" s="62"/>
      <c r="Z26" s="62"/>
      <c r="AA26" s="61">
        <f t="shared" si="7"/>
        <v>0</v>
      </c>
      <c r="AB26" s="62">
        <f t="shared" si="0"/>
        <v>0</v>
      </c>
      <c r="AC26" s="62"/>
      <c r="AD26" s="62"/>
      <c r="AE26" s="61">
        <f>AC26+AD26</f>
        <v>0</v>
      </c>
      <c r="AF26" s="62">
        <f t="shared" si="8"/>
        <v>0</v>
      </c>
      <c r="AG26" s="66"/>
      <c r="AH26" s="66"/>
      <c r="AI26" s="66"/>
      <c r="AJ26" s="66"/>
      <c r="AK26" s="66"/>
      <c r="AL26" s="66"/>
    </row>
    <row r="27" spans="2:38" s="59" customFormat="1" ht="15.75" customHeight="1">
      <c r="B27" s="60" t="s">
        <v>772</v>
      </c>
      <c r="C27" s="197">
        <f>SUM(C28:C30)</f>
        <v>0</v>
      </c>
      <c r="D27" s="197">
        <f>SUM(D28:D30)</f>
        <v>0</v>
      </c>
      <c r="E27" s="197">
        <f>SUM(E28:E30)</f>
        <v>0</v>
      </c>
      <c r="F27" s="197">
        <f>SUM(F28:F30)</f>
        <v>0</v>
      </c>
      <c r="G27" s="197">
        <f>SUM(G28:G30)</f>
        <v>0</v>
      </c>
      <c r="H27" s="192">
        <f t="shared" si="2"/>
        <v>0</v>
      </c>
      <c r="I27" s="197">
        <f t="shared" ref="I27:N27" si="15">SUM(I28:I30)</f>
        <v>0</v>
      </c>
      <c r="J27" s="197">
        <f t="shared" si="15"/>
        <v>0</v>
      </c>
      <c r="K27" s="197">
        <f t="shared" si="15"/>
        <v>0</v>
      </c>
      <c r="L27" s="197">
        <f t="shared" si="15"/>
        <v>0</v>
      </c>
      <c r="M27" s="197">
        <f t="shared" si="15"/>
        <v>0</v>
      </c>
      <c r="N27" s="197">
        <f t="shared" si="15"/>
        <v>0</v>
      </c>
      <c r="O27" s="197">
        <f t="shared" si="3"/>
        <v>0</v>
      </c>
      <c r="P27" s="197">
        <f t="shared" ref="P27:Z27" si="16">SUM(P28:P30)</f>
        <v>0</v>
      </c>
      <c r="Q27" s="197">
        <f t="shared" si="16"/>
        <v>0</v>
      </c>
      <c r="R27" s="197">
        <f t="shared" si="16"/>
        <v>0</v>
      </c>
      <c r="S27" s="197">
        <f t="shared" si="16"/>
        <v>0</v>
      </c>
      <c r="T27" s="197">
        <f t="shared" si="16"/>
        <v>0</v>
      </c>
      <c r="U27" s="197">
        <f t="shared" si="16"/>
        <v>0</v>
      </c>
      <c r="V27" s="197">
        <f t="shared" si="16"/>
        <v>0</v>
      </c>
      <c r="W27" s="192">
        <f t="shared" si="16"/>
        <v>0</v>
      </c>
      <c r="X27" s="220">
        <f t="shared" si="11"/>
        <v>0</v>
      </c>
      <c r="Y27" s="197">
        <f t="shared" si="16"/>
        <v>0</v>
      </c>
      <c r="Z27" s="197">
        <f t="shared" si="16"/>
        <v>0</v>
      </c>
      <c r="AA27" s="197">
        <f>SUM(AA28:AA30)</f>
        <v>0</v>
      </c>
      <c r="AB27" s="220">
        <f t="shared" si="0"/>
        <v>0</v>
      </c>
      <c r="AC27" s="197">
        <f>SUM(AC28:AC30)</f>
        <v>0</v>
      </c>
      <c r="AD27" s="197">
        <f>SUM(AD28:AD30)</f>
        <v>0</v>
      </c>
      <c r="AE27" s="197">
        <f>SUM(AE28:AE30)</f>
        <v>0</v>
      </c>
      <c r="AF27" s="220">
        <f t="shared" si="8"/>
        <v>0</v>
      </c>
      <c r="AG27" s="197">
        <f t="shared" ref="AG27:AL27" si="17">SUM(AG28:AG30)</f>
        <v>0</v>
      </c>
      <c r="AH27" s="197">
        <f t="shared" si="17"/>
        <v>0</v>
      </c>
      <c r="AI27" s="197">
        <f t="shared" si="17"/>
        <v>0</v>
      </c>
      <c r="AJ27" s="197">
        <f t="shared" si="17"/>
        <v>0</v>
      </c>
      <c r="AK27" s="197">
        <f t="shared" si="17"/>
        <v>0</v>
      </c>
      <c r="AL27" s="197">
        <f t="shared" si="17"/>
        <v>0</v>
      </c>
    </row>
    <row r="28" spans="2:38" s="59" customFormat="1" ht="15.75" customHeight="1">
      <c r="B28" s="60" t="s">
        <v>773</v>
      </c>
      <c r="C28" s="65"/>
      <c r="D28" s="65"/>
      <c r="E28" s="66"/>
      <c r="F28" s="66"/>
      <c r="G28" s="66"/>
      <c r="H28" s="192">
        <f t="shared" si="2"/>
        <v>0</v>
      </c>
      <c r="I28" s="66"/>
      <c r="J28" s="66"/>
      <c r="K28" s="66"/>
      <c r="L28" s="66"/>
      <c r="M28" s="66"/>
      <c r="N28" s="66"/>
      <c r="O28" s="197">
        <f t="shared" si="3"/>
        <v>0</v>
      </c>
      <c r="P28" s="66"/>
      <c r="Q28" s="66"/>
      <c r="R28" s="66"/>
      <c r="S28" s="66"/>
      <c r="T28" s="66"/>
      <c r="U28" s="66"/>
      <c r="V28" s="197">
        <f>SUM(P28:U28)</f>
        <v>0</v>
      </c>
      <c r="W28" s="192">
        <f>O28+V28</f>
        <v>0</v>
      </c>
      <c r="X28" s="62">
        <f t="shared" si="11"/>
        <v>0</v>
      </c>
      <c r="Y28" s="62"/>
      <c r="Z28" s="62"/>
      <c r="AA28" s="61">
        <f t="shared" si="7"/>
        <v>0</v>
      </c>
      <c r="AB28" s="62">
        <f t="shared" si="0"/>
        <v>0</v>
      </c>
      <c r="AC28" s="62"/>
      <c r="AD28" s="62"/>
      <c r="AE28" s="61">
        <f>AC28+AD28</f>
        <v>0</v>
      </c>
      <c r="AF28" s="62">
        <f t="shared" si="8"/>
        <v>0</v>
      </c>
      <c r="AG28" s="66"/>
      <c r="AH28" s="66"/>
      <c r="AI28" s="66"/>
      <c r="AJ28" s="66"/>
      <c r="AK28" s="66"/>
      <c r="AL28" s="66"/>
    </row>
    <row r="29" spans="2:38" s="59" customFormat="1" ht="15.75" customHeight="1">
      <c r="B29" s="60" t="s">
        <v>774</v>
      </c>
      <c r="C29" s="65"/>
      <c r="D29" s="65"/>
      <c r="E29" s="66"/>
      <c r="F29" s="66"/>
      <c r="G29" s="66"/>
      <c r="H29" s="192">
        <f t="shared" si="2"/>
        <v>0</v>
      </c>
      <c r="I29" s="66"/>
      <c r="J29" s="66"/>
      <c r="K29" s="66"/>
      <c r="L29" s="66"/>
      <c r="M29" s="66"/>
      <c r="N29" s="66"/>
      <c r="O29" s="197">
        <f t="shared" si="3"/>
        <v>0</v>
      </c>
      <c r="P29" s="66"/>
      <c r="Q29" s="66"/>
      <c r="R29" s="66"/>
      <c r="S29" s="66"/>
      <c r="T29" s="66"/>
      <c r="U29" s="66"/>
      <c r="V29" s="197">
        <f>SUM(P29:U29)</f>
        <v>0</v>
      </c>
      <c r="W29" s="192">
        <f>O29+V29</f>
        <v>0</v>
      </c>
      <c r="X29" s="62">
        <f t="shared" si="11"/>
        <v>0</v>
      </c>
      <c r="Y29" s="62"/>
      <c r="Z29" s="62"/>
      <c r="AA29" s="61">
        <f t="shared" si="7"/>
        <v>0</v>
      </c>
      <c r="AB29" s="62">
        <f t="shared" si="0"/>
        <v>0</v>
      </c>
      <c r="AC29" s="62"/>
      <c r="AD29" s="62"/>
      <c r="AE29" s="61">
        <f>AC29+AD29</f>
        <v>0</v>
      </c>
      <c r="AF29" s="62">
        <f t="shared" si="8"/>
        <v>0</v>
      </c>
      <c r="AG29" s="66"/>
      <c r="AH29" s="66"/>
      <c r="AI29" s="66"/>
      <c r="AJ29" s="66"/>
      <c r="AK29" s="66"/>
      <c r="AL29" s="66"/>
    </row>
    <row r="30" spans="2:38" s="59" customFormat="1" ht="15.75" customHeight="1">
      <c r="B30" s="60" t="s">
        <v>775</v>
      </c>
      <c r="C30" s="65"/>
      <c r="D30" s="65"/>
      <c r="E30" s="66"/>
      <c r="F30" s="66"/>
      <c r="G30" s="66"/>
      <c r="H30" s="192">
        <f t="shared" si="2"/>
        <v>0</v>
      </c>
      <c r="I30" s="66"/>
      <c r="J30" s="66"/>
      <c r="K30" s="66"/>
      <c r="L30" s="66"/>
      <c r="M30" s="66"/>
      <c r="N30" s="66"/>
      <c r="O30" s="197">
        <f t="shared" si="3"/>
        <v>0</v>
      </c>
      <c r="P30" s="66"/>
      <c r="Q30" s="66"/>
      <c r="R30" s="66"/>
      <c r="S30" s="66"/>
      <c r="T30" s="66"/>
      <c r="U30" s="66"/>
      <c r="V30" s="197">
        <f>SUM(P30:U30)</f>
        <v>0</v>
      </c>
      <c r="W30" s="192">
        <f>O30+V30</f>
        <v>0</v>
      </c>
      <c r="X30" s="62">
        <f t="shared" si="11"/>
        <v>0</v>
      </c>
      <c r="Y30" s="62"/>
      <c r="Z30" s="62"/>
      <c r="AA30" s="61">
        <f t="shared" si="7"/>
        <v>0</v>
      </c>
      <c r="AB30" s="62">
        <f t="shared" si="0"/>
        <v>0</v>
      </c>
      <c r="AC30" s="62"/>
      <c r="AD30" s="62"/>
      <c r="AE30" s="61">
        <f>AC30+AD30</f>
        <v>0</v>
      </c>
      <c r="AF30" s="62">
        <f t="shared" si="8"/>
        <v>0</v>
      </c>
      <c r="AG30" s="66"/>
      <c r="AH30" s="66"/>
      <c r="AI30" s="66"/>
      <c r="AJ30" s="66"/>
      <c r="AK30" s="66"/>
      <c r="AL30" s="66"/>
    </row>
    <row r="31" spans="2:38" s="59" customFormat="1" ht="15.75" customHeight="1">
      <c r="B31" s="60" t="s">
        <v>776</v>
      </c>
      <c r="C31" s="197">
        <f>SUM(C32:C36)</f>
        <v>18563.19267</v>
      </c>
      <c r="D31" s="197">
        <f>SUM(D32:D36)</f>
        <v>12851.698442000001</v>
      </c>
      <c r="E31" s="197">
        <f>SUM(E32:E36)</f>
        <v>1627.8818026533334</v>
      </c>
      <c r="F31" s="197">
        <f>SUM(F32:F36)</f>
        <v>1599.3224727822223</v>
      </c>
      <c r="G31" s="197">
        <f>SUM(G32:G36)</f>
        <v>1313.7291740711112</v>
      </c>
      <c r="H31" s="192">
        <f t="shared" si="2"/>
        <v>17392.631891506666</v>
      </c>
      <c r="I31" s="197">
        <f t="shared" ref="I31:N31" si="18">SUM(I32:I36)</f>
        <v>1442.2461584911111</v>
      </c>
      <c r="J31" s="197">
        <f t="shared" si="18"/>
        <v>1142.3731948444447</v>
      </c>
      <c r="K31" s="197">
        <f t="shared" si="18"/>
        <v>1699.2801273311111</v>
      </c>
      <c r="L31" s="197">
        <f t="shared" si="18"/>
        <v>1599.3224727822223</v>
      </c>
      <c r="M31" s="197">
        <f t="shared" si="18"/>
        <v>1742.1191221377778</v>
      </c>
      <c r="N31" s="197">
        <f t="shared" si="18"/>
        <v>1499.3648182333334</v>
      </c>
      <c r="O31" s="197">
        <f t="shared" si="3"/>
        <v>9124.7058938200007</v>
      </c>
      <c r="P31" s="197">
        <f t="shared" ref="P31:Z31" si="19">SUM(P32:P36)</f>
        <v>1485.0851532977777</v>
      </c>
      <c r="Q31" s="197">
        <f t="shared" si="19"/>
        <v>1470.8054883622224</v>
      </c>
      <c r="R31" s="197">
        <f t="shared" si="19"/>
        <v>1784.9581169444446</v>
      </c>
      <c r="S31" s="197">
        <f t="shared" si="19"/>
        <v>1784.9581169444446</v>
      </c>
      <c r="T31" s="197">
        <f t="shared" si="19"/>
        <v>1727.8394572022225</v>
      </c>
      <c r="U31" s="197">
        <f t="shared" si="19"/>
        <v>1385.1274987488891</v>
      </c>
      <c r="V31" s="197">
        <f t="shared" si="19"/>
        <v>9638.7738315000006</v>
      </c>
      <c r="W31" s="192">
        <f t="shared" si="19"/>
        <v>18763.479725320001</v>
      </c>
      <c r="X31" s="220">
        <f t="shared" si="11"/>
        <v>7.8817733990147909E-2</v>
      </c>
      <c r="Y31" s="197">
        <f t="shared" si="19"/>
        <v>5253.1317381675008</v>
      </c>
      <c r="Z31" s="197">
        <f t="shared" si="19"/>
        <v>5253.1317381675008</v>
      </c>
      <c r="AA31" s="197">
        <f>SUM(AA32:AA36)</f>
        <v>10506.263476335002</v>
      </c>
      <c r="AB31" s="220">
        <f t="shared" si="0"/>
        <v>-0.44006849315068486</v>
      </c>
      <c r="AC31" s="197">
        <f>SUM(AC32:AC36)</f>
        <v>5305.6630555491756</v>
      </c>
      <c r="AD31" s="197">
        <f>SUM(AD32:AD36)</f>
        <v>5305.6630555491756</v>
      </c>
      <c r="AE31" s="197">
        <f>SUM(AE32:AE36)</f>
        <v>10611.326111098351</v>
      </c>
      <c r="AF31" s="220">
        <f t="shared" si="8"/>
        <v>1.0000000000000009E-2</v>
      </c>
      <c r="AG31" s="197">
        <f t="shared" ref="AG31:AL31" si="20">SUM(AG32:AG36)</f>
        <v>0</v>
      </c>
      <c r="AH31" s="197">
        <f t="shared" si="20"/>
        <v>0</v>
      </c>
      <c r="AI31" s="197">
        <f t="shared" si="20"/>
        <v>0</v>
      </c>
      <c r="AJ31" s="197">
        <f t="shared" si="20"/>
        <v>0</v>
      </c>
      <c r="AK31" s="197">
        <f t="shared" si="20"/>
        <v>0</v>
      </c>
      <c r="AL31" s="197">
        <f t="shared" si="20"/>
        <v>0</v>
      </c>
    </row>
    <row r="32" spans="2:38" s="59" customFormat="1" ht="15.75" customHeight="1">
      <c r="B32" s="60" t="s">
        <v>777</v>
      </c>
      <c r="C32" s="65">
        <f>60112520.73/10000</f>
        <v>6011.2520729999997</v>
      </c>
      <c r="D32" s="65">
        <f>[99]直接法!$C$26/10000</f>
        <v>3901.8092710000001</v>
      </c>
      <c r="E32" s="61">
        <f>D32/9*114%</f>
        <v>494.22917432666662</v>
      </c>
      <c r="F32" s="61">
        <f>D32/9*112%</f>
        <v>485.55848705777782</v>
      </c>
      <c r="G32" s="61">
        <f>D32/9*92%</f>
        <v>398.85161436888893</v>
      </c>
      <c r="H32" s="192">
        <f t="shared" si="2"/>
        <v>5280.4485467533341</v>
      </c>
      <c r="I32" s="61">
        <f>D32/9*101%</f>
        <v>437.86970707888889</v>
      </c>
      <c r="J32" s="61">
        <f>D32/9*80%</f>
        <v>346.82749075555557</v>
      </c>
      <c r="K32" s="61">
        <f>D32/9*119%</f>
        <v>515.90589249888887</v>
      </c>
      <c r="L32" s="61">
        <f>D32/9*112%</f>
        <v>485.55848705777782</v>
      </c>
      <c r="M32" s="61">
        <f>D32/9*122%</f>
        <v>528.91192340222221</v>
      </c>
      <c r="N32" s="61">
        <f>D32/9*105%</f>
        <v>455.21108161666672</v>
      </c>
      <c r="O32" s="197">
        <f t="shared" si="3"/>
        <v>2770.2845824100004</v>
      </c>
      <c r="P32" s="61">
        <f>D32/9*104%</f>
        <v>450.87573798222223</v>
      </c>
      <c r="Q32" s="61">
        <f>D32/9*103%</f>
        <v>446.54039434777781</v>
      </c>
      <c r="R32" s="61">
        <f>D32/9*125%</f>
        <v>541.91795430555555</v>
      </c>
      <c r="S32" s="61">
        <f>D32/9*125%</f>
        <v>541.91795430555555</v>
      </c>
      <c r="T32" s="61">
        <f>D32/9*121%</f>
        <v>524.57657976777784</v>
      </c>
      <c r="U32" s="61">
        <f>D32/9*97%</f>
        <v>420.52833254111113</v>
      </c>
      <c r="V32" s="197">
        <f t="shared" ref="V32:V38" si="21">SUM(P32:U32)</f>
        <v>2926.3569532500001</v>
      </c>
      <c r="W32" s="192">
        <f t="shared" ref="W32:W38" si="22">O32+V32</f>
        <v>5696.641535660001</v>
      </c>
      <c r="X32" s="62">
        <f t="shared" si="11"/>
        <v>7.8817733990147909E-2</v>
      </c>
      <c r="Y32" s="730">
        <f t="shared" ref="Y32:Y38" si="23">V32/2*109%</f>
        <v>1594.8645395212502</v>
      </c>
      <c r="Z32" s="731">
        <f t="shared" ref="Z32:Z38" si="24">Y32</f>
        <v>1594.8645395212502</v>
      </c>
      <c r="AA32" s="61">
        <f t="shared" si="7"/>
        <v>3189.7290790425004</v>
      </c>
      <c r="AB32" s="62">
        <f t="shared" si="0"/>
        <v>-0.44006849315068497</v>
      </c>
      <c r="AC32" s="730">
        <f t="shared" ref="AC32:AC38" si="25">Y32*101%</f>
        <v>1610.8131849164627</v>
      </c>
      <c r="AD32" s="731">
        <f t="shared" ref="AD32:AD38" si="26">AC32</f>
        <v>1610.8131849164627</v>
      </c>
      <c r="AE32" s="61">
        <f t="shared" ref="AE32:AE38" si="27">AC32+AD32</f>
        <v>3221.6263698329253</v>
      </c>
      <c r="AF32" s="62">
        <f t="shared" si="8"/>
        <v>1.0000000000000009E-2</v>
      </c>
      <c r="AG32" s="67"/>
      <c r="AH32" s="67"/>
      <c r="AI32" s="67"/>
      <c r="AJ32" s="67"/>
      <c r="AK32" s="67"/>
      <c r="AL32" s="67"/>
    </row>
    <row r="33" spans="2:38" s="59" customFormat="1" ht="15.75" customHeight="1">
      <c r="B33" s="60" t="s">
        <v>1118</v>
      </c>
      <c r="C33" s="65">
        <f>'[98]S05(1)现金流量明细表(直接法)'!E32/10000-C32</f>
        <v>7831.5168390000017</v>
      </c>
      <c r="D33" s="65">
        <f>'[95]S05(1)现金流量明细表(直接法)'!$E$32/10000-D32</f>
        <v>5503.713369000001</v>
      </c>
      <c r="E33" s="61">
        <f>D33/9*114%</f>
        <v>697.13702674000001</v>
      </c>
      <c r="F33" s="61">
        <f>D33/9*112%</f>
        <v>684.90655258666675</v>
      </c>
      <c r="G33" s="61">
        <f>D33/9*92%</f>
        <v>562.60181105333345</v>
      </c>
      <c r="H33" s="192">
        <f t="shared" si="2"/>
        <v>7448.3587593800003</v>
      </c>
      <c r="I33" s="61">
        <f>D33/9*101%</f>
        <v>617.63894474333335</v>
      </c>
      <c r="J33" s="61">
        <f>D33/9*80%</f>
        <v>489.21896613333342</v>
      </c>
      <c r="K33" s="61">
        <f>D33/9*119%</f>
        <v>727.71321212333339</v>
      </c>
      <c r="L33" s="61">
        <f>D33/9*112%</f>
        <v>684.90655258666675</v>
      </c>
      <c r="M33" s="61">
        <f>D33/9*122%</f>
        <v>746.0589233533334</v>
      </c>
      <c r="N33" s="61">
        <f>D33/9*105%</f>
        <v>642.09989305000011</v>
      </c>
      <c r="O33" s="197">
        <f t="shared" si="3"/>
        <v>3907.6364919900002</v>
      </c>
      <c r="P33" s="61">
        <f>D33/9*104%</f>
        <v>635.98465597333336</v>
      </c>
      <c r="Q33" s="61">
        <f>D33/9*103%</f>
        <v>629.86941889666673</v>
      </c>
      <c r="R33" s="61">
        <f>D33/9*125%</f>
        <v>764.4046345833334</v>
      </c>
      <c r="S33" s="61">
        <f>D33/9*125%</f>
        <v>764.4046345833334</v>
      </c>
      <c r="T33" s="61">
        <f>D33/9*121%</f>
        <v>739.94368627666677</v>
      </c>
      <c r="U33" s="61">
        <f>D33/9*97%</f>
        <v>593.17799643666672</v>
      </c>
      <c r="V33" s="197">
        <f t="shared" si="21"/>
        <v>4127.7850267500007</v>
      </c>
      <c r="W33" s="192">
        <f t="shared" si="22"/>
        <v>8035.4215187400005</v>
      </c>
      <c r="X33" s="62">
        <f t="shared" si="11"/>
        <v>7.8817733990147909E-2</v>
      </c>
      <c r="Y33" s="730">
        <f t="shared" si="23"/>
        <v>2249.6428395787507</v>
      </c>
      <c r="Z33" s="731">
        <f t="shared" si="24"/>
        <v>2249.6428395787507</v>
      </c>
      <c r="AA33" s="61">
        <f t="shared" si="7"/>
        <v>4499.2856791575014</v>
      </c>
      <c r="AB33" s="62">
        <f t="shared" si="0"/>
        <v>-0.44006849315068475</v>
      </c>
      <c r="AC33" s="730">
        <f t="shared" si="25"/>
        <v>2272.1392679745381</v>
      </c>
      <c r="AD33" s="731">
        <f t="shared" si="26"/>
        <v>2272.1392679745381</v>
      </c>
      <c r="AE33" s="61">
        <f t="shared" si="27"/>
        <v>4544.2785359490763</v>
      </c>
      <c r="AF33" s="62">
        <f t="shared" si="8"/>
        <v>1.0000000000000009E-2</v>
      </c>
      <c r="AG33" s="67"/>
      <c r="AH33" s="67"/>
      <c r="AI33" s="67"/>
      <c r="AJ33" s="67"/>
      <c r="AK33" s="67"/>
      <c r="AL33" s="67"/>
    </row>
    <row r="34" spans="2:38" s="59" customFormat="1" ht="15.75" customHeight="1">
      <c r="B34" s="60" t="s">
        <v>778</v>
      </c>
      <c r="C34" s="65"/>
      <c r="D34" s="65"/>
      <c r="E34" s="65"/>
      <c r="F34" s="65"/>
      <c r="G34" s="65"/>
      <c r="H34" s="192">
        <f t="shared" si="2"/>
        <v>0</v>
      </c>
      <c r="I34" s="65"/>
      <c r="J34" s="65"/>
      <c r="K34" s="65"/>
      <c r="L34" s="65"/>
      <c r="M34" s="65"/>
      <c r="N34" s="65"/>
      <c r="O34" s="197">
        <f t="shared" si="3"/>
        <v>0</v>
      </c>
      <c r="P34" s="65"/>
      <c r="Q34" s="65"/>
      <c r="R34" s="65"/>
      <c r="S34" s="65"/>
      <c r="T34" s="65"/>
      <c r="U34" s="65"/>
      <c r="V34" s="197">
        <f t="shared" si="21"/>
        <v>0</v>
      </c>
      <c r="W34" s="192">
        <f t="shared" si="22"/>
        <v>0</v>
      </c>
      <c r="X34" s="62">
        <f t="shared" si="11"/>
        <v>0</v>
      </c>
      <c r="Y34" s="730">
        <f t="shared" si="23"/>
        <v>0</v>
      </c>
      <c r="Z34" s="731">
        <f t="shared" si="24"/>
        <v>0</v>
      </c>
      <c r="AA34" s="61">
        <f t="shared" si="7"/>
        <v>0</v>
      </c>
      <c r="AB34" s="62">
        <f t="shared" si="0"/>
        <v>0</v>
      </c>
      <c r="AC34" s="730">
        <f t="shared" si="25"/>
        <v>0</v>
      </c>
      <c r="AD34" s="731">
        <f t="shared" si="26"/>
        <v>0</v>
      </c>
      <c r="AE34" s="61">
        <f t="shared" si="27"/>
        <v>0</v>
      </c>
      <c r="AF34" s="62">
        <f t="shared" si="8"/>
        <v>0</v>
      </c>
      <c r="AG34" s="65"/>
      <c r="AH34" s="65"/>
      <c r="AI34" s="65"/>
      <c r="AJ34" s="65"/>
      <c r="AK34" s="65"/>
      <c r="AL34" s="65"/>
    </row>
    <row r="35" spans="2:38" s="59" customFormat="1" ht="15.75" customHeight="1">
      <c r="B35" s="60" t="s">
        <v>779</v>
      </c>
      <c r="C35" s="65">
        <f>'[98]S05(1)现金流量明细表(直接法)'!E34/10000</f>
        <v>927.91959999999995</v>
      </c>
      <c r="D35" s="65">
        <f>'[95]S05(1)现金流量明细表(直接法)'!$E$34/10000</f>
        <v>574.09379999999999</v>
      </c>
      <c r="E35" s="61">
        <f>D35/9*114%</f>
        <v>72.718547999999984</v>
      </c>
      <c r="F35" s="61">
        <f>D35/9*112%</f>
        <v>71.442784000000003</v>
      </c>
      <c r="G35" s="61">
        <f>D35/9*92%</f>
        <v>58.685144000000001</v>
      </c>
      <c r="H35" s="192">
        <f t="shared" si="2"/>
        <v>776.94027599999993</v>
      </c>
      <c r="I35" s="61">
        <f>D35/9*101%</f>
        <v>64.426081999999994</v>
      </c>
      <c r="J35" s="61">
        <f>D35/9*80%</f>
        <v>51.030560000000001</v>
      </c>
      <c r="K35" s="61">
        <f>D35/9*119%</f>
        <v>75.907957999999994</v>
      </c>
      <c r="L35" s="61">
        <f>D35/9*112%</f>
        <v>71.442784000000003</v>
      </c>
      <c r="M35" s="61">
        <f>D35/9*122%</f>
        <v>77.821603999999994</v>
      </c>
      <c r="N35" s="61">
        <f>D35/9*105%</f>
        <v>66.977609999999999</v>
      </c>
      <c r="O35" s="197">
        <f t="shared" si="3"/>
        <v>407.60659799999996</v>
      </c>
      <c r="P35" s="61">
        <f>D35/9*104%</f>
        <v>66.339727999999994</v>
      </c>
      <c r="Q35" s="61">
        <f>D35/9*103%</f>
        <v>65.701846000000003</v>
      </c>
      <c r="R35" s="61">
        <f>D35/9*125%</f>
        <v>79.735249999999994</v>
      </c>
      <c r="S35" s="61">
        <f>D35/9*125%</f>
        <v>79.735249999999994</v>
      </c>
      <c r="T35" s="61">
        <f>D35/9*121%</f>
        <v>77.183721999999989</v>
      </c>
      <c r="U35" s="61">
        <f>D35/9*97%</f>
        <v>61.874553999999996</v>
      </c>
      <c r="V35" s="197">
        <f t="shared" si="21"/>
        <v>430.57034999999996</v>
      </c>
      <c r="W35" s="192">
        <f t="shared" si="22"/>
        <v>838.17694799999992</v>
      </c>
      <c r="X35" s="62">
        <f t="shared" si="11"/>
        <v>7.8817733990147687E-2</v>
      </c>
      <c r="Y35" s="730">
        <f t="shared" si="23"/>
        <v>234.66084075000001</v>
      </c>
      <c r="Z35" s="731">
        <f t="shared" si="24"/>
        <v>234.66084075000001</v>
      </c>
      <c r="AA35" s="61">
        <f t="shared" si="7"/>
        <v>469.32168150000001</v>
      </c>
      <c r="AB35" s="62">
        <f t="shared" si="0"/>
        <v>-0.44006849315068486</v>
      </c>
      <c r="AC35" s="730">
        <f t="shared" si="25"/>
        <v>237.00744915750002</v>
      </c>
      <c r="AD35" s="731">
        <f t="shared" si="26"/>
        <v>237.00744915750002</v>
      </c>
      <c r="AE35" s="61">
        <f t="shared" si="27"/>
        <v>474.01489831500004</v>
      </c>
      <c r="AF35" s="62">
        <f t="shared" si="8"/>
        <v>1.0000000000000009E-2</v>
      </c>
      <c r="AG35" s="67"/>
      <c r="AH35" s="67"/>
      <c r="AI35" s="67"/>
      <c r="AJ35" s="67"/>
      <c r="AK35" s="67"/>
      <c r="AL35" s="67"/>
    </row>
    <row r="36" spans="2:38" s="59" customFormat="1" ht="15.75" customHeight="1">
      <c r="B36" s="60" t="s">
        <v>780</v>
      </c>
      <c r="C36" s="65">
        <f>'[98]S05(1)现金流量明细表(直接法)'!E35/10000</f>
        <v>3792.5041579999997</v>
      </c>
      <c r="D36" s="65">
        <f>'[95]S05(1)现金流量明细表(直接法)'!$E$35/10000-D39</f>
        <v>2872.0820020000001</v>
      </c>
      <c r="E36" s="61">
        <f>D36/9*114%</f>
        <v>363.79705358666661</v>
      </c>
      <c r="F36" s="61">
        <f>D36/9*112%</f>
        <v>357.41464913777781</v>
      </c>
      <c r="G36" s="61">
        <f>D36/9*92%</f>
        <v>293.59060464888887</v>
      </c>
      <c r="H36" s="192">
        <f t="shared" si="2"/>
        <v>3886.8843093733335</v>
      </c>
      <c r="I36" s="61">
        <f>D36/9*101%</f>
        <v>322.31142466888889</v>
      </c>
      <c r="J36" s="61">
        <f>D36/9*80%</f>
        <v>255.29617795555555</v>
      </c>
      <c r="K36" s="61">
        <f>D36/9*119%</f>
        <v>379.75306470888887</v>
      </c>
      <c r="L36" s="61">
        <f>D36/9*112%</f>
        <v>357.41464913777781</v>
      </c>
      <c r="M36" s="61">
        <f>D36/9*122%</f>
        <v>389.32667138222223</v>
      </c>
      <c r="N36" s="61">
        <f>D36/9*105%</f>
        <v>335.07623356666664</v>
      </c>
      <c r="O36" s="197">
        <f t="shared" si="3"/>
        <v>2039.17822142</v>
      </c>
      <c r="P36" s="61">
        <f>D36/9*104%</f>
        <v>331.88503134222225</v>
      </c>
      <c r="Q36" s="61">
        <f>D36/9*103%</f>
        <v>328.6938291177778</v>
      </c>
      <c r="R36" s="61">
        <f>D36/9*125%</f>
        <v>398.90027805555553</v>
      </c>
      <c r="S36" s="61">
        <f>D36/9*125%</f>
        <v>398.90027805555553</v>
      </c>
      <c r="T36" s="61">
        <f>D36/9*121%</f>
        <v>386.13546915777778</v>
      </c>
      <c r="U36" s="61">
        <f>D36/9*97%</f>
        <v>309.54661577111108</v>
      </c>
      <c r="V36" s="197">
        <f t="shared" si="21"/>
        <v>2154.0615014999998</v>
      </c>
      <c r="W36" s="192">
        <f t="shared" si="22"/>
        <v>4193.2397229199996</v>
      </c>
      <c r="X36" s="62">
        <f t="shared" si="11"/>
        <v>7.8817733990147687E-2</v>
      </c>
      <c r="Y36" s="730">
        <f t="shared" si="23"/>
        <v>1173.9635183175001</v>
      </c>
      <c r="Z36" s="731">
        <f t="shared" si="24"/>
        <v>1173.9635183175001</v>
      </c>
      <c r="AA36" s="61">
        <f t="shared" si="7"/>
        <v>2347.9270366350001</v>
      </c>
      <c r="AB36" s="62">
        <f t="shared" si="0"/>
        <v>-0.44006849315068486</v>
      </c>
      <c r="AC36" s="730">
        <f t="shared" si="25"/>
        <v>1185.7031535006752</v>
      </c>
      <c r="AD36" s="731">
        <f t="shared" si="26"/>
        <v>1185.7031535006752</v>
      </c>
      <c r="AE36" s="61">
        <f t="shared" si="27"/>
        <v>2371.4063070013503</v>
      </c>
      <c r="AF36" s="62">
        <f t="shared" si="8"/>
        <v>1.0000000000000009E-2</v>
      </c>
      <c r="AG36" s="67"/>
      <c r="AH36" s="67"/>
      <c r="AI36" s="67"/>
      <c r="AJ36" s="67"/>
      <c r="AK36" s="67"/>
      <c r="AL36" s="67"/>
    </row>
    <row r="37" spans="2:38" s="59" customFormat="1" ht="15.75" customHeight="1">
      <c r="B37" s="60" t="s">
        <v>686</v>
      </c>
      <c r="C37" s="65"/>
      <c r="D37" s="65"/>
      <c r="E37" s="65"/>
      <c r="F37" s="65"/>
      <c r="G37" s="65"/>
      <c r="H37" s="192">
        <f>SUM(D37:G37)</f>
        <v>0</v>
      </c>
      <c r="I37" s="65"/>
      <c r="J37" s="65"/>
      <c r="K37" s="65"/>
      <c r="L37" s="65"/>
      <c r="M37" s="65"/>
      <c r="N37" s="65"/>
      <c r="O37" s="197">
        <f>SUM(I37:N37)</f>
        <v>0</v>
      </c>
      <c r="P37" s="65"/>
      <c r="Q37" s="65"/>
      <c r="R37" s="65"/>
      <c r="S37" s="65"/>
      <c r="T37" s="65"/>
      <c r="U37" s="65"/>
      <c r="V37" s="197">
        <f>SUM(P37:U37)</f>
        <v>0</v>
      </c>
      <c r="W37" s="192">
        <f>O37+V37</f>
        <v>0</v>
      </c>
      <c r="X37" s="62">
        <f>IF(H37=0,0,W37/H37-1)</f>
        <v>0</v>
      </c>
      <c r="Y37" s="730">
        <f t="shared" si="23"/>
        <v>0</v>
      </c>
      <c r="Z37" s="731">
        <f t="shared" si="24"/>
        <v>0</v>
      </c>
      <c r="AA37" s="61">
        <f t="shared" si="7"/>
        <v>0</v>
      </c>
      <c r="AB37" s="62">
        <f t="shared" si="0"/>
        <v>0</v>
      </c>
      <c r="AC37" s="730">
        <f t="shared" si="25"/>
        <v>0</v>
      </c>
      <c r="AD37" s="731">
        <f t="shared" si="26"/>
        <v>0</v>
      </c>
      <c r="AE37" s="61">
        <f t="shared" si="27"/>
        <v>0</v>
      </c>
      <c r="AF37" s="62">
        <f>IF(AA37=0,0,AE37/AA37-1)</f>
        <v>0</v>
      </c>
      <c r="AG37" s="65"/>
      <c r="AH37" s="65"/>
      <c r="AI37" s="65"/>
      <c r="AJ37" s="65"/>
      <c r="AK37" s="65"/>
      <c r="AL37" s="65"/>
    </row>
    <row r="38" spans="2:38" s="59" customFormat="1" ht="15.75" customHeight="1">
      <c r="B38" s="60" t="s">
        <v>781</v>
      </c>
      <c r="C38" s="66">
        <f>'[98]S05(1)现金流量明细表(直接法)'!$E$37/10000</f>
        <v>8494.5906279999999</v>
      </c>
      <c r="D38" s="66">
        <f>'[95]S05(1)现金流量明细表(直接法)'!$E$37/10000</f>
        <v>7166.160836</v>
      </c>
      <c r="E38" s="61">
        <f>D38/9*114%</f>
        <v>907.71370589333321</v>
      </c>
      <c r="F38" s="61">
        <f>D38/9*112%</f>
        <v>891.78890403555556</v>
      </c>
      <c r="G38" s="61">
        <f>D38/9*92%</f>
        <v>732.54088545777779</v>
      </c>
      <c r="H38" s="192">
        <f t="shared" si="2"/>
        <v>9698.204331386667</v>
      </c>
      <c r="I38" s="61">
        <f>D38/9*101%</f>
        <v>804.20249381777774</v>
      </c>
      <c r="J38" s="61">
        <f>D38/9*80%</f>
        <v>636.99207431111108</v>
      </c>
      <c r="K38" s="61">
        <f>D38/9*119%</f>
        <v>947.52571053777774</v>
      </c>
      <c r="L38" s="61">
        <f>D38/9*112%</f>
        <v>891.78890403555556</v>
      </c>
      <c r="M38" s="61">
        <f>D38/9*122%</f>
        <v>971.41291332444439</v>
      </c>
      <c r="N38" s="61">
        <f>D38/9*105%</f>
        <v>836.05209753333338</v>
      </c>
      <c r="O38" s="197">
        <f t="shared" si="3"/>
        <v>5087.9741935599995</v>
      </c>
      <c r="P38" s="61">
        <f>D38/9*104%</f>
        <v>828.08969660444438</v>
      </c>
      <c r="Q38" s="61">
        <f>D38/9*103%</f>
        <v>820.1272956755555</v>
      </c>
      <c r="R38" s="61">
        <f>D38/9*125%</f>
        <v>995.30011611111104</v>
      </c>
      <c r="S38" s="61">
        <f>D38/9*125%</f>
        <v>995.30011611111104</v>
      </c>
      <c r="T38" s="61">
        <f>D38/9*121%</f>
        <v>963.45051239555551</v>
      </c>
      <c r="U38" s="61">
        <f>D38/9*97%</f>
        <v>772.3528901022222</v>
      </c>
      <c r="V38" s="197">
        <f t="shared" si="21"/>
        <v>5374.6206269999993</v>
      </c>
      <c r="W38" s="192">
        <f t="shared" si="22"/>
        <v>10462.59482056</v>
      </c>
      <c r="X38" s="62">
        <f t="shared" si="11"/>
        <v>7.8817733990147687E-2</v>
      </c>
      <c r="Y38" s="730">
        <f t="shared" si="23"/>
        <v>2929.168241715</v>
      </c>
      <c r="Z38" s="731">
        <f t="shared" si="24"/>
        <v>2929.168241715</v>
      </c>
      <c r="AA38" s="61">
        <f t="shared" si="7"/>
        <v>5858.33648343</v>
      </c>
      <c r="AB38" s="62">
        <f t="shared" si="0"/>
        <v>-0.44006849315068497</v>
      </c>
      <c r="AC38" s="730">
        <f t="shared" si="25"/>
        <v>2958.4599241321503</v>
      </c>
      <c r="AD38" s="731">
        <f t="shared" si="26"/>
        <v>2958.4599241321503</v>
      </c>
      <c r="AE38" s="61">
        <f t="shared" si="27"/>
        <v>5916.9198482643005</v>
      </c>
      <c r="AF38" s="62">
        <f t="shared" si="8"/>
        <v>1.0000000000000009E-2</v>
      </c>
      <c r="AG38" s="66"/>
      <c r="AH38" s="66"/>
      <c r="AI38" s="66"/>
      <c r="AJ38" s="66"/>
      <c r="AK38" s="66"/>
      <c r="AL38" s="66"/>
    </row>
    <row r="39" spans="2:38" s="59" customFormat="1" ht="15.75" customHeight="1" collapsed="1">
      <c r="B39" s="60" t="s">
        <v>782</v>
      </c>
      <c r="C39" s="197">
        <f>SUM(C40:C44)</f>
        <v>0</v>
      </c>
      <c r="D39" s="197">
        <f>SUM(D40:D44)</f>
        <v>0</v>
      </c>
      <c r="E39" s="197">
        <f>SUM(E40:E44)</f>
        <v>0</v>
      </c>
      <c r="F39" s="197">
        <f>SUM(F40:F44)</f>
        <v>0</v>
      </c>
      <c r="G39" s="197">
        <f>SUM(G40:G44)</f>
        <v>0</v>
      </c>
      <c r="H39" s="192">
        <f t="shared" si="2"/>
        <v>0</v>
      </c>
      <c r="I39" s="197">
        <f t="shared" ref="I39:N39" si="28">SUM(I40:I44)</f>
        <v>0</v>
      </c>
      <c r="J39" s="197">
        <f t="shared" si="28"/>
        <v>0</v>
      </c>
      <c r="K39" s="197">
        <f t="shared" si="28"/>
        <v>0</v>
      </c>
      <c r="L39" s="197">
        <f t="shared" si="28"/>
        <v>0</v>
      </c>
      <c r="M39" s="197">
        <f t="shared" si="28"/>
        <v>0</v>
      </c>
      <c r="N39" s="197">
        <f t="shared" si="28"/>
        <v>0</v>
      </c>
      <c r="O39" s="197">
        <f t="shared" si="3"/>
        <v>0</v>
      </c>
      <c r="P39" s="197">
        <f t="shared" ref="P39:Z39" si="29">SUM(P40:P44)</f>
        <v>0</v>
      </c>
      <c r="Q39" s="197">
        <f t="shared" si="29"/>
        <v>0</v>
      </c>
      <c r="R39" s="197">
        <f t="shared" si="29"/>
        <v>0</v>
      </c>
      <c r="S39" s="197">
        <f t="shared" si="29"/>
        <v>0</v>
      </c>
      <c r="T39" s="197">
        <f t="shared" si="29"/>
        <v>0</v>
      </c>
      <c r="U39" s="197">
        <f t="shared" si="29"/>
        <v>0</v>
      </c>
      <c r="V39" s="197">
        <f t="shared" si="29"/>
        <v>0</v>
      </c>
      <c r="W39" s="192">
        <f t="shared" si="29"/>
        <v>0</v>
      </c>
      <c r="X39" s="220">
        <f t="shared" si="11"/>
        <v>0</v>
      </c>
      <c r="Y39" s="197">
        <f t="shared" si="29"/>
        <v>0</v>
      </c>
      <c r="Z39" s="197">
        <f t="shared" si="29"/>
        <v>0</v>
      </c>
      <c r="AA39" s="197">
        <f>SUM(AA40:AA44)</f>
        <v>0</v>
      </c>
      <c r="AB39" s="220">
        <f t="shared" si="0"/>
        <v>0</v>
      </c>
      <c r="AC39" s="197">
        <f>SUM(AC40:AC44)</f>
        <v>0</v>
      </c>
      <c r="AD39" s="197">
        <f>SUM(AD40:AD44)</f>
        <v>0</v>
      </c>
      <c r="AE39" s="197">
        <f>SUM(AE40:AE44)</f>
        <v>0</v>
      </c>
      <c r="AF39" s="220">
        <f t="shared" si="8"/>
        <v>0</v>
      </c>
      <c r="AG39" s="197">
        <f t="shared" ref="AG39:AL39" si="30">SUM(AG40:AG44)</f>
        <v>0</v>
      </c>
      <c r="AH39" s="197">
        <f t="shared" si="30"/>
        <v>0</v>
      </c>
      <c r="AI39" s="197">
        <f t="shared" si="30"/>
        <v>0</v>
      </c>
      <c r="AJ39" s="197">
        <f t="shared" si="30"/>
        <v>0</v>
      </c>
      <c r="AK39" s="197">
        <f t="shared" si="30"/>
        <v>0</v>
      </c>
      <c r="AL39" s="197">
        <f t="shared" si="30"/>
        <v>0</v>
      </c>
    </row>
    <row r="40" spans="2:38" s="59" customFormat="1" ht="15.75" customHeight="1">
      <c r="B40" s="719" t="s">
        <v>783</v>
      </c>
      <c r="C40" s="66"/>
      <c r="D40" s="66">
        <f>'S6-实交税金表'!C9+'S6-实交税金表'!C10+'S6-实交税金表'!C11+'S6-实交税金表'!C12</f>
        <v>0</v>
      </c>
      <c r="E40" s="66">
        <f>'S6-实交税金表'!D9+'S6-实交税金表'!D10+'S6-实交税金表'!D11+'S6-实交税金表'!D12</f>
        <v>0</v>
      </c>
      <c r="F40" s="66">
        <f>'S6-实交税金表'!E9+'S6-实交税金表'!E10+'S6-实交税金表'!E11+'S6-实交税金表'!E12</f>
        <v>0</v>
      </c>
      <c r="G40" s="66">
        <f>'S6-实交税金表'!F9+'S6-实交税金表'!F10+'S6-实交税金表'!F11+'S6-实交税金表'!F12</f>
        <v>0</v>
      </c>
      <c r="H40" s="192">
        <f t="shared" si="2"/>
        <v>0</v>
      </c>
      <c r="I40" s="66">
        <f>'S6-实交税金表'!H9+'S6-实交税金表'!H10+'S6-实交税金表'!H11+'S6-实交税金表'!H12</f>
        <v>0</v>
      </c>
      <c r="J40" s="66">
        <f>'S6-实交税金表'!I9+'S6-实交税金表'!I10+'S6-实交税金表'!I11+'S6-实交税金表'!I12</f>
        <v>0</v>
      </c>
      <c r="K40" s="66">
        <f>'S6-实交税金表'!J9+'S6-实交税金表'!J10+'S6-实交税金表'!J11+'S6-实交税金表'!J12</f>
        <v>0</v>
      </c>
      <c r="L40" s="66">
        <f>'S6-实交税金表'!K9+'S6-实交税金表'!K10+'S6-实交税金表'!K11+'S6-实交税金表'!K12</f>
        <v>0</v>
      </c>
      <c r="M40" s="66">
        <f>'S6-实交税金表'!L9+'S6-实交税金表'!L10+'S6-实交税金表'!L11+'S6-实交税金表'!L12</f>
        <v>0</v>
      </c>
      <c r="N40" s="66">
        <f>'S6-实交税金表'!M9+'S6-实交税金表'!M10+'S6-实交税金表'!M11+'S6-实交税金表'!M12</f>
        <v>0</v>
      </c>
      <c r="O40" s="197">
        <f t="shared" si="3"/>
        <v>0</v>
      </c>
      <c r="P40" s="66">
        <f>'S6-实交税金表'!O9+'S6-实交税金表'!O10+'S6-实交税金表'!O11+'S6-实交税金表'!O12</f>
        <v>0</v>
      </c>
      <c r="Q40" s="66">
        <f>'S6-实交税金表'!P9+'S6-实交税金表'!P10+'S6-实交税金表'!P11+'S6-实交税金表'!P12</f>
        <v>0</v>
      </c>
      <c r="R40" s="66">
        <f>'S6-实交税金表'!Q9+'S6-实交税金表'!Q10+'S6-实交税金表'!Q11+'S6-实交税金表'!Q12</f>
        <v>0</v>
      </c>
      <c r="S40" s="66">
        <f>'S6-实交税金表'!R9+'S6-实交税金表'!R10+'S6-实交税金表'!R11+'S6-实交税金表'!R12</f>
        <v>0</v>
      </c>
      <c r="T40" s="66">
        <f>'S6-实交税金表'!S9+'S6-实交税金表'!S10+'S6-实交税金表'!S11+'S6-实交税金表'!S12</f>
        <v>0</v>
      </c>
      <c r="U40" s="66">
        <f>'S6-实交税金表'!T9+'S6-实交税金表'!T10+'S6-实交税金表'!T11+'S6-实交税金表'!T12</f>
        <v>0</v>
      </c>
      <c r="V40" s="197">
        <f t="shared" ref="V40:V48" si="31">SUM(P40:U40)</f>
        <v>0</v>
      </c>
      <c r="W40" s="192">
        <f t="shared" ref="W40:W48" si="32">O40+V40</f>
        <v>0</v>
      </c>
      <c r="X40" s="62">
        <f t="shared" si="11"/>
        <v>0</v>
      </c>
      <c r="Y40" s="66">
        <f>'S6-实交税金表'!X9+'S6-实交税金表'!X10+'S6-实交税金表'!X11+'S6-实交税金表'!X12</f>
        <v>0</v>
      </c>
      <c r="Z40" s="66">
        <f>'S6-实交税金表'!Y9+'S6-实交税金表'!Y10+'S6-实交税金表'!Y11+'S6-实交税金表'!Y12</f>
        <v>0</v>
      </c>
      <c r="AA40" s="66">
        <f>'S6-实交税金表'!Z9+'S6-实交税金表'!Z10+'S6-实交税金表'!Z11+'S6-实交税金表'!Z12</f>
        <v>0</v>
      </c>
      <c r="AB40" s="62">
        <f t="shared" ref="AB40:AB71" si="33">IF(W40=0,0,AA40/W40-1)</f>
        <v>0</v>
      </c>
      <c r="AC40" s="66">
        <f>'S6-实交税金表'!AB9+'S6-实交税金表'!AB10+'S6-实交税金表'!AB11+'S6-实交税金表'!AB12</f>
        <v>0</v>
      </c>
      <c r="AD40" s="66">
        <f>'S6-实交税金表'!AC9+'S6-实交税金表'!AC10+'S6-实交税金表'!AC11+'S6-实交税金表'!AC12</f>
        <v>0</v>
      </c>
      <c r="AE40" s="66">
        <f>'S6-实交税金表'!AD9+'S6-实交税金表'!AD10+'S6-实交税金表'!AD11+'S6-实交税金表'!AD12</f>
        <v>0</v>
      </c>
      <c r="AF40" s="62">
        <f t="shared" si="8"/>
        <v>0</v>
      </c>
      <c r="AG40" s="66"/>
      <c r="AH40" s="66"/>
      <c r="AI40" s="66"/>
      <c r="AJ40" s="66"/>
      <c r="AK40" s="66"/>
      <c r="AL40" s="66"/>
    </row>
    <row r="41" spans="2:38" s="59" customFormat="1" ht="15.75" customHeight="1">
      <c r="B41" s="719" t="s">
        <v>784</v>
      </c>
      <c r="C41" s="65"/>
      <c r="D41" s="65">
        <f>'S6-实交税金表'!C13</f>
        <v>0</v>
      </c>
      <c r="E41" s="65">
        <f>'S6-实交税金表'!D13</f>
        <v>0</v>
      </c>
      <c r="F41" s="65">
        <f>'S6-实交税金表'!E13</f>
        <v>0</v>
      </c>
      <c r="G41" s="65">
        <f>'S6-实交税金表'!F13</f>
        <v>0</v>
      </c>
      <c r="H41" s="192">
        <f t="shared" si="2"/>
        <v>0</v>
      </c>
      <c r="I41" s="65">
        <f>'S6-实交税金表'!H13</f>
        <v>0</v>
      </c>
      <c r="J41" s="65">
        <f>'S6-实交税金表'!I13</f>
        <v>0</v>
      </c>
      <c r="K41" s="65">
        <f>'S6-实交税金表'!J13</f>
        <v>0</v>
      </c>
      <c r="L41" s="65">
        <f>'S6-实交税金表'!K13</f>
        <v>0</v>
      </c>
      <c r="M41" s="65">
        <f>'S6-实交税金表'!L13</f>
        <v>0</v>
      </c>
      <c r="N41" s="65">
        <f>'S6-实交税金表'!M13</f>
        <v>0</v>
      </c>
      <c r="O41" s="197">
        <f t="shared" si="3"/>
        <v>0</v>
      </c>
      <c r="P41" s="65">
        <f>'S6-实交税金表'!O13</f>
        <v>0</v>
      </c>
      <c r="Q41" s="65">
        <f>'S6-实交税金表'!P13</f>
        <v>0</v>
      </c>
      <c r="R41" s="65">
        <f>'S6-实交税金表'!Q13</f>
        <v>0</v>
      </c>
      <c r="S41" s="65">
        <f>'S6-实交税金表'!R13</f>
        <v>0</v>
      </c>
      <c r="T41" s="65">
        <f>'S6-实交税金表'!S13</f>
        <v>0</v>
      </c>
      <c r="U41" s="65">
        <f>'S6-实交税金表'!T13</f>
        <v>0</v>
      </c>
      <c r="V41" s="197">
        <f t="shared" si="31"/>
        <v>0</v>
      </c>
      <c r="W41" s="192">
        <f t="shared" si="32"/>
        <v>0</v>
      </c>
      <c r="X41" s="62">
        <f t="shared" si="11"/>
        <v>0</v>
      </c>
      <c r="Y41" s="65">
        <f>'S6-实交税金表'!X13</f>
        <v>0</v>
      </c>
      <c r="Z41" s="65">
        <f>'S6-实交税金表'!Y13</f>
        <v>0</v>
      </c>
      <c r="AA41" s="65">
        <f>'S6-实交税金表'!Z13</f>
        <v>0</v>
      </c>
      <c r="AB41" s="62">
        <f t="shared" si="33"/>
        <v>0</v>
      </c>
      <c r="AC41" s="65">
        <f>'S6-实交税金表'!AB13</f>
        <v>0</v>
      </c>
      <c r="AD41" s="65">
        <f>'S6-实交税金表'!AC13</f>
        <v>0</v>
      </c>
      <c r="AE41" s="65">
        <f>'S6-实交税金表'!AD13</f>
        <v>0</v>
      </c>
      <c r="AF41" s="62">
        <f t="shared" si="8"/>
        <v>0</v>
      </c>
      <c r="AG41" s="65"/>
      <c r="AH41" s="65"/>
      <c r="AI41" s="65"/>
      <c r="AJ41" s="65"/>
      <c r="AK41" s="65"/>
      <c r="AL41" s="65"/>
    </row>
    <row r="42" spans="2:38" s="59" customFormat="1" ht="15.75" customHeight="1">
      <c r="B42" s="719" t="s">
        <v>785</v>
      </c>
      <c r="C42" s="65"/>
      <c r="D42" s="65">
        <f>'S6-实交税金表'!C16</f>
        <v>0</v>
      </c>
      <c r="E42" s="65">
        <f>'S6-实交税金表'!D16</f>
        <v>0</v>
      </c>
      <c r="F42" s="65">
        <f>'S6-实交税金表'!E16</f>
        <v>0</v>
      </c>
      <c r="G42" s="65">
        <f>'S6-实交税金表'!F16</f>
        <v>0</v>
      </c>
      <c r="H42" s="192">
        <f t="shared" si="2"/>
        <v>0</v>
      </c>
      <c r="I42" s="65">
        <f>'S6-实交税金表'!H16</f>
        <v>0</v>
      </c>
      <c r="J42" s="65">
        <f>'S6-实交税金表'!I16</f>
        <v>0</v>
      </c>
      <c r="K42" s="65">
        <f>'S6-实交税金表'!J16</f>
        <v>0</v>
      </c>
      <c r="L42" s="65">
        <f>'S6-实交税金表'!K16</f>
        <v>0</v>
      </c>
      <c r="M42" s="65">
        <f>'S6-实交税金表'!L16</f>
        <v>0</v>
      </c>
      <c r="N42" s="65">
        <f>'S6-实交税金表'!M16</f>
        <v>0</v>
      </c>
      <c r="O42" s="197">
        <f t="shared" si="3"/>
        <v>0</v>
      </c>
      <c r="P42" s="65">
        <f>'S6-实交税金表'!O16</f>
        <v>0</v>
      </c>
      <c r="Q42" s="65">
        <f>'S6-实交税金表'!P16</f>
        <v>0</v>
      </c>
      <c r="R42" s="65">
        <f>'S6-实交税金表'!Q16</f>
        <v>0</v>
      </c>
      <c r="S42" s="65">
        <f>'S6-实交税金表'!R16</f>
        <v>0</v>
      </c>
      <c r="T42" s="65">
        <f>'S6-实交税金表'!S16</f>
        <v>0</v>
      </c>
      <c r="U42" s="65">
        <f>'S6-实交税金表'!T16</f>
        <v>0</v>
      </c>
      <c r="V42" s="197">
        <f t="shared" si="31"/>
        <v>0</v>
      </c>
      <c r="W42" s="192">
        <f t="shared" si="32"/>
        <v>0</v>
      </c>
      <c r="X42" s="62">
        <f t="shared" si="11"/>
        <v>0</v>
      </c>
      <c r="Y42" s="65">
        <f>'S6-实交税金表'!X16</f>
        <v>0</v>
      </c>
      <c r="Z42" s="65">
        <f>'S6-实交税金表'!Y16</f>
        <v>0</v>
      </c>
      <c r="AA42" s="65">
        <f>'S6-实交税金表'!Z16</f>
        <v>0</v>
      </c>
      <c r="AB42" s="62">
        <f t="shared" si="33"/>
        <v>0</v>
      </c>
      <c r="AC42" s="65">
        <f>'S6-实交税金表'!AB16</f>
        <v>0</v>
      </c>
      <c r="AD42" s="65">
        <f>'S6-实交税金表'!AC16</f>
        <v>0</v>
      </c>
      <c r="AE42" s="65">
        <f>'S6-实交税金表'!AD16</f>
        <v>0</v>
      </c>
      <c r="AF42" s="62">
        <f t="shared" si="8"/>
        <v>0</v>
      </c>
      <c r="AG42" s="65"/>
      <c r="AH42" s="65"/>
      <c r="AI42" s="65"/>
      <c r="AJ42" s="65"/>
      <c r="AK42" s="65"/>
      <c r="AL42" s="65"/>
    </row>
    <row r="43" spans="2:38" s="59" customFormat="1" ht="15.75" customHeight="1">
      <c r="B43" s="719" t="s">
        <v>786</v>
      </c>
      <c r="C43" s="65"/>
      <c r="D43" s="65">
        <f>'S6-实交税金表'!C14</f>
        <v>0</v>
      </c>
      <c r="E43" s="65">
        <f>'S6-实交税金表'!D14</f>
        <v>0</v>
      </c>
      <c r="F43" s="65">
        <f>'S6-实交税金表'!E14</f>
        <v>0</v>
      </c>
      <c r="G43" s="65">
        <f>'S6-实交税金表'!F14</f>
        <v>0</v>
      </c>
      <c r="H43" s="192">
        <f t="shared" si="2"/>
        <v>0</v>
      </c>
      <c r="I43" s="65">
        <f>'S6-实交税金表'!H14</f>
        <v>0</v>
      </c>
      <c r="J43" s="65">
        <f>'S6-实交税金表'!I14</f>
        <v>0</v>
      </c>
      <c r="K43" s="65">
        <f>'S6-实交税金表'!J14</f>
        <v>0</v>
      </c>
      <c r="L43" s="65">
        <f>'S6-实交税金表'!K14</f>
        <v>0</v>
      </c>
      <c r="M43" s="65">
        <f>'S6-实交税金表'!L14</f>
        <v>0</v>
      </c>
      <c r="N43" s="65">
        <f>'S6-实交税金表'!M14</f>
        <v>0</v>
      </c>
      <c r="O43" s="197">
        <f t="shared" si="3"/>
        <v>0</v>
      </c>
      <c r="P43" s="65">
        <f>'S6-实交税金表'!O14</f>
        <v>0</v>
      </c>
      <c r="Q43" s="65">
        <f>'S6-实交税金表'!P14</f>
        <v>0</v>
      </c>
      <c r="R43" s="65">
        <f>'S6-实交税金表'!Q14</f>
        <v>0</v>
      </c>
      <c r="S43" s="65">
        <f>'S6-实交税金表'!R14</f>
        <v>0</v>
      </c>
      <c r="T43" s="65">
        <f>'S6-实交税金表'!S14</f>
        <v>0</v>
      </c>
      <c r="U43" s="65">
        <f>'S6-实交税金表'!T14</f>
        <v>0</v>
      </c>
      <c r="V43" s="197">
        <f t="shared" si="31"/>
        <v>0</v>
      </c>
      <c r="W43" s="192">
        <f t="shared" si="32"/>
        <v>0</v>
      </c>
      <c r="X43" s="62">
        <f t="shared" si="11"/>
        <v>0</v>
      </c>
      <c r="Y43" s="65">
        <f>'S6-实交税金表'!X14</f>
        <v>0</v>
      </c>
      <c r="Z43" s="65">
        <f>'S6-实交税金表'!Y14</f>
        <v>0</v>
      </c>
      <c r="AA43" s="65">
        <f>'S6-实交税金表'!Z14</f>
        <v>0</v>
      </c>
      <c r="AB43" s="62">
        <f t="shared" si="33"/>
        <v>0</v>
      </c>
      <c r="AC43" s="65">
        <f>'S6-实交税金表'!AB14</f>
        <v>0</v>
      </c>
      <c r="AD43" s="65">
        <f>'S6-实交税金表'!AC14</f>
        <v>0</v>
      </c>
      <c r="AE43" s="65">
        <f>'S6-实交税金表'!AD14</f>
        <v>0</v>
      </c>
      <c r="AF43" s="62">
        <f t="shared" si="8"/>
        <v>0</v>
      </c>
      <c r="AG43" s="65"/>
      <c r="AH43" s="65"/>
      <c r="AI43" s="65"/>
      <c r="AJ43" s="65"/>
      <c r="AK43" s="65"/>
      <c r="AL43" s="65"/>
    </row>
    <row r="44" spans="2:38" s="59" customFormat="1" ht="15.75" customHeight="1">
      <c r="B44" s="719" t="s">
        <v>787</v>
      </c>
      <c r="C44" s="65"/>
      <c r="D44" s="65">
        <f>'S6-实交税金表'!C8+'S6-实交税金表'!C15+'S6-实交税金表'!C17+'S6-实交税金表'!C18+'S6-实交税金表'!C20+'S6-实交税金表'!C21+'S6-实交税金表'!C22</f>
        <v>0</v>
      </c>
      <c r="E44" s="65">
        <f>'S6-实交税金表'!D8+'S6-实交税金表'!D15+'S6-实交税金表'!D17+'S6-实交税金表'!D18+'S6-实交税金表'!D20+'S6-实交税金表'!D21+'S6-实交税金表'!D22</f>
        <v>0</v>
      </c>
      <c r="F44" s="65">
        <f>'S6-实交税金表'!E8+'S6-实交税金表'!E15+'S6-实交税金表'!E17+'S6-实交税金表'!E18+'S6-实交税金表'!E20+'S6-实交税金表'!E21+'S6-实交税金表'!E22</f>
        <v>0</v>
      </c>
      <c r="G44" s="65">
        <f>'S6-实交税金表'!F8+'S6-实交税金表'!F15+'S6-实交税金表'!F17+'S6-实交税金表'!F18+'S6-实交税金表'!F20+'S6-实交税金表'!F21+'S6-实交税金表'!F22</f>
        <v>0</v>
      </c>
      <c r="H44" s="192">
        <f t="shared" si="2"/>
        <v>0</v>
      </c>
      <c r="I44" s="65">
        <f>'S6-实交税金表'!H8+'S6-实交税金表'!H15+'S6-实交税金表'!H17+'S6-实交税金表'!H18+'S6-实交税金表'!H20+'S6-实交税金表'!H21+'S6-实交税金表'!H22</f>
        <v>0</v>
      </c>
      <c r="J44" s="65">
        <f>'S6-实交税金表'!I8+'S6-实交税金表'!I15+'S6-实交税金表'!I17+'S6-实交税金表'!I18+'S6-实交税金表'!I20+'S6-实交税金表'!I21+'S6-实交税金表'!I22</f>
        <v>0</v>
      </c>
      <c r="K44" s="65">
        <f>'S6-实交税金表'!J8+'S6-实交税金表'!J15+'S6-实交税金表'!J17+'S6-实交税金表'!J18+'S6-实交税金表'!J20+'S6-实交税金表'!J21+'S6-实交税金表'!J22</f>
        <v>0</v>
      </c>
      <c r="L44" s="65">
        <f>'S6-实交税金表'!K8+'S6-实交税金表'!K15+'S6-实交税金表'!K17+'S6-实交税金表'!K18+'S6-实交税金表'!K20+'S6-实交税金表'!K21+'S6-实交税金表'!K22</f>
        <v>0</v>
      </c>
      <c r="M44" s="65">
        <f>'S6-实交税金表'!L8+'S6-实交税金表'!L15+'S6-实交税金表'!L17+'S6-实交税金表'!L18+'S6-实交税金表'!L20+'S6-实交税金表'!L21+'S6-实交税金表'!L22</f>
        <v>0</v>
      </c>
      <c r="N44" s="65">
        <f>'S6-实交税金表'!M8+'S6-实交税金表'!M15+'S6-实交税金表'!M17+'S6-实交税金表'!M18+'S6-实交税金表'!M20+'S6-实交税金表'!M21+'S6-实交税金表'!M22</f>
        <v>0</v>
      </c>
      <c r="O44" s="197">
        <f t="shared" si="3"/>
        <v>0</v>
      </c>
      <c r="P44" s="65">
        <f>'S6-实交税金表'!O8+'S6-实交税金表'!O15+'S6-实交税金表'!O17+'S6-实交税金表'!O18+'S6-实交税金表'!O20+'S6-实交税金表'!O21+'S6-实交税金表'!O22</f>
        <v>0</v>
      </c>
      <c r="Q44" s="65">
        <f>'S6-实交税金表'!P8+'S6-实交税金表'!P15+'S6-实交税金表'!P17+'S6-实交税金表'!P18+'S6-实交税金表'!P20+'S6-实交税金表'!P21+'S6-实交税金表'!P22</f>
        <v>0</v>
      </c>
      <c r="R44" s="65">
        <f>'S6-实交税金表'!Q8+'S6-实交税金表'!Q15+'S6-实交税金表'!Q17+'S6-实交税金表'!Q18+'S6-实交税金表'!Q20+'S6-实交税金表'!Q21+'S6-实交税金表'!Q22</f>
        <v>0</v>
      </c>
      <c r="S44" s="65">
        <f>'S6-实交税金表'!R8+'S6-实交税金表'!R15+'S6-实交税金表'!R17+'S6-实交税金表'!R18+'S6-实交税金表'!R20+'S6-实交税金表'!R21+'S6-实交税金表'!R22</f>
        <v>0</v>
      </c>
      <c r="T44" s="65">
        <f>'S6-实交税金表'!S8+'S6-实交税金表'!S15+'S6-实交税金表'!S17+'S6-实交税金表'!S18+'S6-实交税金表'!S20+'S6-实交税金表'!S21+'S6-实交税金表'!S22</f>
        <v>0</v>
      </c>
      <c r="U44" s="65">
        <f>'S6-实交税金表'!T8+'S6-实交税金表'!T15+'S6-实交税金表'!T17+'S6-实交税金表'!T18+'S6-实交税金表'!T20+'S6-实交税金表'!T21+'S6-实交税金表'!T22</f>
        <v>0</v>
      </c>
      <c r="V44" s="197">
        <f t="shared" si="31"/>
        <v>0</v>
      </c>
      <c r="W44" s="192">
        <f t="shared" si="32"/>
        <v>0</v>
      </c>
      <c r="X44" s="62">
        <f t="shared" si="11"/>
        <v>0</v>
      </c>
      <c r="Y44" s="65">
        <f>'S6-实交税金表'!X8+'S6-实交税金表'!X15+'S6-实交税金表'!X17+'S6-实交税金表'!X18+'S6-实交税金表'!X20+'S6-实交税金表'!X21+'S6-实交税金表'!X22</f>
        <v>0</v>
      </c>
      <c r="Z44" s="65">
        <f>'S6-实交税金表'!Y8+'S6-实交税金表'!Y15+'S6-实交税金表'!Y17+'S6-实交税金表'!Y18+'S6-实交税金表'!Y20+'S6-实交税金表'!Y21+'S6-实交税金表'!Y22</f>
        <v>0</v>
      </c>
      <c r="AA44" s="65">
        <f>'S6-实交税金表'!Z8+'S6-实交税金表'!Z15+'S6-实交税金表'!Z17+'S6-实交税金表'!Z18+'S6-实交税金表'!Z20+'S6-实交税金表'!Z21+'S6-实交税金表'!Z22</f>
        <v>0</v>
      </c>
      <c r="AB44" s="62">
        <f t="shared" si="33"/>
        <v>0</v>
      </c>
      <c r="AC44" s="65">
        <f>'S6-实交税金表'!AB8+'S6-实交税金表'!AB15+'S6-实交税金表'!AB17+'S6-实交税金表'!AB18+'S6-实交税金表'!AB20+'S6-实交税金表'!AB21+'S6-实交税金表'!AB22</f>
        <v>0</v>
      </c>
      <c r="AD44" s="65">
        <f>'S6-实交税金表'!AC8+'S6-实交税金表'!AC15+'S6-实交税金表'!AC17+'S6-实交税金表'!AC18+'S6-实交税金表'!AC20+'S6-实交税金表'!AC21+'S6-实交税金表'!AC22</f>
        <v>0</v>
      </c>
      <c r="AE44" s="61">
        <f>AC44+AD44</f>
        <v>0</v>
      </c>
      <c r="AF44" s="62">
        <f t="shared" si="8"/>
        <v>0</v>
      </c>
      <c r="AG44" s="65"/>
      <c r="AH44" s="65"/>
      <c r="AI44" s="65"/>
      <c r="AJ44" s="65"/>
      <c r="AK44" s="65"/>
      <c r="AL44" s="65"/>
    </row>
    <row r="45" spans="2:38" s="59" customFormat="1" ht="15.75" customHeight="1">
      <c r="B45" s="60" t="s">
        <v>788</v>
      </c>
      <c r="C45" s="66">
        <f>'[98]S05(1)现金流量明细表(直接法)'!$E$44/10000</f>
        <v>1634.478877</v>
      </c>
      <c r="D45" s="66">
        <f>'[95]S05(1)现金流量明细表(直接法)'!$E$44/10000</f>
        <v>1112.2021999999999</v>
      </c>
      <c r="E45" s="61">
        <f>D45/9*114%</f>
        <v>140.87894533333332</v>
      </c>
      <c r="F45" s="61">
        <f>D45/9*112%</f>
        <v>138.40738488888888</v>
      </c>
      <c r="G45" s="61">
        <f>D45/9*92%</f>
        <v>113.69178044444445</v>
      </c>
      <c r="H45" s="192">
        <f t="shared" si="2"/>
        <v>1505.1803106666666</v>
      </c>
      <c r="I45" s="61">
        <f>D45/9*101%</f>
        <v>124.81380244444443</v>
      </c>
      <c r="J45" s="61">
        <f>D45/9*80%</f>
        <v>98.862417777777779</v>
      </c>
      <c r="K45" s="61">
        <f>D45/9*119%</f>
        <v>147.05784644444444</v>
      </c>
      <c r="L45" s="61">
        <f>D45/9*112%</f>
        <v>138.40738488888888</v>
      </c>
      <c r="M45" s="61">
        <f>D45/9*122%</f>
        <v>150.76518711111109</v>
      </c>
      <c r="N45" s="61">
        <f>D45/9*105%</f>
        <v>129.75692333333333</v>
      </c>
      <c r="O45" s="197">
        <f t="shared" si="3"/>
        <v>789.66356199999996</v>
      </c>
      <c r="P45" s="61">
        <f>D45/9*104%</f>
        <v>128.52114311111112</v>
      </c>
      <c r="Q45" s="61">
        <f>D45/9*103%</f>
        <v>127.28536288888888</v>
      </c>
      <c r="R45" s="61">
        <f>D45/9*125%</f>
        <v>154.47252777777777</v>
      </c>
      <c r="S45" s="61">
        <f>D45/9*125%</f>
        <v>154.47252777777777</v>
      </c>
      <c r="T45" s="61">
        <f>D45/9*121%</f>
        <v>149.52940688888887</v>
      </c>
      <c r="U45" s="61">
        <f>D45/9*97%</f>
        <v>119.87068155555555</v>
      </c>
      <c r="V45" s="197">
        <f t="shared" si="31"/>
        <v>834.1516499999999</v>
      </c>
      <c r="W45" s="192">
        <f t="shared" si="32"/>
        <v>1623.815212</v>
      </c>
      <c r="X45" s="62">
        <f t="shared" si="11"/>
        <v>7.8817733990147687E-2</v>
      </c>
      <c r="Y45" s="730">
        <f t="shared" ref="Y45:Y47" si="34">V45/2*109%</f>
        <v>454.61264925</v>
      </c>
      <c r="Z45" s="731">
        <f t="shared" ref="Z45:Z47" si="35">Y45</f>
        <v>454.61264925</v>
      </c>
      <c r="AA45" s="61">
        <f>Y45+Z45</f>
        <v>909.22529850000001</v>
      </c>
      <c r="AB45" s="62">
        <f t="shared" si="33"/>
        <v>-0.44006849315068497</v>
      </c>
      <c r="AC45" s="730">
        <f t="shared" ref="AC45:AC47" si="36">Y45*101%</f>
        <v>459.15877574249998</v>
      </c>
      <c r="AD45" s="731">
        <f t="shared" ref="AD45:AD47" si="37">AC45</f>
        <v>459.15877574249998</v>
      </c>
      <c r="AE45" s="61">
        <f>AC45+AD45</f>
        <v>918.31755148499997</v>
      </c>
      <c r="AF45" s="62">
        <f t="shared" si="8"/>
        <v>1.0000000000000009E-2</v>
      </c>
      <c r="AG45" s="66"/>
      <c r="AH45" s="66"/>
      <c r="AI45" s="66"/>
      <c r="AJ45" s="66"/>
      <c r="AK45" s="66"/>
      <c r="AL45" s="66"/>
    </row>
    <row r="46" spans="2:38" s="59" customFormat="1" ht="15.75" customHeight="1">
      <c r="B46" s="60" t="s">
        <v>789</v>
      </c>
      <c r="C46" s="66">
        <f>'[98]S05(1)现金流量明细表(直接法)'!$E$45/10000</f>
        <v>1340.1002579999999</v>
      </c>
      <c r="D46" s="66">
        <f>'[95]S05(1)现金流量明细表(直接法)'!$E$45/10000</f>
        <v>1020.309667</v>
      </c>
      <c r="E46" s="61">
        <f>D46/9*114%</f>
        <v>129.23922448666667</v>
      </c>
      <c r="F46" s="61">
        <f>D46/9*112%</f>
        <v>126.97186967111112</v>
      </c>
      <c r="G46" s="61">
        <f>D46/9*92%</f>
        <v>104.29832151555557</v>
      </c>
      <c r="H46" s="192">
        <f t="shared" si="2"/>
        <v>1380.8190826733332</v>
      </c>
      <c r="I46" s="61">
        <f>D46/9*101%</f>
        <v>114.50141818555556</v>
      </c>
      <c r="J46" s="61">
        <f>D46/9*80%</f>
        <v>90.694192622222232</v>
      </c>
      <c r="K46" s="61">
        <f>D46/9*119%</f>
        <v>134.90761152555555</v>
      </c>
      <c r="L46" s="61">
        <f>D46/9*112%</f>
        <v>126.97186967111112</v>
      </c>
      <c r="M46" s="61">
        <f>D46/9*122%</f>
        <v>138.3086437488889</v>
      </c>
      <c r="N46" s="61">
        <f>D46/9*105%</f>
        <v>119.03612781666668</v>
      </c>
      <c r="O46" s="197">
        <f t="shared" si="3"/>
        <v>724.41986356999996</v>
      </c>
      <c r="P46" s="61">
        <f>D46/9*104%</f>
        <v>117.9024504088889</v>
      </c>
      <c r="Q46" s="61">
        <f>D46/9*103%</f>
        <v>116.76877300111111</v>
      </c>
      <c r="R46" s="61">
        <f>D46/9*125%</f>
        <v>141.70967597222221</v>
      </c>
      <c r="S46" s="61">
        <f>D46/9*125%</f>
        <v>141.70967597222221</v>
      </c>
      <c r="T46" s="61">
        <f>D46/9*121%</f>
        <v>137.17496634111112</v>
      </c>
      <c r="U46" s="61">
        <f>D46/9*97%</f>
        <v>109.96670855444445</v>
      </c>
      <c r="V46" s="197">
        <f t="shared" si="31"/>
        <v>765.23225024999999</v>
      </c>
      <c r="W46" s="192">
        <f t="shared" si="32"/>
        <v>1489.6521138200001</v>
      </c>
      <c r="X46" s="62">
        <f t="shared" si="11"/>
        <v>7.8817733990147909E-2</v>
      </c>
      <c r="Y46" s="730">
        <f t="shared" si="34"/>
        <v>417.05157638625002</v>
      </c>
      <c r="Z46" s="731">
        <f t="shared" si="35"/>
        <v>417.05157638625002</v>
      </c>
      <c r="AA46" s="61">
        <f>Y46+Z46</f>
        <v>834.10315277250004</v>
      </c>
      <c r="AB46" s="62">
        <f t="shared" si="33"/>
        <v>-0.44006849315068497</v>
      </c>
      <c r="AC46" s="730">
        <f t="shared" si="36"/>
        <v>421.22209215011253</v>
      </c>
      <c r="AD46" s="731">
        <f t="shared" si="37"/>
        <v>421.22209215011253</v>
      </c>
      <c r="AE46" s="61">
        <f>AC46+AD46</f>
        <v>842.44418430022506</v>
      </c>
      <c r="AF46" s="62">
        <f t="shared" si="8"/>
        <v>1.0000000000000009E-2</v>
      </c>
      <c r="AG46" s="66"/>
      <c r="AH46" s="66"/>
      <c r="AI46" s="66"/>
      <c r="AJ46" s="66"/>
      <c r="AK46" s="66"/>
      <c r="AL46" s="66"/>
    </row>
    <row r="47" spans="2:38" s="59" customFormat="1" ht="15.75" customHeight="1">
      <c r="B47" s="60" t="s">
        <v>790</v>
      </c>
      <c r="C47" s="65">
        <f>'[98]S05(1)现金流量明细表(直接法)'!$E$46/10000</f>
        <v>45214</v>
      </c>
      <c r="D47" s="65">
        <f>'[95]S05(1)现金流量明细表(直接法)'!$E$46/10000</f>
        <v>30777</v>
      </c>
      <c r="E47" s="61">
        <f>D47/9*114%</f>
        <v>3898.4199999999996</v>
      </c>
      <c r="F47" s="61">
        <f>D47/9*112%</f>
        <v>3830.0266666666666</v>
      </c>
      <c r="G47" s="61">
        <f>D47/9*92%</f>
        <v>3146.0933333333332</v>
      </c>
      <c r="H47" s="192">
        <f>SUM(D47:G47)</f>
        <v>41651.539999999994</v>
      </c>
      <c r="I47" s="61">
        <f>D47/9*101%</f>
        <v>3453.8633333333332</v>
      </c>
      <c r="J47" s="61">
        <f>D47/9*80%</f>
        <v>2735.7333333333336</v>
      </c>
      <c r="K47" s="61">
        <f>D47/9*119%</f>
        <v>4069.4033333333332</v>
      </c>
      <c r="L47" s="61">
        <f>D47/9*112%</f>
        <v>3830.0266666666666</v>
      </c>
      <c r="M47" s="61">
        <f>D47/9*122%</f>
        <v>4171.9933333333329</v>
      </c>
      <c r="N47" s="61">
        <f>D47/9*105%</f>
        <v>3590.65</v>
      </c>
      <c r="O47" s="197">
        <f>SUM(I47:N47)</f>
        <v>21851.670000000002</v>
      </c>
      <c r="P47" s="61">
        <f>D47/9*104%</f>
        <v>3556.4533333333334</v>
      </c>
      <c r="Q47" s="61">
        <f>D47/9*103%</f>
        <v>3522.2566666666667</v>
      </c>
      <c r="R47" s="61">
        <f>D47/9*125%</f>
        <v>4274.583333333333</v>
      </c>
      <c r="S47" s="61">
        <f>D47/9*125%</f>
        <v>4274.583333333333</v>
      </c>
      <c r="T47" s="61">
        <f>D47/9*121%</f>
        <v>4137.7966666666662</v>
      </c>
      <c r="U47" s="61">
        <f>D47/9*97%</f>
        <v>3317.0766666666664</v>
      </c>
      <c r="V47" s="197">
        <f>SUM(P47:U47)</f>
        <v>23082.75</v>
      </c>
      <c r="W47" s="192">
        <f>O47+V47</f>
        <v>44934.42</v>
      </c>
      <c r="X47" s="62">
        <f>IF(H47=0,0,W47/H47-1)</f>
        <v>7.8817733990147909E-2</v>
      </c>
      <c r="Y47" s="730">
        <f t="shared" si="34"/>
        <v>12580.098750000001</v>
      </c>
      <c r="Z47" s="731">
        <f t="shared" si="35"/>
        <v>12580.098750000001</v>
      </c>
      <c r="AA47" s="61">
        <f>Y47+Z47</f>
        <v>25160.197500000002</v>
      </c>
      <c r="AB47" s="62">
        <f t="shared" si="33"/>
        <v>-0.44006849315068486</v>
      </c>
      <c r="AC47" s="730">
        <f t="shared" si="36"/>
        <v>12705.899737500002</v>
      </c>
      <c r="AD47" s="731">
        <f t="shared" si="37"/>
        <v>12705.899737500002</v>
      </c>
      <c r="AE47" s="61">
        <f>AC47+AD47</f>
        <v>25411.799475000003</v>
      </c>
      <c r="AF47" s="62">
        <f>IF(AA47=0,0,AE47/AA47-1)</f>
        <v>1.0000000000000009E-2</v>
      </c>
      <c r="AG47" s="65"/>
      <c r="AH47" s="65"/>
      <c r="AI47" s="65"/>
      <c r="AJ47" s="65"/>
      <c r="AK47" s="65"/>
      <c r="AL47" s="65"/>
    </row>
    <row r="48" spans="2:38" s="59" customFormat="1" ht="15.75" customHeight="1">
      <c r="B48" s="60" t="s">
        <v>791</v>
      </c>
      <c r="C48" s="65"/>
      <c r="D48" s="65"/>
      <c r="E48" s="65"/>
      <c r="F48" s="65"/>
      <c r="G48" s="65"/>
      <c r="H48" s="192">
        <f t="shared" si="2"/>
        <v>0</v>
      </c>
      <c r="I48" s="65"/>
      <c r="J48" s="65"/>
      <c r="K48" s="65"/>
      <c r="L48" s="65"/>
      <c r="M48" s="65"/>
      <c r="N48" s="65"/>
      <c r="O48" s="197">
        <f t="shared" si="3"/>
        <v>0</v>
      </c>
      <c r="P48" s="65"/>
      <c r="Q48" s="65"/>
      <c r="R48" s="65"/>
      <c r="S48" s="65"/>
      <c r="T48" s="65"/>
      <c r="U48" s="65"/>
      <c r="V48" s="197">
        <f t="shared" si="31"/>
        <v>0</v>
      </c>
      <c r="W48" s="192">
        <f t="shared" si="32"/>
        <v>0</v>
      </c>
      <c r="X48" s="62">
        <f t="shared" si="11"/>
        <v>0</v>
      </c>
      <c r="Y48" s="62"/>
      <c r="Z48" s="62"/>
      <c r="AA48" s="61">
        <f>Y48+Z48</f>
        <v>0</v>
      </c>
      <c r="AB48" s="62">
        <f t="shared" si="33"/>
        <v>0</v>
      </c>
      <c r="AC48" s="62"/>
      <c r="AD48" s="62"/>
      <c r="AE48" s="61">
        <f>AC48+AD48</f>
        <v>0</v>
      </c>
      <c r="AF48" s="62">
        <f t="shared" si="8"/>
        <v>0</v>
      </c>
      <c r="AG48" s="67"/>
      <c r="AH48" s="67"/>
      <c r="AI48" s="67"/>
      <c r="AJ48" s="67"/>
      <c r="AK48" s="67"/>
      <c r="AL48" s="67"/>
    </row>
    <row r="49" spans="2:38" s="57" customFormat="1" ht="15.75" customHeight="1" collapsed="1">
      <c r="B49" s="71" t="s">
        <v>792</v>
      </c>
      <c r="C49" s="192">
        <f>SUM(C17:C22,C27,C31,C37:C39,C45:C48)</f>
        <v>75246.362433000002</v>
      </c>
      <c r="D49" s="192">
        <f>SUM(D17:D22,D27,D31,D37:D39,D45:D48)</f>
        <v>52927.371144999997</v>
      </c>
      <c r="E49" s="192">
        <f>SUM(E17:E22,E27,E31,E37:E39,E45:E48)</f>
        <v>6704.1336783666666</v>
      </c>
      <c r="F49" s="192">
        <f>SUM(F17:F22,F27,F31,F37:F39,F45:F48)</f>
        <v>6586.517298044444</v>
      </c>
      <c r="G49" s="192">
        <f>SUM(G17:G22,G27,G31,G37:G39,G45:G48)</f>
        <v>5410.3534948222223</v>
      </c>
      <c r="H49" s="192">
        <f t="shared" ref="H49:W49" si="38">SUM(H17:H22,H27,H31,H37:H39,H45:H48)</f>
        <v>71628.37561623333</v>
      </c>
      <c r="I49" s="192">
        <f t="shared" si="38"/>
        <v>5939.6272062722219</v>
      </c>
      <c r="J49" s="192">
        <f t="shared" si="38"/>
        <v>4704.6552128888898</v>
      </c>
      <c r="K49" s="192">
        <f t="shared" si="38"/>
        <v>6998.174629172222</v>
      </c>
      <c r="L49" s="192">
        <f t="shared" si="38"/>
        <v>6586.517298044444</v>
      </c>
      <c r="M49" s="192">
        <f t="shared" si="38"/>
        <v>7174.5991996555549</v>
      </c>
      <c r="N49" s="192">
        <f t="shared" si="38"/>
        <v>6174.859966916667</v>
      </c>
      <c r="O49" s="192">
        <f t="shared" si="38"/>
        <v>37578.433512950003</v>
      </c>
      <c r="P49" s="192">
        <f t="shared" si="38"/>
        <v>6116.0517767555557</v>
      </c>
      <c r="Q49" s="192">
        <f t="shared" si="38"/>
        <v>6057.2435865944444</v>
      </c>
      <c r="R49" s="192">
        <f t="shared" si="38"/>
        <v>7351.0237701388887</v>
      </c>
      <c r="S49" s="192">
        <f t="shared" si="38"/>
        <v>7351.0237701388887</v>
      </c>
      <c r="T49" s="192">
        <f t="shared" si="38"/>
        <v>7115.7910094944436</v>
      </c>
      <c r="U49" s="192">
        <f t="shared" si="38"/>
        <v>5704.3944456277777</v>
      </c>
      <c r="V49" s="192">
        <f t="shared" si="38"/>
        <v>39695.528358750002</v>
      </c>
      <c r="W49" s="192">
        <f t="shared" si="38"/>
        <v>77273.961871699998</v>
      </c>
      <c r="X49" s="193">
        <f t="shared" si="11"/>
        <v>7.8817733990147687E-2</v>
      </c>
      <c r="Y49" s="192">
        <f>SUM(Y17:Y22,Y27,Y31,Y37:Y39,Y45:Y48)</f>
        <v>21634.062955518752</v>
      </c>
      <c r="Z49" s="192">
        <f>SUM(Z17:Z22,Z27,Z31,Z37:Z39,Z45:Z48)</f>
        <v>21634.062955518752</v>
      </c>
      <c r="AA49" s="192">
        <f>SUM(AA17:AA22,AA27,AA31,AA37:AA39,AA45:AA48)</f>
        <v>43268.125911037503</v>
      </c>
      <c r="AB49" s="193">
        <f t="shared" si="33"/>
        <v>-0.44006849315068486</v>
      </c>
      <c r="AC49" s="192">
        <f>SUM(AC17:AC22,AC27,AC31,AC37:AC39,AC45:AC48)</f>
        <v>21850.403585073938</v>
      </c>
      <c r="AD49" s="192">
        <f>SUM(AD17:AD22,AD27,AD31,AD37:AD39,AD45:AD48)</f>
        <v>21850.403585073938</v>
      </c>
      <c r="AE49" s="192">
        <f>SUM(AE17:AE22,AE27,AE31,AE37:AE39,AE45:AE48)</f>
        <v>43700.807170147877</v>
      </c>
      <c r="AF49" s="193">
        <f t="shared" si="8"/>
        <v>1.0000000000000009E-2</v>
      </c>
      <c r="AG49" s="192">
        <f t="shared" ref="AG49:AL49" si="39">SUM(AG17:AG22,AG27,AG31,AG37:AG39,AG45:AG48)</f>
        <v>0</v>
      </c>
      <c r="AH49" s="192">
        <f t="shared" si="39"/>
        <v>0</v>
      </c>
      <c r="AI49" s="192">
        <f t="shared" si="39"/>
        <v>0</v>
      </c>
      <c r="AJ49" s="192">
        <f t="shared" si="39"/>
        <v>0</v>
      </c>
      <c r="AK49" s="192">
        <f t="shared" si="39"/>
        <v>0</v>
      </c>
      <c r="AL49" s="192">
        <f t="shared" si="39"/>
        <v>0</v>
      </c>
    </row>
    <row r="50" spans="2:38" s="57" customFormat="1" ht="15.75" customHeight="1" collapsed="1">
      <c r="B50" s="71" t="s">
        <v>793</v>
      </c>
      <c r="C50" s="192">
        <f>C16-C49</f>
        <v>219.33032300000195</v>
      </c>
      <c r="D50" s="192">
        <f>D16-D49</f>
        <v>-31.196914000000106</v>
      </c>
      <c r="E50" s="192">
        <f>E16-E49</f>
        <v>-3.9516091066670924</v>
      </c>
      <c r="F50" s="192">
        <f>F16-F49</f>
        <v>-3.8822826311097742</v>
      </c>
      <c r="G50" s="192">
        <f>G16-G49</f>
        <v>-3.1890178755556917</v>
      </c>
      <c r="H50" s="192">
        <f t="shared" si="2"/>
        <v>-42.219823613332665</v>
      </c>
      <c r="I50" s="192">
        <f t="shared" ref="I50:N50" si="40">I16-I49</f>
        <v>-3.5009870155554381</v>
      </c>
      <c r="J50" s="192">
        <f t="shared" si="40"/>
        <v>-2.7730590222226965</v>
      </c>
      <c r="K50" s="192">
        <f t="shared" si="40"/>
        <v>-4.1249252955558404</v>
      </c>
      <c r="L50" s="192">
        <f t="shared" si="40"/>
        <v>-3.8822826311097742</v>
      </c>
      <c r="M50" s="192">
        <f t="shared" si="40"/>
        <v>-4.2289150088881797</v>
      </c>
      <c r="N50" s="192">
        <f t="shared" si="40"/>
        <v>-3.6396399666664365</v>
      </c>
      <c r="O50" s="192">
        <f t="shared" si="3"/>
        <v>-22.149808939998366</v>
      </c>
      <c r="P50" s="192">
        <f t="shared" ref="P50:W50" si="41">P16-P49</f>
        <v>-3.6049767288886869</v>
      </c>
      <c r="Q50" s="192">
        <f t="shared" si="41"/>
        <v>-3.5703134911109373</v>
      </c>
      <c r="R50" s="192">
        <f t="shared" si="41"/>
        <v>-4.332904722222338</v>
      </c>
      <c r="S50" s="192">
        <f t="shared" si="41"/>
        <v>-4.332904722222338</v>
      </c>
      <c r="T50" s="192">
        <f t="shared" si="41"/>
        <v>-4.1942517711113396</v>
      </c>
      <c r="U50" s="192">
        <f t="shared" si="41"/>
        <v>-3.3623340644444397</v>
      </c>
      <c r="V50" s="192">
        <f t="shared" si="41"/>
        <v>-23.39768550000008</v>
      </c>
      <c r="W50" s="192">
        <f t="shared" si="41"/>
        <v>-45.547494440004812</v>
      </c>
      <c r="X50" s="193">
        <f t="shared" si="11"/>
        <v>7.8817733990278915E-2</v>
      </c>
      <c r="Y50" s="192">
        <f>Y16-Y49</f>
        <v>-12.751738597500662</v>
      </c>
      <c r="Z50" s="192">
        <f>Z16-Z49</f>
        <v>-12.751738597500662</v>
      </c>
      <c r="AA50" s="192">
        <f>AA16-AA49</f>
        <v>-25.503477195001324</v>
      </c>
      <c r="AB50" s="193">
        <f t="shared" si="33"/>
        <v>-0.44006849315071506</v>
      </c>
      <c r="AC50" s="192">
        <f>AC16-AC49</f>
        <v>-12.879255983472831</v>
      </c>
      <c r="AD50" s="192">
        <f>AD16-AD49</f>
        <v>-12.879255983472831</v>
      </c>
      <c r="AE50" s="192">
        <f>AE16-AE49</f>
        <v>-25.758511966945662</v>
      </c>
      <c r="AF50" s="193">
        <f t="shared" si="8"/>
        <v>9.9999999997775202E-3</v>
      </c>
      <c r="AG50" s="192">
        <f t="shared" ref="AG50:AL50" si="42">AG16-AG49</f>
        <v>0</v>
      </c>
      <c r="AH50" s="192">
        <f t="shared" si="42"/>
        <v>0</v>
      </c>
      <c r="AI50" s="192">
        <f t="shared" si="42"/>
        <v>0</v>
      </c>
      <c r="AJ50" s="192">
        <f t="shared" si="42"/>
        <v>0</v>
      </c>
      <c r="AK50" s="192">
        <f t="shared" si="42"/>
        <v>0</v>
      </c>
      <c r="AL50" s="192">
        <f t="shared" si="42"/>
        <v>0</v>
      </c>
    </row>
    <row r="51" spans="2:38" s="69" customFormat="1" ht="15.75" customHeight="1">
      <c r="B51" s="60" t="s">
        <v>794</v>
      </c>
      <c r="C51" s="65"/>
      <c r="D51" s="65"/>
      <c r="E51" s="65"/>
      <c r="F51" s="65"/>
      <c r="G51" s="65"/>
      <c r="H51" s="192">
        <f t="shared" si="2"/>
        <v>0</v>
      </c>
      <c r="I51" s="65"/>
      <c r="J51" s="65"/>
      <c r="K51" s="65"/>
      <c r="L51" s="65"/>
      <c r="M51" s="65"/>
      <c r="N51" s="65"/>
      <c r="O51" s="197">
        <f t="shared" si="3"/>
        <v>0</v>
      </c>
      <c r="P51" s="65"/>
      <c r="Q51" s="65"/>
      <c r="R51" s="65"/>
      <c r="S51" s="65"/>
      <c r="T51" s="65"/>
      <c r="U51" s="65"/>
      <c r="V51" s="197">
        <f>SUM(P51:U51)</f>
        <v>0</v>
      </c>
      <c r="W51" s="192">
        <f>O51+V51</f>
        <v>0</v>
      </c>
      <c r="X51" s="62">
        <f t="shared" si="11"/>
        <v>0</v>
      </c>
      <c r="Y51" s="62"/>
      <c r="Z51" s="62"/>
      <c r="AA51" s="61">
        <f>Y51+Z51</f>
        <v>0</v>
      </c>
      <c r="AB51" s="62">
        <f t="shared" si="33"/>
        <v>0</v>
      </c>
      <c r="AC51" s="62"/>
      <c r="AD51" s="62"/>
      <c r="AE51" s="61">
        <f>AC51+AD51</f>
        <v>0</v>
      </c>
      <c r="AF51" s="62">
        <f t="shared" si="8"/>
        <v>0</v>
      </c>
      <c r="AG51" s="70"/>
      <c r="AH51" s="70"/>
      <c r="AI51" s="70"/>
      <c r="AJ51" s="70"/>
      <c r="AK51" s="70"/>
      <c r="AL51" s="70"/>
    </row>
    <row r="52" spans="2:38" s="59" customFormat="1" ht="15.75" customHeight="1">
      <c r="B52" s="60" t="s">
        <v>795</v>
      </c>
      <c r="C52" s="65"/>
      <c r="D52" s="65"/>
      <c r="E52" s="65"/>
      <c r="F52" s="65"/>
      <c r="G52" s="65"/>
      <c r="H52" s="192">
        <f t="shared" si="2"/>
        <v>0</v>
      </c>
      <c r="I52" s="65"/>
      <c r="J52" s="65"/>
      <c r="K52" s="65"/>
      <c r="L52" s="65"/>
      <c r="M52" s="65"/>
      <c r="N52" s="65"/>
      <c r="O52" s="197">
        <f t="shared" si="3"/>
        <v>0</v>
      </c>
      <c r="P52" s="65"/>
      <c r="Q52" s="65"/>
      <c r="R52" s="65"/>
      <c r="S52" s="65"/>
      <c r="T52" s="65"/>
      <c r="U52" s="65"/>
      <c r="V52" s="197">
        <f>SUM(P52:U52)</f>
        <v>0</v>
      </c>
      <c r="W52" s="192">
        <f>O52+V52</f>
        <v>0</v>
      </c>
      <c r="X52" s="62">
        <f t="shared" si="11"/>
        <v>0</v>
      </c>
      <c r="Y52" s="62"/>
      <c r="Z52" s="62"/>
      <c r="AA52" s="61">
        <f>Y52+Z52</f>
        <v>0</v>
      </c>
      <c r="AB52" s="62">
        <f t="shared" si="33"/>
        <v>0</v>
      </c>
      <c r="AC52" s="62"/>
      <c r="AD52" s="62"/>
      <c r="AE52" s="61">
        <f>AC52+AD52</f>
        <v>0</v>
      </c>
      <c r="AF52" s="62">
        <f t="shared" si="8"/>
        <v>0</v>
      </c>
      <c r="AG52" s="70"/>
      <c r="AH52" s="70"/>
      <c r="AI52" s="70"/>
      <c r="AJ52" s="70"/>
      <c r="AK52" s="70"/>
      <c r="AL52" s="70"/>
    </row>
    <row r="53" spans="2:38" s="59" customFormat="1" ht="15.75" customHeight="1">
      <c r="B53" s="60" t="s">
        <v>796</v>
      </c>
      <c r="C53" s="65"/>
      <c r="D53" s="65"/>
      <c r="E53" s="65"/>
      <c r="F53" s="65"/>
      <c r="G53" s="65"/>
      <c r="H53" s="192">
        <f t="shared" si="2"/>
        <v>0</v>
      </c>
      <c r="I53" s="65"/>
      <c r="J53" s="65"/>
      <c r="K53" s="65"/>
      <c r="L53" s="65"/>
      <c r="M53" s="65"/>
      <c r="N53" s="65"/>
      <c r="O53" s="197">
        <f t="shared" si="3"/>
        <v>0</v>
      </c>
      <c r="P53" s="65"/>
      <c r="Q53" s="65"/>
      <c r="R53" s="65"/>
      <c r="S53" s="65"/>
      <c r="T53" s="65"/>
      <c r="U53" s="65"/>
      <c r="V53" s="197">
        <f>SUM(P53:U53)</f>
        <v>0</v>
      </c>
      <c r="W53" s="192">
        <f>O53+V53</f>
        <v>0</v>
      </c>
      <c r="X53" s="62">
        <f t="shared" si="11"/>
        <v>0</v>
      </c>
      <c r="Y53" s="62"/>
      <c r="Z53" s="62"/>
      <c r="AA53" s="61">
        <f>Y53+Z53</f>
        <v>0</v>
      </c>
      <c r="AB53" s="62">
        <f t="shared" si="33"/>
        <v>0</v>
      </c>
      <c r="AC53" s="62"/>
      <c r="AD53" s="62"/>
      <c r="AE53" s="61">
        <f>AC53+AD53</f>
        <v>0</v>
      </c>
      <c r="AF53" s="62">
        <f t="shared" si="8"/>
        <v>0</v>
      </c>
      <c r="AG53" s="70"/>
      <c r="AH53" s="70"/>
      <c r="AI53" s="70"/>
      <c r="AJ53" s="70"/>
      <c r="AK53" s="70"/>
      <c r="AL53" s="70"/>
    </row>
    <row r="54" spans="2:38" s="59" customFormat="1" ht="15.75" customHeight="1">
      <c r="B54" s="60" t="s">
        <v>797</v>
      </c>
      <c r="C54" s="65"/>
      <c r="D54" s="65"/>
      <c r="E54" s="65"/>
      <c r="F54" s="65"/>
      <c r="G54" s="65"/>
      <c r="H54" s="192">
        <f t="shared" si="2"/>
        <v>0</v>
      </c>
      <c r="I54" s="65"/>
      <c r="J54" s="65"/>
      <c r="K54" s="65"/>
      <c r="L54" s="65"/>
      <c r="M54" s="65"/>
      <c r="N54" s="65"/>
      <c r="O54" s="197">
        <f t="shared" si="3"/>
        <v>0</v>
      </c>
      <c r="P54" s="65"/>
      <c r="Q54" s="65"/>
      <c r="R54" s="65"/>
      <c r="S54" s="65"/>
      <c r="T54" s="65"/>
      <c r="U54" s="65"/>
      <c r="V54" s="197">
        <f>SUM(P54:U54)</f>
        <v>0</v>
      </c>
      <c r="W54" s="192">
        <f>O54+V54</f>
        <v>0</v>
      </c>
      <c r="X54" s="62">
        <f t="shared" si="11"/>
        <v>0</v>
      </c>
      <c r="Y54" s="62"/>
      <c r="Z54" s="62"/>
      <c r="AA54" s="61">
        <f>Y54+Z54</f>
        <v>0</v>
      </c>
      <c r="AB54" s="62">
        <f t="shared" si="33"/>
        <v>0</v>
      </c>
      <c r="AC54" s="62"/>
      <c r="AD54" s="62"/>
      <c r="AE54" s="61">
        <f>AC54+AD54</f>
        <v>0</v>
      </c>
      <c r="AF54" s="62">
        <f t="shared" si="8"/>
        <v>0</v>
      </c>
      <c r="AG54" s="70"/>
      <c r="AH54" s="70"/>
      <c r="AI54" s="70"/>
      <c r="AJ54" s="70"/>
      <c r="AK54" s="70"/>
      <c r="AL54" s="70"/>
    </row>
    <row r="55" spans="2:38" s="70" customFormat="1" ht="15.75" customHeight="1">
      <c r="B55" s="60" t="s">
        <v>798</v>
      </c>
      <c r="C55" s="65"/>
      <c r="D55" s="65"/>
      <c r="E55" s="65"/>
      <c r="F55" s="65"/>
      <c r="G55" s="65"/>
      <c r="H55" s="192">
        <f t="shared" si="2"/>
        <v>0</v>
      </c>
      <c r="I55" s="65"/>
      <c r="J55" s="65"/>
      <c r="K55" s="65"/>
      <c r="L55" s="65"/>
      <c r="M55" s="65"/>
      <c r="N55" s="65"/>
      <c r="O55" s="197">
        <f t="shared" si="3"/>
        <v>0</v>
      </c>
      <c r="P55" s="65"/>
      <c r="Q55" s="65"/>
      <c r="R55" s="65"/>
      <c r="S55" s="65"/>
      <c r="T55" s="65"/>
      <c r="U55" s="65"/>
      <c r="V55" s="197">
        <f>SUM(P55:U55)</f>
        <v>0</v>
      </c>
      <c r="W55" s="192">
        <f>O55+V55</f>
        <v>0</v>
      </c>
      <c r="X55" s="62">
        <f t="shared" si="11"/>
        <v>0</v>
      </c>
      <c r="Y55" s="62"/>
      <c r="Z55" s="62"/>
      <c r="AA55" s="61">
        <f>Y55+Z55</f>
        <v>0</v>
      </c>
      <c r="AB55" s="62">
        <f t="shared" si="33"/>
        <v>0</v>
      </c>
      <c r="AC55" s="62"/>
      <c r="AD55" s="62"/>
      <c r="AE55" s="61">
        <f>AC55+AD55</f>
        <v>0</v>
      </c>
      <c r="AF55" s="62">
        <f t="shared" si="8"/>
        <v>0</v>
      </c>
    </row>
    <row r="56" spans="2:38" s="57" customFormat="1" ht="15.75" customHeight="1" collapsed="1">
      <c r="B56" s="71" t="s">
        <v>799</v>
      </c>
      <c r="C56" s="192">
        <f>SUM(C51:C55)</f>
        <v>0</v>
      </c>
      <c r="D56" s="192">
        <f t="shared" ref="D56:AE56" si="43">SUM(D51:D55)</f>
        <v>0</v>
      </c>
      <c r="E56" s="192">
        <f t="shared" si="43"/>
        <v>0</v>
      </c>
      <c r="F56" s="192">
        <f t="shared" si="43"/>
        <v>0</v>
      </c>
      <c r="G56" s="192">
        <f t="shared" si="43"/>
        <v>0</v>
      </c>
      <c r="H56" s="192">
        <f t="shared" si="2"/>
        <v>0</v>
      </c>
      <c r="I56" s="192">
        <f t="shared" si="43"/>
        <v>0</v>
      </c>
      <c r="J56" s="192">
        <f t="shared" si="43"/>
        <v>0</v>
      </c>
      <c r="K56" s="192">
        <f t="shared" si="43"/>
        <v>0</v>
      </c>
      <c r="L56" s="192">
        <f t="shared" si="43"/>
        <v>0</v>
      </c>
      <c r="M56" s="192">
        <f t="shared" si="43"/>
        <v>0</v>
      </c>
      <c r="N56" s="192">
        <f t="shared" si="43"/>
        <v>0</v>
      </c>
      <c r="O56" s="192">
        <f t="shared" si="3"/>
        <v>0</v>
      </c>
      <c r="P56" s="192">
        <f t="shared" si="43"/>
        <v>0</v>
      </c>
      <c r="Q56" s="192">
        <f t="shared" si="43"/>
        <v>0</v>
      </c>
      <c r="R56" s="192">
        <f t="shared" si="43"/>
        <v>0</v>
      </c>
      <c r="S56" s="192">
        <f t="shared" si="43"/>
        <v>0</v>
      </c>
      <c r="T56" s="192">
        <f t="shared" si="43"/>
        <v>0</v>
      </c>
      <c r="U56" s="192">
        <f t="shared" si="43"/>
        <v>0</v>
      </c>
      <c r="V56" s="192">
        <f t="shared" si="43"/>
        <v>0</v>
      </c>
      <c r="W56" s="192">
        <f t="shared" si="43"/>
        <v>0</v>
      </c>
      <c r="X56" s="193">
        <f t="shared" si="11"/>
        <v>0</v>
      </c>
      <c r="Y56" s="192">
        <f t="shared" si="43"/>
        <v>0</v>
      </c>
      <c r="Z56" s="192">
        <f t="shared" si="43"/>
        <v>0</v>
      </c>
      <c r="AA56" s="192">
        <f t="shared" si="43"/>
        <v>0</v>
      </c>
      <c r="AB56" s="193">
        <f t="shared" si="33"/>
        <v>0</v>
      </c>
      <c r="AC56" s="192">
        <f t="shared" si="43"/>
        <v>0</v>
      </c>
      <c r="AD56" s="192">
        <f t="shared" si="43"/>
        <v>0</v>
      </c>
      <c r="AE56" s="192">
        <f t="shared" si="43"/>
        <v>0</v>
      </c>
      <c r="AF56" s="193">
        <f t="shared" si="8"/>
        <v>0</v>
      </c>
      <c r="AG56" s="70"/>
      <c r="AH56" s="70"/>
      <c r="AI56" s="70"/>
      <c r="AJ56" s="70"/>
      <c r="AK56" s="70"/>
      <c r="AL56" s="70"/>
    </row>
    <row r="57" spans="2:38" s="70" customFormat="1" ht="15.75" customHeight="1">
      <c r="B57" s="60" t="s">
        <v>800</v>
      </c>
      <c r="C57" s="65"/>
      <c r="D57" s="65"/>
      <c r="E57" s="65"/>
      <c r="F57" s="65"/>
      <c r="G57" s="65"/>
      <c r="H57" s="192">
        <f t="shared" si="2"/>
        <v>0</v>
      </c>
      <c r="I57" s="65"/>
      <c r="J57" s="65"/>
      <c r="K57" s="65"/>
      <c r="L57" s="65"/>
      <c r="M57" s="65"/>
      <c r="N57" s="65"/>
      <c r="O57" s="197">
        <f t="shared" si="3"/>
        <v>0</v>
      </c>
      <c r="P57" s="65"/>
      <c r="Q57" s="65"/>
      <c r="R57" s="65"/>
      <c r="S57" s="65"/>
      <c r="T57" s="65"/>
      <c r="U57" s="65"/>
      <c r="V57" s="197">
        <f t="shared" ref="V57:V62" si="44">SUM(P57:U57)</f>
        <v>0</v>
      </c>
      <c r="W57" s="192">
        <f t="shared" ref="W57:W62" si="45">O57+V57</f>
        <v>0</v>
      </c>
      <c r="X57" s="62">
        <f t="shared" si="11"/>
        <v>0</v>
      </c>
      <c r="Y57" s="62"/>
      <c r="Z57" s="62"/>
      <c r="AA57" s="61">
        <f t="shared" ref="AA57:AA62" si="46">Y57+Z57</f>
        <v>0</v>
      </c>
      <c r="AB57" s="62">
        <f t="shared" si="33"/>
        <v>0</v>
      </c>
      <c r="AC57" s="62"/>
      <c r="AD57" s="62"/>
      <c r="AE57" s="61">
        <f t="shared" ref="AE57:AE62" si="47">AC57+AD57</f>
        <v>0</v>
      </c>
      <c r="AF57" s="62">
        <f t="shared" si="8"/>
        <v>0</v>
      </c>
    </row>
    <row r="58" spans="2:38" s="59" customFormat="1" ht="15.75" customHeight="1">
      <c r="B58" s="60" t="s">
        <v>801</v>
      </c>
      <c r="C58" s="65"/>
      <c r="D58" s="65"/>
      <c r="E58" s="65"/>
      <c r="F58" s="65"/>
      <c r="G58" s="65"/>
      <c r="H58" s="192">
        <f t="shared" si="2"/>
        <v>0</v>
      </c>
      <c r="I58" s="65"/>
      <c r="J58" s="65"/>
      <c r="K58" s="65"/>
      <c r="L58" s="65"/>
      <c r="M58" s="65"/>
      <c r="N58" s="65"/>
      <c r="O58" s="197">
        <f t="shared" si="3"/>
        <v>0</v>
      </c>
      <c r="P58" s="65"/>
      <c r="Q58" s="65"/>
      <c r="R58" s="65"/>
      <c r="S58" s="65"/>
      <c r="T58" s="65"/>
      <c r="U58" s="65"/>
      <c r="V58" s="197">
        <f t="shared" si="44"/>
        <v>0</v>
      </c>
      <c r="W58" s="192">
        <f t="shared" si="45"/>
        <v>0</v>
      </c>
      <c r="X58" s="62">
        <f t="shared" si="11"/>
        <v>0</v>
      </c>
      <c r="Y58" s="62"/>
      <c r="Z58" s="62"/>
      <c r="AA58" s="61">
        <f t="shared" si="46"/>
        <v>0</v>
      </c>
      <c r="AB58" s="62">
        <f t="shared" si="33"/>
        <v>0</v>
      </c>
      <c r="AC58" s="62"/>
      <c r="AD58" s="62"/>
      <c r="AE58" s="61">
        <f t="shared" si="47"/>
        <v>0</v>
      </c>
      <c r="AF58" s="62">
        <f t="shared" si="8"/>
        <v>0</v>
      </c>
      <c r="AG58" s="70"/>
      <c r="AH58" s="70"/>
      <c r="AI58" s="70"/>
      <c r="AJ58" s="70"/>
      <c r="AK58" s="70"/>
      <c r="AL58" s="70"/>
    </row>
    <row r="59" spans="2:38" s="59" customFormat="1" ht="15.75" customHeight="1">
      <c r="B59" s="60" t="s">
        <v>802</v>
      </c>
      <c r="C59" s="65"/>
      <c r="D59" s="65"/>
      <c r="E59" s="65"/>
      <c r="F59" s="65"/>
      <c r="G59" s="65"/>
      <c r="H59" s="192">
        <f t="shared" si="2"/>
        <v>0</v>
      </c>
      <c r="I59" s="65"/>
      <c r="J59" s="65"/>
      <c r="K59" s="65"/>
      <c r="L59" s="65"/>
      <c r="M59" s="65"/>
      <c r="N59" s="65"/>
      <c r="O59" s="197">
        <f t="shared" si="3"/>
        <v>0</v>
      </c>
      <c r="P59" s="65"/>
      <c r="Q59" s="65"/>
      <c r="R59" s="65"/>
      <c r="S59" s="65"/>
      <c r="T59" s="65"/>
      <c r="U59" s="65"/>
      <c r="V59" s="197">
        <f t="shared" si="44"/>
        <v>0</v>
      </c>
      <c r="W59" s="192">
        <f t="shared" si="45"/>
        <v>0</v>
      </c>
      <c r="X59" s="62">
        <f t="shared" si="11"/>
        <v>0</v>
      </c>
      <c r="Y59" s="62"/>
      <c r="Z59" s="62"/>
      <c r="AA59" s="61">
        <f t="shared" si="46"/>
        <v>0</v>
      </c>
      <c r="AB59" s="62">
        <f t="shared" si="33"/>
        <v>0</v>
      </c>
      <c r="AC59" s="62"/>
      <c r="AD59" s="62"/>
      <c r="AE59" s="61">
        <f t="shared" si="47"/>
        <v>0</v>
      </c>
      <c r="AF59" s="62">
        <f t="shared" si="8"/>
        <v>0</v>
      </c>
      <c r="AG59" s="70"/>
      <c r="AH59" s="70"/>
      <c r="AI59" s="70"/>
      <c r="AJ59" s="70"/>
      <c r="AK59" s="70"/>
      <c r="AL59" s="70"/>
    </row>
    <row r="60" spans="2:38" s="69" customFormat="1" ht="15.75" customHeight="1">
      <c r="B60" s="60" t="s">
        <v>803</v>
      </c>
      <c r="C60" s="65"/>
      <c r="D60" s="65"/>
      <c r="E60" s="65"/>
      <c r="F60" s="65"/>
      <c r="G60" s="65"/>
      <c r="H60" s="192">
        <f t="shared" si="2"/>
        <v>0</v>
      </c>
      <c r="I60" s="65"/>
      <c r="J60" s="65"/>
      <c r="K60" s="65"/>
      <c r="L60" s="65"/>
      <c r="M60" s="65"/>
      <c r="N60" s="65"/>
      <c r="O60" s="197">
        <f t="shared" si="3"/>
        <v>0</v>
      </c>
      <c r="P60" s="65"/>
      <c r="Q60" s="65"/>
      <c r="R60" s="65"/>
      <c r="S60" s="65"/>
      <c r="T60" s="65"/>
      <c r="U60" s="65"/>
      <c r="V60" s="197">
        <f t="shared" si="44"/>
        <v>0</v>
      </c>
      <c r="W60" s="192">
        <f t="shared" si="45"/>
        <v>0</v>
      </c>
      <c r="X60" s="62">
        <f t="shared" si="11"/>
        <v>0</v>
      </c>
      <c r="Y60" s="62"/>
      <c r="Z60" s="62"/>
      <c r="AA60" s="61">
        <f t="shared" si="46"/>
        <v>0</v>
      </c>
      <c r="AB60" s="62">
        <f t="shared" si="33"/>
        <v>0</v>
      </c>
      <c r="AC60" s="62"/>
      <c r="AD60" s="62"/>
      <c r="AE60" s="61">
        <f t="shared" si="47"/>
        <v>0</v>
      </c>
      <c r="AF60" s="62">
        <f t="shared" si="8"/>
        <v>0</v>
      </c>
      <c r="AG60" s="70"/>
      <c r="AH60" s="70"/>
      <c r="AI60" s="70"/>
      <c r="AJ60" s="70"/>
      <c r="AK60" s="70"/>
      <c r="AL60" s="70"/>
    </row>
    <row r="61" spans="2:38" s="59" customFormat="1" ht="15.75" customHeight="1">
      <c r="B61" s="60" t="s">
        <v>804</v>
      </c>
      <c r="C61" s="65"/>
      <c r="D61" s="65"/>
      <c r="E61" s="65"/>
      <c r="F61" s="65"/>
      <c r="G61" s="65"/>
      <c r="H61" s="192">
        <f t="shared" si="2"/>
        <v>0</v>
      </c>
      <c r="I61" s="65"/>
      <c r="J61" s="65"/>
      <c r="K61" s="65"/>
      <c r="L61" s="65"/>
      <c r="M61" s="65"/>
      <c r="N61" s="65"/>
      <c r="O61" s="197">
        <f t="shared" si="3"/>
        <v>0</v>
      </c>
      <c r="P61" s="65"/>
      <c r="Q61" s="65"/>
      <c r="R61" s="65"/>
      <c r="S61" s="65"/>
      <c r="T61" s="65"/>
      <c r="U61" s="65"/>
      <c r="V61" s="197">
        <f t="shared" si="44"/>
        <v>0</v>
      </c>
      <c r="W61" s="192">
        <f t="shared" si="45"/>
        <v>0</v>
      </c>
      <c r="X61" s="62">
        <f t="shared" si="11"/>
        <v>0</v>
      </c>
      <c r="Y61" s="62"/>
      <c r="Z61" s="62"/>
      <c r="AA61" s="61">
        <f t="shared" si="46"/>
        <v>0</v>
      </c>
      <c r="AB61" s="62">
        <f t="shared" si="33"/>
        <v>0</v>
      </c>
      <c r="AC61" s="62"/>
      <c r="AD61" s="62"/>
      <c r="AE61" s="61">
        <f t="shared" si="47"/>
        <v>0</v>
      </c>
      <c r="AF61" s="62">
        <f t="shared" si="8"/>
        <v>0</v>
      </c>
      <c r="AG61" s="70"/>
      <c r="AH61" s="70"/>
      <c r="AI61" s="70"/>
      <c r="AJ61" s="70"/>
      <c r="AK61" s="70"/>
      <c r="AL61" s="70"/>
    </row>
    <row r="62" spans="2:38" s="59" customFormat="1" ht="15.75" customHeight="1">
      <c r="B62" s="60" t="s">
        <v>805</v>
      </c>
      <c r="C62" s="65"/>
      <c r="D62" s="65"/>
      <c r="E62" s="65"/>
      <c r="F62" s="65"/>
      <c r="G62" s="65"/>
      <c r="H62" s="192">
        <f t="shared" si="2"/>
        <v>0</v>
      </c>
      <c r="I62" s="65"/>
      <c r="J62" s="65"/>
      <c r="K62" s="65"/>
      <c r="L62" s="65"/>
      <c r="M62" s="65"/>
      <c r="N62" s="65"/>
      <c r="O62" s="197">
        <f t="shared" si="3"/>
        <v>0</v>
      </c>
      <c r="P62" s="65"/>
      <c r="Q62" s="65"/>
      <c r="R62" s="65"/>
      <c r="S62" s="65"/>
      <c r="T62" s="65"/>
      <c r="U62" s="65"/>
      <c r="V62" s="197">
        <f t="shared" si="44"/>
        <v>0</v>
      </c>
      <c r="W62" s="192">
        <f t="shared" si="45"/>
        <v>0</v>
      </c>
      <c r="X62" s="62">
        <f t="shared" si="11"/>
        <v>0</v>
      </c>
      <c r="Y62" s="62"/>
      <c r="Z62" s="62"/>
      <c r="AA62" s="61">
        <f t="shared" si="46"/>
        <v>0</v>
      </c>
      <c r="AB62" s="62">
        <f t="shared" si="33"/>
        <v>0</v>
      </c>
      <c r="AC62" s="62"/>
      <c r="AD62" s="62"/>
      <c r="AE62" s="61">
        <f t="shared" si="47"/>
        <v>0</v>
      </c>
      <c r="AF62" s="62">
        <f t="shared" si="8"/>
        <v>0</v>
      </c>
      <c r="AG62" s="70"/>
      <c r="AH62" s="70"/>
      <c r="AI62" s="70"/>
      <c r="AJ62" s="70"/>
      <c r="AK62" s="70"/>
      <c r="AL62" s="70"/>
    </row>
    <row r="63" spans="2:38" s="57" customFormat="1" ht="15.75" customHeight="1" collapsed="1">
      <c r="B63" s="71" t="s">
        <v>806</v>
      </c>
      <c r="C63" s="192">
        <f>SUM(C57:C62)</f>
        <v>0</v>
      </c>
      <c r="D63" s="192">
        <f>SUM(D57:D62)</f>
        <v>0</v>
      </c>
      <c r="E63" s="192">
        <f t="shared" ref="E63:AE63" si="48">SUM(E57:E62)</f>
        <v>0</v>
      </c>
      <c r="F63" s="192">
        <f t="shared" si="48"/>
        <v>0</v>
      </c>
      <c r="G63" s="192">
        <f t="shared" si="48"/>
        <v>0</v>
      </c>
      <c r="H63" s="192">
        <f t="shared" si="2"/>
        <v>0</v>
      </c>
      <c r="I63" s="192">
        <f t="shared" si="48"/>
        <v>0</v>
      </c>
      <c r="J63" s="192">
        <f t="shared" si="48"/>
        <v>0</v>
      </c>
      <c r="K63" s="192">
        <f t="shared" si="48"/>
        <v>0</v>
      </c>
      <c r="L63" s="192">
        <f t="shared" si="48"/>
        <v>0</v>
      </c>
      <c r="M63" s="192">
        <f t="shared" si="48"/>
        <v>0</v>
      </c>
      <c r="N63" s="192">
        <f t="shared" si="48"/>
        <v>0</v>
      </c>
      <c r="O63" s="192">
        <f t="shared" si="3"/>
        <v>0</v>
      </c>
      <c r="P63" s="192">
        <f t="shared" si="48"/>
        <v>0</v>
      </c>
      <c r="Q63" s="192">
        <f t="shared" si="48"/>
        <v>0</v>
      </c>
      <c r="R63" s="192">
        <f t="shared" si="48"/>
        <v>0</v>
      </c>
      <c r="S63" s="192">
        <f t="shared" si="48"/>
        <v>0</v>
      </c>
      <c r="T63" s="192">
        <f t="shared" si="48"/>
        <v>0</v>
      </c>
      <c r="U63" s="192">
        <f t="shared" si="48"/>
        <v>0</v>
      </c>
      <c r="V63" s="192">
        <f t="shared" si="48"/>
        <v>0</v>
      </c>
      <c r="W63" s="192">
        <f t="shared" si="48"/>
        <v>0</v>
      </c>
      <c r="X63" s="193">
        <f t="shared" si="11"/>
        <v>0</v>
      </c>
      <c r="Y63" s="192">
        <f>SUM(Y57:Y62)</f>
        <v>0</v>
      </c>
      <c r="Z63" s="192">
        <f>SUM(Z57:Z62)</f>
        <v>0</v>
      </c>
      <c r="AA63" s="192">
        <f t="shared" si="48"/>
        <v>0</v>
      </c>
      <c r="AB63" s="193">
        <f t="shared" si="33"/>
        <v>0</v>
      </c>
      <c r="AC63" s="192">
        <f>SUM(AC57:AC62)</f>
        <v>0</v>
      </c>
      <c r="AD63" s="192">
        <f>SUM(AD57:AD62)</f>
        <v>0</v>
      </c>
      <c r="AE63" s="192">
        <f t="shared" si="48"/>
        <v>0</v>
      </c>
      <c r="AF63" s="193">
        <f t="shared" si="8"/>
        <v>0</v>
      </c>
      <c r="AG63" s="70"/>
      <c r="AH63" s="70"/>
      <c r="AI63" s="70"/>
      <c r="AJ63" s="70"/>
      <c r="AK63" s="70"/>
      <c r="AL63" s="70"/>
    </row>
    <row r="64" spans="2:38" s="57" customFormat="1" ht="15.75" customHeight="1" collapsed="1">
      <c r="B64" s="71" t="s">
        <v>807</v>
      </c>
      <c r="C64" s="192">
        <f>C56-C63</f>
        <v>0</v>
      </c>
      <c r="D64" s="192">
        <f>D56-D63</f>
        <v>0</v>
      </c>
      <c r="E64" s="192">
        <f>E56-E63</f>
        <v>0</v>
      </c>
      <c r="F64" s="192">
        <f>F56-F63</f>
        <v>0</v>
      </c>
      <c r="G64" s="192">
        <f>G56-G63</f>
        <v>0</v>
      </c>
      <c r="H64" s="192">
        <f t="shared" si="2"/>
        <v>0</v>
      </c>
      <c r="I64" s="192">
        <f t="shared" ref="I64:N64" si="49">I56-I63</f>
        <v>0</v>
      </c>
      <c r="J64" s="192">
        <f t="shared" si="49"/>
        <v>0</v>
      </c>
      <c r="K64" s="192">
        <f t="shared" si="49"/>
        <v>0</v>
      </c>
      <c r="L64" s="192">
        <f t="shared" si="49"/>
        <v>0</v>
      </c>
      <c r="M64" s="192">
        <f t="shared" si="49"/>
        <v>0</v>
      </c>
      <c r="N64" s="192">
        <f t="shared" si="49"/>
        <v>0</v>
      </c>
      <c r="O64" s="192">
        <f t="shared" si="3"/>
        <v>0</v>
      </c>
      <c r="P64" s="192">
        <f t="shared" ref="P64:W64" si="50">P56-P63</f>
        <v>0</v>
      </c>
      <c r="Q64" s="192">
        <f t="shared" si="50"/>
        <v>0</v>
      </c>
      <c r="R64" s="192">
        <f t="shared" si="50"/>
        <v>0</v>
      </c>
      <c r="S64" s="192">
        <f t="shared" si="50"/>
        <v>0</v>
      </c>
      <c r="T64" s="192">
        <f t="shared" si="50"/>
        <v>0</v>
      </c>
      <c r="U64" s="192">
        <f t="shared" si="50"/>
        <v>0</v>
      </c>
      <c r="V64" s="192">
        <f t="shared" si="50"/>
        <v>0</v>
      </c>
      <c r="W64" s="192">
        <f t="shared" si="50"/>
        <v>0</v>
      </c>
      <c r="X64" s="193">
        <f t="shared" si="11"/>
        <v>0</v>
      </c>
      <c r="Y64" s="192">
        <f>Y56-Y63</f>
        <v>0</v>
      </c>
      <c r="Z64" s="192">
        <f>Z56-Z63</f>
        <v>0</v>
      </c>
      <c r="AA64" s="192">
        <f>AA56-AA63</f>
        <v>0</v>
      </c>
      <c r="AB64" s="193">
        <f t="shared" si="33"/>
        <v>0</v>
      </c>
      <c r="AC64" s="192">
        <f>AC56-AC63</f>
        <v>0</v>
      </c>
      <c r="AD64" s="192">
        <f>AD56-AD63</f>
        <v>0</v>
      </c>
      <c r="AE64" s="192">
        <f>AE56-AE63</f>
        <v>0</v>
      </c>
      <c r="AF64" s="193">
        <f t="shared" si="8"/>
        <v>0</v>
      </c>
      <c r="AG64" s="70"/>
      <c r="AH64" s="70"/>
      <c r="AI64" s="70"/>
      <c r="AJ64" s="70"/>
      <c r="AK64" s="70"/>
      <c r="AL64" s="70"/>
    </row>
    <row r="65" spans="2:38" s="59" customFormat="1" ht="15.75" customHeight="1">
      <c r="B65" s="60" t="s">
        <v>808</v>
      </c>
      <c r="C65" s="65"/>
      <c r="D65" s="65"/>
      <c r="E65" s="65"/>
      <c r="F65" s="65"/>
      <c r="G65" s="65"/>
      <c r="H65" s="192">
        <f t="shared" si="2"/>
        <v>0</v>
      </c>
      <c r="I65" s="65"/>
      <c r="J65" s="65"/>
      <c r="K65" s="65"/>
      <c r="L65" s="65"/>
      <c r="M65" s="65"/>
      <c r="N65" s="65"/>
      <c r="O65" s="197">
        <f t="shared" si="3"/>
        <v>0</v>
      </c>
      <c r="P65" s="65"/>
      <c r="Q65" s="65"/>
      <c r="R65" s="65"/>
      <c r="S65" s="65"/>
      <c r="T65" s="65"/>
      <c r="U65" s="65"/>
      <c r="V65" s="197">
        <f t="shared" ref="V65:V71" si="51">SUM(P65:U65)</f>
        <v>0</v>
      </c>
      <c r="W65" s="192">
        <f t="shared" ref="W65:W71" si="52">O65+V65</f>
        <v>0</v>
      </c>
      <c r="X65" s="62">
        <f t="shared" si="11"/>
        <v>0</v>
      </c>
      <c r="Y65" s="62"/>
      <c r="Z65" s="62"/>
      <c r="AA65" s="61">
        <f t="shared" ref="AA65:AA71" si="53">Y65+Z65</f>
        <v>0</v>
      </c>
      <c r="AB65" s="62">
        <f t="shared" si="33"/>
        <v>0</v>
      </c>
      <c r="AC65" s="62"/>
      <c r="AD65" s="62"/>
      <c r="AE65" s="61">
        <f t="shared" ref="AE65:AE71" si="54">AC65+AD65</f>
        <v>0</v>
      </c>
      <c r="AF65" s="62">
        <f t="shared" si="8"/>
        <v>0</v>
      </c>
      <c r="AG65" s="70"/>
      <c r="AH65" s="70"/>
      <c r="AI65" s="70"/>
      <c r="AJ65" s="70"/>
      <c r="AK65" s="70"/>
      <c r="AL65" s="70"/>
    </row>
    <row r="66" spans="2:38" s="70" customFormat="1" ht="15.75" customHeight="1">
      <c r="B66" s="60" t="s">
        <v>809</v>
      </c>
      <c r="C66" s="65"/>
      <c r="D66" s="65"/>
      <c r="E66" s="65"/>
      <c r="F66" s="65"/>
      <c r="G66" s="65"/>
      <c r="H66" s="192">
        <f t="shared" si="2"/>
        <v>0</v>
      </c>
      <c r="I66" s="65"/>
      <c r="J66" s="65"/>
      <c r="K66" s="65"/>
      <c r="L66" s="65"/>
      <c r="M66" s="65"/>
      <c r="N66" s="65"/>
      <c r="O66" s="197">
        <f t="shared" si="3"/>
        <v>0</v>
      </c>
      <c r="P66" s="65"/>
      <c r="Q66" s="65"/>
      <c r="R66" s="65"/>
      <c r="S66" s="65"/>
      <c r="T66" s="65"/>
      <c r="U66" s="65"/>
      <c r="V66" s="197">
        <f t="shared" si="51"/>
        <v>0</v>
      </c>
      <c r="W66" s="192">
        <f t="shared" si="52"/>
        <v>0</v>
      </c>
      <c r="X66" s="62">
        <f t="shared" si="11"/>
        <v>0</v>
      </c>
      <c r="Y66" s="62"/>
      <c r="Z66" s="62"/>
      <c r="AA66" s="61">
        <f t="shared" si="53"/>
        <v>0</v>
      </c>
      <c r="AB66" s="62">
        <f t="shared" si="33"/>
        <v>0</v>
      </c>
      <c r="AC66" s="62"/>
      <c r="AD66" s="62"/>
      <c r="AE66" s="61">
        <f t="shared" si="54"/>
        <v>0</v>
      </c>
      <c r="AF66" s="62">
        <f t="shared" si="8"/>
        <v>0</v>
      </c>
    </row>
    <row r="67" spans="2:38" s="70" customFormat="1" ht="15.75" customHeight="1">
      <c r="B67" s="60" t="s">
        <v>810</v>
      </c>
      <c r="C67" s="65"/>
      <c r="D67" s="65"/>
      <c r="E67" s="65"/>
      <c r="F67" s="65"/>
      <c r="G67" s="65"/>
      <c r="H67" s="192">
        <f t="shared" si="2"/>
        <v>0</v>
      </c>
      <c r="I67" s="65"/>
      <c r="J67" s="65"/>
      <c r="K67" s="65"/>
      <c r="L67" s="65"/>
      <c r="M67" s="65"/>
      <c r="N67" s="65"/>
      <c r="O67" s="197">
        <f t="shared" si="3"/>
        <v>0</v>
      </c>
      <c r="P67" s="65"/>
      <c r="Q67" s="65"/>
      <c r="R67" s="65"/>
      <c r="S67" s="65"/>
      <c r="T67" s="65"/>
      <c r="U67" s="65"/>
      <c r="V67" s="197">
        <f t="shared" si="51"/>
        <v>0</v>
      </c>
      <c r="W67" s="192">
        <f t="shared" si="52"/>
        <v>0</v>
      </c>
      <c r="X67" s="62">
        <f t="shared" si="11"/>
        <v>0</v>
      </c>
      <c r="Y67" s="62"/>
      <c r="Z67" s="62"/>
      <c r="AA67" s="61">
        <f t="shared" si="53"/>
        <v>0</v>
      </c>
      <c r="AB67" s="62">
        <f t="shared" si="33"/>
        <v>0</v>
      </c>
      <c r="AC67" s="62"/>
      <c r="AD67" s="62"/>
      <c r="AE67" s="61">
        <f t="shared" si="54"/>
        <v>0</v>
      </c>
      <c r="AF67" s="62">
        <f t="shared" si="8"/>
        <v>0</v>
      </c>
    </row>
    <row r="68" spans="2:38" s="59" customFormat="1" ht="15.75" customHeight="1">
      <c r="B68" s="60" t="s">
        <v>811</v>
      </c>
      <c r="C68" s="65"/>
      <c r="D68" s="65"/>
      <c r="E68" s="65"/>
      <c r="F68" s="65"/>
      <c r="G68" s="65"/>
      <c r="H68" s="192">
        <f t="shared" si="2"/>
        <v>0</v>
      </c>
      <c r="I68" s="65"/>
      <c r="J68" s="65"/>
      <c r="K68" s="65"/>
      <c r="L68" s="65"/>
      <c r="M68" s="65"/>
      <c r="N68" s="65"/>
      <c r="O68" s="197">
        <f t="shared" si="3"/>
        <v>0</v>
      </c>
      <c r="P68" s="65"/>
      <c r="Q68" s="65"/>
      <c r="R68" s="65"/>
      <c r="S68" s="65"/>
      <c r="T68" s="65"/>
      <c r="U68" s="65"/>
      <c r="V68" s="197">
        <f t="shared" si="51"/>
        <v>0</v>
      </c>
      <c r="W68" s="192">
        <f t="shared" si="52"/>
        <v>0</v>
      </c>
      <c r="X68" s="62">
        <f t="shared" si="11"/>
        <v>0</v>
      </c>
      <c r="Y68" s="62"/>
      <c r="Z68" s="62"/>
      <c r="AA68" s="61">
        <f t="shared" si="53"/>
        <v>0</v>
      </c>
      <c r="AB68" s="62">
        <f t="shared" si="33"/>
        <v>0</v>
      </c>
      <c r="AC68" s="62"/>
      <c r="AD68" s="62"/>
      <c r="AE68" s="61">
        <f t="shared" si="54"/>
        <v>0</v>
      </c>
      <c r="AF68" s="62">
        <f t="shared" si="8"/>
        <v>0</v>
      </c>
      <c r="AG68" s="70"/>
      <c r="AH68" s="70"/>
      <c r="AI68" s="70"/>
      <c r="AJ68" s="70"/>
      <c r="AK68" s="70"/>
      <c r="AL68" s="70"/>
    </row>
    <row r="69" spans="2:38" s="69" customFormat="1" ht="15.75" customHeight="1">
      <c r="B69" s="486" t="s">
        <v>711</v>
      </c>
      <c r="C69" s="65"/>
      <c r="D69" s="65"/>
      <c r="E69" s="65"/>
      <c r="F69" s="65"/>
      <c r="G69" s="65"/>
      <c r="H69" s="192">
        <f t="shared" si="2"/>
        <v>0</v>
      </c>
      <c r="I69" s="65"/>
      <c r="J69" s="65"/>
      <c r="K69" s="65"/>
      <c r="L69" s="65"/>
      <c r="M69" s="65"/>
      <c r="N69" s="65"/>
      <c r="O69" s="197">
        <f t="shared" si="3"/>
        <v>0</v>
      </c>
      <c r="P69" s="65"/>
      <c r="Q69" s="65"/>
      <c r="R69" s="65"/>
      <c r="S69" s="65"/>
      <c r="T69" s="65"/>
      <c r="U69" s="65"/>
      <c r="V69" s="197">
        <f t="shared" si="51"/>
        <v>0</v>
      </c>
      <c r="W69" s="192">
        <f t="shared" si="52"/>
        <v>0</v>
      </c>
      <c r="X69" s="62">
        <f t="shared" si="11"/>
        <v>0</v>
      </c>
      <c r="Y69" s="62"/>
      <c r="Z69" s="62"/>
      <c r="AA69" s="61">
        <f t="shared" si="53"/>
        <v>0</v>
      </c>
      <c r="AB69" s="62">
        <f t="shared" si="33"/>
        <v>0</v>
      </c>
      <c r="AC69" s="62"/>
      <c r="AD69" s="62"/>
      <c r="AE69" s="61">
        <f t="shared" si="54"/>
        <v>0</v>
      </c>
      <c r="AF69" s="62">
        <f t="shared" si="8"/>
        <v>0</v>
      </c>
      <c r="AG69" s="70"/>
      <c r="AH69" s="70"/>
      <c r="AI69" s="70"/>
      <c r="AJ69" s="70"/>
      <c r="AK69" s="70"/>
      <c r="AL69" s="70"/>
    </row>
    <row r="70" spans="2:38" s="69" customFormat="1" ht="15.75" customHeight="1">
      <c r="B70" s="486" t="s">
        <v>712</v>
      </c>
      <c r="C70" s="65"/>
      <c r="D70" s="65"/>
      <c r="E70" s="65"/>
      <c r="F70" s="65"/>
      <c r="G70" s="65"/>
      <c r="H70" s="192">
        <f t="shared" si="2"/>
        <v>0</v>
      </c>
      <c r="I70" s="65"/>
      <c r="J70" s="65"/>
      <c r="K70" s="65"/>
      <c r="L70" s="65"/>
      <c r="M70" s="65"/>
      <c r="N70" s="65"/>
      <c r="O70" s="197">
        <f t="shared" si="3"/>
        <v>0</v>
      </c>
      <c r="P70" s="65"/>
      <c r="Q70" s="65"/>
      <c r="R70" s="65"/>
      <c r="S70" s="65"/>
      <c r="T70" s="65"/>
      <c r="U70" s="65"/>
      <c r="V70" s="197">
        <f t="shared" si="51"/>
        <v>0</v>
      </c>
      <c r="W70" s="192">
        <f t="shared" si="52"/>
        <v>0</v>
      </c>
      <c r="X70" s="62">
        <f t="shared" si="11"/>
        <v>0</v>
      </c>
      <c r="Y70" s="62"/>
      <c r="Z70" s="62"/>
      <c r="AA70" s="61">
        <f t="shared" si="53"/>
        <v>0</v>
      </c>
      <c r="AB70" s="62">
        <f t="shared" si="33"/>
        <v>0</v>
      </c>
      <c r="AC70" s="62"/>
      <c r="AD70" s="62"/>
      <c r="AE70" s="61">
        <f t="shared" si="54"/>
        <v>0</v>
      </c>
      <c r="AF70" s="62">
        <f t="shared" si="8"/>
        <v>0</v>
      </c>
      <c r="AG70" s="70"/>
      <c r="AH70" s="70"/>
      <c r="AI70" s="70"/>
      <c r="AJ70" s="70"/>
      <c r="AK70" s="70"/>
      <c r="AL70" s="70"/>
    </row>
    <row r="71" spans="2:38" s="59" customFormat="1" ht="15.75" customHeight="1">
      <c r="B71" s="60" t="s">
        <v>812</v>
      </c>
      <c r="C71" s="65"/>
      <c r="D71" s="65"/>
      <c r="E71" s="65"/>
      <c r="F71" s="65"/>
      <c r="G71" s="65"/>
      <c r="H71" s="192">
        <f t="shared" si="2"/>
        <v>0</v>
      </c>
      <c r="I71" s="65"/>
      <c r="J71" s="65"/>
      <c r="K71" s="65"/>
      <c r="L71" s="65"/>
      <c r="M71" s="65"/>
      <c r="N71" s="65"/>
      <c r="O71" s="197">
        <f t="shared" si="3"/>
        <v>0</v>
      </c>
      <c r="P71" s="65"/>
      <c r="Q71" s="65"/>
      <c r="R71" s="65"/>
      <c r="S71" s="65"/>
      <c r="T71" s="65"/>
      <c r="U71" s="65"/>
      <c r="V71" s="197">
        <f t="shared" si="51"/>
        <v>0</v>
      </c>
      <c r="W71" s="192">
        <f t="shared" si="52"/>
        <v>0</v>
      </c>
      <c r="X71" s="62">
        <f t="shared" si="11"/>
        <v>0</v>
      </c>
      <c r="Y71" s="62"/>
      <c r="Z71" s="62"/>
      <c r="AA71" s="61">
        <f t="shared" si="53"/>
        <v>0</v>
      </c>
      <c r="AB71" s="62">
        <f t="shared" si="33"/>
        <v>0</v>
      </c>
      <c r="AC71" s="62"/>
      <c r="AD71" s="62"/>
      <c r="AE71" s="61">
        <f t="shared" si="54"/>
        <v>0</v>
      </c>
      <c r="AF71" s="62">
        <f t="shared" si="8"/>
        <v>0</v>
      </c>
      <c r="AG71" s="70"/>
      <c r="AH71" s="70"/>
      <c r="AI71" s="70"/>
      <c r="AJ71" s="70"/>
      <c r="AK71" s="70"/>
      <c r="AL71" s="70"/>
    </row>
    <row r="72" spans="2:38" s="57" customFormat="1" ht="15.75" customHeight="1" collapsed="1">
      <c r="B72" s="71" t="s">
        <v>813</v>
      </c>
      <c r="C72" s="192">
        <f>SUM(C65:C71)</f>
        <v>0</v>
      </c>
      <c r="D72" s="192">
        <f t="shared" ref="D72:AE72" si="55">SUM(D65:D71)</f>
        <v>0</v>
      </c>
      <c r="E72" s="192">
        <f t="shared" si="55"/>
        <v>0</v>
      </c>
      <c r="F72" s="192">
        <f t="shared" si="55"/>
        <v>0</v>
      </c>
      <c r="G72" s="192">
        <f t="shared" si="55"/>
        <v>0</v>
      </c>
      <c r="H72" s="192">
        <f t="shared" si="2"/>
        <v>0</v>
      </c>
      <c r="I72" s="192">
        <f t="shared" si="55"/>
        <v>0</v>
      </c>
      <c r="J72" s="192">
        <f t="shared" si="55"/>
        <v>0</v>
      </c>
      <c r="K72" s="192">
        <f t="shared" si="55"/>
        <v>0</v>
      </c>
      <c r="L72" s="192">
        <f t="shared" si="55"/>
        <v>0</v>
      </c>
      <c r="M72" s="192">
        <f t="shared" si="55"/>
        <v>0</v>
      </c>
      <c r="N72" s="192">
        <f t="shared" si="55"/>
        <v>0</v>
      </c>
      <c r="O72" s="192">
        <f t="shared" si="3"/>
        <v>0</v>
      </c>
      <c r="P72" s="192">
        <f t="shared" si="55"/>
        <v>0</v>
      </c>
      <c r="Q72" s="192">
        <f t="shared" si="55"/>
        <v>0</v>
      </c>
      <c r="R72" s="192">
        <f t="shared" si="55"/>
        <v>0</v>
      </c>
      <c r="S72" s="192">
        <f t="shared" si="55"/>
        <v>0</v>
      </c>
      <c r="T72" s="192">
        <f t="shared" si="55"/>
        <v>0</v>
      </c>
      <c r="U72" s="192">
        <f t="shared" si="55"/>
        <v>0</v>
      </c>
      <c r="V72" s="192">
        <f t="shared" si="55"/>
        <v>0</v>
      </c>
      <c r="W72" s="192">
        <f t="shared" si="55"/>
        <v>0</v>
      </c>
      <c r="X72" s="193">
        <f t="shared" si="11"/>
        <v>0</v>
      </c>
      <c r="Y72" s="192">
        <f t="shared" si="55"/>
        <v>0</v>
      </c>
      <c r="Z72" s="192">
        <f t="shared" si="55"/>
        <v>0</v>
      </c>
      <c r="AA72" s="192">
        <f t="shared" si="55"/>
        <v>0</v>
      </c>
      <c r="AB72" s="193">
        <f t="shared" ref="AB72:AB85" si="56">IF(W72=0,0,AA72/W72-1)</f>
        <v>0</v>
      </c>
      <c r="AC72" s="192">
        <f t="shared" si="55"/>
        <v>0</v>
      </c>
      <c r="AD72" s="192">
        <f t="shared" si="55"/>
        <v>0</v>
      </c>
      <c r="AE72" s="192">
        <f t="shared" si="55"/>
        <v>0</v>
      </c>
      <c r="AF72" s="193">
        <f t="shared" si="8"/>
        <v>0</v>
      </c>
      <c r="AG72" s="70"/>
      <c r="AH72" s="70"/>
      <c r="AI72" s="70"/>
      <c r="AJ72" s="70"/>
      <c r="AK72" s="70"/>
      <c r="AL72" s="70"/>
    </row>
    <row r="73" spans="2:38" s="59" customFormat="1" ht="15.75" customHeight="1">
      <c r="B73" s="60" t="s">
        <v>814</v>
      </c>
      <c r="C73" s="65"/>
      <c r="D73" s="65"/>
      <c r="E73" s="65"/>
      <c r="F73" s="65"/>
      <c r="G73" s="65"/>
      <c r="H73" s="192">
        <f t="shared" si="2"/>
        <v>0</v>
      </c>
      <c r="I73" s="65"/>
      <c r="J73" s="65"/>
      <c r="K73" s="65"/>
      <c r="L73" s="65"/>
      <c r="M73" s="65"/>
      <c r="N73" s="65"/>
      <c r="O73" s="197">
        <f t="shared" si="3"/>
        <v>0</v>
      </c>
      <c r="P73" s="65"/>
      <c r="Q73" s="65"/>
      <c r="R73" s="65"/>
      <c r="S73" s="65"/>
      <c r="T73" s="65"/>
      <c r="U73" s="65"/>
      <c r="V73" s="197">
        <f t="shared" ref="V73:V79" si="57">SUM(P73:U73)</f>
        <v>0</v>
      </c>
      <c r="W73" s="192">
        <f t="shared" ref="W73:W79" si="58">O73+V73</f>
        <v>0</v>
      </c>
      <c r="X73" s="62">
        <f t="shared" si="11"/>
        <v>0</v>
      </c>
      <c r="Y73" s="62"/>
      <c r="Z73" s="62"/>
      <c r="AA73" s="61">
        <f t="shared" ref="AA73:AA79" si="59">Y73+Z73</f>
        <v>0</v>
      </c>
      <c r="AB73" s="62">
        <f t="shared" si="56"/>
        <v>0</v>
      </c>
      <c r="AC73" s="62"/>
      <c r="AD73" s="62"/>
      <c r="AE73" s="61">
        <f t="shared" ref="AE73:AE79" si="60">AC73+AD73</f>
        <v>0</v>
      </c>
      <c r="AF73" s="62">
        <f t="shared" si="8"/>
        <v>0</v>
      </c>
      <c r="AG73" s="70"/>
      <c r="AH73" s="70"/>
      <c r="AI73" s="70"/>
      <c r="AJ73" s="70"/>
      <c r="AK73" s="70"/>
      <c r="AL73" s="70"/>
    </row>
    <row r="74" spans="2:38" s="59" customFormat="1" ht="15.75" customHeight="1">
      <c r="B74" s="60" t="s">
        <v>815</v>
      </c>
      <c r="C74" s="65"/>
      <c r="D74" s="65"/>
      <c r="E74" s="65"/>
      <c r="F74" s="65"/>
      <c r="G74" s="65"/>
      <c r="H74" s="192">
        <f t="shared" si="2"/>
        <v>0</v>
      </c>
      <c r="I74" s="65"/>
      <c r="J74" s="65"/>
      <c r="K74" s="65"/>
      <c r="L74" s="65"/>
      <c r="M74" s="65"/>
      <c r="N74" s="65"/>
      <c r="O74" s="197">
        <f t="shared" si="3"/>
        <v>0</v>
      </c>
      <c r="P74" s="65"/>
      <c r="Q74" s="65"/>
      <c r="R74" s="65"/>
      <c r="S74" s="65"/>
      <c r="T74" s="65"/>
      <c r="U74" s="65"/>
      <c r="V74" s="197">
        <f t="shared" si="57"/>
        <v>0</v>
      </c>
      <c r="W74" s="192">
        <f t="shared" si="58"/>
        <v>0</v>
      </c>
      <c r="X74" s="62">
        <f t="shared" si="11"/>
        <v>0</v>
      </c>
      <c r="Y74" s="62"/>
      <c r="Z74" s="62"/>
      <c r="AA74" s="61">
        <f t="shared" si="59"/>
        <v>0</v>
      </c>
      <c r="AB74" s="62">
        <f t="shared" si="56"/>
        <v>0</v>
      </c>
      <c r="AC74" s="62"/>
      <c r="AD74" s="62"/>
      <c r="AE74" s="61">
        <f t="shared" si="60"/>
        <v>0</v>
      </c>
      <c r="AF74" s="62">
        <f t="shared" si="8"/>
        <v>0</v>
      </c>
      <c r="AG74" s="70"/>
      <c r="AH74" s="70"/>
      <c r="AI74" s="70"/>
      <c r="AJ74" s="70"/>
      <c r="AK74" s="70"/>
      <c r="AL74" s="70"/>
    </row>
    <row r="75" spans="2:38" s="59" customFormat="1" ht="15.75" customHeight="1">
      <c r="B75" s="60" t="s">
        <v>714</v>
      </c>
      <c r="C75" s="65"/>
      <c r="D75" s="65"/>
      <c r="E75" s="65"/>
      <c r="F75" s="65"/>
      <c r="G75" s="65"/>
      <c r="H75" s="192">
        <f t="shared" ref="H75:H81" si="61">SUM(D75:G75)</f>
        <v>0</v>
      </c>
      <c r="I75" s="65"/>
      <c r="J75" s="65"/>
      <c r="K75" s="65"/>
      <c r="L75" s="65"/>
      <c r="M75" s="65"/>
      <c r="N75" s="65"/>
      <c r="O75" s="197">
        <f t="shared" ref="O75:O81" si="62">SUM(I75:N75)</f>
        <v>0</v>
      </c>
      <c r="P75" s="65"/>
      <c r="Q75" s="65"/>
      <c r="R75" s="65"/>
      <c r="S75" s="65"/>
      <c r="T75" s="65"/>
      <c r="U75" s="65"/>
      <c r="V75" s="197">
        <f t="shared" si="57"/>
        <v>0</v>
      </c>
      <c r="W75" s="192">
        <f t="shared" si="58"/>
        <v>0</v>
      </c>
      <c r="X75" s="62">
        <f t="shared" si="11"/>
        <v>0</v>
      </c>
      <c r="Y75" s="62"/>
      <c r="Z75" s="62"/>
      <c r="AA75" s="61">
        <f t="shared" si="59"/>
        <v>0</v>
      </c>
      <c r="AB75" s="62">
        <f t="shared" si="56"/>
        <v>0</v>
      </c>
      <c r="AC75" s="62"/>
      <c r="AD75" s="62"/>
      <c r="AE75" s="61">
        <f t="shared" si="60"/>
        <v>0</v>
      </c>
      <c r="AF75" s="62">
        <f t="shared" ref="AF75:AF85" si="63">IF(AA75=0,0,AE75/AA75-1)</f>
        <v>0</v>
      </c>
      <c r="AG75" s="70"/>
      <c r="AH75" s="70"/>
      <c r="AI75" s="70"/>
      <c r="AJ75" s="70"/>
      <c r="AK75" s="70"/>
      <c r="AL75" s="70"/>
    </row>
    <row r="76" spans="2:38" s="59" customFormat="1" ht="15.75" customHeight="1">
      <c r="B76" s="486" t="s">
        <v>713</v>
      </c>
      <c r="C76" s="65"/>
      <c r="D76" s="65"/>
      <c r="E76" s="65"/>
      <c r="F76" s="65"/>
      <c r="G76" s="65"/>
      <c r="H76" s="192">
        <f t="shared" si="61"/>
        <v>0</v>
      </c>
      <c r="I76" s="65"/>
      <c r="J76" s="65"/>
      <c r="K76" s="65"/>
      <c r="L76" s="65"/>
      <c r="M76" s="65"/>
      <c r="N76" s="65"/>
      <c r="O76" s="197">
        <f t="shared" si="62"/>
        <v>0</v>
      </c>
      <c r="P76" s="65"/>
      <c r="Q76" s="65"/>
      <c r="R76" s="65"/>
      <c r="S76" s="65"/>
      <c r="T76" s="65"/>
      <c r="U76" s="65"/>
      <c r="V76" s="197">
        <f t="shared" si="57"/>
        <v>0</v>
      </c>
      <c r="W76" s="192">
        <f t="shared" si="58"/>
        <v>0</v>
      </c>
      <c r="X76" s="62">
        <f t="shared" si="11"/>
        <v>0</v>
      </c>
      <c r="Y76" s="62"/>
      <c r="Z76" s="62"/>
      <c r="AA76" s="61">
        <f t="shared" si="59"/>
        <v>0</v>
      </c>
      <c r="AB76" s="62">
        <f t="shared" si="56"/>
        <v>0</v>
      </c>
      <c r="AC76" s="62"/>
      <c r="AD76" s="62"/>
      <c r="AE76" s="61">
        <f t="shared" si="60"/>
        <v>0</v>
      </c>
      <c r="AF76" s="62">
        <f t="shared" si="63"/>
        <v>0</v>
      </c>
      <c r="AG76" s="70"/>
      <c r="AH76" s="70"/>
      <c r="AI76" s="70"/>
      <c r="AJ76" s="70"/>
      <c r="AK76" s="70"/>
      <c r="AL76" s="70"/>
    </row>
    <row r="77" spans="2:38" s="59" customFormat="1" ht="15.75" customHeight="1">
      <c r="B77" s="60" t="s">
        <v>816</v>
      </c>
      <c r="C77" s="65"/>
      <c r="D77" s="65"/>
      <c r="E77" s="65"/>
      <c r="F77" s="65"/>
      <c r="G77" s="65"/>
      <c r="H77" s="192">
        <f t="shared" si="61"/>
        <v>0</v>
      </c>
      <c r="I77" s="65"/>
      <c r="J77" s="65"/>
      <c r="K77" s="65"/>
      <c r="L77" s="65"/>
      <c r="M77" s="65"/>
      <c r="N77" s="65"/>
      <c r="O77" s="197">
        <f t="shared" si="62"/>
        <v>0</v>
      </c>
      <c r="P77" s="65"/>
      <c r="Q77" s="65"/>
      <c r="R77" s="65"/>
      <c r="S77" s="65"/>
      <c r="T77" s="65"/>
      <c r="U77" s="65"/>
      <c r="V77" s="197">
        <f t="shared" si="57"/>
        <v>0</v>
      </c>
      <c r="W77" s="192">
        <f t="shared" si="58"/>
        <v>0</v>
      </c>
      <c r="X77" s="62">
        <f t="shared" si="11"/>
        <v>0</v>
      </c>
      <c r="Y77" s="62"/>
      <c r="Z77" s="62"/>
      <c r="AA77" s="61">
        <f t="shared" si="59"/>
        <v>0</v>
      </c>
      <c r="AB77" s="62">
        <f t="shared" si="56"/>
        <v>0</v>
      </c>
      <c r="AC77" s="62"/>
      <c r="AD77" s="62"/>
      <c r="AE77" s="61">
        <f t="shared" si="60"/>
        <v>0</v>
      </c>
      <c r="AF77" s="62">
        <f t="shared" si="63"/>
        <v>0</v>
      </c>
      <c r="AG77" s="70"/>
      <c r="AH77" s="70"/>
      <c r="AI77" s="70"/>
      <c r="AJ77" s="70"/>
      <c r="AK77" s="70"/>
      <c r="AL77" s="70"/>
    </row>
    <row r="78" spans="2:38" s="69" customFormat="1" ht="15.75" customHeight="1">
      <c r="B78" s="60" t="s">
        <v>817</v>
      </c>
      <c r="C78" s="65"/>
      <c r="D78" s="65"/>
      <c r="E78" s="65"/>
      <c r="F78" s="65"/>
      <c r="G78" s="65"/>
      <c r="H78" s="192">
        <f t="shared" si="61"/>
        <v>0</v>
      </c>
      <c r="I78" s="65"/>
      <c r="J78" s="65"/>
      <c r="K78" s="65"/>
      <c r="L78" s="65"/>
      <c r="M78" s="65"/>
      <c r="N78" s="65"/>
      <c r="O78" s="197">
        <f t="shared" si="62"/>
        <v>0</v>
      </c>
      <c r="P78" s="65"/>
      <c r="Q78" s="65"/>
      <c r="R78" s="65"/>
      <c r="S78" s="65"/>
      <c r="T78" s="65"/>
      <c r="U78" s="65"/>
      <c r="V78" s="197">
        <f t="shared" si="57"/>
        <v>0</v>
      </c>
      <c r="W78" s="192">
        <f t="shared" si="58"/>
        <v>0</v>
      </c>
      <c r="X78" s="62">
        <f t="shared" si="11"/>
        <v>0</v>
      </c>
      <c r="Y78" s="62"/>
      <c r="Z78" s="62"/>
      <c r="AA78" s="61">
        <f t="shared" si="59"/>
        <v>0</v>
      </c>
      <c r="AB78" s="62">
        <f t="shared" si="56"/>
        <v>0</v>
      </c>
      <c r="AC78" s="62"/>
      <c r="AD78" s="62"/>
      <c r="AE78" s="61">
        <f t="shared" si="60"/>
        <v>0</v>
      </c>
      <c r="AF78" s="62">
        <f t="shared" si="63"/>
        <v>0</v>
      </c>
      <c r="AG78" s="70"/>
      <c r="AH78" s="70"/>
      <c r="AI78" s="70"/>
      <c r="AJ78" s="70"/>
      <c r="AK78" s="70"/>
      <c r="AL78" s="70"/>
    </row>
    <row r="79" spans="2:38" s="59" customFormat="1" ht="15.75" customHeight="1">
      <c r="B79" s="60" t="s">
        <v>818</v>
      </c>
      <c r="C79" s="65"/>
      <c r="D79" s="65"/>
      <c r="E79" s="65"/>
      <c r="F79" s="65"/>
      <c r="G79" s="65"/>
      <c r="H79" s="192">
        <f t="shared" si="61"/>
        <v>0</v>
      </c>
      <c r="I79" s="65"/>
      <c r="J79" s="65"/>
      <c r="K79" s="65"/>
      <c r="L79" s="65"/>
      <c r="M79" s="65"/>
      <c r="N79" s="65"/>
      <c r="O79" s="197">
        <f t="shared" si="62"/>
        <v>0</v>
      </c>
      <c r="P79" s="65"/>
      <c r="Q79" s="65"/>
      <c r="R79" s="65"/>
      <c r="S79" s="65"/>
      <c r="T79" s="65"/>
      <c r="U79" s="65"/>
      <c r="V79" s="197">
        <f t="shared" si="57"/>
        <v>0</v>
      </c>
      <c r="W79" s="192">
        <f t="shared" si="58"/>
        <v>0</v>
      </c>
      <c r="X79" s="62">
        <f t="shared" si="11"/>
        <v>0</v>
      </c>
      <c r="Y79" s="62"/>
      <c r="Z79" s="62"/>
      <c r="AA79" s="61">
        <f t="shared" si="59"/>
        <v>0</v>
      </c>
      <c r="AB79" s="62">
        <f t="shared" si="56"/>
        <v>0</v>
      </c>
      <c r="AC79" s="62"/>
      <c r="AD79" s="62"/>
      <c r="AE79" s="61">
        <f t="shared" si="60"/>
        <v>0</v>
      </c>
      <c r="AF79" s="62">
        <f t="shared" si="63"/>
        <v>0</v>
      </c>
      <c r="AG79" s="70"/>
      <c r="AH79" s="70"/>
      <c r="AI79" s="70"/>
      <c r="AJ79" s="70"/>
      <c r="AK79" s="70"/>
      <c r="AL79" s="70"/>
    </row>
    <row r="80" spans="2:38" s="57" customFormat="1" ht="15.75" customHeight="1" collapsed="1">
      <c r="B80" s="68" t="s">
        <v>819</v>
      </c>
      <c r="C80" s="192">
        <f>SUM(C73:C79)</f>
        <v>0</v>
      </c>
      <c r="D80" s="192">
        <f t="shared" ref="D80:AE80" si="64">SUM(D73:D79)</f>
        <v>0</v>
      </c>
      <c r="E80" s="192">
        <f t="shared" si="64"/>
        <v>0</v>
      </c>
      <c r="F80" s="192">
        <f t="shared" si="64"/>
        <v>0</v>
      </c>
      <c r="G80" s="192">
        <f t="shared" si="64"/>
        <v>0</v>
      </c>
      <c r="H80" s="192">
        <f t="shared" si="61"/>
        <v>0</v>
      </c>
      <c r="I80" s="192">
        <f t="shared" si="64"/>
        <v>0</v>
      </c>
      <c r="J80" s="192">
        <f t="shared" si="64"/>
        <v>0</v>
      </c>
      <c r="K80" s="192">
        <f t="shared" si="64"/>
        <v>0</v>
      </c>
      <c r="L80" s="192">
        <f t="shared" si="64"/>
        <v>0</v>
      </c>
      <c r="M80" s="192">
        <f t="shared" si="64"/>
        <v>0</v>
      </c>
      <c r="N80" s="192">
        <f t="shared" si="64"/>
        <v>0</v>
      </c>
      <c r="O80" s="192">
        <f t="shared" si="62"/>
        <v>0</v>
      </c>
      <c r="P80" s="192">
        <f t="shared" si="64"/>
        <v>0</v>
      </c>
      <c r="Q80" s="192">
        <f t="shared" si="64"/>
        <v>0</v>
      </c>
      <c r="R80" s="192">
        <f t="shared" si="64"/>
        <v>0</v>
      </c>
      <c r="S80" s="192">
        <f t="shared" si="64"/>
        <v>0</v>
      </c>
      <c r="T80" s="192">
        <f t="shared" si="64"/>
        <v>0</v>
      </c>
      <c r="U80" s="192">
        <f t="shared" si="64"/>
        <v>0</v>
      </c>
      <c r="V80" s="192">
        <f t="shared" si="64"/>
        <v>0</v>
      </c>
      <c r="W80" s="192">
        <f t="shared" si="64"/>
        <v>0</v>
      </c>
      <c r="X80" s="193">
        <f t="shared" si="11"/>
        <v>0</v>
      </c>
      <c r="Y80" s="192">
        <f>SUM(Y73:Y79)</f>
        <v>0</v>
      </c>
      <c r="Z80" s="192">
        <f>SUM(Z73:Z79)</f>
        <v>0</v>
      </c>
      <c r="AA80" s="192">
        <f t="shared" si="64"/>
        <v>0</v>
      </c>
      <c r="AB80" s="193">
        <f t="shared" si="56"/>
        <v>0</v>
      </c>
      <c r="AC80" s="192">
        <f>SUM(AC73:AC79)</f>
        <v>0</v>
      </c>
      <c r="AD80" s="192">
        <f>SUM(AD73:AD79)</f>
        <v>0</v>
      </c>
      <c r="AE80" s="192">
        <f t="shared" si="64"/>
        <v>0</v>
      </c>
      <c r="AF80" s="193">
        <f t="shared" si="63"/>
        <v>0</v>
      </c>
      <c r="AG80" s="70"/>
      <c r="AH80" s="70"/>
      <c r="AI80" s="70"/>
      <c r="AJ80" s="70"/>
      <c r="AK80" s="70"/>
      <c r="AL80" s="70"/>
    </row>
    <row r="81" spans="1:38" s="57" customFormat="1" ht="15.75" customHeight="1" collapsed="1">
      <c r="B81" s="68" t="s">
        <v>820</v>
      </c>
      <c r="C81" s="192">
        <f>C72-C80</f>
        <v>0</v>
      </c>
      <c r="D81" s="192">
        <f t="shared" ref="D81:AE81" si="65">D72-D80</f>
        <v>0</v>
      </c>
      <c r="E81" s="192">
        <f t="shared" si="65"/>
        <v>0</v>
      </c>
      <c r="F81" s="192">
        <f t="shared" si="65"/>
        <v>0</v>
      </c>
      <c r="G81" s="192">
        <f t="shared" si="65"/>
        <v>0</v>
      </c>
      <c r="H81" s="192">
        <f t="shared" si="61"/>
        <v>0</v>
      </c>
      <c r="I81" s="192">
        <f t="shared" si="65"/>
        <v>0</v>
      </c>
      <c r="J81" s="192">
        <f t="shared" si="65"/>
        <v>0</v>
      </c>
      <c r="K81" s="192">
        <f t="shared" si="65"/>
        <v>0</v>
      </c>
      <c r="L81" s="192">
        <f t="shared" si="65"/>
        <v>0</v>
      </c>
      <c r="M81" s="192">
        <f t="shared" si="65"/>
        <v>0</v>
      </c>
      <c r="N81" s="192">
        <f t="shared" si="65"/>
        <v>0</v>
      </c>
      <c r="O81" s="192">
        <f t="shared" si="62"/>
        <v>0</v>
      </c>
      <c r="P81" s="192">
        <f t="shared" si="65"/>
        <v>0</v>
      </c>
      <c r="Q81" s="192">
        <f t="shared" si="65"/>
        <v>0</v>
      </c>
      <c r="R81" s="192">
        <f t="shared" si="65"/>
        <v>0</v>
      </c>
      <c r="S81" s="192">
        <f t="shared" si="65"/>
        <v>0</v>
      </c>
      <c r="T81" s="192">
        <f t="shared" si="65"/>
        <v>0</v>
      </c>
      <c r="U81" s="192">
        <f t="shared" si="65"/>
        <v>0</v>
      </c>
      <c r="V81" s="192">
        <f t="shared" si="65"/>
        <v>0</v>
      </c>
      <c r="W81" s="192">
        <f t="shared" si="65"/>
        <v>0</v>
      </c>
      <c r="X81" s="193">
        <f t="shared" si="11"/>
        <v>0</v>
      </c>
      <c r="Y81" s="192">
        <f>Y72-Y80</f>
        <v>0</v>
      </c>
      <c r="Z81" s="192">
        <f>Z72-Z80</f>
        <v>0</v>
      </c>
      <c r="AA81" s="192">
        <f t="shared" si="65"/>
        <v>0</v>
      </c>
      <c r="AB81" s="193">
        <f t="shared" si="56"/>
        <v>0</v>
      </c>
      <c r="AC81" s="192">
        <f>AC72-AC80</f>
        <v>0</v>
      </c>
      <c r="AD81" s="192">
        <f>AD72-AD80</f>
        <v>0</v>
      </c>
      <c r="AE81" s="192">
        <f t="shared" si="65"/>
        <v>0</v>
      </c>
      <c r="AF81" s="193">
        <f t="shared" si="63"/>
        <v>0</v>
      </c>
      <c r="AG81" s="70"/>
      <c r="AH81" s="70"/>
      <c r="AI81" s="70"/>
      <c r="AJ81" s="70"/>
      <c r="AK81" s="70"/>
      <c r="AL81" s="70"/>
    </row>
    <row r="82" spans="1:38" s="69" customFormat="1" ht="15.75" customHeight="1">
      <c r="B82" s="71" t="s">
        <v>821</v>
      </c>
      <c r="C82" s="67"/>
      <c r="D82" s="67"/>
      <c r="E82" s="67"/>
      <c r="F82" s="67"/>
      <c r="G82" s="67"/>
      <c r="H82" s="195"/>
      <c r="I82" s="67"/>
      <c r="J82" s="67"/>
      <c r="K82" s="67"/>
      <c r="L82" s="67"/>
      <c r="M82" s="67"/>
      <c r="N82" s="67"/>
      <c r="O82" s="195"/>
      <c r="P82" s="67"/>
      <c r="Q82" s="67"/>
      <c r="R82" s="67"/>
      <c r="S82" s="67"/>
      <c r="T82" s="67"/>
      <c r="U82" s="67"/>
      <c r="V82" s="195"/>
      <c r="W82" s="195"/>
      <c r="X82" s="72">
        <f>IF(H82=0,0,W82/H82-1)</f>
        <v>0</v>
      </c>
      <c r="Y82" s="72"/>
      <c r="Z82" s="72"/>
      <c r="AA82" s="61">
        <f>Y82+Z82</f>
        <v>0</v>
      </c>
      <c r="AB82" s="72">
        <f t="shared" si="56"/>
        <v>0</v>
      </c>
      <c r="AC82" s="72"/>
      <c r="AD82" s="72"/>
      <c r="AE82" s="61">
        <f>AC82+AD82</f>
        <v>0</v>
      </c>
      <c r="AF82" s="72">
        <f t="shared" si="63"/>
        <v>0</v>
      </c>
      <c r="AG82" s="70"/>
      <c r="AH82" s="70"/>
      <c r="AI82" s="70"/>
      <c r="AJ82" s="70"/>
      <c r="AK82" s="70"/>
      <c r="AL82" s="70"/>
    </row>
    <row r="83" spans="1:38" s="57" customFormat="1" ht="15.75" customHeight="1" collapsed="1">
      <c r="B83" s="68" t="s">
        <v>822</v>
      </c>
      <c r="C83" s="192">
        <f>SUM(C50,C64,C81,C82)</f>
        <v>219.33032300000195</v>
      </c>
      <c r="D83" s="192">
        <f t="shared" ref="D83:W83" si="66">SUM(D50,D64,D81,D82)</f>
        <v>-31.196914000000106</v>
      </c>
      <c r="E83" s="192">
        <f t="shared" si="66"/>
        <v>-3.9516091066670924</v>
      </c>
      <c r="F83" s="192">
        <f t="shared" si="66"/>
        <v>-3.8822826311097742</v>
      </c>
      <c r="G83" s="192">
        <f t="shared" si="66"/>
        <v>-3.1890178755556917</v>
      </c>
      <c r="H83" s="192">
        <f t="shared" si="66"/>
        <v>-42.219823613332665</v>
      </c>
      <c r="I83" s="192">
        <f t="shared" si="66"/>
        <v>-3.5009870155554381</v>
      </c>
      <c r="J83" s="192">
        <f t="shared" si="66"/>
        <v>-2.7730590222226965</v>
      </c>
      <c r="K83" s="192">
        <f t="shared" si="66"/>
        <v>-4.1249252955558404</v>
      </c>
      <c r="L83" s="192">
        <f t="shared" si="66"/>
        <v>-3.8822826311097742</v>
      </c>
      <c r="M83" s="192">
        <f t="shared" si="66"/>
        <v>-4.2289150088881797</v>
      </c>
      <c r="N83" s="192">
        <f t="shared" si="66"/>
        <v>-3.6396399666664365</v>
      </c>
      <c r="O83" s="192">
        <f t="shared" si="66"/>
        <v>-22.149808939998366</v>
      </c>
      <c r="P83" s="192">
        <f t="shared" si="66"/>
        <v>-3.6049767288886869</v>
      </c>
      <c r="Q83" s="192">
        <f t="shared" si="66"/>
        <v>-3.5703134911109373</v>
      </c>
      <c r="R83" s="192">
        <f t="shared" si="66"/>
        <v>-4.332904722222338</v>
      </c>
      <c r="S83" s="192">
        <f t="shared" si="66"/>
        <v>-4.332904722222338</v>
      </c>
      <c r="T83" s="192">
        <f t="shared" si="66"/>
        <v>-4.1942517711113396</v>
      </c>
      <c r="U83" s="192">
        <f t="shared" si="66"/>
        <v>-3.3623340644444397</v>
      </c>
      <c r="V83" s="192">
        <f t="shared" si="66"/>
        <v>-23.39768550000008</v>
      </c>
      <c r="W83" s="192">
        <f t="shared" si="66"/>
        <v>-45.547494440004812</v>
      </c>
      <c r="X83" s="193">
        <f>IF(H83=0,0,W83/H83-1)</f>
        <v>7.8817733990278915E-2</v>
      </c>
      <c r="Y83" s="192">
        <f>SUM(Y50,Y64,Y81,Y82)</f>
        <v>-12.751738597500662</v>
      </c>
      <c r="Z83" s="192">
        <f>SUM(Z50,Z64,Z81,Z82)</f>
        <v>-12.751738597500662</v>
      </c>
      <c r="AA83" s="192">
        <f>SUM(AA50,AA64,AA81,AA82)</f>
        <v>-25.503477195001324</v>
      </c>
      <c r="AB83" s="193">
        <f t="shared" si="56"/>
        <v>-0.44006849315071506</v>
      </c>
      <c r="AC83" s="192">
        <f>SUM(AC50,AC64,AC81,AC82)</f>
        <v>-12.879255983472831</v>
      </c>
      <c r="AD83" s="192">
        <f>SUM(AD50,AD64,AD81,AD82)</f>
        <v>-12.879255983472831</v>
      </c>
      <c r="AE83" s="192">
        <f>SUM(AE50,AE64,AE81,AE82)</f>
        <v>-25.758511966945662</v>
      </c>
      <c r="AF83" s="193">
        <f t="shared" si="63"/>
        <v>9.9999999997775202E-3</v>
      </c>
      <c r="AG83" s="70"/>
      <c r="AH83" s="70"/>
      <c r="AI83" s="70"/>
      <c r="AJ83" s="70"/>
      <c r="AK83" s="70"/>
      <c r="AL83" s="70"/>
    </row>
    <row r="84" spans="1:38" s="69" customFormat="1" ht="15.75" customHeight="1">
      <c r="B84" s="71" t="s">
        <v>823</v>
      </c>
      <c r="C84" s="67">
        <f>'[98]S05(1)现金流量明细表(直接法)'!$E$83/10000</f>
        <v>267.07784900000001</v>
      </c>
      <c r="D84" s="67">
        <f>'[95]S05(1)现金流量明细表(直接法)'!$E$83/10000</f>
        <v>486.40817199999998</v>
      </c>
      <c r="E84" s="192">
        <f t="shared" ref="E84:U84" si="67">D85</f>
        <v>455.21125799999987</v>
      </c>
      <c r="F84" s="192">
        <f t="shared" si="67"/>
        <v>451.25964889333278</v>
      </c>
      <c r="G84" s="192">
        <f t="shared" si="67"/>
        <v>447.37736626222301</v>
      </c>
      <c r="H84" s="192">
        <f>D84</f>
        <v>486.40817199999998</v>
      </c>
      <c r="I84" s="192">
        <f>G85</f>
        <v>444.18834838666731</v>
      </c>
      <c r="J84" s="192">
        <f t="shared" si="67"/>
        <v>440.68736137111188</v>
      </c>
      <c r="K84" s="192">
        <f t="shared" si="67"/>
        <v>437.91430234888918</v>
      </c>
      <c r="L84" s="192">
        <f t="shared" si="67"/>
        <v>433.78937705333334</v>
      </c>
      <c r="M84" s="192">
        <f t="shared" si="67"/>
        <v>429.90709442222357</v>
      </c>
      <c r="N84" s="192">
        <f t="shared" si="67"/>
        <v>425.67817941333539</v>
      </c>
      <c r="O84" s="192">
        <f>G85</f>
        <v>444.18834838666731</v>
      </c>
      <c r="P84" s="192">
        <f>N85</f>
        <v>422.03853944666895</v>
      </c>
      <c r="Q84" s="192">
        <f t="shared" si="67"/>
        <v>418.43356271778026</v>
      </c>
      <c r="R84" s="192">
        <f t="shared" si="67"/>
        <v>414.86324922666932</v>
      </c>
      <c r="S84" s="192">
        <f t="shared" si="67"/>
        <v>410.53034450444699</v>
      </c>
      <c r="T84" s="192">
        <f t="shared" si="67"/>
        <v>406.19743978222465</v>
      </c>
      <c r="U84" s="192">
        <f t="shared" si="67"/>
        <v>402.00318801111331</v>
      </c>
      <c r="V84" s="192">
        <f>O85</f>
        <v>422.03853944666895</v>
      </c>
      <c r="W84" s="192">
        <f>G85</f>
        <v>444.18834838666731</v>
      </c>
      <c r="X84" s="72">
        <f>IF(H84=0,0,W84/H84-1)</f>
        <v>-8.6799165893398422E-2</v>
      </c>
      <c r="Y84" s="192">
        <f>U85</f>
        <v>398.64085394666887</v>
      </c>
      <c r="Z84" s="192">
        <f>Y85</f>
        <v>385.88911534916821</v>
      </c>
      <c r="AA84" s="223">
        <f>U85</f>
        <v>398.64085394666887</v>
      </c>
      <c r="AB84" s="72">
        <f t="shared" si="56"/>
        <v>-0.1025409482383568</v>
      </c>
      <c r="AC84" s="192">
        <f>Z85</f>
        <v>373.13737675166755</v>
      </c>
      <c r="AD84" s="192">
        <f>AC85</f>
        <v>360.25812076819471</v>
      </c>
      <c r="AE84" s="223">
        <f>AA85</f>
        <v>373.13737675166755</v>
      </c>
      <c r="AF84" s="72">
        <f t="shared" si="63"/>
        <v>-6.3976075062324722E-2</v>
      </c>
      <c r="AG84" s="70"/>
      <c r="AH84" s="70"/>
      <c r="AI84" s="70"/>
      <c r="AJ84" s="70"/>
      <c r="AK84" s="70"/>
      <c r="AL84" s="70"/>
    </row>
    <row r="85" spans="1:38" s="69" customFormat="1" ht="15.75" customHeight="1">
      <c r="B85" s="71" t="s">
        <v>824</v>
      </c>
      <c r="C85" s="192">
        <f>SUM(C83:C84)</f>
        <v>486.40817200000197</v>
      </c>
      <c r="D85" s="192">
        <f t="shared" ref="D85:U85" si="68">SUM(D83:D84)</f>
        <v>455.21125799999987</v>
      </c>
      <c r="E85" s="192">
        <f t="shared" si="68"/>
        <v>451.25964889333278</v>
      </c>
      <c r="F85" s="192">
        <f t="shared" si="68"/>
        <v>447.37736626222301</v>
      </c>
      <c r="G85" s="192">
        <f t="shared" si="68"/>
        <v>444.18834838666731</v>
      </c>
      <c r="H85" s="192">
        <f>G85</f>
        <v>444.18834838666731</v>
      </c>
      <c r="I85" s="192">
        <f t="shared" si="68"/>
        <v>440.68736137111188</v>
      </c>
      <c r="J85" s="192">
        <f t="shared" si="68"/>
        <v>437.91430234888918</v>
      </c>
      <c r="K85" s="192">
        <f t="shared" si="68"/>
        <v>433.78937705333334</v>
      </c>
      <c r="L85" s="192">
        <f t="shared" si="68"/>
        <v>429.90709442222357</v>
      </c>
      <c r="M85" s="192">
        <f t="shared" si="68"/>
        <v>425.67817941333539</v>
      </c>
      <c r="N85" s="192">
        <f t="shared" si="68"/>
        <v>422.03853944666895</v>
      </c>
      <c r="O85" s="192">
        <f>N85</f>
        <v>422.03853944666895</v>
      </c>
      <c r="P85" s="192">
        <f t="shared" si="68"/>
        <v>418.43356271778026</v>
      </c>
      <c r="Q85" s="192">
        <f t="shared" si="68"/>
        <v>414.86324922666932</v>
      </c>
      <c r="R85" s="192">
        <f t="shared" si="68"/>
        <v>410.53034450444699</v>
      </c>
      <c r="S85" s="192">
        <f t="shared" si="68"/>
        <v>406.19743978222465</v>
      </c>
      <c r="T85" s="192">
        <f t="shared" si="68"/>
        <v>402.00318801111331</v>
      </c>
      <c r="U85" s="192">
        <f t="shared" si="68"/>
        <v>398.64085394666887</v>
      </c>
      <c r="V85" s="192">
        <f>U85</f>
        <v>398.64085394666887</v>
      </c>
      <c r="W85" s="192">
        <f>U85</f>
        <v>398.64085394666887</v>
      </c>
      <c r="X85" s="72">
        <f>IF(H85=0,0,W85/H85-1)</f>
        <v>-0.1025409482383568</v>
      </c>
      <c r="Y85" s="192">
        <f>SUM(Y83:Y84)</f>
        <v>385.88911534916821</v>
      </c>
      <c r="Z85" s="192">
        <f>SUM(Z83:Z84)</f>
        <v>373.13737675166755</v>
      </c>
      <c r="AA85" s="223">
        <f>Z85</f>
        <v>373.13737675166755</v>
      </c>
      <c r="AB85" s="72">
        <f t="shared" si="56"/>
        <v>-6.3976075062324722E-2</v>
      </c>
      <c r="AC85" s="192">
        <f>SUM(AC83:AC84)</f>
        <v>360.25812076819471</v>
      </c>
      <c r="AD85" s="192">
        <f>SUM(AD83:AD84)</f>
        <v>347.37886478472188</v>
      </c>
      <c r="AE85" s="223">
        <f>AD85</f>
        <v>347.37886478472188</v>
      </c>
      <c r="AF85" s="72">
        <f t="shared" si="63"/>
        <v>-6.9032248099038851E-2</v>
      </c>
      <c r="AG85" s="70"/>
      <c r="AH85" s="70"/>
      <c r="AI85" s="70"/>
      <c r="AJ85" s="70"/>
      <c r="AK85" s="70"/>
      <c r="AL85" s="70"/>
    </row>
    <row r="86" spans="1:38" s="94" customFormat="1" ht="18.75" customHeight="1">
      <c r="A86" s="90"/>
      <c r="B86" s="91" t="s">
        <v>611</v>
      </c>
      <c r="C86" s="91"/>
      <c r="D86" s="92" t="e">
        <f>D50-D113</f>
        <v>#REF!</v>
      </c>
      <c r="E86" s="92"/>
      <c r="F86" s="92"/>
      <c r="G86" s="92"/>
      <c r="H86" s="92" t="e">
        <f>H50-H113</f>
        <v>#REF!</v>
      </c>
      <c r="I86" s="92"/>
      <c r="J86" s="92"/>
      <c r="K86" s="92"/>
      <c r="L86" s="92"/>
      <c r="M86" s="92"/>
      <c r="N86" s="92"/>
      <c r="O86" s="92"/>
      <c r="P86" s="92"/>
      <c r="Q86" s="92"/>
      <c r="R86" s="92"/>
      <c r="S86" s="92"/>
      <c r="T86" s="92"/>
      <c r="U86" s="92"/>
      <c r="V86" s="92"/>
      <c r="W86" s="92">
        <f>W50-W113</f>
        <v>0</v>
      </c>
      <c r="X86" s="93"/>
      <c r="Y86" s="93"/>
      <c r="Z86" s="93"/>
      <c r="AA86" s="92"/>
      <c r="AB86" s="93"/>
      <c r="AC86" s="93"/>
      <c r="AD86" s="93"/>
      <c r="AE86" s="92"/>
      <c r="AF86" s="93"/>
      <c r="AG86" s="70"/>
      <c r="AH86" s="70"/>
      <c r="AI86" s="70"/>
      <c r="AJ86" s="70"/>
      <c r="AK86" s="70"/>
      <c r="AL86" s="70"/>
    </row>
    <row r="87" spans="1:38" s="94" customFormat="1" ht="18.75" customHeight="1">
      <c r="A87" s="90"/>
      <c r="B87" s="578" t="s">
        <v>1603</v>
      </c>
      <c r="C87" s="91"/>
      <c r="D87" s="92"/>
      <c r="E87" s="92"/>
      <c r="F87" s="92"/>
      <c r="G87" s="92"/>
      <c r="H87" s="92"/>
      <c r="I87" s="92"/>
      <c r="J87" s="92"/>
      <c r="K87" s="92"/>
      <c r="L87" s="92"/>
      <c r="M87" s="92"/>
      <c r="N87" s="92"/>
      <c r="O87" s="92"/>
      <c r="P87" s="92"/>
      <c r="Q87" s="92"/>
      <c r="R87" s="92"/>
      <c r="S87" s="92"/>
      <c r="T87" s="92"/>
      <c r="U87" s="92"/>
      <c r="V87" s="92"/>
      <c r="W87" s="92"/>
      <c r="X87" s="579"/>
      <c r="Y87" s="579"/>
      <c r="Z87" s="579"/>
      <c r="AA87" s="92"/>
      <c r="AB87" s="579"/>
      <c r="AC87" s="579"/>
      <c r="AD87" s="579"/>
      <c r="AE87" s="92"/>
      <c r="AF87" s="579"/>
      <c r="AG87" s="70"/>
      <c r="AH87" s="70"/>
      <c r="AI87" s="70"/>
      <c r="AJ87" s="70"/>
      <c r="AK87" s="70"/>
      <c r="AL87" s="70"/>
    </row>
    <row r="88" spans="1:38" s="94" customFormat="1" ht="27" customHeight="1">
      <c r="A88" s="90"/>
      <c r="B88" s="580" t="s">
        <v>1604</v>
      </c>
      <c r="C88" s="581">
        <f>C50-C14+C47</f>
        <v>22783.330323000002</v>
      </c>
      <c r="D88" s="581">
        <f t="shared" ref="D88:V88" si="69">D50-D14+D47</f>
        <v>13835.803086</v>
      </c>
      <c r="E88" s="581">
        <f t="shared" si="69"/>
        <v>1752.5350575599991</v>
      </c>
      <c r="F88" s="581">
        <f t="shared" si="69"/>
        <v>1721.788828480001</v>
      </c>
      <c r="G88" s="581">
        <f t="shared" si="69"/>
        <v>1414.3265376799998</v>
      </c>
      <c r="H88" s="581">
        <f t="shared" si="69"/>
        <v>18724.453509719991</v>
      </c>
      <c r="I88" s="581">
        <f t="shared" si="69"/>
        <v>1552.6845685399999</v>
      </c>
      <c r="J88" s="581">
        <f t="shared" si="69"/>
        <v>1229.8491631999996</v>
      </c>
      <c r="K88" s="581">
        <f t="shared" si="69"/>
        <v>1829.4006302599996</v>
      </c>
      <c r="L88" s="581">
        <f t="shared" si="69"/>
        <v>1721.788828480001</v>
      </c>
      <c r="M88" s="581">
        <f t="shared" si="69"/>
        <v>1875.5199738800002</v>
      </c>
      <c r="N88" s="581">
        <f t="shared" si="69"/>
        <v>1614.1770267000002</v>
      </c>
      <c r="O88" s="581">
        <f t="shared" si="69"/>
        <v>9823.4201910600023</v>
      </c>
      <c r="P88" s="581">
        <f t="shared" si="69"/>
        <v>1598.8039121600002</v>
      </c>
      <c r="Q88" s="581">
        <f t="shared" si="69"/>
        <v>1583.43079762</v>
      </c>
      <c r="R88" s="581">
        <f t="shared" si="69"/>
        <v>1921.6393174999994</v>
      </c>
      <c r="S88" s="581">
        <f t="shared" si="69"/>
        <v>1921.6393174999994</v>
      </c>
      <c r="T88" s="581">
        <f t="shared" si="69"/>
        <v>1860.1468593399995</v>
      </c>
      <c r="U88" s="581">
        <f t="shared" si="69"/>
        <v>1491.1921103799998</v>
      </c>
      <c r="V88" s="581">
        <f t="shared" si="69"/>
        <v>10376.8523145</v>
      </c>
      <c r="W88" s="581">
        <f>W50-W14+W47</f>
        <v>20200.272505559995</v>
      </c>
      <c r="X88" s="70"/>
      <c r="Y88" s="70"/>
      <c r="Z88" s="70"/>
      <c r="AA88" s="70"/>
      <c r="AB88" s="70"/>
      <c r="AC88" s="70"/>
    </row>
    <row r="89" spans="1:38" s="94" customFormat="1" ht="18.75" customHeight="1">
      <c r="A89" s="90"/>
      <c r="B89" s="580" t="s">
        <v>1605</v>
      </c>
      <c r="C89" s="581"/>
      <c r="D89" s="581"/>
      <c r="E89" s="581"/>
      <c r="F89" s="581"/>
      <c r="G89" s="581"/>
      <c r="H89" s="581">
        <f>SUM(D89:G89)</f>
        <v>0</v>
      </c>
      <c r="I89" s="581"/>
      <c r="J89" s="581"/>
      <c r="K89" s="581"/>
      <c r="L89" s="581"/>
      <c r="M89" s="581"/>
      <c r="N89" s="581"/>
      <c r="O89" s="581">
        <f>SUM(I89:N89)</f>
        <v>0</v>
      </c>
      <c r="P89" s="581"/>
      <c r="Q89" s="581"/>
      <c r="R89" s="581"/>
      <c r="S89" s="581"/>
      <c r="T89" s="581"/>
      <c r="U89" s="581"/>
      <c r="V89" s="581">
        <f>SUM(P89:U89)</f>
        <v>0</v>
      </c>
      <c r="W89" s="581">
        <f>O89+V89</f>
        <v>0</v>
      </c>
      <c r="X89" s="70"/>
      <c r="Y89" s="70"/>
      <c r="Z89" s="70"/>
      <c r="AA89" s="70"/>
      <c r="AB89" s="70"/>
      <c r="AC89" s="70"/>
    </row>
    <row r="90" spans="1:38" s="94" customFormat="1" ht="18.75" customHeight="1">
      <c r="A90" s="90"/>
      <c r="B90" s="580" t="s">
        <v>1606</v>
      </c>
      <c r="C90" s="581"/>
      <c r="D90" s="581"/>
      <c r="E90" s="581"/>
      <c r="F90" s="581"/>
      <c r="G90" s="581"/>
      <c r="H90" s="581">
        <f>SUM(D90:G90)</f>
        <v>0</v>
      </c>
      <c r="I90" s="581"/>
      <c r="J90" s="581"/>
      <c r="K90" s="581"/>
      <c r="L90" s="581"/>
      <c r="M90" s="581"/>
      <c r="N90" s="581"/>
      <c r="O90" s="581">
        <f>SUM(I90:N90)</f>
        <v>0</v>
      </c>
      <c r="P90" s="581"/>
      <c r="Q90" s="581"/>
      <c r="R90" s="581"/>
      <c r="S90" s="581"/>
      <c r="T90" s="581"/>
      <c r="U90" s="581"/>
      <c r="V90" s="581">
        <f>SUM(P90:U90)</f>
        <v>0</v>
      </c>
      <c r="W90" s="581">
        <f>O90+V90</f>
        <v>0</v>
      </c>
      <c r="X90" s="70"/>
      <c r="Y90" s="70"/>
      <c r="Z90" s="70"/>
      <c r="AA90" s="70"/>
      <c r="AB90" s="70"/>
      <c r="AC90" s="70"/>
    </row>
    <row r="91" spans="1:38" s="94" customFormat="1" ht="18.75" customHeight="1">
      <c r="A91" s="90"/>
      <c r="B91" s="580" t="s">
        <v>1607</v>
      </c>
      <c r="C91" s="581">
        <f>C88-C89-C90</f>
        <v>22783.330323000002</v>
      </c>
      <c r="D91" s="581">
        <f t="shared" ref="D91:V91" si="70">D88-D89-D90</f>
        <v>13835.803086</v>
      </c>
      <c r="E91" s="581">
        <f t="shared" si="70"/>
        <v>1752.5350575599991</v>
      </c>
      <c r="F91" s="581">
        <f t="shared" si="70"/>
        <v>1721.788828480001</v>
      </c>
      <c r="G91" s="581">
        <f t="shared" si="70"/>
        <v>1414.3265376799998</v>
      </c>
      <c r="H91" s="581">
        <f>H88-H89-H90</f>
        <v>18724.453509719991</v>
      </c>
      <c r="I91" s="581">
        <f t="shared" si="70"/>
        <v>1552.6845685399999</v>
      </c>
      <c r="J91" s="581">
        <f t="shared" si="70"/>
        <v>1229.8491631999996</v>
      </c>
      <c r="K91" s="581">
        <f t="shared" si="70"/>
        <v>1829.4006302599996</v>
      </c>
      <c r="L91" s="581">
        <f t="shared" si="70"/>
        <v>1721.788828480001</v>
      </c>
      <c r="M91" s="581">
        <f t="shared" si="70"/>
        <v>1875.5199738800002</v>
      </c>
      <c r="N91" s="581">
        <f t="shared" si="70"/>
        <v>1614.1770267000002</v>
      </c>
      <c r="O91" s="581">
        <f>O88-O89-O90</f>
        <v>9823.4201910600023</v>
      </c>
      <c r="P91" s="581">
        <f t="shared" si="70"/>
        <v>1598.8039121600002</v>
      </c>
      <c r="Q91" s="581">
        <f t="shared" si="70"/>
        <v>1583.43079762</v>
      </c>
      <c r="R91" s="581">
        <f t="shared" si="70"/>
        <v>1921.6393174999994</v>
      </c>
      <c r="S91" s="581">
        <f t="shared" si="70"/>
        <v>1921.6393174999994</v>
      </c>
      <c r="T91" s="581">
        <f t="shared" si="70"/>
        <v>1860.1468593399995</v>
      </c>
      <c r="U91" s="581">
        <f t="shared" si="70"/>
        <v>1491.1921103799998</v>
      </c>
      <c r="V91" s="581">
        <f t="shared" si="70"/>
        <v>10376.8523145</v>
      </c>
      <c r="W91" s="581">
        <f>W88-W89-W90</f>
        <v>20200.272505559995</v>
      </c>
      <c r="X91" s="70"/>
      <c r="Y91" s="70"/>
      <c r="Z91" s="70"/>
      <c r="AA91" s="70"/>
      <c r="AB91" s="70"/>
      <c r="AC91" s="70"/>
    </row>
    <row r="92" spans="1:38" s="94" customFormat="1" ht="18.75" customHeight="1">
      <c r="A92" s="90"/>
      <c r="B92" s="580" t="s">
        <v>1608</v>
      </c>
      <c r="C92" s="581"/>
      <c r="D92" s="581"/>
      <c r="E92" s="581">
        <f>E91+D92</f>
        <v>1752.5350575599991</v>
      </c>
      <c r="F92" s="581">
        <f>F91+E92</f>
        <v>3474.3238860400002</v>
      </c>
      <c r="G92" s="581">
        <f>G91+F92</f>
        <v>4888.6504237199997</v>
      </c>
      <c r="H92" s="581">
        <f>G92</f>
        <v>4888.6504237199997</v>
      </c>
      <c r="I92" s="581">
        <f>G92+I91</f>
        <v>6441.3349922599991</v>
      </c>
      <c r="J92" s="581">
        <f>I92+J91</f>
        <v>7671.1841554599987</v>
      </c>
      <c r="K92" s="581">
        <f>J92+K91</f>
        <v>9500.5847857199988</v>
      </c>
      <c r="L92" s="581">
        <f>K92+L91</f>
        <v>11222.3736142</v>
      </c>
      <c r="M92" s="581">
        <f>L92+M91</f>
        <v>13097.89358808</v>
      </c>
      <c r="N92" s="581">
        <f>M92+N91</f>
        <v>14712.070614780001</v>
      </c>
      <c r="O92" s="581">
        <f>N92</f>
        <v>14712.070614780001</v>
      </c>
      <c r="P92" s="581">
        <f t="shared" ref="P92:U92" si="71">N92+P91</f>
        <v>16310.874526940001</v>
      </c>
      <c r="Q92" s="581">
        <f t="shared" si="71"/>
        <v>16295.501412400001</v>
      </c>
      <c r="R92" s="581">
        <f t="shared" si="71"/>
        <v>18232.51384444</v>
      </c>
      <c r="S92" s="581">
        <f t="shared" si="71"/>
        <v>18217.140729899998</v>
      </c>
      <c r="T92" s="581">
        <f t="shared" si="71"/>
        <v>20092.660703779999</v>
      </c>
      <c r="U92" s="581">
        <f t="shared" si="71"/>
        <v>19708.33284028</v>
      </c>
      <c r="V92" s="581">
        <f>U92</f>
        <v>19708.33284028</v>
      </c>
      <c r="W92" s="581">
        <f>U92</f>
        <v>19708.33284028</v>
      </c>
      <c r="X92" s="70"/>
      <c r="Y92" s="70"/>
      <c r="Z92" s="70"/>
      <c r="AA92" s="70"/>
      <c r="AB92" s="70"/>
      <c r="AC92" s="70"/>
    </row>
    <row r="93" spans="1:38" s="94" customFormat="1" ht="18.75" customHeight="1">
      <c r="A93" s="90"/>
      <c r="B93" s="580" t="s">
        <v>1609</v>
      </c>
      <c r="C93" s="581"/>
      <c r="D93" s="581">
        <f>D92*0.07</f>
        <v>0</v>
      </c>
      <c r="E93" s="581">
        <f t="shared" ref="E93:U93" si="72">E92*0.07</f>
        <v>122.67745402919995</v>
      </c>
      <c r="F93" s="581">
        <f t="shared" si="72"/>
        <v>243.20267202280004</v>
      </c>
      <c r="G93" s="581">
        <f t="shared" si="72"/>
        <v>342.20552966040003</v>
      </c>
      <c r="H93" s="581">
        <f>SUM(D93:G93)</f>
        <v>708.08565571240001</v>
      </c>
      <c r="I93" s="581">
        <f>I92*0.07</f>
        <v>450.8934494582</v>
      </c>
      <c r="J93" s="581">
        <f t="shared" si="72"/>
        <v>536.98289088219997</v>
      </c>
      <c r="K93" s="581">
        <f t="shared" si="72"/>
        <v>665.04093500039994</v>
      </c>
      <c r="L93" s="581">
        <f t="shared" si="72"/>
        <v>785.56615299400005</v>
      </c>
      <c r="M93" s="581">
        <f t="shared" si="72"/>
        <v>916.85255116560006</v>
      </c>
      <c r="N93" s="581">
        <f t="shared" si="72"/>
        <v>1029.8449430346002</v>
      </c>
      <c r="O93" s="581">
        <f>SUM(I93:N93)</f>
        <v>4385.1809225349998</v>
      </c>
      <c r="P93" s="581">
        <f t="shared" si="72"/>
        <v>1141.7612168858002</v>
      </c>
      <c r="Q93" s="581">
        <f t="shared" si="72"/>
        <v>1140.6850988680001</v>
      </c>
      <c r="R93" s="581">
        <f t="shared" si="72"/>
        <v>1276.2759691108001</v>
      </c>
      <c r="S93" s="581">
        <f t="shared" si="72"/>
        <v>1275.199851093</v>
      </c>
      <c r="T93" s="581">
        <f t="shared" si="72"/>
        <v>1406.4862492646</v>
      </c>
      <c r="U93" s="581">
        <f t="shared" si="72"/>
        <v>1379.5832988196</v>
      </c>
      <c r="V93" s="581">
        <f>SUM(P93:U93)</f>
        <v>7619.9916840418</v>
      </c>
      <c r="W93" s="581">
        <f>O93+V93</f>
        <v>12005.1726065768</v>
      </c>
      <c r="X93" s="70"/>
      <c r="Y93" s="70"/>
      <c r="Z93" s="70"/>
      <c r="AA93" s="70"/>
      <c r="AB93" s="70"/>
      <c r="AC93" s="70"/>
    </row>
    <row r="94" spans="1:38" s="94" customFormat="1" ht="18.75" customHeight="1">
      <c r="A94" s="90"/>
      <c r="B94" s="708" t="s">
        <v>2055</v>
      </c>
      <c r="C94" s="707"/>
      <c r="D94" s="707"/>
      <c r="E94" s="707"/>
      <c r="F94" s="707"/>
      <c r="G94" s="707"/>
      <c r="H94" s="707"/>
      <c r="I94" s="707"/>
      <c r="J94" s="707"/>
      <c r="K94" s="707"/>
      <c r="L94" s="707"/>
      <c r="M94" s="707"/>
      <c r="N94" s="707"/>
      <c r="O94" s="707"/>
      <c r="P94" s="707"/>
      <c r="Q94" s="707"/>
      <c r="R94" s="707"/>
      <c r="S94" s="707"/>
      <c r="T94" s="707"/>
      <c r="U94" s="707"/>
      <c r="V94" s="707"/>
      <c r="W94" s="707"/>
      <c r="X94" s="70"/>
      <c r="Y94" s="70"/>
      <c r="Z94" s="70"/>
      <c r="AA94" s="70"/>
      <c r="AB94" s="70"/>
      <c r="AC94" s="70"/>
    </row>
    <row r="95" spans="1:38" s="75" customFormat="1" ht="18" customHeight="1">
      <c r="B95" s="76" t="s">
        <v>825</v>
      </c>
      <c r="C95" s="76"/>
      <c r="D95" s="77"/>
      <c r="E95" s="77"/>
      <c r="F95" s="77"/>
      <c r="G95" s="77"/>
      <c r="H95" s="77"/>
      <c r="I95" s="77"/>
      <c r="J95" s="77"/>
      <c r="K95" s="77"/>
      <c r="L95" s="77"/>
      <c r="M95" s="77"/>
      <c r="N95" s="77"/>
      <c r="O95" s="77"/>
      <c r="P95" s="77"/>
      <c r="Q95" s="77"/>
      <c r="R95" s="77"/>
      <c r="S95" s="77"/>
      <c r="T95" s="77"/>
      <c r="U95" s="77"/>
      <c r="V95" s="77"/>
      <c r="W95" s="77"/>
      <c r="X95" s="78"/>
      <c r="Y95" s="78"/>
      <c r="Z95" s="78"/>
      <c r="AA95" s="77"/>
      <c r="AB95" s="78"/>
      <c r="AC95" s="78"/>
      <c r="AD95" s="78"/>
      <c r="AE95" s="77"/>
      <c r="AF95" s="78"/>
      <c r="AG95" s="70"/>
      <c r="AH95" s="70"/>
      <c r="AI95" s="70"/>
      <c r="AJ95" s="70"/>
      <c r="AK95" s="70"/>
      <c r="AL95" s="70"/>
    </row>
    <row r="96" spans="1:38" s="69" customFormat="1" ht="15.75" customHeight="1">
      <c r="B96" s="309" t="s">
        <v>993</v>
      </c>
      <c r="C96" s="77"/>
      <c r="D96" s="192" t="e">
        <f>'M2-利润表'!D24</f>
        <v>#REF!</v>
      </c>
      <c r="E96" s="77"/>
      <c r="F96" s="77"/>
      <c r="G96" s="77"/>
      <c r="H96" s="192" t="e">
        <f>'M2-利润表'!H24</f>
        <v>#REF!</v>
      </c>
      <c r="I96" s="77"/>
      <c r="J96" s="77"/>
      <c r="K96" s="77"/>
      <c r="L96" s="77"/>
      <c r="M96" s="77"/>
      <c r="N96" s="77"/>
      <c r="O96" s="77"/>
      <c r="P96" s="77"/>
      <c r="Q96" s="77"/>
      <c r="R96" s="77"/>
      <c r="S96" s="77"/>
      <c r="T96" s="77"/>
      <c r="U96" s="77"/>
      <c r="V96" s="77"/>
      <c r="W96" s="192">
        <f>'M2-利润表'!W24</f>
        <v>5658.6806452100336</v>
      </c>
      <c r="X96" s="78"/>
      <c r="Y96" s="78"/>
      <c r="Z96" s="78"/>
      <c r="AA96" s="77"/>
      <c r="AB96" s="78"/>
      <c r="AC96" s="78"/>
      <c r="AD96" s="78"/>
      <c r="AE96" s="77"/>
      <c r="AF96" s="78"/>
      <c r="AG96" s="77"/>
    </row>
    <row r="97" spans="2:33" s="69" customFormat="1" ht="15.75" customHeight="1">
      <c r="B97" s="79" t="s">
        <v>826</v>
      </c>
      <c r="C97" s="77"/>
      <c r="D97" s="67"/>
      <c r="E97" s="77"/>
      <c r="F97" s="77"/>
      <c r="G97" s="77"/>
      <c r="H97" s="67"/>
      <c r="I97" s="77"/>
      <c r="J97" s="77"/>
      <c r="K97" s="77"/>
      <c r="L97" s="77"/>
      <c r="M97" s="77"/>
      <c r="N97" s="77"/>
      <c r="O97" s="77"/>
      <c r="P97" s="77"/>
      <c r="Q97" s="77"/>
      <c r="R97" s="77"/>
      <c r="S97" s="77"/>
      <c r="T97" s="77"/>
      <c r="U97" s="77"/>
      <c r="V97" s="77"/>
      <c r="W97" s="67"/>
      <c r="X97" s="78"/>
      <c r="Y97" s="78"/>
      <c r="Z97" s="78"/>
      <c r="AA97" s="77"/>
      <c r="AB97" s="78"/>
      <c r="AC97" s="78"/>
      <c r="AD97" s="78"/>
      <c r="AE97" s="77"/>
      <c r="AF97" s="78"/>
      <c r="AG97" s="77"/>
    </row>
    <row r="98" spans="2:33" s="69" customFormat="1" ht="15.75" customHeight="1">
      <c r="B98" s="80" t="s">
        <v>827</v>
      </c>
      <c r="C98" s="77"/>
      <c r="D98" s="67"/>
      <c r="E98" s="77"/>
      <c r="F98" s="77"/>
      <c r="G98" s="77"/>
      <c r="H98" s="67"/>
      <c r="I98" s="77"/>
      <c r="J98" s="77"/>
      <c r="K98" s="77"/>
      <c r="L98" s="77"/>
      <c r="M98" s="77"/>
      <c r="N98" s="77"/>
      <c r="O98" s="77"/>
      <c r="P98" s="77"/>
      <c r="Q98" s="77"/>
      <c r="R98" s="77"/>
      <c r="S98" s="77"/>
      <c r="T98" s="77"/>
      <c r="U98" s="77"/>
      <c r="V98" s="77"/>
      <c r="W98" s="67"/>
      <c r="X98" s="78"/>
      <c r="Y98" s="78"/>
      <c r="Z98" s="78"/>
      <c r="AA98" s="77"/>
      <c r="AB98" s="78"/>
      <c r="AC98" s="78"/>
      <c r="AD98" s="78"/>
      <c r="AE98" s="77"/>
      <c r="AF98" s="78"/>
      <c r="AG98" s="77"/>
    </row>
    <row r="99" spans="2:33" s="69" customFormat="1" ht="15.75" customHeight="1">
      <c r="B99" s="80" t="s">
        <v>828</v>
      </c>
      <c r="C99" s="77"/>
      <c r="D99" s="67"/>
      <c r="E99" s="77"/>
      <c r="F99" s="77"/>
      <c r="G99" s="77"/>
      <c r="H99" s="67"/>
      <c r="I99" s="77"/>
      <c r="J99" s="77"/>
      <c r="K99" s="77"/>
      <c r="L99" s="77"/>
      <c r="M99" s="77"/>
      <c r="N99" s="77"/>
      <c r="O99" s="77"/>
      <c r="P99" s="77"/>
      <c r="Q99" s="77"/>
      <c r="R99" s="77"/>
      <c r="S99" s="77"/>
      <c r="T99" s="77"/>
      <c r="U99" s="77"/>
      <c r="V99" s="77"/>
      <c r="W99" s="67"/>
      <c r="X99" s="78"/>
      <c r="Y99" s="78"/>
      <c r="Z99" s="78"/>
      <c r="AA99" s="77"/>
      <c r="AB99" s="78"/>
      <c r="AC99" s="78"/>
      <c r="AD99" s="78"/>
      <c r="AE99" s="77"/>
      <c r="AF99" s="78"/>
      <c r="AG99" s="77"/>
    </row>
    <row r="100" spans="2:33" s="69" customFormat="1" ht="15.75" customHeight="1">
      <c r="B100" s="80" t="s">
        <v>829</v>
      </c>
      <c r="C100" s="77"/>
      <c r="D100" s="67"/>
      <c r="E100" s="77"/>
      <c r="F100" s="77"/>
      <c r="G100" s="77"/>
      <c r="H100" s="67"/>
      <c r="I100" s="77"/>
      <c r="J100" s="77"/>
      <c r="K100" s="77"/>
      <c r="L100" s="77"/>
      <c r="M100" s="77"/>
      <c r="N100" s="77"/>
      <c r="O100" s="77"/>
      <c r="P100" s="77"/>
      <c r="Q100" s="77"/>
      <c r="R100" s="77"/>
      <c r="S100" s="77"/>
      <c r="T100" s="77"/>
      <c r="U100" s="77"/>
      <c r="V100" s="77"/>
      <c r="W100" s="67"/>
      <c r="X100" s="78"/>
      <c r="Y100" s="78"/>
      <c r="Z100" s="78"/>
      <c r="AA100" s="77"/>
      <c r="AB100" s="78"/>
      <c r="AC100" s="78"/>
      <c r="AD100" s="78"/>
      <c r="AE100" s="77"/>
      <c r="AF100" s="78"/>
      <c r="AG100" s="77"/>
    </row>
    <row r="101" spans="2:33" s="69" customFormat="1" ht="15.75" customHeight="1">
      <c r="B101" s="80" t="s">
        <v>830</v>
      </c>
      <c r="C101" s="77"/>
      <c r="D101" s="67"/>
      <c r="E101" s="77"/>
      <c r="F101" s="77"/>
      <c r="G101" s="77"/>
      <c r="H101" s="67"/>
      <c r="I101" s="77"/>
      <c r="J101" s="77"/>
      <c r="K101" s="77"/>
      <c r="L101" s="77"/>
      <c r="M101" s="77"/>
      <c r="N101" s="77"/>
      <c r="O101" s="77"/>
      <c r="P101" s="77"/>
      <c r="Q101" s="77"/>
      <c r="R101" s="77"/>
      <c r="S101" s="77"/>
      <c r="T101" s="77"/>
      <c r="U101" s="77"/>
      <c r="V101" s="77"/>
      <c r="W101" s="67"/>
      <c r="X101" s="78"/>
      <c r="Y101" s="78"/>
      <c r="Z101" s="78"/>
      <c r="AA101" s="77"/>
      <c r="AB101" s="78"/>
      <c r="AC101" s="78"/>
      <c r="AD101" s="78"/>
      <c r="AE101" s="77"/>
      <c r="AF101" s="78"/>
      <c r="AG101" s="77"/>
    </row>
    <row r="102" spans="2:33" s="69" customFormat="1" ht="15.75" customHeight="1">
      <c r="B102" s="80" t="s">
        <v>831</v>
      </c>
      <c r="C102" s="77"/>
      <c r="D102" s="67"/>
      <c r="E102" s="77"/>
      <c r="F102" s="77"/>
      <c r="G102" s="77"/>
      <c r="H102" s="67"/>
      <c r="I102" s="77"/>
      <c r="J102" s="77"/>
      <c r="K102" s="77"/>
      <c r="L102" s="77"/>
      <c r="M102" s="77"/>
      <c r="N102" s="77"/>
      <c r="O102" s="77"/>
      <c r="P102" s="77"/>
      <c r="Q102" s="77"/>
      <c r="R102" s="77"/>
      <c r="S102" s="77"/>
      <c r="T102" s="77"/>
      <c r="U102" s="77"/>
      <c r="V102" s="77"/>
      <c r="W102" s="67"/>
      <c r="X102" s="78"/>
      <c r="Y102" s="78"/>
      <c r="Z102" s="78"/>
      <c r="AA102" s="77"/>
      <c r="AB102" s="78"/>
      <c r="AC102" s="78"/>
      <c r="AD102" s="78"/>
      <c r="AE102" s="77"/>
      <c r="AF102" s="78"/>
      <c r="AG102" s="77"/>
    </row>
    <row r="103" spans="2:33" s="69" customFormat="1" ht="15.75" customHeight="1">
      <c r="B103" s="80" t="s">
        <v>832</v>
      </c>
      <c r="C103" s="77"/>
      <c r="D103" s="67"/>
      <c r="E103" s="77"/>
      <c r="F103" s="77"/>
      <c r="G103" s="77"/>
      <c r="H103" s="67"/>
      <c r="I103" s="77"/>
      <c r="J103" s="77"/>
      <c r="K103" s="77"/>
      <c r="L103" s="77"/>
      <c r="M103" s="77"/>
      <c r="N103" s="77"/>
      <c r="O103" s="77"/>
      <c r="P103" s="77"/>
      <c r="Q103" s="77"/>
      <c r="R103" s="77"/>
      <c r="S103" s="77"/>
      <c r="T103" s="77"/>
      <c r="U103" s="77"/>
      <c r="V103" s="77"/>
      <c r="W103" s="67"/>
      <c r="X103" s="78"/>
      <c r="Y103" s="78"/>
      <c r="Z103" s="78"/>
      <c r="AA103" s="77"/>
      <c r="AB103" s="78"/>
      <c r="AC103" s="78"/>
      <c r="AD103" s="78"/>
      <c r="AE103" s="77"/>
      <c r="AF103" s="78"/>
      <c r="AG103" s="77"/>
    </row>
    <row r="104" spans="2:33" s="69" customFormat="1" ht="15.75" customHeight="1">
      <c r="B104" s="80" t="s">
        <v>833</v>
      </c>
      <c r="C104" s="77"/>
      <c r="D104" s="67"/>
      <c r="E104" s="77"/>
      <c r="F104" s="77"/>
      <c r="G104" s="77"/>
      <c r="H104" s="67"/>
      <c r="I104" s="77"/>
      <c r="J104" s="77"/>
      <c r="K104" s="77"/>
      <c r="L104" s="77"/>
      <c r="M104" s="77"/>
      <c r="N104" s="77"/>
      <c r="O104" s="77"/>
      <c r="P104" s="77"/>
      <c r="Q104" s="77"/>
      <c r="R104" s="77"/>
      <c r="S104" s="77"/>
      <c r="T104" s="77"/>
      <c r="U104" s="77"/>
      <c r="V104" s="77"/>
      <c r="W104" s="67"/>
      <c r="X104" s="78"/>
      <c r="Y104" s="78"/>
      <c r="Z104" s="78"/>
      <c r="AA104" s="77"/>
      <c r="AB104" s="78"/>
      <c r="AC104" s="78"/>
      <c r="AD104" s="78"/>
      <c r="AE104" s="77"/>
      <c r="AF104" s="78"/>
      <c r="AG104" s="77"/>
    </row>
    <row r="105" spans="2:33" s="69" customFormat="1" ht="15.75" customHeight="1">
      <c r="B105" s="80" t="s">
        <v>834</v>
      </c>
      <c r="C105" s="77"/>
      <c r="D105" s="67"/>
      <c r="E105" s="77"/>
      <c r="F105" s="77"/>
      <c r="G105" s="77"/>
      <c r="H105" s="67"/>
      <c r="I105" s="77"/>
      <c r="J105" s="77"/>
      <c r="K105" s="77"/>
      <c r="L105" s="77"/>
      <c r="M105" s="77"/>
      <c r="N105" s="77"/>
      <c r="O105" s="77"/>
      <c r="P105" s="77"/>
      <c r="Q105" s="77"/>
      <c r="R105" s="77"/>
      <c r="S105" s="77"/>
      <c r="T105" s="77"/>
      <c r="U105" s="77"/>
      <c r="V105" s="77"/>
      <c r="W105" s="67"/>
      <c r="X105" s="78"/>
      <c r="Y105" s="78"/>
      <c r="Z105" s="78"/>
      <c r="AA105" s="77"/>
      <c r="AB105" s="78"/>
      <c r="AC105" s="78"/>
      <c r="AD105" s="78"/>
      <c r="AE105" s="77"/>
      <c r="AF105" s="78"/>
      <c r="AG105" s="77"/>
    </row>
    <row r="106" spans="2:33" s="69" customFormat="1" ht="15.75" customHeight="1">
      <c r="B106" s="80" t="s">
        <v>835</v>
      </c>
      <c r="C106" s="77"/>
      <c r="D106" s="67"/>
      <c r="E106" s="77"/>
      <c r="F106" s="77"/>
      <c r="G106" s="77"/>
      <c r="H106" s="67"/>
      <c r="I106" s="77"/>
      <c r="J106" s="77"/>
      <c r="K106" s="77"/>
      <c r="L106" s="77"/>
      <c r="M106" s="77"/>
      <c r="N106" s="77"/>
      <c r="O106" s="77"/>
      <c r="P106" s="77"/>
      <c r="Q106" s="77"/>
      <c r="R106" s="77"/>
      <c r="S106" s="77"/>
      <c r="T106" s="77"/>
      <c r="U106" s="77"/>
      <c r="V106" s="77"/>
      <c r="W106" s="67"/>
      <c r="X106" s="78"/>
      <c r="Y106" s="78"/>
      <c r="Z106" s="78"/>
      <c r="AA106" s="77"/>
      <c r="AB106" s="78"/>
      <c r="AC106" s="78"/>
      <c r="AD106" s="78"/>
      <c r="AE106" s="77"/>
      <c r="AF106" s="78"/>
      <c r="AG106" s="77"/>
    </row>
    <row r="107" spans="2:33" s="69" customFormat="1" ht="15.75" customHeight="1">
      <c r="B107" s="80" t="s">
        <v>836</v>
      </c>
      <c r="C107" s="77"/>
      <c r="D107" s="67"/>
      <c r="E107" s="77"/>
      <c r="F107" s="77"/>
      <c r="G107" s="77"/>
      <c r="H107" s="67"/>
      <c r="I107" s="77"/>
      <c r="J107" s="77"/>
      <c r="K107" s="77"/>
      <c r="L107" s="77"/>
      <c r="M107" s="77"/>
      <c r="N107" s="77"/>
      <c r="O107" s="77"/>
      <c r="P107" s="77"/>
      <c r="Q107" s="77"/>
      <c r="R107" s="77"/>
      <c r="S107" s="77"/>
      <c r="T107" s="77"/>
      <c r="U107" s="77"/>
      <c r="V107" s="77"/>
      <c r="W107" s="67"/>
      <c r="X107" s="78"/>
      <c r="Y107" s="78"/>
      <c r="Z107" s="78"/>
      <c r="AA107" s="77"/>
      <c r="AB107" s="78"/>
      <c r="AC107" s="78"/>
      <c r="AD107" s="78"/>
      <c r="AE107" s="77"/>
      <c r="AF107" s="78"/>
      <c r="AG107" s="77"/>
    </row>
    <row r="108" spans="2:33" s="69" customFormat="1" ht="15.75" customHeight="1">
      <c r="B108" s="80" t="s">
        <v>837</v>
      </c>
      <c r="C108" s="77"/>
      <c r="D108" s="67"/>
      <c r="E108" s="77"/>
      <c r="F108" s="77"/>
      <c r="G108" s="77"/>
      <c r="H108" s="67"/>
      <c r="I108" s="77"/>
      <c r="J108" s="77"/>
      <c r="K108" s="77"/>
      <c r="L108" s="77"/>
      <c r="M108" s="77"/>
      <c r="N108" s="77"/>
      <c r="O108" s="77"/>
      <c r="P108" s="77"/>
      <c r="Q108" s="77"/>
      <c r="R108" s="77"/>
      <c r="S108" s="77"/>
      <c r="T108" s="77"/>
      <c r="U108" s="77"/>
      <c r="V108" s="77"/>
      <c r="W108" s="67"/>
      <c r="X108" s="78"/>
      <c r="Y108" s="78"/>
      <c r="Z108" s="78"/>
      <c r="AA108" s="77"/>
      <c r="AB108" s="78"/>
      <c r="AC108" s="78"/>
      <c r="AD108" s="78"/>
      <c r="AE108" s="77"/>
      <c r="AF108" s="78"/>
      <c r="AG108" s="77"/>
    </row>
    <row r="109" spans="2:33" s="69" customFormat="1" ht="15.75" customHeight="1">
      <c r="B109" s="80" t="s">
        <v>838</v>
      </c>
      <c r="C109" s="77"/>
      <c r="D109" s="67"/>
      <c r="E109" s="77"/>
      <c r="F109" s="77"/>
      <c r="G109" s="77"/>
      <c r="H109" s="67"/>
      <c r="I109" s="77"/>
      <c r="J109" s="77"/>
      <c r="K109" s="77"/>
      <c r="L109" s="77"/>
      <c r="M109" s="77"/>
      <c r="N109" s="77"/>
      <c r="O109" s="77"/>
      <c r="P109" s="77"/>
      <c r="Q109" s="77"/>
      <c r="R109" s="77"/>
      <c r="S109" s="77"/>
      <c r="T109" s="77"/>
      <c r="U109" s="77"/>
      <c r="V109" s="77"/>
      <c r="W109" s="67"/>
      <c r="X109" s="78"/>
      <c r="Y109" s="78"/>
      <c r="Z109" s="78"/>
      <c r="AA109" s="77"/>
      <c r="AB109" s="78"/>
      <c r="AC109" s="78"/>
      <c r="AD109" s="78"/>
      <c r="AE109" s="77"/>
      <c r="AF109" s="78"/>
      <c r="AG109" s="77"/>
    </row>
    <row r="110" spans="2:33" s="69" customFormat="1" ht="15.75" customHeight="1">
      <c r="B110" s="80" t="s">
        <v>839</v>
      </c>
      <c r="C110" s="77"/>
      <c r="D110" s="718">
        <f>-'S6-实交税金表'!$C$24</f>
        <v>0</v>
      </c>
      <c r="E110" s="77"/>
      <c r="F110" s="77"/>
      <c r="G110" s="77"/>
      <c r="H110" s="718">
        <f>-'S6-实交税金表'!$G$24</f>
        <v>0</v>
      </c>
      <c r="I110" s="77"/>
      <c r="J110" s="77"/>
      <c r="K110" s="77"/>
      <c r="L110" s="77"/>
      <c r="M110" s="77"/>
      <c r="N110" s="77"/>
      <c r="O110" s="77"/>
      <c r="P110" s="77"/>
      <c r="Q110" s="77"/>
      <c r="R110" s="77"/>
      <c r="S110" s="77"/>
      <c r="T110" s="77"/>
      <c r="U110" s="77"/>
      <c r="V110" s="77"/>
      <c r="W110" s="67">
        <f>-'S6-实交税金表'!$V$24</f>
        <v>0</v>
      </c>
      <c r="X110" s="78"/>
      <c r="Y110" s="78"/>
      <c r="Z110" s="78"/>
      <c r="AA110" s="77"/>
      <c r="AB110" s="78"/>
      <c r="AC110" s="78"/>
      <c r="AD110" s="78"/>
      <c r="AE110" s="77"/>
      <c r="AF110" s="78"/>
      <c r="AG110" s="77"/>
    </row>
    <row r="111" spans="2:33" s="57" customFormat="1" ht="15.75" customHeight="1">
      <c r="B111" s="80" t="s">
        <v>1012</v>
      </c>
      <c r="C111" s="566"/>
      <c r="D111" s="718"/>
      <c r="E111" s="566"/>
      <c r="F111" s="566"/>
      <c r="G111" s="566"/>
      <c r="H111" s="718"/>
      <c r="I111" s="566"/>
      <c r="J111" s="566"/>
      <c r="K111" s="566"/>
      <c r="L111" s="566"/>
      <c r="M111" s="566"/>
      <c r="N111" s="566"/>
      <c r="O111" s="566"/>
      <c r="P111" s="566"/>
      <c r="Q111" s="566"/>
      <c r="R111" s="566"/>
      <c r="S111" s="566"/>
      <c r="T111" s="566"/>
      <c r="U111" s="566"/>
      <c r="V111" s="566"/>
      <c r="W111" s="567"/>
      <c r="X111" s="568"/>
      <c r="Y111" s="568"/>
      <c r="Z111" s="568"/>
      <c r="AA111" s="566"/>
      <c r="AB111" s="568"/>
      <c r="AC111" s="568"/>
      <c r="AD111" s="568"/>
      <c r="AE111" s="566"/>
      <c r="AF111" s="568"/>
      <c r="AG111" s="566"/>
    </row>
    <row r="112" spans="2:33" s="69" customFormat="1" ht="15.75" customHeight="1">
      <c r="B112" s="80" t="s">
        <v>840</v>
      </c>
      <c r="C112" s="77"/>
      <c r="D112" s="718" t="e">
        <f>-D96+D50-D110</f>
        <v>#REF!</v>
      </c>
      <c r="E112" s="77"/>
      <c r="F112" s="77"/>
      <c r="G112" s="77"/>
      <c r="H112" s="718" t="e">
        <f>-H96+H50-H110</f>
        <v>#REF!</v>
      </c>
      <c r="I112" s="77"/>
      <c r="J112" s="77"/>
      <c r="K112" s="77"/>
      <c r="L112" s="77"/>
      <c r="M112" s="77"/>
      <c r="N112" s="77"/>
      <c r="O112" s="77"/>
      <c r="P112" s="77"/>
      <c r="Q112" s="77"/>
      <c r="R112" s="77"/>
      <c r="S112" s="77"/>
      <c r="T112" s="77"/>
      <c r="U112" s="77"/>
      <c r="V112" s="77"/>
      <c r="W112" s="67">
        <f>-W96+W50-W110</f>
        <v>-5704.2281396500384</v>
      </c>
      <c r="X112" s="78"/>
      <c r="Y112" s="78"/>
      <c r="Z112" s="78"/>
      <c r="AA112" s="77"/>
      <c r="AB112" s="78"/>
      <c r="AC112" s="78"/>
      <c r="AD112" s="78"/>
      <c r="AE112" s="77"/>
      <c r="AF112" s="78"/>
      <c r="AG112" s="77"/>
    </row>
    <row r="113" spans="2:33" s="69" customFormat="1" ht="15.75" customHeight="1">
      <c r="B113" s="81" t="s">
        <v>841</v>
      </c>
      <c r="C113" s="77"/>
      <c r="D113" s="192" t="e">
        <f>SUM(D96:D112)</f>
        <v>#REF!</v>
      </c>
      <c r="E113" s="77"/>
      <c r="F113" s="77"/>
      <c r="G113" s="77"/>
      <c r="H113" s="192" t="e">
        <f>SUM(H96:H112)</f>
        <v>#REF!</v>
      </c>
      <c r="I113" s="77"/>
      <c r="J113" s="77"/>
      <c r="K113" s="77"/>
      <c r="L113" s="77"/>
      <c r="M113" s="77"/>
      <c r="N113" s="77"/>
      <c r="O113" s="77"/>
      <c r="P113" s="77"/>
      <c r="Q113" s="77"/>
      <c r="R113" s="77"/>
      <c r="S113" s="77"/>
      <c r="T113" s="77"/>
      <c r="U113" s="77"/>
      <c r="V113" s="77"/>
      <c r="W113" s="192">
        <f>SUM(W96:W112)</f>
        <v>-45.547494440004812</v>
      </c>
      <c r="X113" s="78"/>
      <c r="Y113" s="78"/>
      <c r="Z113" s="78"/>
      <c r="AA113" s="77"/>
      <c r="AB113" s="78"/>
      <c r="AC113" s="78"/>
      <c r="AD113" s="78"/>
      <c r="AE113" s="77"/>
      <c r="AF113" s="78"/>
      <c r="AG113" s="77"/>
    </row>
    <row r="114" spans="2:33" s="69" customFormat="1" ht="15.75" customHeight="1">
      <c r="B114" s="82"/>
      <c r="C114" s="82"/>
      <c r="D114" s="83"/>
      <c r="E114" s="83"/>
      <c r="F114" s="83"/>
      <c r="G114" s="83"/>
      <c r="H114" s="83"/>
      <c r="I114" s="84"/>
      <c r="J114" s="84"/>
      <c r="K114" s="84"/>
      <c r="L114" s="84"/>
      <c r="M114" s="84"/>
      <c r="N114" s="84"/>
      <c r="O114" s="84"/>
      <c r="P114" s="84"/>
      <c r="Q114" s="84"/>
      <c r="R114" s="84"/>
      <c r="S114" s="84"/>
      <c r="T114" s="84"/>
      <c r="U114" s="84"/>
      <c r="V114" s="84"/>
      <c r="W114" s="83"/>
      <c r="X114" s="78"/>
      <c r="Y114" s="78"/>
      <c r="Z114" s="78"/>
      <c r="AA114" s="84"/>
      <c r="AB114" s="78"/>
      <c r="AC114" s="78"/>
      <c r="AD114" s="78"/>
      <c r="AE114" s="84"/>
      <c r="AF114" s="78"/>
      <c r="AG114" s="84"/>
    </row>
    <row r="115" spans="2:33" s="69" customFormat="1" ht="15.75" customHeight="1">
      <c r="B115" s="85"/>
      <c r="C115" s="85"/>
      <c r="D115" s="84"/>
      <c r="E115" s="84"/>
      <c r="F115" s="84"/>
      <c r="G115" s="84"/>
      <c r="H115" s="84"/>
      <c r="I115" s="84"/>
      <c r="J115" s="84"/>
      <c r="K115" s="84"/>
      <c r="L115" s="84"/>
      <c r="M115" s="84"/>
      <c r="N115" s="84"/>
      <c r="O115" s="84"/>
      <c r="P115" s="84"/>
      <c r="Q115" s="84"/>
      <c r="R115" s="84"/>
      <c r="S115" s="84"/>
      <c r="T115" s="84"/>
      <c r="U115" s="84"/>
      <c r="V115" s="84"/>
      <c r="W115" s="84"/>
      <c r="X115" s="78"/>
      <c r="Y115" s="78"/>
      <c r="Z115" s="78"/>
      <c r="AA115" s="84"/>
      <c r="AB115" s="78"/>
      <c r="AC115" s="78"/>
      <c r="AD115" s="78"/>
      <c r="AE115" s="84"/>
      <c r="AF115" s="78"/>
      <c r="AG115" s="84"/>
    </row>
  </sheetData>
  <mergeCells count="10">
    <mergeCell ref="AJ6:AJ7"/>
    <mergeCell ref="AK6:AK7"/>
    <mergeCell ref="AL6:AL7"/>
    <mergeCell ref="AG6:AG7"/>
    <mergeCell ref="AH6:AH7"/>
    <mergeCell ref="B6:B7"/>
    <mergeCell ref="D6:G6"/>
    <mergeCell ref="I6:O6"/>
    <mergeCell ref="P6:V6"/>
    <mergeCell ref="AI6:AI7"/>
  </mergeCells>
  <phoneticPr fontId="10" type="noConversion"/>
  <hyperlinks>
    <hyperlink ref="C5" location="报表目录!A1" display="返回目录"/>
  </hyperlinks>
  <pageMargins left="0.19685039370078741" right="0.19685039370078741" top="0.39370078740157483" bottom="0.31496062992125984" header="0.31496062992125984" footer="0.23622047244094491"/>
  <pageSetup paperSize="9" scale="42" orientation="landscape" r:id="rId1"/>
  <headerFooter alignWithMargins="0"/>
  <rowBreaks count="1" manualBreakCount="1">
    <brk id="94" max="26" man="1"/>
  </row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Y677"/>
  <sheetViews>
    <sheetView showGridLines="0" workbookViewId="0">
      <pane xSplit="3" ySplit="7" topLeftCell="R432" activePane="bottomRight" state="frozen"/>
      <selection activeCell="F34" sqref="F34"/>
      <selection pane="topRight" activeCell="F34" sqref="F34"/>
      <selection pane="bottomLeft" activeCell="F34" sqref="F34"/>
      <selection pane="bottomRight" activeCell="W467" sqref="W467"/>
    </sheetView>
  </sheetViews>
  <sheetFormatPr defaultRowHeight="12.75" outlineLevelRow="2" outlineLevelCol="1"/>
  <cols>
    <col min="1" max="1" width="0.625" style="324" customWidth="1"/>
    <col min="2" max="2" width="26.25" style="324" customWidth="1"/>
    <col min="3" max="3" width="26.375" style="324" customWidth="1"/>
    <col min="4" max="4" width="10.375" style="324" customWidth="1"/>
    <col min="5" max="7" width="10.375" style="324" customWidth="1" outlineLevel="1"/>
    <col min="8" max="8" width="10.375" style="324" customWidth="1"/>
    <col min="9" max="14" width="10.375" style="324" customWidth="1" outlineLevel="1"/>
    <col min="15" max="15" width="10.375" style="324" customWidth="1"/>
    <col min="16" max="21" width="10.375" style="324" customWidth="1" outlineLevel="1"/>
    <col min="22" max="32" width="10.375" style="324" customWidth="1"/>
    <col min="33" max="51" width="9" style="330"/>
    <col min="52" max="16384" width="9" style="324"/>
  </cols>
  <sheetData>
    <row r="1" spans="1:32" ht="12.95" customHeight="1">
      <c r="A1" s="327"/>
      <c r="B1" s="121" t="s">
        <v>664</v>
      </c>
      <c r="C1" s="132" t="s">
        <v>1075</v>
      </c>
      <c r="D1" s="327"/>
      <c r="E1" s="329"/>
      <c r="F1" s="329"/>
      <c r="G1" s="327"/>
      <c r="H1" s="327"/>
      <c r="I1" s="327"/>
      <c r="J1" s="327"/>
      <c r="K1" s="327"/>
      <c r="L1" s="327"/>
      <c r="M1" s="327"/>
      <c r="N1" s="330"/>
      <c r="O1" s="330"/>
      <c r="P1" s="330"/>
      <c r="Q1" s="330"/>
      <c r="R1" s="330"/>
      <c r="S1" s="330"/>
      <c r="T1" s="330"/>
      <c r="U1" s="330"/>
      <c r="V1" s="330"/>
      <c r="W1" s="330"/>
      <c r="X1" s="330"/>
      <c r="Y1" s="330"/>
      <c r="Z1" s="330"/>
      <c r="AA1" s="330"/>
      <c r="AB1" s="330"/>
      <c r="AC1" s="330"/>
      <c r="AD1" s="330"/>
      <c r="AE1" s="330"/>
      <c r="AF1" s="330"/>
    </row>
    <row r="2" spans="1:32" ht="12.95" customHeight="1">
      <c r="A2" s="327"/>
      <c r="B2" s="121" t="s">
        <v>665</v>
      </c>
      <c r="C2" s="122" t="str">
        <f>封面!$C$7</f>
        <v>中国金茂（集团）有限公司金茂君悦大酒店分公司</v>
      </c>
      <c r="D2" s="327"/>
      <c r="E2" s="327"/>
      <c r="F2" s="327"/>
      <c r="G2" s="327"/>
      <c r="H2" s="327"/>
      <c r="I2" s="327"/>
      <c r="J2" s="327"/>
      <c r="K2" s="327"/>
      <c r="L2" s="327"/>
      <c r="M2" s="327"/>
      <c r="N2" s="330"/>
      <c r="O2" s="330"/>
      <c r="P2" s="330"/>
      <c r="Q2" s="330"/>
      <c r="R2" s="330"/>
      <c r="S2" s="330"/>
      <c r="T2" s="330"/>
      <c r="U2" s="330"/>
      <c r="V2" s="330"/>
      <c r="W2" s="330"/>
      <c r="X2" s="330"/>
      <c r="Y2" s="330"/>
      <c r="Z2" s="330"/>
      <c r="AA2" s="330"/>
      <c r="AB2" s="330"/>
      <c r="AC2" s="330"/>
      <c r="AD2" s="330"/>
      <c r="AE2" s="330"/>
      <c r="AF2" s="330"/>
    </row>
    <row r="3" spans="1:32" ht="12.95" customHeight="1">
      <c r="A3" s="327"/>
      <c r="B3" s="121" t="s">
        <v>666</v>
      </c>
      <c r="C3" s="122" t="str">
        <f>封面!$C$9</f>
        <v>2014年预算</v>
      </c>
      <c r="D3" s="327"/>
      <c r="E3" s="327"/>
      <c r="F3" s="327"/>
      <c r="G3" s="327"/>
      <c r="H3" s="327"/>
      <c r="I3" s="327"/>
      <c r="J3" s="327"/>
      <c r="K3" s="327"/>
      <c r="L3" s="327"/>
      <c r="M3" s="327"/>
      <c r="N3" s="330"/>
      <c r="O3" s="330"/>
      <c r="P3" s="330"/>
      <c r="Q3" s="330"/>
      <c r="R3" s="330"/>
      <c r="S3" s="330"/>
      <c r="T3" s="330"/>
      <c r="U3" s="330"/>
      <c r="V3" s="330"/>
      <c r="W3" s="330"/>
      <c r="X3" s="330"/>
      <c r="Y3" s="330"/>
      <c r="Z3" s="330"/>
      <c r="AA3" s="330"/>
      <c r="AB3" s="330"/>
      <c r="AC3" s="330"/>
      <c r="AD3" s="330"/>
      <c r="AE3" s="330"/>
      <c r="AF3" s="330"/>
    </row>
    <row r="4" spans="1:32" ht="12.95" customHeight="1">
      <c r="A4" s="327"/>
      <c r="B4" s="121" t="s">
        <v>667</v>
      </c>
      <c r="C4" s="122" t="str">
        <f>封面!$C$11</f>
        <v>人民币万元</v>
      </c>
      <c r="D4" s="327"/>
      <c r="E4" s="327"/>
      <c r="F4" s="327"/>
      <c r="G4" s="327"/>
      <c r="H4" s="327"/>
      <c r="I4" s="327"/>
      <c r="J4" s="327"/>
      <c r="K4" s="327"/>
      <c r="L4" s="327"/>
      <c r="M4" s="327"/>
      <c r="N4" s="330"/>
      <c r="O4" s="330"/>
      <c r="P4" s="330"/>
      <c r="Q4" s="330"/>
      <c r="R4" s="330"/>
      <c r="S4" s="330"/>
      <c r="T4" s="330"/>
      <c r="U4" s="330"/>
      <c r="V4" s="330"/>
      <c r="W4" s="330"/>
      <c r="X4" s="330"/>
      <c r="Y4" s="330"/>
      <c r="Z4" s="330"/>
      <c r="AA4" s="330"/>
      <c r="AB4" s="330"/>
      <c r="AC4" s="330"/>
      <c r="AD4" s="330"/>
      <c r="AE4" s="330"/>
      <c r="AF4" s="330"/>
    </row>
    <row r="5" spans="1:32" ht="12.95" customHeight="1">
      <c r="A5" s="327"/>
      <c r="B5" s="123"/>
      <c r="C5" s="176" t="s">
        <v>670</v>
      </c>
      <c r="D5" s="326"/>
      <c r="E5" s="326"/>
      <c r="F5" s="326"/>
      <c r="G5" s="326"/>
      <c r="H5" s="326"/>
      <c r="I5" s="326"/>
      <c r="J5" s="326"/>
      <c r="K5" s="326"/>
      <c r="L5" s="326"/>
      <c r="M5" s="327"/>
      <c r="N5" s="330"/>
      <c r="O5" s="330"/>
      <c r="P5" s="330"/>
      <c r="Q5" s="330"/>
      <c r="R5" s="330"/>
      <c r="S5" s="330"/>
      <c r="T5" s="330"/>
      <c r="U5" s="330"/>
      <c r="V5" s="330"/>
      <c r="W5" s="330"/>
      <c r="X5" s="330"/>
      <c r="Y5" s="330"/>
      <c r="Z5" s="330"/>
      <c r="AA5" s="330"/>
      <c r="AB5" s="330"/>
      <c r="AC5" s="330"/>
      <c r="AD5" s="330"/>
      <c r="AE5" s="330"/>
      <c r="AF5" s="330"/>
    </row>
    <row r="6" spans="1:32" s="126" customFormat="1">
      <c r="A6" s="125"/>
      <c r="B6" s="777" t="s">
        <v>1076</v>
      </c>
      <c r="C6" s="777"/>
      <c r="D6" s="769" t="s">
        <v>1466</v>
      </c>
      <c r="E6" s="770"/>
      <c r="F6" s="770"/>
      <c r="G6" s="771"/>
      <c r="H6" s="540" t="s">
        <v>1466</v>
      </c>
      <c r="I6" s="772" t="s">
        <v>1458</v>
      </c>
      <c r="J6" s="773"/>
      <c r="K6" s="773"/>
      <c r="L6" s="773"/>
      <c r="M6" s="773"/>
      <c r="N6" s="773"/>
      <c r="O6" s="774"/>
      <c r="P6" s="772" t="s">
        <v>1458</v>
      </c>
      <c r="Q6" s="773"/>
      <c r="R6" s="773"/>
      <c r="S6" s="773"/>
      <c r="T6" s="773"/>
      <c r="U6" s="773"/>
      <c r="V6" s="774"/>
      <c r="W6" s="493" t="s">
        <v>1458</v>
      </c>
      <c r="X6" s="104" t="s">
        <v>1480</v>
      </c>
      <c r="Y6" s="493" t="s">
        <v>1457</v>
      </c>
      <c r="Z6" s="493" t="s">
        <v>1457</v>
      </c>
      <c r="AA6" s="493" t="s">
        <v>1457</v>
      </c>
      <c r="AB6" s="104" t="s">
        <v>1478</v>
      </c>
      <c r="AC6" s="493" t="s">
        <v>1456</v>
      </c>
      <c r="AD6" s="493" t="s">
        <v>1456</v>
      </c>
      <c r="AE6" s="493" t="s">
        <v>1456</v>
      </c>
      <c r="AF6" s="104" t="s">
        <v>1476</v>
      </c>
    </row>
    <row r="7" spans="1:32" s="128" customFormat="1">
      <c r="A7" s="127"/>
      <c r="B7" s="777"/>
      <c r="C7" s="777"/>
      <c r="D7" s="100" t="s">
        <v>1420</v>
      </c>
      <c r="E7" s="101" t="s">
        <v>1421</v>
      </c>
      <c r="F7" s="101" t="s">
        <v>646</v>
      </c>
      <c r="G7" s="101" t="s">
        <v>647</v>
      </c>
      <c r="H7" s="102" t="s">
        <v>1422</v>
      </c>
      <c r="I7" s="101" t="s">
        <v>1423</v>
      </c>
      <c r="J7" s="101" t="s">
        <v>650</v>
      </c>
      <c r="K7" s="101" t="s">
        <v>651</v>
      </c>
      <c r="L7" s="101" t="s">
        <v>652</v>
      </c>
      <c r="M7" s="101" t="s">
        <v>653</v>
      </c>
      <c r="N7" s="101" t="s">
        <v>654</v>
      </c>
      <c r="O7" s="101" t="s">
        <v>1424</v>
      </c>
      <c r="P7" s="101" t="s">
        <v>1425</v>
      </c>
      <c r="Q7" s="101" t="s">
        <v>656</v>
      </c>
      <c r="R7" s="101" t="s">
        <v>657</v>
      </c>
      <c r="S7" s="101" t="s">
        <v>658</v>
      </c>
      <c r="T7" s="101" t="s">
        <v>646</v>
      </c>
      <c r="U7" s="101" t="s">
        <v>647</v>
      </c>
      <c r="V7" s="103" t="s">
        <v>1426</v>
      </c>
      <c r="W7" s="103" t="s">
        <v>1422</v>
      </c>
      <c r="X7" s="104" t="s">
        <v>608</v>
      </c>
      <c r="Y7" s="103" t="s">
        <v>1424</v>
      </c>
      <c r="Z7" s="103" t="s">
        <v>661</v>
      </c>
      <c r="AA7" s="103" t="s">
        <v>1422</v>
      </c>
      <c r="AB7" s="104" t="s">
        <v>608</v>
      </c>
      <c r="AC7" s="103" t="s">
        <v>1424</v>
      </c>
      <c r="AD7" s="103" t="s">
        <v>661</v>
      </c>
      <c r="AE7" s="103" t="s">
        <v>1422</v>
      </c>
      <c r="AF7" s="104" t="s">
        <v>608</v>
      </c>
    </row>
    <row r="8" spans="1:32" ht="12.95" customHeight="1" outlineLevel="1">
      <c r="A8" s="325"/>
      <c r="B8" s="331" t="s">
        <v>1079</v>
      </c>
      <c r="C8" s="332" t="s">
        <v>1061</v>
      </c>
      <c r="D8" s="198">
        <f>SUM(D9:D12)</f>
        <v>0</v>
      </c>
      <c r="E8" s="198">
        <f>SUM(E9:E12)</f>
        <v>0</v>
      </c>
      <c r="F8" s="198">
        <f>SUM(F9:F12)</f>
        <v>0</v>
      </c>
      <c r="G8" s="198">
        <f>SUM(G9:G12)</f>
        <v>0</v>
      </c>
      <c r="H8" s="198">
        <f>SUM(D8:G8)</f>
        <v>0</v>
      </c>
      <c r="I8" s="198">
        <f t="shared" ref="I8:N8" si="0">SUM(I9:I12)</f>
        <v>0</v>
      </c>
      <c r="J8" s="198">
        <f t="shared" si="0"/>
        <v>0</v>
      </c>
      <c r="K8" s="198">
        <f t="shared" si="0"/>
        <v>0</v>
      </c>
      <c r="L8" s="198">
        <f t="shared" si="0"/>
        <v>0</v>
      </c>
      <c r="M8" s="198">
        <f t="shared" si="0"/>
        <v>0</v>
      </c>
      <c r="N8" s="198">
        <f t="shared" si="0"/>
        <v>0</v>
      </c>
      <c r="O8" s="200">
        <f t="shared" ref="O8:O40" si="1">SUM(I8:N8)</f>
        <v>0</v>
      </c>
      <c r="P8" s="198">
        <f t="shared" ref="P8:U8" si="2">SUM(P9:P12)</f>
        <v>0</v>
      </c>
      <c r="Q8" s="198">
        <f t="shared" si="2"/>
        <v>0</v>
      </c>
      <c r="R8" s="198">
        <f t="shared" si="2"/>
        <v>0</v>
      </c>
      <c r="S8" s="198">
        <f t="shared" si="2"/>
        <v>0</v>
      </c>
      <c r="T8" s="198">
        <f t="shared" si="2"/>
        <v>0</v>
      </c>
      <c r="U8" s="198">
        <f t="shared" si="2"/>
        <v>0</v>
      </c>
      <c r="V8" s="200">
        <f t="shared" ref="V8:V40" si="3">SUM(P8:U8)</f>
        <v>0</v>
      </c>
      <c r="W8" s="200">
        <f t="shared" ref="W8:W40" si="4">O8+V8</f>
        <v>0</v>
      </c>
      <c r="X8" s="209">
        <f t="shared" ref="X8:X40" si="5">IF(H8=0,0,W8/H8-1)</f>
        <v>0</v>
      </c>
      <c r="Y8" s="198">
        <f>SUM(Y9:Y12)</f>
        <v>0</v>
      </c>
      <c r="Z8" s="198">
        <f>SUM(Z9:Z12)</f>
        <v>0</v>
      </c>
      <c r="AA8" s="198">
        <f>SUM(AA9:AA12)</f>
        <v>0</v>
      </c>
      <c r="AB8" s="209">
        <f t="shared" ref="AB8:AB40" si="6">IF(W8=0,0,AA8/W8-1)</f>
        <v>0</v>
      </c>
      <c r="AC8" s="198">
        <f>SUM(AC9:AC12)</f>
        <v>0</v>
      </c>
      <c r="AD8" s="198">
        <f>SUM(AD9:AD12)</f>
        <v>0</v>
      </c>
      <c r="AE8" s="198">
        <f>SUM(AE9:AE12)</f>
        <v>0</v>
      </c>
      <c r="AF8" s="209">
        <f t="shared" ref="AF8:AF40" si="7">IF(AA8=0,0,AE8/AA8-1)</f>
        <v>0</v>
      </c>
    </row>
    <row r="9" spans="1:32" ht="12.95" customHeight="1" outlineLevel="2">
      <c r="A9" s="325"/>
      <c r="B9" s="331"/>
      <c r="C9" s="333" t="s">
        <v>734</v>
      </c>
      <c r="D9" s="553">
        <f t="shared" ref="D9:G12" si="8">D106+D202+D298+D490+D586+D394</f>
        <v>0</v>
      </c>
      <c r="E9" s="553">
        <f t="shared" si="8"/>
        <v>0</v>
      </c>
      <c r="F9" s="553">
        <f t="shared" si="8"/>
        <v>0</v>
      </c>
      <c r="G9" s="553">
        <f t="shared" si="8"/>
        <v>0</v>
      </c>
      <c r="H9" s="198">
        <f t="shared" ref="H9:H73" si="9">SUM(D9:G9)</f>
        <v>0</v>
      </c>
      <c r="I9" s="553">
        <f t="shared" ref="I9:N12" si="10">I106+I202+I298+I490+I586+I394</f>
        <v>0</v>
      </c>
      <c r="J9" s="553">
        <f t="shared" si="10"/>
        <v>0</v>
      </c>
      <c r="K9" s="553">
        <f t="shared" si="10"/>
        <v>0</v>
      </c>
      <c r="L9" s="553">
        <f t="shared" si="10"/>
        <v>0</v>
      </c>
      <c r="M9" s="553">
        <f t="shared" si="10"/>
        <v>0</v>
      </c>
      <c r="N9" s="553">
        <f t="shared" si="10"/>
        <v>0</v>
      </c>
      <c r="O9" s="201">
        <f t="shared" si="1"/>
        <v>0</v>
      </c>
      <c r="P9" s="553">
        <f t="shared" ref="P9:U12" si="11">P106+P202+P298+P490+P586+P394</f>
        <v>0</v>
      </c>
      <c r="Q9" s="553">
        <f t="shared" si="11"/>
        <v>0</v>
      </c>
      <c r="R9" s="553">
        <f t="shared" si="11"/>
        <v>0</v>
      </c>
      <c r="S9" s="553">
        <f t="shared" si="11"/>
        <v>0</v>
      </c>
      <c r="T9" s="553">
        <f t="shared" si="11"/>
        <v>0</v>
      </c>
      <c r="U9" s="553">
        <f t="shared" si="11"/>
        <v>0</v>
      </c>
      <c r="V9" s="201">
        <f t="shared" si="3"/>
        <v>0</v>
      </c>
      <c r="W9" s="200">
        <f t="shared" si="4"/>
        <v>0</v>
      </c>
      <c r="X9" s="308">
        <f t="shared" si="5"/>
        <v>0</v>
      </c>
      <c r="Y9" s="553">
        <f t="shared" ref="Y9:Z12" si="12">Y106+Y202+Y298+Y490+Y586+Y394</f>
        <v>0</v>
      </c>
      <c r="Z9" s="553">
        <f t="shared" si="12"/>
        <v>0</v>
      </c>
      <c r="AA9" s="198">
        <f>Y9+Z9</f>
        <v>0</v>
      </c>
      <c r="AB9" s="308">
        <f t="shared" si="6"/>
        <v>0</v>
      </c>
      <c r="AC9" s="553">
        <f t="shared" ref="AC9:AD12" si="13">AC106+AC202+AC298+AC490+AC586+AC394</f>
        <v>0</v>
      </c>
      <c r="AD9" s="553">
        <f t="shared" si="13"/>
        <v>0</v>
      </c>
      <c r="AE9" s="198">
        <f>AC9+AD9</f>
        <v>0</v>
      </c>
      <c r="AF9" s="308">
        <f t="shared" si="7"/>
        <v>0</v>
      </c>
    </row>
    <row r="10" spans="1:32" ht="12.95" customHeight="1" outlineLevel="2">
      <c r="A10" s="325"/>
      <c r="B10" s="331"/>
      <c r="C10" s="333" t="s">
        <v>1062</v>
      </c>
      <c r="D10" s="553">
        <f t="shared" si="8"/>
        <v>0</v>
      </c>
      <c r="E10" s="553">
        <f t="shared" si="8"/>
        <v>0</v>
      </c>
      <c r="F10" s="553">
        <f t="shared" si="8"/>
        <v>0</v>
      </c>
      <c r="G10" s="553">
        <f t="shared" si="8"/>
        <v>0</v>
      </c>
      <c r="H10" s="198">
        <f t="shared" si="9"/>
        <v>0</v>
      </c>
      <c r="I10" s="553">
        <f t="shared" si="10"/>
        <v>0</v>
      </c>
      <c r="J10" s="553">
        <f t="shared" si="10"/>
        <v>0</v>
      </c>
      <c r="K10" s="553">
        <f t="shared" si="10"/>
        <v>0</v>
      </c>
      <c r="L10" s="553">
        <f t="shared" si="10"/>
        <v>0</v>
      </c>
      <c r="M10" s="553">
        <f t="shared" si="10"/>
        <v>0</v>
      </c>
      <c r="N10" s="553">
        <f t="shared" si="10"/>
        <v>0</v>
      </c>
      <c r="O10" s="201">
        <f t="shared" si="1"/>
        <v>0</v>
      </c>
      <c r="P10" s="553">
        <f t="shared" si="11"/>
        <v>0</v>
      </c>
      <c r="Q10" s="553">
        <f t="shared" si="11"/>
        <v>0</v>
      </c>
      <c r="R10" s="553">
        <f t="shared" si="11"/>
        <v>0</v>
      </c>
      <c r="S10" s="553">
        <f t="shared" si="11"/>
        <v>0</v>
      </c>
      <c r="T10" s="553">
        <f t="shared" si="11"/>
        <v>0</v>
      </c>
      <c r="U10" s="553">
        <f t="shared" si="11"/>
        <v>0</v>
      </c>
      <c r="V10" s="201">
        <f t="shared" si="3"/>
        <v>0</v>
      </c>
      <c r="W10" s="200">
        <f t="shared" si="4"/>
        <v>0</v>
      </c>
      <c r="X10" s="308">
        <f t="shared" si="5"/>
        <v>0</v>
      </c>
      <c r="Y10" s="553">
        <f t="shared" si="12"/>
        <v>0</v>
      </c>
      <c r="Z10" s="553">
        <f t="shared" si="12"/>
        <v>0</v>
      </c>
      <c r="AA10" s="198">
        <f>Y10+Z10</f>
        <v>0</v>
      </c>
      <c r="AB10" s="308">
        <f t="shared" si="6"/>
        <v>0</v>
      </c>
      <c r="AC10" s="553">
        <f t="shared" si="13"/>
        <v>0</v>
      </c>
      <c r="AD10" s="553">
        <f t="shared" si="13"/>
        <v>0</v>
      </c>
      <c r="AE10" s="198">
        <f>AC10+AD10</f>
        <v>0</v>
      </c>
      <c r="AF10" s="308">
        <f t="shared" si="7"/>
        <v>0</v>
      </c>
    </row>
    <row r="11" spans="1:32" ht="12.95" customHeight="1" outlineLevel="2">
      <c r="A11" s="325"/>
      <c r="B11" s="331"/>
      <c r="C11" s="333" t="s">
        <v>1063</v>
      </c>
      <c r="D11" s="553">
        <f t="shared" si="8"/>
        <v>0</v>
      </c>
      <c r="E11" s="553">
        <f t="shared" si="8"/>
        <v>0</v>
      </c>
      <c r="F11" s="553">
        <f t="shared" si="8"/>
        <v>0</v>
      </c>
      <c r="G11" s="553">
        <f t="shared" si="8"/>
        <v>0</v>
      </c>
      <c r="H11" s="198">
        <f t="shared" si="9"/>
        <v>0</v>
      </c>
      <c r="I11" s="553">
        <f t="shared" si="10"/>
        <v>0</v>
      </c>
      <c r="J11" s="553">
        <f t="shared" si="10"/>
        <v>0</v>
      </c>
      <c r="K11" s="553">
        <f t="shared" si="10"/>
        <v>0</v>
      </c>
      <c r="L11" s="553">
        <f t="shared" si="10"/>
        <v>0</v>
      </c>
      <c r="M11" s="553">
        <f t="shared" si="10"/>
        <v>0</v>
      </c>
      <c r="N11" s="553">
        <f t="shared" si="10"/>
        <v>0</v>
      </c>
      <c r="O11" s="201">
        <f t="shared" si="1"/>
        <v>0</v>
      </c>
      <c r="P11" s="553">
        <f t="shared" si="11"/>
        <v>0</v>
      </c>
      <c r="Q11" s="553">
        <f t="shared" si="11"/>
        <v>0</v>
      </c>
      <c r="R11" s="553">
        <f t="shared" si="11"/>
        <v>0</v>
      </c>
      <c r="S11" s="553">
        <f t="shared" si="11"/>
        <v>0</v>
      </c>
      <c r="T11" s="553">
        <f t="shared" si="11"/>
        <v>0</v>
      </c>
      <c r="U11" s="553">
        <f t="shared" si="11"/>
        <v>0</v>
      </c>
      <c r="V11" s="201">
        <f t="shared" si="3"/>
        <v>0</v>
      </c>
      <c r="W11" s="200">
        <f t="shared" si="4"/>
        <v>0</v>
      </c>
      <c r="X11" s="308">
        <f t="shared" si="5"/>
        <v>0</v>
      </c>
      <c r="Y11" s="553">
        <f t="shared" si="12"/>
        <v>0</v>
      </c>
      <c r="Z11" s="553">
        <f t="shared" si="12"/>
        <v>0</v>
      </c>
      <c r="AA11" s="198">
        <f>Y11+Z11</f>
        <v>0</v>
      </c>
      <c r="AB11" s="308">
        <f t="shared" si="6"/>
        <v>0</v>
      </c>
      <c r="AC11" s="553">
        <f t="shared" si="13"/>
        <v>0</v>
      </c>
      <c r="AD11" s="553">
        <f t="shared" si="13"/>
        <v>0</v>
      </c>
      <c r="AE11" s="198">
        <f>AC11+AD11</f>
        <v>0</v>
      </c>
      <c r="AF11" s="308">
        <f t="shared" si="7"/>
        <v>0</v>
      </c>
    </row>
    <row r="12" spans="1:32" ht="12.95" customHeight="1" outlineLevel="2">
      <c r="A12" s="325"/>
      <c r="B12" s="331"/>
      <c r="C12" s="333" t="s">
        <v>1064</v>
      </c>
      <c r="D12" s="553">
        <f t="shared" si="8"/>
        <v>0</v>
      </c>
      <c r="E12" s="553">
        <f t="shared" si="8"/>
        <v>0</v>
      </c>
      <c r="F12" s="553">
        <f t="shared" si="8"/>
        <v>0</v>
      </c>
      <c r="G12" s="553">
        <f t="shared" si="8"/>
        <v>0</v>
      </c>
      <c r="H12" s="198">
        <f t="shared" si="9"/>
        <v>0</v>
      </c>
      <c r="I12" s="553">
        <f t="shared" si="10"/>
        <v>0</v>
      </c>
      <c r="J12" s="553">
        <f t="shared" si="10"/>
        <v>0</v>
      </c>
      <c r="K12" s="553">
        <f t="shared" si="10"/>
        <v>0</v>
      </c>
      <c r="L12" s="553">
        <f t="shared" si="10"/>
        <v>0</v>
      </c>
      <c r="M12" s="553">
        <f t="shared" si="10"/>
        <v>0</v>
      </c>
      <c r="N12" s="553">
        <f t="shared" si="10"/>
        <v>0</v>
      </c>
      <c r="O12" s="201">
        <f t="shared" si="1"/>
        <v>0</v>
      </c>
      <c r="P12" s="553">
        <f t="shared" si="11"/>
        <v>0</v>
      </c>
      <c r="Q12" s="553">
        <f t="shared" si="11"/>
        <v>0</v>
      </c>
      <c r="R12" s="553">
        <f t="shared" si="11"/>
        <v>0</v>
      </c>
      <c r="S12" s="553">
        <f t="shared" si="11"/>
        <v>0</v>
      </c>
      <c r="T12" s="553">
        <f t="shared" si="11"/>
        <v>0</v>
      </c>
      <c r="U12" s="553">
        <f t="shared" si="11"/>
        <v>0</v>
      </c>
      <c r="V12" s="201">
        <f t="shared" si="3"/>
        <v>0</v>
      </c>
      <c r="W12" s="200">
        <f t="shared" si="4"/>
        <v>0</v>
      </c>
      <c r="X12" s="308">
        <f t="shared" si="5"/>
        <v>0</v>
      </c>
      <c r="Y12" s="553">
        <f t="shared" si="12"/>
        <v>0</v>
      </c>
      <c r="Z12" s="553">
        <f t="shared" si="12"/>
        <v>0</v>
      </c>
      <c r="AA12" s="198">
        <f>Y12+Z12</f>
        <v>0</v>
      </c>
      <c r="AB12" s="308">
        <f t="shared" si="6"/>
        <v>0</v>
      </c>
      <c r="AC12" s="553">
        <f t="shared" si="13"/>
        <v>0</v>
      </c>
      <c r="AD12" s="553">
        <f t="shared" si="13"/>
        <v>0</v>
      </c>
      <c r="AE12" s="198">
        <f>AC12+AD12</f>
        <v>0</v>
      </c>
      <c r="AF12" s="308">
        <f t="shared" si="7"/>
        <v>0</v>
      </c>
    </row>
    <row r="13" spans="1:32" ht="12.95" customHeight="1" outlineLevel="1">
      <c r="A13" s="325"/>
      <c r="B13" s="331" t="s">
        <v>1130</v>
      </c>
      <c r="C13" s="334" t="s">
        <v>1065</v>
      </c>
      <c r="D13" s="198">
        <f>SUM(D14:D16)</f>
        <v>5024.9926589999986</v>
      </c>
      <c r="E13" s="198">
        <f>SUM(E14:E16)</f>
        <v>600.75971852192947</v>
      </c>
      <c r="F13" s="198">
        <f>SUM(F14:F16)</f>
        <v>591.63253126599432</v>
      </c>
      <c r="G13" s="198">
        <f>SUM(G14:G16)</f>
        <v>548.30309314208046</v>
      </c>
      <c r="H13" s="198">
        <f t="shared" si="9"/>
        <v>6765.6880019300033</v>
      </c>
      <c r="I13" s="198">
        <f t="shared" ref="I13:N13" si="14">SUM(I14:I16)</f>
        <v>649.67024127731338</v>
      </c>
      <c r="J13" s="198">
        <f t="shared" si="14"/>
        <v>490.39364283727315</v>
      </c>
      <c r="K13" s="198">
        <f t="shared" si="14"/>
        <v>639.42374094949037</v>
      </c>
      <c r="L13" s="198">
        <f>SUM(L14:L16)</f>
        <v>614.78598127035787</v>
      </c>
      <c r="M13" s="198">
        <f t="shared" si="14"/>
        <v>678.1430874766022</v>
      </c>
      <c r="N13" s="198">
        <f t="shared" si="14"/>
        <v>556.22139083881586</v>
      </c>
      <c r="O13" s="200">
        <f t="shared" si="1"/>
        <v>3628.6380846498523</v>
      </c>
      <c r="P13" s="198">
        <f t="shared" ref="P13:U13" si="15">SUM(P14:P16)</f>
        <v>509.09364847375946</v>
      </c>
      <c r="Q13" s="198">
        <f t="shared" si="15"/>
        <v>531.50068605554895</v>
      </c>
      <c r="R13" s="198">
        <f t="shared" si="15"/>
        <v>826.34265723496662</v>
      </c>
      <c r="S13" s="198">
        <f t="shared" si="15"/>
        <v>693.25517565943733</v>
      </c>
      <c r="T13" s="198">
        <f t="shared" si="15"/>
        <v>687.13140101799729</v>
      </c>
      <c r="U13" s="198">
        <f t="shared" si="15"/>
        <v>614.67496645649112</v>
      </c>
      <c r="V13" s="200">
        <f t="shared" si="3"/>
        <v>3861.9985348982009</v>
      </c>
      <c r="W13" s="200">
        <f t="shared" si="4"/>
        <v>7490.6366195480532</v>
      </c>
      <c r="X13" s="209">
        <f t="shared" si="5"/>
        <v>0.10715076092944997</v>
      </c>
      <c r="Y13" s="198" t="e">
        <f>SUM(Y14:Y16)</f>
        <v>#REF!</v>
      </c>
      <c r="Z13" s="198" t="e">
        <f>SUM(Z14:Z16)</f>
        <v>#REF!</v>
      </c>
      <c r="AA13" s="198" t="e">
        <f>SUM(AA14:AA16)</f>
        <v>#REF!</v>
      </c>
      <c r="AB13" s="209" t="e">
        <f t="shared" si="6"/>
        <v>#REF!</v>
      </c>
      <c r="AC13" s="198" t="e">
        <f>SUM(AC14:AC16)</f>
        <v>#REF!</v>
      </c>
      <c r="AD13" s="198" t="e">
        <f>SUM(AD14:AD16)</f>
        <v>#REF!</v>
      </c>
      <c r="AE13" s="198" t="e">
        <f>SUM(AE14:AE16)</f>
        <v>#REF!</v>
      </c>
      <c r="AF13" s="209" t="e">
        <f t="shared" si="7"/>
        <v>#REF!</v>
      </c>
    </row>
    <row r="14" spans="1:32" ht="12.95" customHeight="1" outlineLevel="2">
      <c r="A14" s="325"/>
      <c r="B14" s="331"/>
      <c r="C14" s="333" t="s">
        <v>1066</v>
      </c>
      <c r="D14" s="553">
        <f t="shared" ref="D14:G16" si="16">D111+D207+D303+D495+D591+D399</f>
        <v>497.342558</v>
      </c>
      <c r="E14" s="553">
        <f t="shared" si="16"/>
        <v>58.687277332999997</v>
      </c>
      <c r="F14" s="553">
        <f t="shared" si="16"/>
        <v>58.624528333000001</v>
      </c>
      <c r="G14" s="553">
        <f t="shared" si="16"/>
        <v>44.248559333000003</v>
      </c>
      <c r="H14" s="198">
        <f t="shared" si="9"/>
        <v>658.90292299899988</v>
      </c>
      <c r="I14" s="553">
        <f t="shared" ref="I14:N16" si="17">I111+I207+I303+I495+I591+I399</f>
        <v>55.374442862999999</v>
      </c>
      <c r="J14" s="553">
        <f t="shared" si="17"/>
        <v>48.302320862999998</v>
      </c>
      <c r="K14" s="553">
        <f t="shared" si="17"/>
        <v>66.480578862999991</v>
      </c>
      <c r="L14" s="553">
        <f>L111+L207+L303+L495+L591+L399</f>
        <v>67.059823543999997</v>
      </c>
      <c r="M14" s="553">
        <f t="shared" si="17"/>
        <v>69.405556544000007</v>
      </c>
      <c r="N14" s="553">
        <f t="shared" si="17"/>
        <v>65.147454543999999</v>
      </c>
      <c r="O14" s="201">
        <f t="shared" si="1"/>
        <v>371.77017722099993</v>
      </c>
      <c r="P14" s="553">
        <f t="shared" ref="P14:U16" si="18">P111+P207+P303+P495+P591+P399</f>
        <v>62.547924884000004</v>
      </c>
      <c r="Q14" s="553">
        <f t="shared" si="18"/>
        <v>63.052650884000002</v>
      </c>
      <c r="R14" s="553">
        <f t="shared" si="18"/>
        <v>70.752686883999999</v>
      </c>
      <c r="S14" s="553">
        <f t="shared" si="18"/>
        <v>71.984797041999997</v>
      </c>
      <c r="T14" s="553">
        <f t="shared" si="18"/>
        <v>73.86182604199999</v>
      </c>
      <c r="U14" s="553">
        <f t="shared" si="18"/>
        <v>56.002346041999992</v>
      </c>
      <c r="V14" s="201">
        <f t="shared" si="3"/>
        <v>398.20223177799994</v>
      </c>
      <c r="W14" s="200">
        <f t="shared" si="4"/>
        <v>769.97240899899987</v>
      </c>
      <c r="X14" s="308">
        <f t="shared" si="5"/>
        <v>0.16856729894969447</v>
      </c>
      <c r="Y14" s="553">
        <f t="shared" ref="Y14:Z16" si="19">Y111+Y207+Y303+Y495+Y591+Y399</f>
        <v>379.20558076541994</v>
      </c>
      <c r="Z14" s="553">
        <f t="shared" si="19"/>
        <v>406.16627641355996</v>
      </c>
      <c r="AA14" s="198">
        <f>Y14+Z14</f>
        <v>785.37185717897989</v>
      </c>
      <c r="AB14" s="308">
        <f t="shared" si="6"/>
        <v>2.0000000000000018E-2</v>
      </c>
      <c r="AC14" s="553">
        <f t="shared" ref="AC14:AD16" si="20">AC111+AC207+AC303+AC495+AC591+AC399</f>
        <v>379.20558076541994</v>
      </c>
      <c r="AD14" s="553">
        <f t="shared" si="20"/>
        <v>406.16627641355996</v>
      </c>
      <c r="AE14" s="198">
        <f>AC14+AD14</f>
        <v>785.37185717897989</v>
      </c>
      <c r="AF14" s="308">
        <f t="shared" si="7"/>
        <v>0</v>
      </c>
    </row>
    <row r="15" spans="1:32" ht="12.95" customHeight="1" outlineLevel="2">
      <c r="A15" s="325"/>
      <c r="B15" s="331"/>
      <c r="C15" s="333" t="s">
        <v>1067</v>
      </c>
      <c r="D15" s="553">
        <f t="shared" si="16"/>
        <v>4505.1544969999986</v>
      </c>
      <c r="E15" s="553">
        <f t="shared" si="16"/>
        <v>539.01327657428658</v>
      </c>
      <c r="F15" s="553">
        <f t="shared" si="16"/>
        <v>529.9497822638798</v>
      </c>
      <c r="G15" s="553">
        <f t="shared" si="16"/>
        <v>501.13464510284319</v>
      </c>
      <c r="H15" s="198">
        <f>SUM(D15:G15)</f>
        <v>6075.2522009410077</v>
      </c>
      <c r="I15" s="553">
        <f t="shared" si="17"/>
        <v>591.85342789446793</v>
      </c>
      <c r="J15" s="553">
        <f t="shared" si="17"/>
        <v>438.44323333637669</v>
      </c>
      <c r="K15" s="553">
        <f t="shared" si="17"/>
        <v>569.86195186234818</v>
      </c>
      <c r="L15" s="553">
        <f t="shared" si="17"/>
        <v>543.87550171205976</v>
      </c>
      <c r="M15" s="553">
        <f t="shared" si="17"/>
        <v>605.97571512441186</v>
      </c>
      <c r="N15" s="553">
        <f t="shared" si="17"/>
        <v>488.33878687138844</v>
      </c>
      <c r="O15" s="201">
        <f>SUM(I15:N15)</f>
        <v>3238.3486168010527</v>
      </c>
      <c r="P15" s="553">
        <f t="shared" si="18"/>
        <v>443.13990181030192</v>
      </c>
      <c r="Q15" s="553">
        <f t="shared" si="18"/>
        <v>465.64265439234504</v>
      </c>
      <c r="R15" s="553">
        <f t="shared" si="18"/>
        <v>752.85591623498169</v>
      </c>
      <c r="S15" s="553">
        <f t="shared" si="18"/>
        <v>618.51507764533198</v>
      </c>
      <c r="T15" s="553">
        <f t="shared" si="18"/>
        <v>610.52482072459611</v>
      </c>
      <c r="U15" s="553">
        <f t="shared" si="18"/>
        <v>555.92969588710707</v>
      </c>
      <c r="V15" s="201">
        <f>SUM(P15:U15)</f>
        <v>3446.6080666946636</v>
      </c>
      <c r="W15" s="200">
        <f>O15+V15</f>
        <v>6684.9566834957168</v>
      </c>
      <c r="X15" s="308">
        <f>IF(H15=0,0,W15/H15-1)</f>
        <v>0.10035871143921749</v>
      </c>
      <c r="Y15" s="553" t="e">
        <f t="shared" si="19"/>
        <v>#REF!</v>
      </c>
      <c r="Z15" s="553" t="e">
        <f t="shared" si="19"/>
        <v>#REF!</v>
      </c>
      <c r="AA15" s="198" t="e">
        <f>Y15+Z15</f>
        <v>#REF!</v>
      </c>
      <c r="AB15" s="308" t="e">
        <f>IF(W15=0,0,AA15/W15-1)</f>
        <v>#REF!</v>
      </c>
      <c r="AC15" s="553" t="e">
        <f t="shared" si="20"/>
        <v>#REF!</v>
      </c>
      <c r="AD15" s="553" t="e">
        <f t="shared" si="20"/>
        <v>#REF!</v>
      </c>
      <c r="AE15" s="198" t="e">
        <f>AC15+AD15</f>
        <v>#REF!</v>
      </c>
      <c r="AF15" s="308" t="e">
        <f>IF(AA15=0,0,AE15/AA15-1)</f>
        <v>#REF!</v>
      </c>
    </row>
    <row r="16" spans="1:32" ht="12.95" customHeight="1" outlineLevel="2">
      <c r="A16" s="325"/>
      <c r="B16" s="331"/>
      <c r="C16" s="333" t="s">
        <v>1503</v>
      </c>
      <c r="D16" s="553">
        <f t="shared" si="16"/>
        <v>22.495604</v>
      </c>
      <c r="E16" s="553">
        <f t="shared" si="16"/>
        <v>3.059164614642945</v>
      </c>
      <c r="F16" s="553">
        <f t="shared" si="16"/>
        <v>3.0582206691146152</v>
      </c>
      <c r="G16" s="553">
        <f t="shared" si="16"/>
        <v>2.9198887062372565</v>
      </c>
      <c r="H16" s="198">
        <f t="shared" si="9"/>
        <v>31.532877989994816</v>
      </c>
      <c r="I16" s="553">
        <f t="shared" si="17"/>
        <v>2.4423705198453955</v>
      </c>
      <c r="J16" s="553">
        <f t="shared" si="17"/>
        <v>3.6480886378964739</v>
      </c>
      <c r="K16" s="553">
        <f t="shared" si="17"/>
        <v>3.081210224142144</v>
      </c>
      <c r="L16" s="553">
        <f t="shared" si="17"/>
        <v>3.8506560142981194</v>
      </c>
      <c r="M16" s="553">
        <f t="shared" si="17"/>
        <v>2.7618158081903408</v>
      </c>
      <c r="N16" s="553">
        <f t="shared" si="17"/>
        <v>2.7351494234273686</v>
      </c>
      <c r="O16" s="201">
        <f t="shared" si="1"/>
        <v>18.519290627799844</v>
      </c>
      <c r="P16" s="553">
        <f t="shared" si="18"/>
        <v>3.4058217794575598</v>
      </c>
      <c r="Q16" s="553">
        <f t="shared" si="18"/>
        <v>2.8053807792039165</v>
      </c>
      <c r="R16" s="553">
        <f t="shared" si="18"/>
        <v>2.7340541159849709</v>
      </c>
      <c r="S16" s="553">
        <f t="shared" si="18"/>
        <v>2.755300972105398</v>
      </c>
      <c r="T16" s="553">
        <f t="shared" si="18"/>
        <v>2.7447542514012246</v>
      </c>
      <c r="U16" s="553">
        <f t="shared" si="18"/>
        <v>2.7429245273840066</v>
      </c>
      <c r="V16" s="201">
        <f t="shared" si="3"/>
        <v>17.188236425537077</v>
      </c>
      <c r="W16" s="200">
        <f t="shared" si="4"/>
        <v>35.707527053336918</v>
      </c>
      <c r="X16" s="308">
        <f t="shared" si="5"/>
        <v>0.13239035982274405</v>
      </c>
      <c r="Y16" s="553" t="e">
        <f t="shared" si="19"/>
        <v>#REF!</v>
      </c>
      <c r="Z16" s="553" t="e">
        <f t="shared" si="19"/>
        <v>#REF!</v>
      </c>
      <c r="AA16" s="198" t="e">
        <f>Y16+Z16</f>
        <v>#REF!</v>
      </c>
      <c r="AB16" s="308" t="e">
        <f t="shared" si="6"/>
        <v>#REF!</v>
      </c>
      <c r="AC16" s="553" t="e">
        <f t="shared" si="20"/>
        <v>#REF!</v>
      </c>
      <c r="AD16" s="553" t="e">
        <f t="shared" si="20"/>
        <v>#REF!</v>
      </c>
      <c r="AE16" s="198" t="e">
        <f>AC16+AD16</f>
        <v>#REF!</v>
      </c>
      <c r="AF16" s="308" t="e">
        <f t="shared" si="7"/>
        <v>#REF!</v>
      </c>
    </row>
    <row r="17" spans="1:32" ht="12.95" customHeight="1" outlineLevel="1">
      <c r="A17" s="325"/>
      <c r="B17" s="331" t="s">
        <v>1096</v>
      </c>
      <c r="C17" s="331" t="s">
        <v>1013</v>
      </c>
      <c r="D17" s="198">
        <f>SUM(D18:D32)</f>
        <v>5482.653459000001</v>
      </c>
      <c r="E17" s="198">
        <f>SUM(E18:E32)</f>
        <v>636.75650126621213</v>
      </c>
      <c r="F17" s="198">
        <f>SUM(F18:F32)</f>
        <v>595.93488913087413</v>
      </c>
      <c r="G17" s="198">
        <f>SUM(G18:G32)</f>
        <v>595.8187364415819</v>
      </c>
      <c r="H17" s="198">
        <f t="shared" si="9"/>
        <v>7311.1635858386699</v>
      </c>
      <c r="I17" s="198">
        <f t="shared" ref="I17:N17" si="21">SUM(I18:I32)</f>
        <v>637.73217559989757</v>
      </c>
      <c r="J17" s="198">
        <f t="shared" si="21"/>
        <v>640.08661867042395</v>
      </c>
      <c r="K17" s="198">
        <f t="shared" si="21"/>
        <v>597.14336493601354</v>
      </c>
      <c r="L17" s="198">
        <f t="shared" si="21"/>
        <v>622.56337897344577</v>
      </c>
      <c r="M17" s="198">
        <f t="shared" si="21"/>
        <v>635.11166467758449</v>
      </c>
      <c r="N17" s="198">
        <f t="shared" si="21"/>
        <v>631.93375469154125</v>
      </c>
      <c r="O17" s="200">
        <f t="shared" si="1"/>
        <v>3764.5709575489068</v>
      </c>
      <c r="P17" s="198">
        <f t="shared" ref="P17:U17" si="22">SUM(P18:P32)</f>
        <v>617.58318539156596</v>
      </c>
      <c r="Q17" s="198">
        <f t="shared" si="22"/>
        <v>625.55845204454204</v>
      </c>
      <c r="R17" s="198">
        <f t="shared" si="22"/>
        <v>629.31691149758853</v>
      </c>
      <c r="S17" s="198">
        <f t="shared" si="22"/>
        <v>670.23930717260146</v>
      </c>
      <c r="T17" s="198">
        <f t="shared" si="22"/>
        <v>627.62542081994093</v>
      </c>
      <c r="U17" s="198">
        <f t="shared" si="22"/>
        <v>610.52763293440535</v>
      </c>
      <c r="V17" s="200">
        <f t="shared" si="3"/>
        <v>3780.8509098606437</v>
      </c>
      <c r="W17" s="200">
        <f t="shared" si="4"/>
        <v>7545.42186740955</v>
      </c>
      <c r="X17" s="209">
        <f t="shared" si="5"/>
        <v>3.2041176321731646E-2</v>
      </c>
      <c r="Y17" s="198" t="e">
        <f>SUM(Y18:Y32)</f>
        <v>#REF!</v>
      </c>
      <c r="Z17" s="198" t="e">
        <f>SUM(Z18:Z32)</f>
        <v>#REF!</v>
      </c>
      <c r="AA17" s="198" t="e">
        <f>SUM(AA18:AA32)</f>
        <v>#REF!</v>
      </c>
      <c r="AB17" s="209" t="e">
        <f t="shared" si="6"/>
        <v>#REF!</v>
      </c>
      <c r="AC17" s="198" t="e">
        <f>SUM(AC18:AC32)</f>
        <v>#REF!</v>
      </c>
      <c r="AD17" s="198" t="e">
        <f>SUM(AD18:AD32)</f>
        <v>#REF!</v>
      </c>
      <c r="AE17" s="198" t="e">
        <f>SUM(AE18:AE32)</f>
        <v>#REF!</v>
      </c>
      <c r="AF17" s="209" t="e">
        <f t="shared" si="7"/>
        <v>#REF!</v>
      </c>
    </row>
    <row r="18" spans="1:32" ht="12.95" customHeight="1" outlineLevel="2">
      <c r="A18" s="325"/>
      <c r="B18" s="331"/>
      <c r="C18" s="335" t="s">
        <v>1014</v>
      </c>
      <c r="D18" s="553">
        <f t="shared" ref="D18:G32" si="23">D115+D211+D307+D499+D595+D403</f>
        <v>3119.1285459999999</v>
      </c>
      <c r="E18" s="553">
        <f t="shared" si="23"/>
        <v>369.39898780666005</v>
      </c>
      <c r="F18" s="553">
        <f t="shared" si="23"/>
        <v>328.45356701186</v>
      </c>
      <c r="G18" s="553">
        <f t="shared" si="23"/>
        <v>328.82353372266004</v>
      </c>
      <c r="H18" s="198">
        <f t="shared" si="9"/>
        <v>4145.8046345411794</v>
      </c>
      <c r="I18" s="553">
        <f t="shared" ref="I18:N32" si="24">I115+I211+I307+I499+I595+I403</f>
        <v>380.38476851520005</v>
      </c>
      <c r="J18" s="553">
        <f t="shared" si="24"/>
        <v>388.93140238720002</v>
      </c>
      <c r="K18" s="553">
        <f t="shared" si="24"/>
        <v>342.52939283519993</v>
      </c>
      <c r="L18" s="553">
        <f t="shared" si="24"/>
        <v>366.21904003519995</v>
      </c>
      <c r="M18" s="553">
        <f t="shared" si="24"/>
        <v>380.62921591520001</v>
      </c>
      <c r="N18" s="553">
        <f t="shared" si="24"/>
        <v>372.98684051520007</v>
      </c>
      <c r="O18" s="201">
        <f t="shared" si="1"/>
        <v>2231.6806602032002</v>
      </c>
      <c r="P18" s="553">
        <f t="shared" ref="P18:U32" si="25">P115+P211+P307+P499+P595+P403</f>
        <v>365.47553851520001</v>
      </c>
      <c r="Q18" s="553">
        <f t="shared" si="25"/>
        <v>368.6186245152</v>
      </c>
      <c r="R18" s="553">
        <f t="shared" si="25"/>
        <v>373.09031551519996</v>
      </c>
      <c r="S18" s="553">
        <f t="shared" si="25"/>
        <v>412.47729651520001</v>
      </c>
      <c r="T18" s="553">
        <f t="shared" si="25"/>
        <v>372.22845851519997</v>
      </c>
      <c r="U18" s="553">
        <f t="shared" si="25"/>
        <v>356.0911115152</v>
      </c>
      <c r="V18" s="201">
        <f t="shared" si="3"/>
        <v>2247.9813450912002</v>
      </c>
      <c r="W18" s="200">
        <f t="shared" si="4"/>
        <v>4479.6620052943999</v>
      </c>
      <c r="X18" s="308">
        <f t="shared" si="5"/>
        <v>8.0528968483380758E-2</v>
      </c>
      <c r="Y18" s="553" t="e">
        <f t="shared" ref="Y18:Z32" si="26">Y115+Y211+Y307+Y499+Y595+Y403</f>
        <v>#REF!</v>
      </c>
      <c r="Z18" s="553" t="e">
        <f t="shared" si="26"/>
        <v>#REF!</v>
      </c>
      <c r="AA18" s="198" t="e">
        <f t="shared" ref="AA18:AA80" si="27">Y18+Z18</f>
        <v>#REF!</v>
      </c>
      <c r="AB18" s="308" t="e">
        <f t="shared" si="6"/>
        <v>#REF!</v>
      </c>
      <c r="AC18" s="553" t="e">
        <f t="shared" ref="AC18:AD32" si="28">AC115+AC211+AC307+AC499+AC595+AC403</f>
        <v>#REF!</v>
      </c>
      <c r="AD18" s="553" t="e">
        <f t="shared" si="28"/>
        <v>#REF!</v>
      </c>
      <c r="AE18" s="198" t="e">
        <f t="shared" ref="AE18:AE32" si="29">AC18+AD18</f>
        <v>#REF!</v>
      </c>
      <c r="AF18" s="308" t="e">
        <f t="shared" si="7"/>
        <v>#REF!</v>
      </c>
    </row>
    <row r="19" spans="1:32" ht="12.95" customHeight="1" outlineLevel="2">
      <c r="A19" s="325"/>
      <c r="B19" s="331"/>
      <c r="C19" s="335" t="s">
        <v>1015</v>
      </c>
      <c r="D19" s="553">
        <f t="shared" si="23"/>
        <v>318.11987299999993</v>
      </c>
      <c r="E19" s="553">
        <f t="shared" si="23"/>
        <v>39.764101954099999</v>
      </c>
      <c r="F19" s="553">
        <f t="shared" si="23"/>
        <v>39.889101954099999</v>
      </c>
      <c r="G19" s="553">
        <f t="shared" si="23"/>
        <v>39.889101954099999</v>
      </c>
      <c r="H19" s="198">
        <f t="shared" si="9"/>
        <v>437.66217886229992</v>
      </c>
      <c r="I19" s="553">
        <f t="shared" si="24"/>
        <v>42.348768999999997</v>
      </c>
      <c r="J19" s="553">
        <f t="shared" si="24"/>
        <v>42.595773000000001</v>
      </c>
      <c r="K19" s="553">
        <f t="shared" si="24"/>
        <v>43.065773</v>
      </c>
      <c r="L19" s="553">
        <f t="shared" si="24"/>
        <v>42.125772999999995</v>
      </c>
      <c r="M19" s="553">
        <f t="shared" si="24"/>
        <v>42.949455999999998</v>
      </c>
      <c r="N19" s="553">
        <f t="shared" si="24"/>
        <v>44.829456</v>
      </c>
      <c r="O19" s="201">
        <f t="shared" si="1"/>
        <v>257.91499999999996</v>
      </c>
      <c r="P19" s="553">
        <f t="shared" si="25"/>
        <v>46.102120999999997</v>
      </c>
      <c r="Q19" s="553">
        <f t="shared" si="25"/>
        <v>44.556213</v>
      </c>
      <c r="R19" s="553">
        <f t="shared" si="25"/>
        <v>43.919649</v>
      </c>
      <c r="S19" s="553">
        <f t="shared" si="25"/>
        <v>46.391057000000004</v>
      </c>
      <c r="T19" s="553">
        <f t="shared" si="25"/>
        <v>44.511057000000001</v>
      </c>
      <c r="U19" s="553">
        <f t="shared" si="25"/>
        <v>43.571057000000003</v>
      </c>
      <c r="V19" s="201">
        <f t="shared" si="3"/>
        <v>269.051154</v>
      </c>
      <c r="W19" s="200">
        <f t="shared" si="4"/>
        <v>526.96615399999996</v>
      </c>
      <c r="X19" s="308">
        <f t="shared" si="5"/>
        <v>0.20404773236253848</v>
      </c>
      <c r="Y19" s="553" t="e">
        <f t="shared" si="26"/>
        <v>#REF!</v>
      </c>
      <c r="Z19" s="553" t="e">
        <f t="shared" si="26"/>
        <v>#REF!</v>
      </c>
      <c r="AA19" s="198" t="e">
        <f t="shared" si="27"/>
        <v>#REF!</v>
      </c>
      <c r="AB19" s="308" t="e">
        <f t="shared" si="6"/>
        <v>#REF!</v>
      </c>
      <c r="AC19" s="553" t="e">
        <f t="shared" si="28"/>
        <v>#REF!</v>
      </c>
      <c r="AD19" s="553" t="e">
        <f t="shared" si="28"/>
        <v>#REF!</v>
      </c>
      <c r="AE19" s="198" t="e">
        <f t="shared" si="29"/>
        <v>#REF!</v>
      </c>
      <c r="AF19" s="308" t="e">
        <f t="shared" si="7"/>
        <v>#REF!</v>
      </c>
    </row>
    <row r="20" spans="1:32" ht="12.95" customHeight="1" outlineLevel="2">
      <c r="A20" s="325"/>
      <c r="B20" s="331"/>
      <c r="C20" s="335" t="s">
        <v>1016</v>
      </c>
      <c r="D20" s="553">
        <f t="shared" si="23"/>
        <v>692.62790400000006</v>
      </c>
      <c r="E20" s="553">
        <f t="shared" si="23"/>
        <v>70.400574782720156</v>
      </c>
      <c r="F20" s="553">
        <f t="shared" si="23"/>
        <v>69.12280280107116</v>
      </c>
      <c r="G20" s="553">
        <f t="shared" si="23"/>
        <v>69.103529876089908</v>
      </c>
      <c r="H20" s="198">
        <f t="shared" si="9"/>
        <v>901.25481145988124</v>
      </c>
      <c r="I20" s="553">
        <f t="shared" si="24"/>
        <v>76.791590957224784</v>
      </c>
      <c r="J20" s="553">
        <f t="shared" si="24"/>
        <v>71.244004047140891</v>
      </c>
      <c r="K20" s="553">
        <f t="shared" si="24"/>
        <v>74.312767412921957</v>
      </c>
      <c r="L20" s="553">
        <f t="shared" si="24"/>
        <v>76.689167600216621</v>
      </c>
      <c r="M20" s="553">
        <f t="shared" si="24"/>
        <v>73.945991103822365</v>
      </c>
      <c r="N20" s="553">
        <f t="shared" si="24"/>
        <v>76.128328926168194</v>
      </c>
      <c r="O20" s="201">
        <f t="shared" si="1"/>
        <v>449.1118500474949</v>
      </c>
      <c r="P20" s="553">
        <f t="shared" si="25"/>
        <v>68.747054911164625</v>
      </c>
      <c r="Q20" s="553">
        <f t="shared" si="25"/>
        <v>71.748674915601427</v>
      </c>
      <c r="R20" s="553">
        <f t="shared" si="25"/>
        <v>72.101868718647907</v>
      </c>
      <c r="S20" s="553">
        <f t="shared" si="25"/>
        <v>69.86927076033011</v>
      </c>
      <c r="T20" s="553">
        <f t="shared" si="25"/>
        <v>68.871359974336286</v>
      </c>
      <c r="U20" s="553">
        <f t="shared" si="25"/>
        <v>68.938484493800772</v>
      </c>
      <c r="V20" s="201">
        <f t="shared" si="3"/>
        <v>420.27671377388111</v>
      </c>
      <c r="W20" s="200">
        <f t="shared" si="4"/>
        <v>869.38856382137601</v>
      </c>
      <c r="X20" s="308">
        <f t="shared" si="5"/>
        <v>-3.5357644956022227E-2</v>
      </c>
      <c r="Y20" s="553" t="e">
        <f t="shared" si="26"/>
        <v>#REF!</v>
      </c>
      <c r="Z20" s="553" t="e">
        <f t="shared" si="26"/>
        <v>#REF!</v>
      </c>
      <c r="AA20" s="198" t="e">
        <f t="shared" si="27"/>
        <v>#REF!</v>
      </c>
      <c r="AB20" s="308" t="e">
        <f t="shared" si="6"/>
        <v>#REF!</v>
      </c>
      <c r="AC20" s="553" t="e">
        <f t="shared" si="28"/>
        <v>#REF!</v>
      </c>
      <c r="AD20" s="553" t="e">
        <f t="shared" si="28"/>
        <v>#REF!</v>
      </c>
      <c r="AE20" s="198" t="e">
        <f t="shared" si="29"/>
        <v>#REF!</v>
      </c>
      <c r="AF20" s="308" t="e">
        <f t="shared" si="7"/>
        <v>#REF!</v>
      </c>
    </row>
    <row r="21" spans="1:32" ht="12.95" customHeight="1" outlineLevel="2">
      <c r="A21" s="325"/>
      <c r="B21" s="331"/>
      <c r="C21" s="335" t="s">
        <v>1017</v>
      </c>
      <c r="D21" s="553">
        <f t="shared" si="23"/>
        <v>1001.678305</v>
      </c>
      <c r="E21" s="553">
        <f t="shared" si="23"/>
        <v>111.10078720791201</v>
      </c>
      <c r="F21" s="553">
        <f t="shared" si="23"/>
        <v>111.10078720791201</v>
      </c>
      <c r="G21" s="553">
        <f t="shared" si="23"/>
        <v>111.10078720791201</v>
      </c>
      <c r="H21" s="198">
        <f t="shared" si="9"/>
        <v>1334.9806666237359</v>
      </c>
      <c r="I21" s="553">
        <f t="shared" si="24"/>
        <v>93.65029100000001</v>
      </c>
      <c r="J21" s="553">
        <f t="shared" si="24"/>
        <v>92.933977999999982</v>
      </c>
      <c r="K21" s="553">
        <f t="shared" si="24"/>
        <v>92.933977999999982</v>
      </c>
      <c r="L21" s="553">
        <f t="shared" si="24"/>
        <v>92.933977999999982</v>
      </c>
      <c r="M21" s="553">
        <f t="shared" si="24"/>
        <v>93.069886999999994</v>
      </c>
      <c r="N21" s="553">
        <f t="shared" si="24"/>
        <v>93.048120999999995</v>
      </c>
      <c r="O21" s="201">
        <f t="shared" si="1"/>
        <v>558.57023299999992</v>
      </c>
      <c r="P21" s="553">
        <f t="shared" si="25"/>
        <v>92.868255999999988</v>
      </c>
      <c r="Q21" s="553">
        <f t="shared" si="25"/>
        <v>93.096799999999988</v>
      </c>
      <c r="R21" s="553">
        <f t="shared" si="25"/>
        <v>94.051542999999995</v>
      </c>
      <c r="S21" s="553">
        <f t="shared" si="25"/>
        <v>94.929042999999993</v>
      </c>
      <c r="T21" s="553">
        <f t="shared" si="25"/>
        <v>94.929042999999993</v>
      </c>
      <c r="U21" s="553">
        <f t="shared" si="25"/>
        <v>94.929042999999993</v>
      </c>
      <c r="V21" s="201">
        <f t="shared" si="3"/>
        <v>564.80372799999998</v>
      </c>
      <c r="W21" s="200">
        <f t="shared" si="4"/>
        <v>1123.3739609999998</v>
      </c>
      <c r="X21" s="308">
        <f t="shared" si="5"/>
        <v>-0.15850919111728046</v>
      </c>
      <c r="Y21" s="553" t="e">
        <f t="shared" si="26"/>
        <v>#REF!</v>
      </c>
      <c r="Z21" s="553" t="e">
        <f t="shared" si="26"/>
        <v>#REF!</v>
      </c>
      <c r="AA21" s="198" t="e">
        <f t="shared" si="27"/>
        <v>#REF!</v>
      </c>
      <c r="AB21" s="308" t="e">
        <f t="shared" si="6"/>
        <v>#REF!</v>
      </c>
      <c r="AC21" s="553" t="e">
        <f t="shared" si="28"/>
        <v>#REF!</v>
      </c>
      <c r="AD21" s="553" t="e">
        <f t="shared" si="28"/>
        <v>#REF!</v>
      </c>
      <c r="AE21" s="198" t="e">
        <f t="shared" si="29"/>
        <v>#REF!</v>
      </c>
      <c r="AF21" s="308" t="e">
        <f t="shared" si="7"/>
        <v>#REF!</v>
      </c>
    </row>
    <row r="22" spans="1:32" ht="12.95" customHeight="1" outlineLevel="2">
      <c r="A22" s="325"/>
      <c r="B22" s="331"/>
      <c r="C22" s="335" t="s">
        <v>1018</v>
      </c>
      <c r="D22" s="553">
        <f t="shared" si="23"/>
        <v>7.4024620000000008</v>
      </c>
      <c r="E22" s="553">
        <f t="shared" si="23"/>
        <v>1.2625740000000001</v>
      </c>
      <c r="F22" s="553">
        <f t="shared" si="23"/>
        <v>1.3194030000000003</v>
      </c>
      <c r="G22" s="553">
        <f t="shared" si="23"/>
        <v>1.5671586659999999</v>
      </c>
      <c r="H22" s="198">
        <f t="shared" si="9"/>
        <v>11.551597666000001</v>
      </c>
      <c r="I22" s="553">
        <f t="shared" si="24"/>
        <v>1.05984955</v>
      </c>
      <c r="J22" s="553">
        <f t="shared" si="24"/>
        <v>1.0521358000000001</v>
      </c>
      <c r="K22" s="553">
        <f t="shared" si="24"/>
        <v>1.05116875</v>
      </c>
      <c r="L22" s="553">
        <f t="shared" si="24"/>
        <v>1.0448393499999999</v>
      </c>
      <c r="M22" s="553">
        <f t="shared" si="24"/>
        <v>1.05475915</v>
      </c>
      <c r="N22" s="553">
        <f t="shared" si="24"/>
        <v>1.0524123999999999</v>
      </c>
      <c r="O22" s="201">
        <f t="shared" si="1"/>
        <v>6.3151649999999995</v>
      </c>
      <c r="P22" s="553">
        <f t="shared" si="25"/>
        <v>1.0604769999999999</v>
      </c>
      <c r="Q22" s="553">
        <f t="shared" si="25"/>
        <v>1.5872641000000001</v>
      </c>
      <c r="R22" s="553">
        <f t="shared" si="25"/>
        <v>1.5933377500000001</v>
      </c>
      <c r="S22" s="553">
        <f t="shared" si="25"/>
        <v>1.6450760500000001</v>
      </c>
      <c r="T22" s="553">
        <f t="shared" si="25"/>
        <v>1.68466315</v>
      </c>
      <c r="U22" s="553">
        <f t="shared" si="25"/>
        <v>1.9320997449999999</v>
      </c>
      <c r="V22" s="201">
        <f t="shared" si="3"/>
        <v>9.5029177950000001</v>
      </c>
      <c r="W22" s="200">
        <f t="shared" si="4"/>
        <v>15.818082794999999</v>
      </c>
      <c r="X22" s="308">
        <f t="shared" si="5"/>
        <v>0.36934156229814086</v>
      </c>
      <c r="Y22" s="553" t="e">
        <f t="shared" si="26"/>
        <v>#REF!</v>
      </c>
      <c r="Z22" s="553" t="e">
        <f t="shared" si="26"/>
        <v>#REF!</v>
      </c>
      <c r="AA22" s="198" t="e">
        <f t="shared" si="27"/>
        <v>#REF!</v>
      </c>
      <c r="AB22" s="308" t="e">
        <f t="shared" si="6"/>
        <v>#REF!</v>
      </c>
      <c r="AC22" s="553" t="e">
        <f t="shared" si="28"/>
        <v>#REF!</v>
      </c>
      <c r="AD22" s="553" t="e">
        <f t="shared" si="28"/>
        <v>#REF!</v>
      </c>
      <c r="AE22" s="198" t="e">
        <f t="shared" si="29"/>
        <v>#REF!</v>
      </c>
      <c r="AF22" s="308" t="e">
        <f t="shared" si="7"/>
        <v>#REF!</v>
      </c>
    </row>
    <row r="23" spans="1:32" ht="12.95" customHeight="1" outlineLevel="2">
      <c r="A23" s="325"/>
      <c r="B23" s="331"/>
      <c r="C23" s="335" t="s">
        <v>1019</v>
      </c>
      <c r="D23" s="553">
        <f t="shared" si="23"/>
        <v>333.45337000000001</v>
      </c>
      <c r="E23" s="553">
        <f t="shared" si="23"/>
        <v>43.054231000000009</v>
      </c>
      <c r="F23" s="553">
        <f t="shared" si="23"/>
        <v>43.054231000000009</v>
      </c>
      <c r="G23" s="553">
        <f t="shared" si="23"/>
        <v>43.054231000000009</v>
      </c>
      <c r="H23" s="198">
        <f t="shared" si="9"/>
        <v>462.61606300000005</v>
      </c>
      <c r="I23" s="553">
        <f t="shared" si="24"/>
        <v>39.597767000000005</v>
      </c>
      <c r="J23" s="553">
        <f t="shared" si="24"/>
        <v>39.350779000000003</v>
      </c>
      <c r="K23" s="553">
        <f t="shared" si="24"/>
        <v>39.350779000000003</v>
      </c>
      <c r="L23" s="553">
        <f t="shared" si="24"/>
        <v>39.350779000000003</v>
      </c>
      <c r="M23" s="553">
        <f t="shared" si="24"/>
        <v>39.597767000000005</v>
      </c>
      <c r="N23" s="553">
        <f t="shared" si="24"/>
        <v>39.597767000000005</v>
      </c>
      <c r="O23" s="201">
        <f t="shared" si="1"/>
        <v>236.84563800000001</v>
      </c>
      <c r="P23" s="553">
        <f t="shared" si="25"/>
        <v>39.418115</v>
      </c>
      <c r="Q23" s="553">
        <f t="shared" si="25"/>
        <v>39.418115</v>
      </c>
      <c r="R23" s="553">
        <f t="shared" si="25"/>
        <v>39.732438999999999</v>
      </c>
      <c r="S23" s="553">
        <f t="shared" si="25"/>
        <v>40.318939</v>
      </c>
      <c r="T23" s="553">
        <f t="shared" si="25"/>
        <v>40.318939</v>
      </c>
      <c r="U23" s="553">
        <f t="shared" si="25"/>
        <v>40.318939</v>
      </c>
      <c r="V23" s="201">
        <f t="shared" si="3"/>
        <v>239.525486</v>
      </c>
      <c r="W23" s="200">
        <f t="shared" si="4"/>
        <v>476.37112400000001</v>
      </c>
      <c r="X23" s="308">
        <f t="shared" si="5"/>
        <v>2.973321097153514E-2</v>
      </c>
      <c r="Y23" s="553" t="e">
        <f t="shared" si="26"/>
        <v>#REF!</v>
      </c>
      <c r="Z23" s="553" t="e">
        <f t="shared" si="26"/>
        <v>#REF!</v>
      </c>
      <c r="AA23" s="198" t="e">
        <f t="shared" si="27"/>
        <v>#REF!</v>
      </c>
      <c r="AB23" s="308" t="e">
        <f t="shared" si="6"/>
        <v>#REF!</v>
      </c>
      <c r="AC23" s="553" t="e">
        <f t="shared" si="28"/>
        <v>#REF!</v>
      </c>
      <c r="AD23" s="553" t="e">
        <f t="shared" si="28"/>
        <v>#REF!</v>
      </c>
      <c r="AE23" s="198" t="e">
        <f t="shared" si="29"/>
        <v>#REF!</v>
      </c>
      <c r="AF23" s="308" t="e">
        <f t="shared" si="7"/>
        <v>#REF!</v>
      </c>
    </row>
    <row r="24" spans="1:32" ht="12.95" customHeight="1" outlineLevel="2">
      <c r="A24" s="325"/>
      <c r="B24" s="331"/>
      <c r="C24" s="335" t="s">
        <v>1020</v>
      </c>
      <c r="D24" s="553">
        <f t="shared" si="23"/>
        <v>0</v>
      </c>
      <c r="E24" s="553">
        <f t="shared" si="23"/>
        <v>0</v>
      </c>
      <c r="F24" s="553">
        <f t="shared" si="23"/>
        <v>0</v>
      </c>
      <c r="G24" s="553">
        <f t="shared" si="23"/>
        <v>0</v>
      </c>
      <c r="H24" s="198">
        <f t="shared" si="9"/>
        <v>0</v>
      </c>
      <c r="I24" s="553">
        <f t="shared" si="24"/>
        <v>0</v>
      </c>
      <c r="J24" s="553">
        <f t="shared" si="24"/>
        <v>0</v>
      </c>
      <c r="K24" s="553">
        <f t="shared" si="24"/>
        <v>0</v>
      </c>
      <c r="L24" s="553">
        <f t="shared" si="24"/>
        <v>0</v>
      </c>
      <c r="M24" s="553">
        <f t="shared" si="24"/>
        <v>0</v>
      </c>
      <c r="N24" s="553">
        <f t="shared" si="24"/>
        <v>0</v>
      </c>
      <c r="O24" s="201">
        <f t="shared" si="1"/>
        <v>0</v>
      </c>
      <c r="P24" s="553">
        <f t="shared" si="25"/>
        <v>0</v>
      </c>
      <c r="Q24" s="553">
        <f t="shared" si="25"/>
        <v>0</v>
      </c>
      <c r="R24" s="553">
        <f t="shared" si="25"/>
        <v>0</v>
      </c>
      <c r="S24" s="553">
        <f t="shared" si="25"/>
        <v>0</v>
      </c>
      <c r="T24" s="553">
        <f t="shared" si="25"/>
        <v>0</v>
      </c>
      <c r="U24" s="553">
        <f t="shared" si="25"/>
        <v>0</v>
      </c>
      <c r="V24" s="201">
        <f t="shared" si="3"/>
        <v>0</v>
      </c>
      <c r="W24" s="200">
        <f t="shared" si="4"/>
        <v>0</v>
      </c>
      <c r="X24" s="308">
        <f t="shared" si="5"/>
        <v>0</v>
      </c>
      <c r="Y24" s="553" t="e">
        <f t="shared" si="26"/>
        <v>#REF!</v>
      </c>
      <c r="Z24" s="553" t="e">
        <f t="shared" si="26"/>
        <v>#REF!</v>
      </c>
      <c r="AA24" s="198" t="e">
        <f t="shared" si="27"/>
        <v>#REF!</v>
      </c>
      <c r="AB24" s="308">
        <f t="shared" si="6"/>
        <v>0</v>
      </c>
      <c r="AC24" s="553" t="e">
        <f t="shared" si="28"/>
        <v>#REF!</v>
      </c>
      <c r="AD24" s="553" t="e">
        <f t="shared" si="28"/>
        <v>#REF!</v>
      </c>
      <c r="AE24" s="198" t="e">
        <f t="shared" si="29"/>
        <v>#REF!</v>
      </c>
      <c r="AF24" s="308" t="e">
        <f t="shared" si="7"/>
        <v>#REF!</v>
      </c>
    </row>
    <row r="25" spans="1:32" ht="12.95" customHeight="1" outlineLevel="2">
      <c r="A25" s="325"/>
      <c r="B25" s="331"/>
      <c r="C25" s="335" t="s">
        <v>1021</v>
      </c>
      <c r="D25" s="553">
        <f t="shared" si="23"/>
        <v>0</v>
      </c>
      <c r="E25" s="553">
        <f t="shared" si="23"/>
        <v>0</v>
      </c>
      <c r="F25" s="553">
        <f t="shared" si="23"/>
        <v>0</v>
      </c>
      <c r="G25" s="553">
        <f t="shared" si="23"/>
        <v>0</v>
      </c>
      <c r="H25" s="198">
        <f t="shared" si="9"/>
        <v>0</v>
      </c>
      <c r="I25" s="553">
        <f t="shared" si="24"/>
        <v>0</v>
      </c>
      <c r="J25" s="553">
        <f t="shared" si="24"/>
        <v>0</v>
      </c>
      <c r="K25" s="553">
        <f t="shared" si="24"/>
        <v>0</v>
      </c>
      <c r="L25" s="553">
        <f t="shared" si="24"/>
        <v>0</v>
      </c>
      <c r="M25" s="553">
        <f t="shared" si="24"/>
        <v>0</v>
      </c>
      <c r="N25" s="553">
        <f t="shared" si="24"/>
        <v>0</v>
      </c>
      <c r="O25" s="201">
        <f t="shared" si="1"/>
        <v>0</v>
      </c>
      <c r="P25" s="553">
        <f t="shared" si="25"/>
        <v>0</v>
      </c>
      <c r="Q25" s="553">
        <f t="shared" si="25"/>
        <v>0</v>
      </c>
      <c r="R25" s="553">
        <f t="shared" si="25"/>
        <v>0</v>
      </c>
      <c r="S25" s="553">
        <f t="shared" si="25"/>
        <v>0</v>
      </c>
      <c r="T25" s="553">
        <f t="shared" si="25"/>
        <v>0</v>
      </c>
      <c r="U25" s="553">
        <f t="shared" si="25"/>
        <v>0</v>
      </c>
      <c r="V25" s="201">
        <f t="shared" si="3"/>
        <v>0</v>
      </c>
      <c r="W25" s="200">
        <f t="shared" si="4"/>
        <v>0</v>
      </c>
      <c r="X25" s="308">
        <f t="shared" si="5"/>
        <v>0</v>
      </c>
      <c r="Y25" s="553" t="e">
        <f t="shared" si="26"/>
        <v>#REF!</v>
      </c>
      <c r="Z25" s="553" t="e">
        <f t="shared" si="26"/>
        <v>#REF!</v>
      </c>
      <c r="AA25" s="198" t="e">
        <f t="shared" si="27"/>
        <v>#REF!</v>
      </c>
      <c r="AB25" s="308">
        <f t="shared" si="6"/>
        <v>0</v>
      </c>
      <c r="AC25" s="553" t="e">
        <f t="shared" si="28"/>
        <v>#REF!</v>
      </c>
      <c r="AD25" s="553" t="e">
        <f t="shared" si="28"/>
        <v>#REF!</v>
      </c>
      <c r="AE25" s="198" t="e">
        <f t="shared" si="29"/>
        <v>#REF!</v>
      </c>
      <c r="AF25" s="308" t="e">
        <f t="shared" si="7"/>
        <v>#REF!</v>
      </c>
    </row>
    <row r="26" spans="1:32" ht="12.95" customHeight="1" outlineLevel="2">
      <c r="A26" s="325"/>
      <c r="B26" s="331"/>
      <c r="C26" s="335" t="s">
        <v>1022</v>
      </c>
      <c r="D26" s="553">
        <f t="shared" si="23"/>
        <v>0</v>
      </c>
      <c r="E26" s="553">
        <f t="shared" si="23"/>
        <v>0</v>
      </c>
      <c r="F26" s="553">
        <f t="shared" si="23"/>
        <v>0</v>
      </c>
      <c r="G26" s="553">
        <f t="shared" si="23"/>
        <v>0</v>
      </c>
      <c r="H26" s="198">
        <f t="shared" si="9"/>
        <v>0</v>
      </c>
      <c r="I26" s="553">
        <f t="shared" si="24"/>
        <v>0</v>
      </c>
      <c r="J26" s="553">
        <f t="shared" si="24"/>
        <v>0</v>
      </c>
      <c r="K26" s="553">
        <f t="shared" si="24"/>
        <v>0</v>
      </c>
      <c r="L26" s="553">
        <f t="shared" si="24"/>
        <v>0</v>
      </c>
      <c r="M26" s="553">
        <f t="shared" si="24"/>
        <v>0</v>
      </c>
      <c r="N26" s="553">
        <f t="shared" si="24"/>
        <v>0</v>
      </c>
      <c r="O26" s="201">
        <f t="shared" si="1"/>
        <v>0</v>
      </c>
      <c r="P26" s="553">
        <f t="shared" si="25"/>
        <v>0</v>
      </c>
      <c r="Q26" s="553">
        <f t="shared" si="25"/>
        <v>0</v>
      </c>
      <c r="R26" s="553">
        <f t="shared" si="25"/>
        <v>0</v>
      </c>
      <c r="S26" s="553">
        <f t="shared" si="25"/>
        <v>0</v>
      </c>
      <c r="T26" s="553">
        <f t="shared" si="25"/>
        <v>0</v>
      </c>
      <c r="U26" s="553">
        <f t="shared" si="25"/>
        <v>0</v>
      </c>
      <c r="V26" s="201">
        <f t="shared" si="3"/>
        <v>0</v>
      </c>
      <c r="W26" s="200">
        <f t="shared" si="4"/>
        <v>0</v>
      </c>
      <c r="X26" s="308">
        <f t="shared" si="5"/>
        <v>0</v>
      </c>
      <c r="Y26" s="553" t="e">
        <f t="shared" si="26"/>
        <v>#REF!</v>
      </c>
      <c r="Z26" s="553" t="e">
        <f t="shared" si="26"/>
        <v>#REF!</v>
      </c>
      <c r="AA26" s="198" t="e">
        <f t="shared" si="27"/>
        <v>#REF!</v>
      </c>
      <c r="AB26" s="308">
        <f t="shared" si="6"/>
        <v>0</v>
      </c>
      <c r="AC26" s="553" t="e">
        <f t="shared" si="28"/>
        <v>#REF!</v>
      </c>
      <c r="AD26" s="553" t="e">
        <f t="shared" si="28"/>
        <v>#REF!</v>
      </c>
      <c r="AE26" s="198" t="e">
        <f t="shared" si="29"/>
        <v>#REF!</v>
      </c>
      <c r="AF26" s="308" t="e">
        <f t="shared" si="7"/>
        <v>#REF!</v>
      </c>
    </row>
    <row r="27" spans="1:32" ht="12.95" customHeight="1" outlineLevel="2">
      <c r="A27" s="325"/>
      <c r="B27" s="331"/>
      <c r="C27" s="335" t="s">
        <v>1049</v>
      </c>
      <c r="D27" s="553">
        <f t="shared" si="23"/>
        <v>0</v>
      </c>
      <c r="E27" s="553">
        <f t="shared" si="23"/>
        <v>0</v>
      </c>
      <c r="F27" s="553">
        <f t="shared" si="23"/>
        <v>0</v>
      </c>
      <c r="G27" s="553">
        <f t="shared" si="23"/>
        <v>0</v>
      </c>
      <c r="H27" s="198">
        <f t="shared" si="9"/>
        <v>0</v>
      </c>
      <c r="I27" s="553">
        <f t="shared" si="24"/>
        <v>0</v>
      </c>
      <c r="J27" s="553">
        <f t="shared" si="24"/>
        <v>0</v>
      </c>
      <c r="K27" s="553">
        <f t="shared" si="24"/>
        <v>0</v>
      </c>
      <c r="L27" s="553">
        <f t="shared" si="24"/>
        <v>0</v>
      </c>
      <c r="M27" s="553">
        <f t="shared" si="24"/>
        <v>0</v>
      </c>
      <c r="N27" s="553">
        <f t="shared" si="24"/>
        <v>0</v>
      </c>
      <c r="O27" s="201">
        <f t="shared" si="1"/>
        <v>0</v>
      </c>
      <c r="P27" s="553">
        <f t="shared" si="25"/>
        <v>0</v>
      </c>
      <c r="Q27" s="553">
        <f t="shared" si="25"/>
        <v>0</v>
      </c>
      <c r="R27" s="553">
        <f t="shared" si="25"/>
        <v>0</v>
      </c>
      <c r="S27" s="553">
        <f t="shared" si="25"/>
        <v>0</v>
      </c>
      <c r="T27" s="553">
        <f t="shared" si="25"/>
        <v>0</v>
      </c>
      <c r="U27" s="553">
        <f t="shared" si="25"/>
        <v>0</v>
      </c>
      <c r="V27" s="201">
        <f t="shared" si="3"/>
        <v>0</v>
      </c>
      <c r="W27" s="200">
        <f t="shared" si="4"/>
        <v>0</v>
      </c>
      <c r="X27" s="308">
        <f t="shared" si="5"/>
        <v>0</v>
      </c>
      <c r="Y27" s="553" t="e">
        <f t="shared" si="26"/>
        <v>#REF!</v>
      </c>
      <c r="Z27" s="553" t="e">
        <f t="shared" si="26"/>
        <v>#REF!</v>
      </c>
      <c r="AA27" s="198" t="e">
        <f t="shared" si="27"/>
        <v>#REF!</v>
      </c>
      <c r="AB27" s="308">
        <f t="shared" si="6"/>
        <v>0</v>
      </c>
      <c r="AC27" s="553" t="e">
        <f t="shared" si="28"/>
        <v>#REF!</v>
      </c>
      <c r="AD27" s="553" t="e">
        <f t="shared" si="28"/>
        <v>#REF!</v>
      </c>
      <c r="AE27" s="198" t="e">
        <f t="shared" si="29"/>
        <v>#REF!</v>
      </c>
      <c r="AF27" s="308" t="e">
        <f t="shared" si="7"/>
        <v>#REF!</v>
      </c>
    </row>
    <row r="28" spans="1:32" ht="12.95" customHeight="1" outlineLevel="2">
      <c r="A28" s="325"/>
      <c r="B28" s="331"/>
      <c r="C28" s="335" t="s">
        <v>1023</v>
      </c>
      <c r="D28" s="553">
        <f t="shared" si="23"/>
        <v>10.242999000000001</v>
      </c>
      <c r="E28" s="553">
        <f t="shared" si="23"/>
        <v>1.7752445148199942</v>
      </c>
      <c r="F28" s="553">
        <f t="shared" si="23"/>
        <v>2.9949961559311054</v>
      </c>
      <c r="G28" s="553">
        <f t="shared" si="23"/>
        <v>2.2803940148199939</v>
      </c>
      <c r="H28" s="198">
        <f t="shared" si="9"/>
        <v>17.293633685571095</v>
      </c>
      <c r="I28" s="553">
        <f t="shared" si="24"/>
        <v>3.8991395774727318</v>
      </c>
      <c r="J28" s="553">
        <f t="shared" si="24"/>
        <v>3.9785464360831013</v>
      </c>
      <c r="K28" s="553">
        <f t="shared" si="24"/>
        <v>3.8995059378917212</v>
      </c>
      <c r="L28" s="553">
        <f t="shared" si="24"/>
        <v>4.1998019880292139</v>
      </c>
      <c r="M28" s="553">
        <f t="shared" si="24"/>
        <v>3.8645885085621789</v>
      </c>
      <c r="N28" s="553">
        <f t="shared" si="24"/>
        <v>4.2908288501730798</v>
      </c>
      <c r="O28" s="201">
        <f t="shared" si="1"/>
        <v>24.132411298212027</v>
      </c>
      <c r="P28" s="553">
        <f t="shared" si="25"/>
        <v>3.9116229652012393</v>
      </c>
      <c r="Q28" s="553">
        <f t="shared" si="25"/>
        <v>6.5327605137406488</v>
      </c>
      <c r="R28" s="553">
        <f t="shared" si="25"/>
        <v>4.8277585137406485</v>
      </c>
      <c r="S28" s="553">
        <f t="shared" si="25"/>
        <v>4.608624847071316</v>
      </c>
      <c r="T28" s="553">
        <f t="shared" si="25"/>
        <v>5.0819001804046495</v>
      </c>
      <c r="U28" s="553">
        <f t="shared" si="25"/>
        <v>4.7468981804046493</v>
      </c>
      <c r="V28" s="201">
        <f t="shared" si="3"/>
        <v>29.709565200563148</v>
      </c>
      <c r="W28" s="200">
        <f t="shared" si="4"/>
        <v>53.841976498775175</v>
      </c>
      <c r="X28" s="308">
        <f t="shared" si="5"/>
        <v>2.1133986921266934</v>
      </c>
      <c r="Y28" s="553" t="e">
        <f t="shared" si="26"/>
        <v>#REF!</v>
      </c>
      <c r="Z28" s="553" t="e">
        <f t="shared" si="26"/>
        <v>#REF!</v>
      </c>
      <c r="AA28" s="198" t="e">
        <f t="shared" si="27"/>
        <v>#REF!</v>
      </c>
      <c r="AB28" s="308" t="e">
        <f t="shared" si="6"/>
        <v>#REF!</v>
      </c>
      <c r="AC28" s="553" t="e">
        <f t="shared" si="28"/>
        <v>#REF!</v>
      </c>
      <c r="AD28" s="553" t="e">
        <f t="shared" si="28"/>
        <v>#REF!</v>
      </c>
      <c r="AE28" s="198" t="e">
        <f t="shared" si="29"/>
        <v>#REF!</v>
      </c>
      <c r="AF28" s="308" t="e">
        <f t="shared" si="7"/>
        <v>#REF!</v>
      </c>
    </row>
    <row r="29" spans="1:32" ht="12.95" customHeight="1" outlineLevel="2">
      <c r="A29" s="325"/>
      <c r="B29" s="331"/>
      <c r="C29" s="336" t="s">
        <v>1024</v>
      </c>
      <c r="D29" s="553">
        <f t="shared" si="23"/>
        <v>0</v>
      </c>
      <c r="E29" s="553">
        <f t="shared" si="23"/>
        <v>0</v>
      </c>
      <c r="F29" s="553">
        <f t="shared" si="23"/>
        <v>0</v>
      </c>
      <c r="G29" s="553">
        <f t="shared" si="23"/>
        <v>0</v>
      </c>
      <c r="H29" s="198">
        <f t="shared" si="9"/>
        <v>0</v>
      </c>
      <c r="I29" s="553">
        <f t="shared" si="24"/>
        <v>0</v>
      </c>
      <c r="J29" s="553">
        <f t="shared" si="24"/>
        <v>0</v>
      </c>
      <c r="K29" s="553">
        <f t="shared" si="24"/>
        <v>0</v>
      </c>
      <c r="L29" s="553">
        <f t="shared" si="24"/>
        <v>0</v>
      </c>
      <c r="M29" s="553">
        <f t="shared" si="24"/>
        <v>0</v>
      </c>
      <c r="N29" s="553">
        <f t="shared" si="24"/>
        <v>0</v>
      </c>
      <c r="O29" s="201">
        <f t="shared" si="1"/>
        <v>0</v>
      </c>
      <c r="P29" s="553">
        <f t="shared" si="25"/>
        <v>0</v>
      </c>
      <c r="Q29" s="553">
        <f t="shared" si="25"/>
        <v>0</v>
      </c>
      <c r="R29" s="553">
        <f t="shared" si="25"/>
        <v>0</v>
      </c>
      <c r="S29" s="553">
        <f t="shared" si="25"/>
        <v>0</v>
      </c>
      <c r="T29" s="553">
        <f t="shared" si="25"/>
        <v>0</v>
      </c>
      <c r="U29" s="553">
        <f t="shared" si="25"/>
        <v>0</v>
      </c>
      <c r="V29" s="201">
        <f t="shared" si="3"/>
        <v>0</v>
      </c>
      <c r="W29" s="200">
        <f t="shared" si="4"/>
        <v>0</v>
      </c>
      <c r="X29" s="308">
        <f t="shared" si="5"/>
        <v>0</v>
      </c>
      <c r="Y29" s="553" t="e">
        <f t="shared" si="26"/>
        <v>#REF!</v>
      </c>
      <c r="Z29" s="553" t="e">
        <f t="shared" si="26"/>
        <v>#REF!</v>
      </c>
      <c r="AA29" s="198" t="e">
        <f t="shared" si="27"/>
        <v>#REF!</v>
      </c>
      <c r="AB29" s="308">
        <f t="shared" si="6"/>
        <v>0</v>
      </c>
      <c r="AC29" s="553" t="e">
        <f t="shared" si="28"/>
        <v>#REF!</v>
      </c>
      <c r="AD29" s="553" t="e">
        <f t="shared" si="28"/>
        <v>#REF!</v>
      </c>
      <c r="AE29" s="198" t="e">
        <f t="shared" si="29"/>
        <v>#REF!</v>
      </c>
      <c r="AF29" s="308" t="e">
        <f t="shared" si="7"/>
        <v>#REF!</v>
      </c>
    </row>
    <row r="30" spans="1:32" ht="12.95" customHeight="1" outlineLevel="2">
      <c r="A30" s="325"/>
      <c r="B30" s="331"/>
      <c r="C30" s="335" t="s">
        <v>1025</v>
      </c>
      <c r="D30" s="553">
        <f t="shared" si="23"/>
        <v>0</v>
      </c>
      <c r="E30" s="553">
        <f t="shared" si="23"/>
        <v>0</v>
      </c>
      <c r="F30" s="553">
        <f t="shared" si="23"/>
        <v>0</v>
      </c>
      <c r="G30" s="553">
        <f t="shared" si="23"/>
        <v>0</v>
      </c>
      <c r="H30" s="198">
        <f t="shared" si="9"/>
        <v>0</v>
      </c>
      <c r="I30" s="553">
        <f t="shared" si="24"/>
        <v>0</v>
      </c>
      <c r="J30" s="553">
        <f t="shared" si="24"/>
        <v>0</v>
      </c>
      <c r="K30" s="553">
        <f t="shared" si="24"/>
        <v>0</v>
      </c>
      <c r="L30" s="553">
        <f t="shared" si="24"/>
        <v>0</v>
      </c>
      <c r="M30" s="553">
        <f t="shared" si="24"/>
        <v>0</v>
      </c>
      <c r="N30" s="553">
        <f t="shared" si="24"/>
        <v>0</v>
      </c>
      <c r="O30" s="201">
        <f t="shared" si="1"/>
        <v>0</v>
      </c>
      <c r="P30" s="553">
        <f t="shared" si="25"/>
        <v>0</v>
      </c>
      <c r="Q30" s="553">
        <f t="shared" si="25"/>
        <v>0</v>
      </c>
      <c r="R30" s="553">
        <f t="shared" si="25"/>
        <v>0</v>
      </c>
      <c r="S30" s="553">
        <f t="shared" si="25"/>
        <v>0</v>
      </c>
      <c r="T30" s="553">
        <f t="shared" si="25"/>
        <v>0</v>
      </c>
      <c r="U30" s="553">
        <f t="shared" si="25"/>
        <v>0</v>
      </c>
      <c r="V30" s="201">
        <f t="shared" si="3"/>
        <v>0</v>
      </c>
      <c r="W30" s="200">
        <f t="shared" si="4"/>
        <v>0</v>
      </c>
      <c r="X30" s="308">
        <f t="shared" si="5"/>
        <v>0</v>
      </c>
      <c r="Y30" s="553" t="e">
        <f t="shared" si="26"/>
        <v>#REF!</v>
      </c>
      <c r="Z30" s="553" t="e">
        <f t="shared" si="26"/>
        <v>#REF!</v>
      </c>
      <c r="AA30" s="198" t="e">
        <f t="shared" si="27"/>
        <v>#REF!</v>
      </c>
      <c r="AB30" s="308">
        <f t="shared" si="6"/>
        <v>0</v>
      </c>
      <c r="AC30" s="553" t="e">
        <f t="shared" si="28"/>
        <v>#REF!</v>
      </c>
      <c r="AD30" s="553" t="e">
        <f t="shared" si="28"/>
        <v>#REF!</v>
      </c>
      <c r="AE30" s="198" t="e">
        <f t="shared" si="29"/>
        <v>#REF!</v>
      </c>
      <c r="AF30" s="308" t="e">
        <f t="shared" si="7"/>
        <v>#REF!</v>
      </c>
    </row>
    <row r="31" spans="1:32" ht="12.95" customHeight="1" outlineLevel="2">
      <c r="A31" s="325"/>
      <c r="B31" s="331"/>
      <c r="C31" s="407" t="s">
        <v>1047</v>
      </c>
      <c r="D31" s="553">
        <f t="shared" si="23"/>
        <v>0</v>
      </c>
      <c r="E31" s="553">
        <f t="shared" si="23"/>
        <v>0</v>
      </c>
      <c r="F31" s="553">
        <f t="shared" si="23"/>
        <v>0</v>
      </c>
      <c r="G31" s="553">
        <f t="shared" si="23"/>
        <v>0</v>
      </c>
      <c r="H31" s="198">
        <f t="shared" si="9"/>
        <v>0</v>
      </c>
      <c r="I31" s="553">
        <f t="shared" si="24"/>
        <v>0</v>
      </c>
      <c r="J31" s="553">
        <f t="shared" si="24"/>
        <v>0</v>
      </c>
      <c r="K31" s="553">
        <f t="shared" si="24"/>
        <v>0</v>
      </c>
      <c r="L31" s="553">
        <f t="shared" si="24"/>
        <v>0</v>
      </c>
      <c r="M31" s="553">
        <f t="shared" si="24"/>
        <v>0</v>
      </c>
      <c r="N31" s="553">
        <f t="shared" si="24"/>
        <v>0</v>
      </c>
      <c r="O31" s="201">
        <f t="shared" si="1"/>
        <v>0</v>
      </c>
      <c r="P31" s="553">
        <f t="shared" si="25"/>
        <v>0</v>
      </c>
      <c r="Q31" s="553">
        <f t="shared" si="25"/>
        <v>0</v>
      </c>
      <c r="R31" s="553">
        <f t="shared" si="25"/>
        <v>0</v>
      </c>
      <c r="S31" s="553">
        <f t="shared" si="25"/>
        <v>0</v>
      </c>
      <c r="T31" s="553">
        <f t="shared" si="25"/>
        <v>0</v>
      </c>
      <c r="U31" s="553">
        <f t="shared" si="25"/>
        <v>0</v>
      </c>
      <c r="V31" s="201">
        <f t="shared" si="3"/>
        <v>0</v>
      </c>
      <c r="W31" s="200">
        <f t="shared" si="4"/>
        <v>0</v>
      </c>
      <c r="X31" s="308">
        <f t="shared" si="5"/>
        <v>0</v>
      </c>
      <c r="Y31" s="553" t="e">
        <f t="shared" si="26"/>
        <v>#REF!</v>
      </c>
      <c r="Z31" s="553" t="e">
        <f t="shared" si="26"/>
        <v>#REF!</v>
      </c>
      <c r="AA31" s="198" t="e">
        <f t="shared" si="27"/>
        <v>#REF!</v>
      </c>
      <c r="AB31" s="308">
        <f t="shared" si="6"/>
        <v>0</v>
      </c>
      <c r="AC31" s="553" t="e">
        <f t="shared" si="28"/>
        <v>#REF!</v>
      </c>
      <c r="AD31" s="553" t="e">
        <f t="shared" si="28"/>
        <v>#REF!</v>
      </c>
      <c r="AE31" s="198" t="e">
        <f t="shared" si="29"/>
        <v>#REF!</v>
      </c>
      <c r="AF31" s="308" t="e">
        <f t="shared" si="7"/>
        <v>#REF!</v>
      </c>
    </row>
    <row r="32" spans="1:32" ht="12.95" customHeight="1" outlineLevel="2">
      <c r="A32" s="325"/>
      <c r="B32" s="331"/>
      <c r="C32" s="335" t="s">
        <v>1042</v>
      </c>
      <c r="D32" s="553">
        <f t="shared" si="23"/>
        <v>0</v>
      </c>
      <c r="E32" s="553">
        <f t="shared" si="23"/>
        <v>0</v>
      </c>
      <c r="F32" s="553">
        <f t="shared" si="23"/>
        <v>0</v>
      </c>
      <c r="G32" s="553">
        <f t="shared" si="23"/>
        <v>0</v>
      </c>
      <c r="H32" s="198">
        <f t="shared" si="9"/>
        <v>0</v>
      </c>
      <c r="I32" s="553">
        <f t="shared" si="24"/>
        <v>0</v>
      </c>
      <c r="J32" s="553">
        <f t="shared" si="24"/>
        <v>0</v>
      </c>
      <c r="K32" s="553">
        <f t="shared" si="24"/>
        <v>0</v>
      </c>
      <c r="L32" s="553">
        <f t="shared" si="24"/>
        <v>0</v>
      </c>
      <c r="M32" s="553">
        <f t="shared" si="24"/>
        <v>0</v>
      </c>
      <c r="N32" s="553">
        <f t="shared" si="24"/>
        <v>0</v>
      </c>
      <c r="O32" s="201">
        <f t="shared" si="1"/>
        <v>0</v>
      </c>
      <c r="P32" s="553">
        <f t="shared" si="25"/>
        <v>0</v>
      </c>
      <c r="Q32" s="553">
        <f t="shared" si="25"/>
        <v>0</v>
      </c>
      <c r="R32" s="553">
        <f t="shared" si="25"/>
        <v>0</v>
      </c>
      <c r="S32" s="553">
        <f t="shared" si="25"/>
        <v>0</v>
      </c>
      <c r="T32" s="553">
        <f t="shared" si="25"/>
        <v>0</v>
      </c>
      <c r="U32" s="553">
        <f t="shared" si="25"/>
        <v>0</v>
      </c>
      <c r="V32" s="201">
        <f t="shared" si="3"/>
        <v>0</v>
      </c>
      <c r="W32" s="200">
        <f t="shared" si="4"/>
        <v>0</v>
      </c>
      <c r="X32" s="308">
        <f t="shared" si="5"/>
        <v>0</v>
      </c>
      <c r="Y32" s="553" t="e">
        <f t="shared" si="26"/>
        <v>#REF!</v>
      </c>
      <c r="Z32" s="553" t="e">
        <f t="shared" si="26"/>
        <v>#REF!</v>
      </c>
      <c r="AA32" s="198" t="e">
        <f t="shared" si="27"/>
        <v>#REF!</v>
      </c>
      <c r="AB32" s="308">
        <f t="shared" si="6"/>
        <v>0</v>
      </c>
      <c r="AC32" s="553" t="e">
        <f t="shared" si="28"/>
        <v>#REF!</v>
      </c>
      <c r="AD32" s="553" t="e">
        <f t="shared" si="28"/>
        <v>#REF!</v>
      </c>
      <c r="AE32" s="198" t="e">
        <f t="shared" si="29"/>
        <v>#REF!</v>
      </c>
      <c r="AF32" s="308" t="e">
        <f t="shared" si="7"/>
        <v>#REF!</v>
      </c>
    </row>
    <row r="33" spans="1:32" ht="12.95" customHeight="1" outlineLevel="1">
      <c r="A33" s="325"/>
      <c r="B33" s="331" t="s">
        <v>1097</v>
      </c>
      <c r="C33" s="334" t="s">
        <v>1026</v>
      </c>
      <c r="D33" s="198">
        <f>SUM(D34:D55)</f>
        <v>2613.915763</v>
      </c>
      <c r="E33" s="198">
        <f>SUM(E34:E55)</f>
        <v>273.28068667024553</v>
      </c>
      <c r="F33" s="198">
        <f>SUM(F34:F55)</f>
        <v>288.61326153478899</v>
      </c>
      <c r="G33" s="198">
        <f>SUM(G34:G55)</f>
        <v>256.0506752935645</v>
      </c>
      <c r="H33" s="198">
        <f t="shared" si="9"/>
        <v>3431.8603864985989</v>
      </c>
      <c r="I33" s="198">
        <f t="shared" ref="I33:N33" si="30">SUM(I34:I55)</f>
        <v>313.02411838577495</v>
      </c>
      <c r="J33" s="198">
        <f t="shared" si="30"/>
        <v>268.92629455324112</v>
      </c>
      <c r="K33" s="198">
        <f t="shared" si="30"/>
        <v>311.46580986343798</v>
      </c>
      <c r="L33" s="198">
        <f t="shared" si="30"/>
        <v>306.90787300303629</v>
      </c>
      <c r="M33" s="198">
        <f t="shared" si="30"/>
        <v>302.94562406012307</v>
      </c>
      <c r="N33" s="198">
        <f t="shared" si="30"/>
        <v>294.81532232975985</v>
      </c>
      <c r="O33" s="200">
        <f t="shared" si="1"/>
        <v>1798.0850421953733</v>
      </c>
      <c r="P33" s="198">
        <f t="shared" ref="P33:U33" si="31">SUM(P34:P55)</f>
        <v>273.31502698214979</v>
      </c>
      <c r="Q33" s="198">
        <f t="shared" si="31"/>
        <v>265.52972321035958</v>
      </c>
      <c r="R33" s="198">
        <f t="shared" si="31"/>
        <v>295.32679947480682</v>
      </c>
      <c r="S33" s="198">
        <f t="shared" si="31"/>
        <v>278.65312517963338</v>
      </c>
      <c r="T33" s="198">
        <f t="shared" si="31"/>
        <v>284.64006382140968</v>
      </c>
      <c r="U33" s="198">
        <f t="shared" si="31"/>
        <v>262.71951848873573</v>
      </c>
      <c r="V33" s="200">
        <f t="shared" si="3"/>
        <v>1660.1842571570951</v>
      </c>
      <c r="W33" s="200">
        <f t="shared" si="4"/>
        <v>3458.2692993524684</v>
      </c>
      <c r="X33" s="209">
        <f t="shared" si="5"/>
        <v>7.6952177185778403E-3</v>
      </c>
      <c r="Y33" s="198" t="e">
        <f>SUM(Y34:Y55)</f>
        <v>#REF!</v>
      </c>
      <c r="Z33" s="198" t="e">
        <f>SUM(Z34:Z55)</f>
        <v>#REF!</v>
      </c>
      <c r="AA33" s="198" t="e">
        <f>SUM(AA34:AA55)</f>
        <v>#REF!</v>
      </c>
      <c r="AB33" s="209" t="e">
        <f t="shared" si="6"/>
        <v>#REF!</v>
      </c>
      <c r="AC33" s="198" t="e">
        <f>SUM(AC34:AC55)</f>
        <v>#REF!</v>
      </c>
      <c r="AD33" s="198" t="e">
        <f>SUM(AD34:AD55)</f>
        <v>#REF!</v>
      </c>
      <c r="AE33" s="198" t="e">
        <f>SUM(AE34:AE55)</f>
        <v>#REF!</v>
      </c>
      <c r="AF33" s="209" t="e">
        <f t="shared" si="7"/>
        <v>#REF!</v>
      </c>
    </row>
    <row r="34" spans="1:32" ht="12.95" customHeight="1" outlineLevel="2">
      <c r="A34" s="325"/>
      <c r="B34" s="331"/>
      <c r="C34" s="335" t="s">
        <v>1027</v>
      </c>
      <c r="D34" s="553">
        <f t="shared" ref="D34:G56" si="32">D131+D227+D323+D515+D611+D419</f>
        <v>251.30571900000012</v>
      </c>
      <c r="E34" s="553">
        <f t="shared" si="32"/>
        <v>19.55071792359287</v>
      </c>
      <c r="F34" s="553">
        <f t="shared" si="32"/>
        <v>19.135724525579164</v>
      </c>
      <c r="G34" s="553">
        <f t="shared" si="32"/>
        <v>20.526849757123756</v>
      </c>
      <c r="H34" s="198">
        <f t="shared" si="9"/>
        <v>310.51901120629589</v>
      </c>
      <c r="I34" s="553">
        <f t="shared" ref="I34:N43" si="33">I131+I227+I323+I515+I611+I419</f>
        <v>32.298095203634091</v>
      </c>
      <c r="J34" s="553">
        <f t="shared" si="33"/>
        <v>28.256530169609725</v>
      </c>
      <c r="K34" s="553">
        <f t="shared" si="33"/>
        <v>39.969169113707508</v>
      </c>
      <c r="L34" s="553">
        <f t="shared" si="33"/>
        <v>25.006069194665933</v>
      </c>
      <c r="M34" s="553">
        <f t="shared" si="33"/>
        <v>30.169621280539445</v>
      </c>
      <c r="N34" s="553">
        <f t="shared" si="33"/>
        <v>26.259738644858949</v>
      </c>
      <c r="O34" s="201">
        <f t="shared" si="1"/>
        <v>181.95922360701564</v>
      </c>
      <c r="P34" s="553">
        <f t="shared" ref="P34:U43" si="34">P131+P227+P323+P515+P611+P419</f>
        <v>29.2659090082227</v>
      </c>
      <c r="Q34" s="553">
        <f t="shared" si="34"/>
        <v>19.738799926993615</v>
      </c>
      <c r="R34" s="553">
        <f t="shared" si="34"/>
        <v>20.701862071208708</v>
      </c>
      <c r="S34" s="553">
        <f t="shared" si="34"/>
        <v>20.731804335035207</v>
      </c>
      <c r="T34" s="553">
        <f t="shared" si="34"/>
        <v>20.387726580344371</v>
      </c>
      <c r="U34" s="553">
        <f t="shared" si="34"/>
        <v>21.064672997689279</v>
      </c>
      <c r="V34" s="201">
        <f t="shared" si="3"/>
        <v>131.89077491949388</v>
      </c>
      <c r="W34" s="200">
        <f t="shared" si="4"/>
        <v>313.84999852650952</v>
      </c>
      <c r="X34" s="308">
        <f t="shared" si="5"/>
        <v>1.0727160656841983E-2</v>
      </c>
      <c r="Y34" s="553" t="e">
        <f t="shared" ref="Y34:Z56" si="35">Y131+Y227+Y323+Y515+Y611+Y419</f>
        <v>#REF!</v>
      </c>
      <c r="Z34" s="553" t="e">
        <f t="shared" si="35"/>
        <v>#REF!</v>
      </c>
      <c r="AA34" s="198" t="e">
        <f t="shared" si="27"/>
        <v>#REF!</v>
      </c>
      <c r="AB34" s="308" t="e">
        <f t="shared" si="6"/>
        <v>#REF!</v>
      </c>
      <c r="AC34" s="553" t="e">
        <f t="shared" ref="AC34:AD56" si="36">AC131+AC227+AC323+AC515+AC611+AC419</f>
        <v>#REF!</v>
      </c>
      <c r="AD34" s="553" t="e">
        <f t="shared" si="36"/>
        <v>#REF!</v>
      </c>
      <c r="AE34" s="198" t="e">
        <f t="shared" ref="AE34:AE56" si="37">AC34+AD34</f>
        <v>#REF!</v>
      </c>
      <c r="AF34" s="308" t="e">
        <f t="shared" si="7"/>
        <v>#REF!</v>
      </c>
    </row>
    <row r="35" spans="1:32" ht="12.95" customHeight="1" outlineLevel="2">
      <c r="A35" s="325"/>
      <c r="B35" s="331"/>
      <c r="C35" s="335" t="s">
        <v>1028</v>
      </c>
      <c r="D35" s="553">
        <f t="shared" si="32"/>
        <v>0</v>
      </c>
      <c r="E35" s="553">
        <f t="shared" si="32"/>
        <v>0</v>
      </c>
      <c r="F35" s="553">
        <f t="shared" si="32"/>
        <v>0</v>
      </c>
      <c r="G35" s="553">
        <f t="shared" si="32"/>
        <v>0</v>
      </c>
      <c r="H35" s="198">
        <f t="shared" si="9"/>
        <v>0</v>
      </c>
      <c r="I35" s="553">
        <f t="shared" si="33"/>
        <v>0</v>
      </c>
      <c r="J35" s="553">
        <f t="shared" si="33"/>
        <v>0</v>
      </c>
      <c r="K35" s="553">
        <f t="shared" si="33"/>
        <v>0</v>
      </c>
      <c r="L35" s="553">
        <f t="shared" si="33"/>
        <v>0</v>
      </c>
      <c r="M35" s="553">
        <f t="shared" si="33"/>
        <v>0</v>
      </c>
      <c r="N35" s="553">
        <f t="shared" si="33"/>
        <v>0</v>
      </c>
      <c r="O35" s="201">
        <f t="shared" si="1"/>
        <v>0</v>
      </c>
      <c r="P35" s="553">
        <f t="shared" si="34"/>
        <v>0</v>
      </c>
      <c r="Q35" s="553">
        <f t="shared" si="34"/>
        <v>0</v>
      </c>
      <c r="R35" s="553">
        <f t="shared" si="34"/>
        <v>0</v>
      </c>
      <c r="S35" s="553">
        <f t="shared" si="34"/>
        <v>0</v>
      </c>
      <c r="T35" s="553">
        <f t="shared" si="34"/>
        <v>0</v>
      </c>
      <c r="U35" s="553">
        <f t="shared" si="34"/>
        <v>0</v>
      </c>
      <c r="V35" s="201">
        <f t="shared" si="3"/>
        <v>0</v>
      </c>
      <c r="W35" s="200">
        <f t="shared" si="4"/>
        <v>0</v>
      </c>
      <c r="X35" s="308">
        <f t="shared" si="5"/>
        <v>0</v>
      </c>
      <c r="Y35" s="553" t="e">
        <f t="shared" si="35"/>
        <v>#REF!</v>
      </c>
      <c r="Z35" s="553" t="e">
        <f t="shared" si="35"/>
        <v>#REF!</v>
      </c>
      <c r="AA35" s="198" t="e">
        <f t="shared" si="27"/>
        <v>#REF!</v>
      </c>
      <c r="AB35" s="308">
        <f t="shared" si="6"/>
        <v>0</v>
      </c>
      <c r="AC35" s="553" t="e">
        <f t="shared" si="36"/>
        <v>#REF!</v>
      </c>
      <c r="AD35" s="553" t="e">
        <f t="shared" si="36"/>
        <v>#REF!</v>
      </c>
      <c r="AE35" s="198" t="e">
        <f t="shared" si="37"/>
        <v>#REF!</v>
      </c>
      <c r="AF35" s="308" t="e">
        <f t="shared" si="7"/>
        <v>#REF!</v>
      </c>
    </row>
    <row r="36" spans="1:32" ht="12.95" customHeight="1" outlineLevel="2">
      <c r="A36" s="325"/>
      <c r="B36" s="331"/>
      <c r="C36" s="335" t="s">
        <v>1029</v>
      </c>
      <c r="D36" s="553">
        <f t="shared" si="32"/>
        <v>0</v>
      </c>
      <c r="E36" s="553">
        <f t="shared" si="32"/>
        <v>0</v>
      </c>
      <c r="F36" s="553">
        <f t="shared" si="32"/>
        <v>0</v>
      </c>
      <c r="G36" s="553">
        <f t="shared" si="32"/>
        <v>0</v>
      </c>
      <c r="H36" s="198">
        <f t="shared" si="9"/>
        <v>0</v>
      </c>
      <c r="I36" s="553">
        <f t="shared" si="33"/>
        <v>0</v>
      </c>
      <c r="J36" s="553">
        <f t="shared" si="33"/>
        <v>0</v>
      </c>
      <c r="K36" s="553">
        <f t="shared" si="33"/>
        <v>0</v>
      </c>
      <c r="L36" s="553">
        <f t="shared" si="33"/>
        <v>0</v>
      </c>
      <c r="M36" s="553">
        <f t="shared" si="33"/>
        <v>0</v>
      </c>
      <c r="N36" s="553">
        <f t="shared" si="33"/>
        <v>0</v>
      </c>
      <c r="O36" s="201">
        <f t="shared" si="1"/>
        <v>0</v>
      </c>
      <c r="P36" s="553">
        <f t="shared" si="34"/>
        <v>0</v>
      </c>
      <c r="Q36" s="553">
        <f t="shared" si="34"/>
        <v>0</v>
      </c>
      <c r="R36" s="553">
        <f t="shared" si="34"/>
        <v>0</v>
      </c>
      <c r="S36" s="553">
        <f t="shared" si="34"/>
        <v>0</v>
      </c>
      <c r="T36" s="553">
        <f t="shared" si="34"/>
        <v>0</v>
      </c>
      <c r="U36" s="553">
        <f t="shared" si="34"/>
        <v>0</v>
      </c>
      <c r="V36" s="201">
        <f t="shared" si="3"/>
        <v>0</v>
      </c>
      <c r="W36" s="200">
        <f t="shared" si="4"/>
        <v>0</v>
      </c>
      <c r="X36" s="308">
        <f t="shared" si="5"/>
        <v>0</v>
      </c>
      <c r="Y36" s="553" t="e">
        <f t="shared" si="35"/>
        <v>#REF!</v>
      </c>
      <c r="Z36" s="553" t="e">
        <f t="shared" si="35"/>
        <v>#REF!</v>
      </c>
      <c r="AA36" s="198" t="e">
        <f t="shared" si="27"/>
        <v>#REF!</v>
      </c>
      <c r="AB36" s="308">
        <f t="shared" si="6"/>
        <v>0</v>
      </c>
      <c r="AC36" s="553" t="e">
        <f t="shared" si="36"/>
        <v>#REF!</v>
      </c>
      <c r="AD36" s="553" t="e">
        <f t="shared" si="36"/>
        <v>#REF!</v>
      </c>
      <c r="AE36" s="198" t="e">
        <f t="shared" si="37"/>
        <v>#REF!</v>
      </c>
      <c r="AF36" s="308" t="e">
        <f t="shared" si="7"/>
        <v>#REF!</v>
      </c>
    </row>
    <row r="37" spans="1:32" ht="12.95" customHeight="1" outlineLevel="2">
      <c r="A37" s="325"/>
      <c r="B37" s="331"/>
      <c r="C37" s="335" t="s">
        <v>1030</v>
      </c>
      <c r="D37" s="553">
        <f t="shared" si="32"/>
        <v>0</v>
      </c>
      <c r="E37" s="553">
        <f t="shared" si="32"/>
        <v>0</v>
      </c>
      <c r="F37" s="553">
        <f t="shared" si="32"/>
        <v>0</v>
      </c>
      <c r="G37" s="553">
        <f t="shared" si="32"/>
        <v>0</v>
      </c>
      <c r="H37" s="198">
        <f t="shared" si="9"/>
        <v>0</v>
      </c>
      <c r="I37" s="553">
        <f t="shared" si="33"/>
        <v>0</v>
      </c>
      <c r="J37" s="553">
        <f t="shared" si="33"/>
        <v>0</v>
      </c>
      <c r="K37" s="553">
        <f t="shared" si="33"/>
        <v>0</v>
      </c>
      <c r="L37" s="553">
        <f t="shared" si="33"/>
        <v>0</v>
      </c>
      <c r="M37" s="553">
        <f t="shared" si="33"/>
        <v>0</v>
      </c>
      <c r="N37" s="553">
        <f t="shared" si="33"/>
        <v>0</v>
      </c>
      <c r="O37" s="201">
        <f t="shared" si="1"/>
        <v>0</v>
      </c>
      <c r="P37" s="553">
        <f t="shared" si="34"/>
        <v>0</v>
      </c>
      <c r="Q37" s="553">
        <f t="shared" si="34"/>
        <v>0</v>
      </c>
      <c r="R37" s="553">
        <f t="shared" si="34"/>
        <v>0</v>
      </c>
      <c r="S37" s="553">
        <f t="shared" si="34"/>
        <v>0</v>
      </c>
      <c r="T37" s="553">
        <f t="shared" si="34"/>
        <v>0</v>
      </c>
      <c r="U37" s="553">
        <f t="shared" si="34"/>
        <v>0</v>
      </c>
      <c r="V37" s="201">
        <f t="shared" si="3"/>
        <v>0</v>
      </c>
      <c r="W37" s="200">
        <f t="shared" si="4"/>
        <v>0</v>
      </c>
      <c r="X37" s="308">
        <f t="shared" si="5"/>
        <v>0</v>
      </c>
      <c r="Y37" s="553" t="e">
        <f t="shared" si="35"/>
        <v>#REF!</v>
      </c>
      <c r="Z37" s="553" t="e">
        <f t="shared" si="35"/>
        <v>#REF!</v>
      </c>
      <c r="AA37" s="198" t="e">
        <f t="shared" si="27"/>
        <v>#REF!</v>
      </c>
      <c r="AB37" s="308">
        <f t="shared" si="6"/>
        <v>0</v>
      </c>
      <c r="AC37" s="553" t="e">
        <f t="shared" si="36"/>
        <v>#REF!</v>
      </c>
      <c r="AD37" s="553" t="e">
        <f t="shared" si="36"/>
        <v>#REF!</v>
      </c>
      <c r="AE37" s="198" t="e">
        <f t="shared" si="37"/>
        <v>#REF!</v>
      </c>
      <c r="AF37" s="308" t="e">
        <f t="shared" si="7"/>
        <v>#REF!</v>
      </c>
    </row>
    <row r="38" spans="1:32" ht="12.95" customHeight="1" outlineLevel="2">
      <c r="A38" s="325"/>
      <c r="B38" s="331"/>
      <c r="C38" s="335" t="s">
        <v>1031</v>
      </c>
      <c r="D38" s="553">
        <f t="shared" si="32"/>
        <v>3.7199800000000005</v>
      </c>
      <c r="E38" s="553">
        <f t="shared" si="32"/>
        <v>0.15</v>
      </c>
      <c r="F38" s="553">
        <f t="shared" si="32"/>
        <v>0.15</v>
      </c>
      <c r="G38" s="553">
        <f t="shared" si="32"/>
        <v>0.36249999999999999</v>
      </c>
      <c r="H38" s="198">
        <f t="shared" si="9"/>
        <v>4.3824800000000002</v>
      </c>
      <c r="I38" s="553">
        <f t="shared" si="33"/>
        <v>0.32125999999999999</v>
      </c>
      <c r="J38" s="553">
        <f t="shared" si="33"/>
        <v>0.32125999999999999</v>
      </c>
      <c r="K38" s="553">
        <f t="shared" si="33"/>
        <v>0.32125999999999993</v>
      </c>
      <c r="L38" s="553">
        <f t="shared" si="33"/>
        <v>0.34231100000000003</v>
      </c>
      <c r="M38" s="553">
        <f t="shared" si="33"/>
        <v>0.49351800000000001</v>
      </c>
      <c r="N38" s="553">
        <f t="shared" si="33"/>
        <v>0.64352000000000009</v>
      </c>
      <c r="O38" s="201">
        <f t="shared" si="1"/>
        <v>2.4431289999999999</v>
      </c>
      <c r="P38" s="553">
        <f t="shared" si="34"/>
        <v>0.50075700000000001</v>
      </c>
      <c r="Q38" s="553">
        <f t="shared" si="34"/>
        <v>0.15</v>
      </c>
      <c r="R38" s="553">
        <f t="shared" si="34"/>
        <v>0.15</v>
      </c>
      <c r="S38" s="553">
        <f t="shared" si="34"/>
        <v>0.15</v>
      </c>
      <c r="T38" s="553">
        <f t="shared" si="34"/>
        <v>0.15</v>
      </c>
      <c r="U38" s="553">
        <f t="shared" si="34"/>
        <v>0.36249999999999999</v>
      </c>
      <c r="V38" s="201">
        <f t="shared" si="3"/>
        <v>1.463257</v>
      </c>
      <c r="W38" s="200">
        <f t="shared" si="4"/>
        <v>3.9063859999999999</v>
      </c>
      <c r="X38" s="308">
        <f t="shared" si="5"/>
        <v>-0.10863574962121914</v>
      </c>
      <c r="Y38" s="553" t="e">
        <f t="shared" si="35"/>
        <v>#REF!</v>
      </c>
      <c r="Z38" s="553" t="e">
        <f t="shared" si="35"/>
        <v>#REF!</v>
      </c>
      <c r="AA38" s="198" t="e">
        <f t="shared" si="27"/>
        <v>#REF!</v>
      </c>
      <c r="AB38" s="308" t="e">
        <f t="shared" si="6"/>
        <v>#REF!</v>
      </c>
      <c r="AC38" s="553" t="e">
        <f t="shared" si="36"/>
        <v>#REF!</v>
      </c>
      <c r="AD38" s="553" t="e">
        <f t="shared" si="36"/>
        <v>#REF!</v>
      </c>
      <c r="AE38" s="198" t="e">
        <f t="shared" si="37"/>
        <v>#REF!</v>
      </c>
      <c r="AF38" s="308" t="e">
        <f t="shared" si="7"/>
        <v>#REF!</v>
      </c>
    </row>
    <row r="39" spans="1:32" ht="12.95" customHeight="1" outlineLevel="2">
      <c r="A39" s="325"/>
      <c r="B39" s="331"/>
      <c r="C39" s="335" t="s">
        <v>1032</v>
      </c>
      <c r="D39" s="553">
        <f t="shared" si="32"/>
        <v>0</v>
      </c>
      <c r="E39" s="553">
        <f t="shared" si="32"/>
        <v>0</v>
      </c>
      <c r="F39" s="553">
        <f t="shared" si="32"/>
        <v>0</v>
      </c>
      <c r="G39" s="553">
        <f t="shared" si="32"/>
        <v>0</v>
      </c>
      <c r="H39" s="198">
        <f t="shared" si="9"/>
        <v>0</v>
      </c>
      <c r="I39" s="553">
        <f t="shared" si="33"/>
        <v>0</v>
      </c>
      <c r="J39" s="553">
        <f t="shared" si="33"/>
        <v>0</v>
      </c>
      <c r="K39" s="553">
        <f t="shared" si="33"/>
        <v>0</v>
      </c>
      <c r="L39" s="553">
        <f t="shared" si="33"/>
        <v>0</v>
      </c>
      <c r="M39" s="553">
        <f t="shared" si="33"/>
        <v>0</v>
      </c>
      <c r="N39" s="553">
        <f t="shared" si="33"/>
        <v>0</v>
      </c>
      <c r="O39" s="201">
        <f t="shared" si="1"/>
        <v>0</v>
      </c>
      <c r="P39" s="553">
        <f t="shared" si="34"/>
        <v>0</v>
      </c>
      <c r="Q39" s="553">
        <f t="shared" si="34"/>
        <v>0</v>
      </c>
      <c r="R39" s="553">
        <f t="shared" si="34"/>
        <v>0</v>
      </c>
      <c r="S39" s="553">
        <f t="shared" si="34"/>
        <v>0</v>
      </c>
      <c r="T39" s="553">
        <f t="shared" si="34"/>
        <v>0</v>
      </c>
      <c r="U39" s="553">
        <f t="shared" si="34"/>
        <v>0</v>
      </c>
      <c r="V39" s="201">
        <f t="shared" si="3"/>
        <v>0</v>
      </c>
      <c r="W39" s="200">
        <f t="shared" si="4"/>
        <v>0</v>
      </c>
      <c r="X39" s="308">
        <f t="shared" si="5"/>
        <v>0</v>
      </c>
      <c r="Y39" s="553" t="e">
        <f t="shared" si="35"/>
        <v>#REF!</v>
      </c>
      <c r="Z39" s="553" t="e">
        <f t="shared" si="35"/>
        <v>#REF!</v>
      </c>
      <c r="AA39" s="198" t="e">
        <f t="shared" si="27"/>
        <v>#REF!</v>
      </c>
      <c r="AB39" s="308">
        <f t="shared" si="6"/>
        <v>0</v>
      </c>
      <c r="AC39" s="553" t="e">
        <f t="shared" si="36"/>
        <v>#REF!</v>
      </c>
      <c r="AD39" s="553" t="e">
        <f t="shared" si="36"/>
        <v>#REF!</v>
      </c>
      <c r="AE39" s="198" t="e">
        <f t="shared" si="37"/>
        <v>#REF!</v>
      </c>
      <c r="AF39" s="308" t="e">
        <f t="shared" si="7"/>
        <v>#REF!</v>
      </c>
    </row>
    <row r="40" spans="1:32" ht="12.95" customHeight="1" outlineLevel="2">
      <c r="A40" s="325"/>
      <c r="B40" s="331"/>
      <c r="C40" s="335" t="s">
        <v>1033</v>
      </c>
      <c r="D40" s="553">
        <f t="shared" si="32"/>
        <v>0</v>
      </c>
      <c r="E40" s="553">
        <f t="shared" si="32"/>
        <v>0</v>
      </c>
      <c r="F40" s="553">
        <f t="shared" si="32"/>
        <v>0</v>
      </c>
      <c r="G40" s="553">
        <f t="shared" si="32"/>
        <v>0</v>
      </c>
      <c r="H40" s="198">
        <f t="shared" si="9"/>
        <v>0</v>
      </c>
      <c r="I40" s="553">
        <f t="shared" si="33"/>
        <v>0</v>
      </c>
      <c r="J40" s="553">
        <f t="shared" si="33"/>
        <v>0</v>
      </c>
      <c r="K40" s="553">
        <f t="shared" si="33"/>
        <v>0</v>
      </c>
      <c r="L40" s="553">
        <f t="shared" si="33"/>
        <v>0</v>
      </c>
      <c r="M40" s="553">
        <f t="shared" si="33"/>
        <v>0</v>
      </c>
      <c r="N40" s="553">
        <f t="shared" si="33"/>
        <v>0</v>
      </c>
      <c r="O40" s="201">
        <f t="shared" si="1"/>
        <v>0</v>
      </c>
      <c r="P40" s="553">
        <f t="shared" si="34"/>
        <v>0</v>
      </c>
      <c r="Q40" s="553">
        <f t="shared" si="34"/>
        <v>0</v>
      </c>
      <c r="R40" s="553">
        <f t="shared" si="34"/>
        <v>0</v>
      </c>
      <c r="S40" s="553">
        <f t="shared" si="34"/>
        <v>0</v>
      </c>
      <c r="T40" s="553">
        <f t="shared" si="34"/>
        <v>0</v>
      </c>
      <c r="U40" s="553">
        <f t="shared" si="34"/>
        <v>0</v>
      </c>
      <c r="V40" s="201">
        <f t="shared" si="3"/>
        <v>0</v>
      </c>
      <c r="W40" s="200">
        <f t="shared" si="4"/>
        <v>0</v>
      </c>
      <c r="X40" s="308">
        <f t="shared" si="5"/>
        <v>0</v>
      </c>
      <c r="Y40" s="553" t="e">
        <f t="shared" si="35"/>
        <v>#REF!</v>
      </c>
      <c r="Z40" s="553" t="e">
        <f t="shared" si="35"/>
        <v>#REF!</v>
      </c>
      <c r="AA40" s="198" t="e">
        <f t="shared" si="27"/>
        <v>#REF!</v>
      </c>
      <c r="AB40" s="308">
        <f t="shared" si="6"/>
        <v>0</v>
      </c>
      <c r="AC40" s="553" t="e">
        <f t="shared" si="36"/>
        <v>#REF!</v>
      </c>
      <c r="AD40" s="553" t="e">
        <f t="shared" si="36"/>
        <v>#REF!</v>
      </c>
      <c r="AE40" s="198" t="e">
        <f t="shared" si="37"/>
        <v>#REF!</v>
      </c>
      <c r="AF40" s="308" t="e">
        <f t="shared" si="7"/>
        <v>#REF!</v>
      </c>
    </row>
    <row r="41" spans="1:32" ht="12.95" customHeight="1" outlineLevel="2">
      <c r="A41" s="325"/>
      <c r="B41" s="331"/>
      <c r="C41" s="335" t="s">
        <v>1034</v>
      </c>
      <c r="D41" s="553">
        <f t="shared" si="32"/>
        <v>0</v>
      </c>
      <c r="E41" s="553">
        <f t="shared" si="32"/>
        <v>0</v>
      </c>
      <c r="F41" s="553">
        <f t="shared" si="32"/>
        <v>0</v>
      </c>
      <c r="G41" s="553">
        <f t="shared" si="32"/>
        <v>0</v>
      </c>
      <c r="H41" s="198">
        <f t="shared" si="9"/>
        <v>0</v>
      </c>
      <c r="I41" s="553">
        <f t="shared" si="33"/>
        <v>0</v>
      </c>
      <c r="J41" s="553">
        <f t="shared" si="33"/>
        <v>0</v>
      </c>
      <c r="K41" s="553">
        <f t="shared" si="33"/>
        <v>0</v>
      </c>
      <c r="L41" s="553">
        <f t="shared" si="33"/>
        <v>0</v>
      </c>
      <c r="M41" s="553">
        <f t="shared" si="33"/>
        <v>0</v>
      </c>
      <c r="N41" s="553">
        <f t="shared" si="33"/>
        <v>0</v>
      </c>
      <c r="O41" s="201">
        <f t="shared" ref="O41:O62" si="38">SUM(I41:N41)</f>
        <v>0</v>
      </c>
      <c r="P41" s="553">
        <f t="shared" si="34"/>
        <v>0</v>
      </c>
      <c r="Q41" s="553">
        <f t="shared" si="34"/>
        <v>0</v>
      </c>
      <c r="R41" s="553">
        <f t="shared" si="34"/>
        <v>0</v>
      </c>
      <c r="S41" s="553">
        <f t="shared" si="34"/>
        <v>0</v>
      </c>
      <c r="T41" s="553">
        <f t="shared" si="34"/>
        <v>0</v>
      </c>
      <c r="U41" s="553">
        <f t="shared" si="34"/>
        <v>0</v>
      </c>
      <c r="V41" s="201">
        <f t="shared" ref="V41:V62" si="39">SUM(P41:U41)</f>
        <v>0</v>
      </c>
      <c r="W41" s="200">
        <f t="shared" ref="W41:W62" si="40">O41+V41</f>
        <v>0</v>
      </c>
      <c r="X41" s="308">
        <f t="shared" ref="X41:X62" si="41">IF(H41=0,0,W41/H41-1)</f>
        <v>0</v>
      </c>
      <c r="Y41" s="553" t="e">
        <f t="shared" si="35"/>
        <v>#REF!</v>
      </c>
      <c r="Z41" s="553" t="e">
        <f t="shared" si="35"/>
        <v>#REF!</v>
      </c>
      <c r="AA41" s="198" t="e">
        <f t="shared" si="27"/>
        <v>#REF!</v>
      </c>
      <c r="AB41" s="308">
        <f t="shared" ref="AB41:AB62" si="42">IF(W41=0,0,AA41/W41-1)</f>
        <v>0</v>
      </c>
      <c r="AC41" s="553" t="e">
        <f t="shared" si="36"/>
        <v>#REF!</v>
      </c>
      <c r="AD41" s="553" t="e">
        <f t="shared" si="36"/>
        <v>#REF!</v>
      </c>
      <c r="AE41" s="198" t="e">
        <f t="shared" si="37"/>
        <v>#REF!</v>
      </c>
      <c r="AF41" s="308" t="e">
        <f t="shared" ref="AF41:AF62" si="43">IF(AA41=0,0,AE41/AA41-1)</f>
        <v>#REF!</v>
      </c>
    </row>
    <row r="42" spans="1:32" ht="12.95" customHeight="1" outlineLevel="2">
      <c r="A42" s="325"/>
      <c r="B42" s="331"/>
      <c r="C42" s="335" t="s">
        <v>1035</v>
      </c>
      <c r="D42" s="553">
        <f t="shared" si="32"/>
        <v>22.104698000000003</v>
      </c>
      <c r="E42" s="553">
        <f t="shared" si="32"/>
        <v>3.7188140530000005</v>
      </c>
      <c r="F42" s="553">
        <f t="shared" si="32"/>
        <v>3.5011270019999996</v>
      </c>
      <c r="G42" s="553">
        <f t="shared" si="32"/>
        <v>3.6437108200000003</v>
      </c>
      <c r="H42" s="198">
        <f t="shared" si="9"/>
        <v>32.968349875000001</v>
      </c>
      <c r="I42" s="553">
        <f t="shared" si="33"/>
        <v>4.0390628333</v>
      </c>
      <c r="J42" s="553">
        <f t="shared" si="33"/>
        <v>2.9359128333000002</v>
      </c>
      <c r="K42" s="553">
        <f t="shared" si="33"/>
        <v>2.8402128332999999</v>
      </c>
      <c r="L42" s="553">
        <f t="shared" si="33"/>
        <v>5.4970628333000002</v>
      </c>
      <c r="M42" s="553">
        <f t="shared" si="33"/>
        <v>4.1700128333000004</v>
      </c>
      <c r="N42" s="553">
        <f t="shared" si="33"/>
        <v>5.6950128332999999</v>
      </c>
      <c r="O42" s="201">
        <f t="shared" si="38"/>
        <v>25.1772769998</v>
      </c>
      <c r="P42" s="553">
        <f t="shared" si="34"/>
        <v>2.5206128333</v>
      </c>
      <c r="Q42" s="553">
        <f t="shared" si="34"/>
        <v>4.0543565692999994</v>
      </c>
      <c r="R42" s="553">
        <f t="shared" si="34"/>
        <v>4.6710401942999997</v>
      </c>
      <c r="S42" s="553">
        <f t="shared" si="34"/>
        <v>3.8884688862999996</v>
      </c>
      <c r="T42" s="553">
        <f t="shared" si="34"/>
        <v>6.6707818352999997</v>
      </c>
      <c r="U42" s="553">
        <f t="shared" si="34"/>
        <v>3.8128656533000003</v>
      </c>
      <c r="V42" s="201">
        <f t="shared" si="39"/>
        <v>25.618125971799998</v>
      </c>
      <c r="W42" s="200">
        <f t="shared" si="40"/>
        <v>50.795402971599998</v>
      </c>
      <c r="X42" s="308">
        <f t="shared" si="41"/>
        <v>0.54073234372334489</v>
      </c>
      <c r="Y42" s="553" t="e">
        <f t="shared" si="35"/>
        <v>#REF!</v>
      </c>
      <c r="Z42" s="553" t="e">
        <f t="shared" si="35"/>
        <v>#REF!</v>
      </c>
      <c r="AA42" s="198" t="e">
        <f t="shared" si="27"/>
        <v>#REF!</v>
      </c>
      <c r="AB42" s="308" t="e">
        <f t="shared" si="42"/>
        <v>#REF!</v>
      </c>
      <c r="AC42" s="553" t="e">
        <f t="shared" si="36"/>
        <v>#REF!</v>
      </c>
      <c r="AD42" s="553" t="e">
        <f t="shared" si="36"/>
        <v>#REF!</v>
      </c>
      <c r="AE42" s="198" t="e">
        <f t="shared" si="37"/>
        <v>#REF!</v>
      </c>
      <c r="AF42" s="308" t="e">
        <f t="shared" si="43"/>
        <v>#REF!</v>
      </c>
    </row>
    <row r="43" spans="1:32" ht="12.95" customHeight="1" outlineLevel="2">
      <c r="A43" s="325"/>
      <c r="B43" s="331"/>
      <c r="C43" s="335" t="s">
        <v>1036</v>
      </c>
      <c r="D43" s="553">
        <f t="shared" si="32"/>
        <v>0.47825000000000001</v>
      </c>
      <c r="E43" s="553">
        <f t="shared" si="32"/>
        <v>0.3</v>
      </c>
      <c r="F43" s="553">
        <f t="shared" si="32"/>
        <v>0.4</v>
      </c>
      <c r="G43" s="553">
        <f t="shared" si="32"/>
        <v>0.3</v>
      </c>
      <c r="H43" s="198">
        <f t="shared" si="9"/>
        <v>1.4782500000000001</v>
      </c>
      <c r="I43" s="553">
        <f t="shared" si="33"/>
        <v>5.1999999999999998E-2</v>
      </c>
      <c r="J43" s="553">
        <f t="shared" si="33"/>
        <v>8.4500000000000006E-2</v>
      </c>
      <c r="K43" s="553">
        <f t="shared" si="33"/>
        <v>0.156</v>
      </c>
      <c r="L43" s="553">
        <f t="shared" si="33"/>
        <v>5.1999999999999998E-2</v>
      </c>
      <c r="M43" s="553">
        <f t="shared" si="33"/>
        <v>9.425E-2</v>
      </c>
      <c r="N43" s="553">
        <f t="shared" si="33"/>
        <v>1.95E-2</v>
      </c>
      <c r="O43" s="201">
        <f t="shared" si="38"/>
        <v>0.45824999999999999</v>
      </c>
      <c r="P43" s="553">
        <f t="shared" si="34"/>
        <v>0</v>
      </c>
      <c r="Q43" s="553">
        <f t="shared" si="34"/>
        <v>0.1</v>
      </c>
      <c r="R43" s="553">
        <f t="shared" si="34"/>
        <v>0.4</v>
      </c>
      <c r="S43" s="553">
        <f t="shared" si="34"/>
        <v>0.3</v>
      </c>
      <c r="T43" s="553">
        <f t="shared" si="34"/>
        <v>0.4</v>
      </c>
      <c r="U43" s="553">
        <f t="shared" si="34"/>
        <v>0.3</v>
      </c>
      <c r="V43" s="201">
        <f t="shared" si="39"/>
        <v>1.5000000000000002</v>
      </c>
      <c r="W43" s="200">
        <f t="shared" si="40"/>
        <v>1.9582500000000003</v>
      </c>
      <c r="X43" s="308">
        <f t="shared" si="41"/>
        <v>0.32470826991374957</v>
      </c>
      <c r="Y43" s="553" t="e">
        <f t="shared" si="35"/>
        <v>#REF!</v>
      </c>
      <c r="Z43" s="553" t="e">
        <f t="shared" si="35"/>
        <v>#REF!</v>
      </c>
      <c r="AA43" s="198" t="e">
        <f t="shared" si="27"/>
        <v>#REF!</v>
      </c>
      <c r="AB43" s="308" t="e">
        <f t="shared" si="42"/>
        <v>#REF!</v>
      </c>
      <c r="AC43" s="553" t="e">
        <f t="shared" si="36"/>
        <v>#REF!</v>
      </c>
      <c r="AD43" s="553" t="e">
        <f t="shared" si="36"/>
        <v>#REF!</v>
      </c>
      <c r="AE43" s="198" t="e">
        <f t="shared" si="37"/>
        <v>#REF!</v>
      </c>
      <c r="AF43" s="308" t="e">
        <f t="shared" si="43"/>
        <v>#REF!</v>
      </c>
    </row>
    <row r="44" spans="1:32" ht="12.95" customHeight="1" outlineLevel="2">
      <c r="A44" s="325"/>
      <c r="B44" s="331"/>
      <c r="C44" s="335" t="s">
        <v>1037</v>
      </c>
      <c r="D44" s="553">
        <f t="shared" si="32"/>
        <v>0</v>
      </c>
      <c r="E44" s="553">
        <f t="shared" si="32"/>
        <v>0</v>
      </c>
      <c r="F44" s="553">
        <f t="shared" si="32"/>
        <v>0</v>
      </c>
      <c r="G44" s="553">
        <f t="shared" si="32"/>
        <v>0</v>
      </c>
      <c r="H44" s="198">
        <f t="shared" si="9"/>
        <v>0</v>
      </c>
      <c r="I44" s="553">
        <f t="shared" ref="I44:N53" si="44">I141+I237+I333+I525+I621+I429</f>
        <v>0</v>
      </c>
      <c r="J44" s="553">
        <f t="shared" si="44"/>
        <v>0</v>
      </c>
      <c r="K44" s="553">
        <f t="shared" si="44"/>
        <v>0</v>
      </c>
      <c r="L44" s="553">
        <f t="shared" si="44"/>
        <v>0</v>
      </c>
      <c r="M44" s="553">
        <f t="shared" si="44"/>
        <v>0</v>
      </c>
      <c r="N44" s="553">
        <f t="shared" si="44"/>
        <v>0</v>
      </c>
      <c r="O44" s="201">
        <f t="shared" si="38"/>
        <v>0</v>
      </c>
      <c r="P44" s="553">
        <f t="shared" ref="P44:U53" si="45">P141+P237+P333+P525+P621+P429</f>
        <v>0</v>
      </c>
      <c r="Q44" s="553">
        <f t="shared" si="45"/>
        <v>0</v>
      </c>
      <c r="R44" s="553">
        <f t="shared" si="45"/>
        <v>0</v>
      </c>
      <c r="S44" s="553">
        <f t="shared" si="45"/>
        <v>0</v>
      </c>
      <c r="T44" s="553">
        <f t="shared" si="45"/>
        <v>0</v>
      </c>
      <c r="U44" s="553">
        <f t="shared" si="45"/>
        <v>0</v>
      </c>
      <c r="V44" s="201">
        <f t="shared" si="39"/>
        <v>0</v>
      </c>
      <c r="W44" s="200">
        <f t="shared" si="40"/>
        <v>0</v>
      </c>
      <c r="X44" s="308">
        <f t="shared" si="41"/>
        <v>0</v>
      </c>
      <c r="Y44" s="553" t="e">
        <f t="shared" si="35"/>
        <v>#REF!</v>
      </c>
      <c r="Z44" s="553" t="e">
        <f t="shared" si="35"/>
        <v>#REF!</v>
      </c>
      <c r="AA44" s="198" t="e">
        <f t="shared" si="27"/>
        <v>#REF!</v>
      </c>
      <c r="AB44" s="308">
        <f t="shared" si="42"/>
        <v>0</v>
      </c>
      <c r="AC44" s="553" t="e">
        <f t="shared" si="36"/>
        <v>#REF!</v>
      </c>
      <c r="AD44" s="553" t="e">
        <f t="shared" si="36"/>
        <v>#REF!</v>
      </c>
      <c r="AE44" s="198" t="e">
        <f t="shared" si="37"/>
        <v>#REF!</v>
      </c>
      <c r="AF44" s="308" t="e">
        <f t="shared" si="43"/>
        <v>#REF!</v>
      </c>
    </row>
    <row r="45" spans="1:32" ht="12.95" customHeight="1" outlineLevel="2">
      <c r="A45" s="325"/>
      <c r="B45" s="331"/>
      <c r="C45" s="335" t="s">
        <v>1038</v>
      </c>
      <c r="D45" s="553">
        <f t="shared" si="32"/>
        <v>106.83296599999998</v>
      </c>
      <c r="E45" s="553">
        <f t="shared" si="32"/>
        <v>14.274786539999997</v>
      </c>
      <c r="F45" s="553">
        <f t="shared" si="32"/>
        <v>14.187633869999999</v>
      </c>
      <c r="G45" s="553">
        <f t="shared" si="32"/>
        <v>9.1803854100000013</v>
      </c>
      <c r="H45" s="198">
        <f t="shared" si="9"/>
        <v>144.47577182000001</v>
      </c>
      <c r="I45" s="553">
        <f t="shared" si="44"/>
        <v>10.820645000000001</v>
      </c>
      <c r="J45" s="553">
        <f t="shared" si="44"/>
        <v>8.8505559999999992</v>
      </c>
      <c r="K45" s="553">
        <f t="shared" si="44"/>
        <v>11.437350000000002</v>
      </c>
      <c r="L45" s="553">
        <f t="shared" si="44"/>
        <v>13.680009999999998</v>
      </c>
      <c r="M45" s="553">
        <f t="shared" si="44"/>
        <v>13.647170000000001</v>
      </c>
      <c r="N45" s="553">
        <f t="shared" si="44"/>
        <v>11.35383</v>
      </c>
      <c r="O45" s="201">
        <f t="shared" si="38"/>
        <v>69.789561000000006</v>
      </c>
      <c r="P45" s="553">
        <f t="shared" si="45"/>
        <v>11.86894</v>
      </c>
      <c r="Q45" s="553">
        <f t="shared" si="45"/>
        <v>11.095649440000001</v>
      </c>
      <c r="R45" s="553">
        <f t="shared" si="45"/>
        <v>11.149130670000002</v>
      </c>
      <c r="S45" s="553">
        <f t="shared" si="45"/>
        <v>11.157676540000002</v>
      </c>
      <c r="T45" s="553">
        <f t="shared" si="45"/>
        <v>13.02198888</v>
      </c>
      <c r="U45" s="553">
        <f t="shared" si="45"/>
        <v>11.163275410000001</v>
      </c>
      <c r="V45" s="201">
        <f t="shared" si="39"/>
        <v>69.456660940000006</v>
      </c>
      <c r="W45" s="200">
        <f t="shared" si="40"/>
        <v>139.24622194</v>
      </c>
      <c r="X45" s="308">
        <f t="shared" si="41"/>
        <v>-3.6196725680174402E-2</v>
      </c>
      <c r="Y45" s="553" t="e">
        <f t="shared" si="35"/>
        <v>#REF!</v>
      </c>
      <c r="Z45" s="553" t="e">
        <f t="shared" si="35"/>
        <v>#REF!</v>
      </c>
      <c r="AA45" s="198" t="e">
        <f t="shared" si="27"/>
        <v>#REF!</v>
      </c>
      <c r="AB45" s="308" t="e">
        <f t="shared" si="42"/>
        <v>#REF!</v>
      </c>
      <c r="AC45" s="553" t="e">
        <f t="shared" si="36"/>
        <v>#REF!</v>
      </c>
      <c r="AD45" s="553" t="e">
        <f t="shared" si="36"/>
        <v>#REF!</v>
      </c>
      <c r="AE45" s="198" t="e">
        <f t="shared" si="37"/>
        <v>#REF!</v>
      </c>
      <c r="AF45" s="308" t="e">
        <f t="shared" si="43"/>
        <v>#REF!</v>
      </c>
    </row>
    <row r="46" spans="1:32" ht="12.95" customHeight="1" outlineLevel="2">
      <c r="A46" s="325"/>
      <c r="B46" s="331"/>
      <c r="C46" s="335" t="s">
        <v>1039</v>
      </c>
      <c r="D46" s="553">
        <f t="shared" si="32"/>
        <v>1.8706849999999999</v>
      </c>
      <c r="E46" s="553">
        <f t="shared" si="32"/>
        <v>0.168767</v>
      </c>
      <c r="F46" s="553">
        <f t="shared" si="32"/>
        <v>0.168767</v>
      </c>
      <c r="G46" s="553">
        <f t="shared" si="32"/>
        <v>0.168767</v>
      </c>
      <c r="H46" s="198">
        <f t="shared" si="9"/>
        <v>2.3769859999999996</v>
      </c>
      <c r="I46" s="553">
        <f t="shared" si="44"/>
        <v>0.1794</v>
      </c>
      <c r="J46" s="553">
        <f t="shared" si="44"/>
        <v>0.17199999999999999</v>
      </c>
      <c r="K46" s="553">
        <f t="shared" si="44"/>
        <v>0.17199999999999999</v>
      </c>
      <c r="L46" s="553">
        <f t="shared" si="44"/>
        <v>0.17199999999999999</v>
      </c>
      <c r="M46" s="553">
        <f t="shared" si="44"/>
        <v>0.18</v>
      </c>
      <c r="N46" s="553">
        <f t="shared" si="44"/>
        <v>0.17730000000000001</v>
      </c>
      <c r="O46" s="201">
        <f t="shared" si="38"/>
        <v>1.0527</v>
      </c>
      <c r="P46" s="553">
        <f t="shared" si="45"/>
        <v>0.1741</v>
      </c>
      <c r="Q46" s="553">
        <f t="shared" si="45"/>
        <v>0.17910000000000001</v>
      </c>
      <c r="R46" s="553">
        <f t="shared" si="45"/>
        <v>0.17910000000000001</v>
      </c>
      <c r="S46" s="553">
        <f t="shared" si="45"/>
        <v>0.17910000000000001</v>
      </c>
      <c r="T46" s="553">
        <f t="shared" si="45"/>
        <v>0.17910000000000001</v>
      </c>
      <c r="U46" s="553">
        <f t="shared" si="45"/>
        <v>0.17910000000000001</v>
      </c>
      <c r="V46" s="201">
        <f t="shared" si="39"/>
        <v>1.0696000000000001</v>
      </c>
      <c r="W46" s="200">
        <f t="shared" si="40"/>
        <v>2.1223000000000001</v>
      </c>
      <c r="X46" s="308">
        <f t="shared" si="41"/>
        <v>-0.10714661340033116</v>
      </c>
      <c r="Y46" s="553" t="e">
        <f t="shared" si="35"/>
        <v>#REF!</v>
      </c>
      <c r="Z46" s="553" t="e">
        <f t="shared" si="35"/>
        <v>#REF!</v>
      </c>
      <c r="AA46" s="198" t="e">
        <f t="shared" si="27"/>
        <v>#REF!</v>
      </c>
      <c r="AB46" s="308" t="e">
        <f t="shared" si="42"/>
        <v>#REF!</v>
      </c>
      <c r="AC46" s="553" t="e">
        <f t="shared" si="36"/>
        <v>#REF!</v>
      </c>
      <c r="AD46" s="553" t="e">
        <f t="shared" si="36"/>
        <v>#REF!</v>
      </c>
      <c r="AE46" s="198" t="e">
        <f t="shared" si="37"/>
        <v>#REF!</v>
      </c>
      <c r="AF46" s="308" t="e">
        <f t="shared" si="43"/>
        <v>#REF!</v>
      </c>
    </row>
    <row r="47" spans="1:32" ht="12.95" customHeight="1" outlineLevel="2">
      <c r="A47" s="325"/>
      <c r="B47" s="331"/>
      <c r="C47" s="335" t="s">
        <v>1040</v>
      </c>
      <c r="D47" s="553">
        <f t="shared" si="32"/>
        <v>0</v>
      </c>
      <c r="E47" s="553">
        <f t="shared" si="32"/>
        <v>0</v>
      </c>
      <c r="F47" s="553">
        <f t="shared" si="32"/>
        <v>0</v>
      </c>
      <c r="G47" s="553">
        <f t="shared" si="32"/>
        <v>0</v>
      </c>
      <c r="H47" s="198">
        <f t="shared" si="9"/>
        <v>0</v>
      </c>
      <c r="I47" s="553">
        <f t="shared" si="44"/>
        <v>0</v>
      </c>
      <c r="J47" s="553">
        <f t="shared" si="44"/>
        <v>0</v>
      </c>
      <c r="K47" s="553">
        <f t="shared" si="44"/>
        <v>0</v>
      </c>
      <c r="L47" s="553">
        <f t="shared" si="44"/>
        <v>0</v>
      </c>
      <c r="M47" s="553">
        <f t="shared" si="44"/>
        <v>0</v>
      </c>
      <c r="N47" s="553">
        <f t="shared" si="44"/>
        <v>0</v>
      </c>
      <c r="O47" s="201">
        <f t="shared" si="38"/>
        <v>0</v>
      </c>
      <c r="P47" s="553">
        <f t="shared" si="45"/>
        <v>0</v>
      </c>
      <c r="Q47" s="553">
        <f t="shared" si="45"/>
        <v>0</v>
      </c>
      <c r="R47" s="553">
        <f t="shared" si="45"/>
        <v>0</v>
      </c>
      <c r="S47" s="553">
        <f t="shared" si="45"/>
        <v>0</v>
      </c>
      <c r="T47" s="553">
        <f t="shared" si="45"/>
        <v>0</v>
      </c>
      <c r="U47" s="553">
        <f t="shared" si="45"/>
        <v>0</v>
      </c>
      <c r="V47" s="201">
        <f t="shared" si="39"/>
        <v>0</v>
      </c>
      <c r="W47" s="200">
        <f t="shared" si="40"/>
        <v>0</v>
      </c>
      <c r="X47" s="308">
        <f t="shared" si="41"/>
        <v>0</v>
      </c>
      <c r="Y47" s="553" t="e">
        <f t="shared" si="35"/>
        <v>#REF!</v>
      </c>
      <c r="Z47" s="553" t="e">
        <f t="shared" si="35"/>
        <v>#REF!</v>
      </c>
      <c r="AA47" s="198" t="e">
        <f t="shared" si="27"/>
        <v>#REF!</v>
      </c>
      <c r="AB47" s="308">
        <f t="shared" si="42"/>
        <v>0</v>
      </c>
      <c r="AC47" s="553" t="e">
        <f t="shared" si="36"/>
        <v>#REF!</v>
      </c>
      <c r="AD47" s="553" t="e">
        <f t="shared" si="36"/>
        <v>#REF!</v>
      </c>
      <c r="AE47" s="198" t="e">
        <f t="shared" si="37"/>
        <v>#REF!</v>
      </c>
      <c r="AF47" s="308" t="e">
        <f t="shared" si="43"/>
        <v>#REF!</v>
      </c>
    </row>
    <row r="48" spans="1:32" ht="12.95" customHeight="1" outlineLevel="2">
      <c r="A48" s="325"/>
      <c r="B48" s="331"/>
      <c r="C48" s="335" t="s">
        <v>1041</v>
      </c>
      <c r="D48" s="553">
        <f t="shared" si="32"/>
        <v>0</v>
      </c>
      <c r="E48" s="553">
        <f t="shared" si="32"/>
        <v>0</v>
      </c>
      <c r="F48" s="553">
        <f t="shared" si="32"/>
        <v>0</v>
      </c>
      <c r="G48" s="553">
        <f t="shared" si="32"/>
        <v>0</v>
      </c>
      <c r="H48" s="198">
        <f t="shared" si="9"/>
        <v>0</v>
      </c>
      <c r="I48" s="553">
        <f t="shared" si="44"/>
        <v>0</v>
      </c>
      <c r="J48" s="553">
        <f t="shared" si="44"/>
        <v>0</v>
      </c>
      <c r="K48" s="553">
        <f t="shared" si="44"/>
        <v>0</v>
      </c>
      <c r="L48" s="553">
        <f t="shared" si="44"/>
        <v>0</v>
      </c>
      <c r="M48" s="553">
        <f t="shared" si="44"/>
        <v>0</v>
      </c>
      <c r="N48" s="553">
        <f t="shared" si="44"/>
        <v>0</v>
      </c>
      <c r="O48" s="201">
        <f t="shared" si="38"/>
        <v>0</v>
      </c>
      <c r="P48" s="553">
        <f t="shared" si="45"/>
        <v>0</v>
      </c>
      <c r="Q48" s="553">
        <f t="shared" si="45"/>
        <v>0</v>
      </c>
      <c r="R48" s="553">
        <f t="shared" si="45"/>
        <v>0</v>
      </c>
      <c r="S48" s="553">
        <f t="shared" si="45"/>
        <v>0</v>
      </c>
      <c r="T48" s="553">
        <f t="shared" si="45"/>
        <v>0</v>
      </c>
      <c r="U48" s="553">
        <f t="shared" si="45"/>
        <v>0</v>
      </c>
      <c r="V48" s="201">
        <f t="shared" si="39"/>
        <v>0</v>
      </c>
      <c r="W48" s="200">
        <f t="shared" si="40"/>
        <v>0</v>
      </c>
      <c r="X48" s="308">
        <f t="shared" si="41"/>
        <v>0</v>
      </c>
      <c r="Y48" s="553" t="e">
        <f t="shared" si="35"/>
        <v>#REF!</v>
      </c>
      <c r="Z48" s="553" t="e">
        <f t="shared" si="35"/>
        <v>#REF!</v>
      </c>
      <c r="AA48" s="198" t="e">
        <f t="shared" si="27"/>
        <v>#REF!</v>
      </c>
      <c r="AB48" s="308">
        <f t="shared" si="42"/>
        <v>0</v>
      </c>
      <c r="AC48" s="553" t="e">
        <f t="shared" si="36"/>
        <v>#REF!</v>
      </c>
      <c r="AD48" s="553" t="e">
        <f t="shared" si="36"/>
        <v>#REF!</v>
      </c>
      <c r="AE48" s="198" t="e">
        <f t="shared" si="37"/>
        <v>#REF!</v>
      </c>
      <c r="AF48" s="308" t="e">
        <f t="shared" si="43"/>
        <v>#REF!</v>
      </c>
    </row>
    <row r="49" spans="1:32" ht="12.95" customHeight="1" outlineLevel="2">
      <c r="A49" s="325"/>
      <c r="B49" s="331"/>
      <c r="C49" s="407" t="s">
        <v>1048</v>
      </c>
      <c r="D49" s="553">
        <f t="shared" si="32"/>
        <v>593.37662100000011</v>
      </c>
      <c r="E49" s="553">
        <f t="shared" si="32"/>
        <v>71.322699520498603</v>
      </c>
      <c r="F49" s="553">
        <f t="shared" si="32"/>
        <v>73.847271501998605</v>
      </c>
      <c r="G49" s="553">
        <f t="shared" si="32"/>
        <v>61.400704528098615</v>
      </c>
      <c r="H49" s="198">
        <f t="shared" si="9"/>
        <v>799.94729655059598</v>
      </c>
      <c r="I49" s="553">
        <f t="shared" si="44"/>
        <v>108.46967187589998</v>
      </c>
      <c r="J49" s="553">
        <f t="shared" si="44"/>
        <v>59.946031825700004</v>
      </c>
      <c r="K49" s="553">
        <f t="shared" si="44"/>
        <v>71.776044105099999</v>
      </c>
      <c r="L49" s="553">
        <f t="shared" si="44"/>
        <v>78.229089905099997</v>
      </c>
      <c r="M49" s="553">
        <f t="shared" si="44"/>
        <v>67.709024633999988</v>
      </c>
      <c r="N49" s="553">
        <f t="shared" si="44"/>
        <v>69.094700444600022</v>
      </c>
      <c r="O49" s="201">
        <f t="shared" si="38"/>
        <v>455.2245627904</v>
      </c>
      <c r="P49" s="553">
        <f t="shared" si="45"/>
        <v>52.692448444599997</v>
      </c>
      <c r="Q49" s="553">
        <f t="shared" si="45"/>
        <v>68.915182331498613</v>
      </c>
      <c r="R49" s="553">
        <f t="shared" si="45"/>
        <v>88.513822491798607</v>
      </c>
      <c r="S49" s="553">
        <f t="shared" si="45"/>
        <v>69.547850300698613</v>
      </c>
      <c r="T49" s="553">
        <f t="shared" si="45"/>
        <v>72.072422282198616</v>
      </c>
      <c r="U49" s="553">
        <f t="shared" si="45"/>
        <v>74.654655308298615</v>
      </c>
      <c r="V49" s="201">
        <f t="shared" si="39"/>
        <v>426.39638115909304</v>
      </c>
      <c r="W49" s="200">
        <f t="shared" si="40"/>
        <v>881.62094394949304</v>
      </c>
      <c r="X49" s="308">
        <f t="shared" si="41"/>
        <v>0.10209878544633755</v>
      </c>
      <c r="Y49" s="553" t="e">
        <f t="shared" si="35"/>
        <v>#REF!</v>
      </c>
      <c r="Z49" s="553" t="e">
        <f t="shared" si="35"/>
        <v>#REF!</v>
      </c>
      <c r="AA49" s="198" t="e">
        <f t="shared" si="27"/>
        <v>#REF!</v>
      </c>
      <c r="AB49" s="308" t="e">
        <f t="shared" si="42"/>
        <v>#REF!</v>
      </c>
      <c r="AC49" s="553" t="e">
        <f t="shared" si="36"/>
        <v>#REF!</v>
      </c>
      <c r="AD49" s="553" t="e">
        <f t="shared" si="36"/>
        <v>#REF!</v>
      </c>
      <c r="AE49" s="198" t="e">
        <f t="shared" si="37"/>
        <v>#REF!</v>
      </c>
      <c r="AF49" s="308" t="e">
        <f t="shared" si="43"/>
        <v>#REF!</v>
      </c>
    </row>
    <row r="50" spans="1:32" ht="12.95" customHeight="1" outlineLevel="2">
      <c r="A50" s="325"/>
      <c r="B50" s="331"/>
      <c r="C50" s="333" t="s">
        <v>1057</v>
      </c>
      <c r="D50" s="553">
        <f t="shared" si="32"/>
        <v>86.667141999999998</v>
      </c>
      <c r="E50" s="553">
        <f t="shared" si="32"/>
        <v>9.2090100000000099</v>
      </c>
      <c r="F50" s="553">
        <f t="shared" si="32"/>
        <v>9.2090100000000099</v>
      </c>
      <c r="G50" s="553">
        <f t="shared" si="32"/>
        <v>9.2090100000000099</v>
      </c>
      <c r="H50" s="198">
        <f t="shared" si="9"/>
        <v>114.29417200000002</v>
      </c>
      <c r="I50" s="553">
        <f t="shared" si="44"/>
        <v>9.1999999999999993</v>
      </c>
      <c r="J50" s="553">
        <f t="shared" si="44"/>
        <v>9.1999999999999993</v>
      </c>
      <c r="K50" s="553">
        <f t="shared" si="44"/>
        <v>9.1999999999999993</v>
      </c>
      <c r="L50" s="553">
        <f t="shared" si="44"/>
        <v>9.1999999999999993</v>
      </c>
      <c r="M50" s="553">
        <f t="shared" si="44"/>
        <v>9.1999999999999993</v>
      </c>
      <c r="N50" s="553">
        <f t="shared" si="44"/>
        <v>9.1999999999999993</v>
      </c>
      <c r="O50" s="201">
        <f t="shared" si="38"/>
        <v>55.2</v>
      </c>
      <c r="P50" s="553">
        <f t="shared" si="45"/>
        <v>9.1999999999999993</v>
      </c>
      <c r="Q50" s="553">
        <f t="shared" si="45"/>
        <v>9.1999999999999993</v>
      </c>
      <c r="R50" s="553">
        <f t="shared" si="45"/>
        <v>9.1999999999999993</v>
      </c>
      <c r="S50" s="553">
        <f t="shared" si="45"/>
        <v>9.1999999999999993</v>
      </c>
      <c r="T50" s="553">
        <f t="shared" si="45"/>
        <v>9.1999999999999993</v>
      </c>
      <c r="U50" s="553">
        <f t="shared" si="45"/>
        <v>9.1999999999999993</v>
      </c>
      <c r="V50" s="201">
        <f t="shared" si="39"/>
        <v>55.2</v>
      </c>
      <c r="W50" s="200">
        <f t="shared" si="40"/>
        <v>110.4</v>
      </c>
      <c r="X50" s="308">
        <f t="shared" si="41"/>
        <v>-3.4071483539860781E-2</v>
      </c>
      <c r="Y50" s="553" t="e">
        <f t="shared" si="35"/>
        <v>#REF!</v>
      </c>
      <c r="Z50" s="553" t="e">
        <f t="shared" si="35"/>
        <v>#REF!</v>
      </c>
      <c r="AA50" s="198" t="e">
        <f t="shared" si="27"/>
        <v>#REF!</v>
      </c>
      <c r="AB50" s="308" t="e">
        <f t="shared" si="42"/>
        <v>#REF!</v>
      </c>
      <c r="AC50" s="553" t="e">
        <f t="shared" si="36"/>
        <v>#REF!</v>
      </c>
      <c r="AD50" s="553" t="e">
        <f t="shared" si="36"/>
        <v>#REF!</v>
      </c>
      <c r="AE50" s="198" t="e">
        <f t="shared" si="37"/>
        <v>#REF!</v>
      </c>
      <c r="AF50" s="308" t="e">
        <f t="shared" si="43"/>
        <v>#REF!</v>
      </c>
    </row>
    <row r="51" spans="1:32" ht="12.95" customHeight="1" outlineLevel="2">
      <c r="A51" s="325"/>
      <c r="B51" s="331"/>
      <c r="C51" s="333" t="s">
        <v>1058</v>
      </c>
      <c r="D51" s="553">
        <f t="shared" si="32"/>
        <v>134.944537</v>
      </c>
      <c r="E51" s="553">
        <f t="shared" si="32"/>
        <v>14.632797409999998</v>
      </c>
      <c r="F51" s="553">
        <f t="shared" si="32"/>
        <v>14.207985409999999</v>
      </c>
      <c r="G51" s="553">
        <f t="shared" si="32"/>
        <v>14.632797409999998</v>
      </c>
      <c r="H51" s="198">
        <f t="shared" si="9"/>
        <v>178.41811722999998</v>
      </c>
      <c r="I51" s="553">
        <f t="shared" si="44"/>
        <v>13.215216</v>
      </c>
      <c r="J51" s="553">
        <f t="shared" si="44"/>
        <v>10.593364000000001</v>
      </c>
      <c r="K51" s="553">
        <f t="shared" si="44"/>
        <v>12.702374000000002</v>
      </c>
      <c r="L51" s="553">
        <f t="shared" si="44"/>
        <v>11.897364</v>
      </c>
      <c r="M51" s="553">
        <f t="shared" si="44"/>
        <v>12.811225</v>
      </c>
      <c r="N51" s="553">
        <f t="shared" si="44"/>
        <v>12.379614999999999</v>
      </c>
      <c r="O51" s="201">
        <f t="shared" si="38"/>
        <v>73.599157999999989</v>
      </c>
      <c r="P51" s="553">
        <f t="shared" si="45"/>
        <v>12.321227000000002</v>
      </c>
      <c r="Q51" s="553">
        <f t="shared" si="45"/>
        <v>12.887666840000001</v>
      </c>
      <c r="R51" s="553">
        <f t="shared" si="45"/>
        <v>12.64285484</v>
      </c>
      <c r="S51" s="553">
        <f t="shared" si="45"/>
        <v>12.887666840000001</v>
      </c>
      <c r="T51" s="553">
        <f t="shared" si="45"/>
        <v>12.64285484</v>
      </c>
      <c r="U51" s="553">
        <f t="shared" si="45"/>
        <v>12.887666840000001</v>
      </c>
      <c r="V51" s="201">
        <f t="shared" si="39"/>
        <v>76.269937200000001</v>
      </c>
      <c r="W51" s="200">
        <f t="shared" si="40"/>
        <v>149.8690952</v>
      </c>
      <c r="X51" s="308">
        <f t="shared" si="41"/>
        <v>-0.16001190054705738</v>
      </c>
      <c r="Y51" s="553" t="e">
        <f t="shared" si="35"/>
        <v>#REF!</v>
      </c>
      <c r="Z51" s="553" t="e">
        <f t="shared" si="35"/>
        <v>#REF!</v>
      </c>
      <c r="AA51" s="198" t="e">
        <f t="shared" si="27"/>
        <v>#REF!</v>
      </c>
      <c r="AB51" s="308" t="e">
        <f t="shared" si="42"/>
        <v>#REF!</v>
      </c>
      <c r="AC51" s="553" t="e">
        <f t="shared" si="36"/>
        <v>#REF!</v>
      </c>
      <c r="AD51" s="553" t="e">
        <f t="shared" si="36"/>
        <v>#REF!</v>
      </c>
      <c r="AE51" s="198" t="e">
        <f t="shared" si="37"/>
        <v>#REF!</v>
      </c>
      <c r="AF51" s="308" t="e">
        <f t="shared" si="43"/>
        <v>#REF!</v>
      </c>
    </row>
    <row r="52" spans="1:32" ht="12.95" customHeight="1" outlineLevel="2">
      <c r="A52" s="325"/>
      <c r="B52" s="331"/>
      <c r="C52" s="333" t="s">
        <v>1077</v>
      </c>
      <c r="D52" s="553">
        <f t="shared" si="32"/>
        <v>0</v>
      </c>
      <c r="E52" s="553">
        <f t="shared" si="32"/>
        <v>0</v>
      </c>
      <c r="F52" s="553">
        <f t="shared" si="32"/>
        <v>0</v>
      </c>
      <c r="G52" s="553">
        <f t="shared" si="32"/>
        <v>0</v>
      </c>
      <c r="H52" s="198">
        <f t="shared" si="9"/>
        <v>0</v>
      </c>
      <c r="I52" s="553">
        <f t="shared" si="44"/>
        <v>0</v>
      </c>
      <c r="J52" s="553">
        <f t="shared" si="44"/>
        <v>0</v>
      </c>
      <c r="K52" s="553">
        <f t="shared" si="44"/>
        <v>0</v>
      </c>
      <c r="L52" s="553">
        <f t="shared" si="44"/>
        <v>0</v>
      </c>
      <c r="M52" s="553">
        <f t="shared" si="44"/>
        <v>0</v>
      </c>
      <c r="N52" s="553">
        <f t="shared" si="44"/>
        <v>0</v>
      </c>
      <c r="O52" s="201">
        <f t="shared" si="38"/>
        <v>0</v>
      </c>
      <c r="P52" s="553">
        <f t="shared" si="45"/>
        <v>0</v>
      </c>
      <c r="Q52" s="553">
        <f t="shared" si="45"/>
        <v>0</v>
      </c>
      <c r="R52" s="553">
        <f t="shared" si="45"/>
        <v>0</v>
      </c>
      <c r="S52" s="553">
        <f t="shared" si="45"/>
        <v>0</v>
      </c>
      <c r="T52" s="553">
        <f t="shared" si="45"/>
        <v>0</v>
      </c>
      <c r="U52" s="553">
        <f t="shared" si="45"/>
        <v>0</v>
      </c>
      <c r="V52" s="201">
        <f t="shared" si="39"/>
        <v>0</v>
      </c>
      <c r="W52" s="200">
        <f t="shared" si="40"/>
        <v>0</v>
      </c>
      <c r="X52" s="308">
        <f t="shared" si="41"/>
        <v>0</v>
      </c>
      <c r="Y52" s="553" t="e">
        <f t="shared" si="35"/>
        <v>#REF!</v>
      </c>
      <c r="Z52" s="553" t="e">
        <f t="shared" si="35"/>
        <v>#REF!</v>
      </c>
      <c r="AA52" s="198" t="e">
        <f t="shared" si="27"/>
        <v>#REF!</v>
      </c>
      <c r="AB52" s="308">
        <f t="shared" si="42"/>
        <v>0</v>
      </c>
      <c r="AC52" s="553" t="e">
        <f t="shared" si="36"/>
        <v>#REF!</v>
      </c>
      <c r="AD52" s="553" t="e">
        <f t="shared" si="36"/>
        <v>#REF!</v>
      </c>
      <c r="AE52" s="198" t="e">
        <f t="shared" si="37"/>
        <v>#REF!</v>
      </c>
      <c r="AF52" s="308" t="e">
        <f t="shared" si="43"/>
        <v>#REF!</v>
      </c>
    </row>
    <row r="53" spans="1:32" ht="12.95" customHeight="1" outlineLevel="2">
      <c r="A53" s="325"/>
      <c r="B53" s="331"/>
      <c r="C53" s="333" t="s">
        <v>1078</v>
      </c>
      <c r="D53" s="553">
        <f t="shared" si="32"/>
        <v>226.83664400000001</v>
      </c>
      <c r="E53" s="553">
        <f t="shared" si="32"/>
        <v>26.142593779952207</v>
      </c>
      <c r="F53" s="553">
        <f t="shared" si="32"/>
        <v>24.174148264505316</v>
      </c>
      <c r="G53" s="553">
        <f t="shared" si="32"/>
        <v>23.371585732201506</v>
      </c>
      <c r="H53" s="198">
        <f t="shared" si="9"/>
        <v>300.52497177665902</v>
      </c>
      <c r="I53" s="553">
        <f t="shared" si="44"/>
        <v>25.785859403450349</v>
      </c>
      <c r="J53" s="553">
        <f t="shared" si="44"/>
        <v>25.172911696930434</v>
      </c>
      <c r="K53" s="553">
        <f t="shared" si="44"/>
        <v>24.283518500581806</v>
      </c>
      <c r="L53" s="553">
        <f t="shared" si="44"/>
        <v>26.624799582018593</v>
      </c>
      <c r="M53" s="553">
        <f t="shared" si="44"/>
        <v>26.556496195930244</v>
      </c>
      <c r="N53" s="553">
        <f t="shared" si="44"/>
        <v>26.554110788000795</v>
      </c>
      <c r="O53" s="201">
        <f t="shared" si="38"/>
        <v>154.97769616691224</v>
      </c>
      <c r="P53" s="553">
        <f t="shared" si="45"/>
        <v>22.687018824734974</v>
      </c>
      <c r="Q53" s="553">
        <f t="shared" si="45"/>
        <v>24.591358338371148</v>
      </c>
      <c r="R53" s="553">
        <f t="shared" si="45"/>
        <v>26.083602757358658</v>
      </c>
      <c r="S53" s="553">
        <f t="shared" si="45"/>
        <v>26.617819429119361</v>
      </c>
      <c r="T53" s="553">
        <f t="shared" si="45"/>
        <v>27.190712694447175</v>
      </c>
      <c r="U53" s="553">
        <f t="shared" si="45"/>
        <v>23.134513898118914</v>
      </c>
      <c r="V53" s="201">
        <f t="shared" si="39"/>
        <v>150.30502594215022</v>
      </c>
      <c r="W53" s="200">
        <f t="shared" si="40"/>
        <v>305.28272210906243</v>
      </c>
      <c r="X53" s="308">
        <f t="shared" si="41"/>
        <v>1.5831464201714329E-2</v>
      </c>
      <c r="Y53" s="553" t="e">
        <f t="shared" si="35"/>
        <v>#REF!</v>
      </c>
      <c r="Z53" s="553" t="e">
        <f t="shared" si="35"/>
        <v>#REF!</v>
      </c>
      <c r="AA53" s="198" t="e">
        <f t="shared" si="27"/>
        <v>#REF!</v>
      </c>
      <c r="AB53" s="308" t="e">
        <f t="shared" si="42"/>
        <v>#REF!</v>
      </c>
      <c r="AC53" s="553" t="e">
        <f t="shared" si="36"/>
        <v>#REF!</v>
      </c>
      <c r="AD53" s="553" t="e">
        <f t="shared" si="36"/>
        <v>#REF!</v>
      </c>
      <c r="AE53" s="198" t="e">
        <f t="shared" si="37"/>
        <v>#REF!</v>
      </c>
      <c r="AF53" s="308" t="e">
        <f t="shared" si="43"/>
        <v>#REF!</v>
      </c>
    </row>
    <row r="54" spans="1:32" ht="12.95" customHeight="1" outlineLevel="2">
      <c r="A54" s="325"/>
      <c r="B54" s="331"/>
      <c r="C54" s="333" t="s">
        <v>1059</v>
      </c>
      <c r="D54" s="553">
        <f t="shared" si="32"/>
        <v>715.92252299999996</v>
      </c>
      <c r="E54" s="553">
        <f t="shared" si="32"/>
        <v>63.902291141899994</v>
      </c>
      <c r="F54" s="553">
        <f t="shared" si="32"/>
        <v>71.729439187867754</v>
      </c>
      <c r="G54" s="553">
        <f t="shared" si="32"/>
        <v>60.366426130271918</v>
      </c>
      <c r="H54" s="198">
        <f t="shared" si="9"/>
        <v>911.92067946003976</v>
      </c>
      <c r="I54" s="553">
        <f t="shared" ref="I54:N56" si="46">I151+I247+I343+I535+I631+I439</f>
        <v>60.391743182428982</v>
      </c>
      <c r="J54" s="553">
        <f t="shared" si="46"/>
        <v>67.919881364127932</v>
      </c>
      <c r="K54" s="553">
        <f t="shared" si="46"/>
        <v>79.396970981623838</v>
      </c>
      <c r="L54" s="553">
        <f t="shared" si="46"/>
        <v>87.671802449388622</v>
      </c>
      <c r="M54" s="553">
        <f t="shared" si="46"/>
        <v>82.20324227441435</v>
      </c>
      <c r="N54" s="553">
        <f t="shared" si="46"/>
        <v>77.930578394556079</v>
      </c>
      <c r="O54" s="201">
        <f t="shared" si="38"/>
        <v>455.5142186465398</v>
      </c>
      <c r="P54" s="553">
        <f t="shared" ref="P54:U56" si="47">P151+P247+P343+P535+P631+P439</f>
        <v>78.872360523021257</v>
      </c>
      <c r="Q54" s="553">
        <f t="shared" si="47"/>
        <v>63.477373937800607</v>
      </c>
      <c r="R54" s="553">
        <f t="shared" si="47"/>
        <v>67.897122687115683</v>
      </c>
      <c r="S54" s="553">
        <f t="shared" si="47"/>
        <v>69.810058999700999</v>
      </c>
      <c r="T54" s="553">
        <f t="shared" si="47"/>
        <v>69.027394615410856</v>
      </c>
      <c r="U54" s="553">
        <f t="shared" si="47"/>
        <v>59.665226838057521</v>
      </c>
      <c r="V54" s="201">
        <f t="shared" si="39"/>
        <v>408.74953760110691</v>
      </c>
      <c r="W54" s="200">
        <f t="shared" si="40"/>
        <v>864.26375624764671</v>
      </c>
      <c r="X54" s="308">
        <f t="shared" si="41"/>
        <v>-5.2259943529969433E-2</v>
      </c>
      <c r="Y54" s="553" t="e">
        <f t="shared" si="35"/>
        <v>#REF!</v>
      </c>
      <c r="Z54" s="553" t="e">
        <f t="shared" si="35"/>
        <v>#REF!</v>
      </c>
      <c r="AA54" s="198" t="e">
        <f t="shared" si="27"/>
        <v>#REF!</v>
      </c>
      <c r="AB54" s="308" t="e">
        <f t="shared" si="42"/>
        <v>#REF!</v>
      </c>
      <c r="AC54" s="553" t="e">
        <f t="shared" si="36"/>
        <v>#REF!</v>
      </c>
      <c r="AD54" s="553" t="e">
        <f t="shared" si="36"/>
        <v>#REF!</v>
      </c>
      <c r="AE54" s="198" t="e">
        <f t="shared" si="37"/>
        <v>#REF!</v>
      </c>
      <c r="AF54" s="308" t="e">
        <f t="shared" si="43"/>
        <v>#REF!</v>
      </c>
    </row>
    <row r="55" spans="1:32" ht="12.95" customHeight="1" outlineLevel="2">
      <c r="A55" s="325"/>
      <c r="B55" s="331"/>
      <c r="C55" s="333" t="s">
        <v>1042</v>
      </c>
      <c r="D55" s="553">
        <f t="shared" si="32"/>
        <v>469.85599799999994</v>
      </c>
      <c r="E55" s="553">
        <f t="shared" si="32"/>
        <v>49.908209301301817</v>
      </c>
      <c r="F55" s="553">
        <f t="shared" si="32"/>
        <v>57.902154772838173</v>
      </c>
      <c r="G55" s="553">
        <f t="shared" si="32"/>
        <v>52.887938505868703</v>
      </c>
      <c r="H55" s="198">
        <f t="shared" si="9"/>
        <v>630.55430058000866</v>
      </c>
      <c r="I55" s="553">
        <f t="shared" si="46"/>
        <v>48.25116488706157</v>
      </c>
      <c r="J55" s="553">
        <f t="shared" si="46"/>
        <v>55.47334666357299</v>
      </c>
      <c r="K55" s="553">
        <f t="shared" si="46"/>
        <v>59.210910329124843</v>
      </c>
      <c r="L55" s="553">
        <f t="shared" si="46"/>
        <v>48.535364038563152</v>
      </c>
      <c r="M55" s="553">
        <f t="shared" si="46"/>
        <v>55.711063841939065</v>
      </c>
      <c r="N55" s="553">
        <f t="shared" si="46"/>
        <v>55.507416224444015</v>
      </c>
      <c r="O55" s="201">
        <f t="shared" si="38"/>
        <v>322.68926598470563</v>
      </c>
      <c r="P55" s="553">
        <f t="shared" si="47"/>
        <v>53.211653348270886</v>
      </c>
      <c r="Q55" s="553">
        <f t="shared" si="47"/>
        <v>51.140235826395624</v>
      </c>
      <c r="R55" s="553">
        <f t="shared" si="47"/>
        <v>53.738263763025159</v>
      </c>
      <c r="S55" s="553">
        <f t="shared" si="47"/>
        <v>54.182679848779181</v>
      </c>
      <c r="T55" s="553">
        <f t="shared" si="47"/>
        <v>53.697082093708694</v>
      </c>
      <c r="U55" s="553">
        <f t="shared" si="47"/>
        <v>46.295041543271388</v>
      </c>
      <c r="V55" s="201">
        <f t="shared" si="39"/>
        <v>312.26495642345094</v>
      </c>
      <c r="W55" s="200">
        <f t="shared" si="40"/>
        <v>634.95422240815651</v>
      </c>
      <c r="X55" s="308">
        <f t="shared" si="41"/>
        <v>6.9778634831301201E-3</v>
      </c>
      <c r="Y55" s="553" t="e">
        <f t="shared" si="35"/>
        <v>#REF!</v>
      </c>
      <c r="Z55" s="553" t="e">
        <f t="shared" si="35"/>
        <v>#REF!</v>
      </c>
      <c r="AA55" s="198" t="e">
        <f t="shared" si="27"/>
        <v>#REF!</v>
      </c>
      <c r="AB55" s="308" t="e">
        <f t="shared" si="42"/>
        <v>#REF!</v>
      </c>
      <c r="AC55" s="553" t="e">
        <f t="shared" si="36"/>
        <v>#REF!</v>
      </c>
      <c r="AD55" s="553" t="e">
        <f t="shared" si="36"/>
        <v>#REF!</v>
      </c>
      <c r="AE55" s="198" t="e">
        <f t="shared" si="37"/>
        <v>#REF!</v>
      </c>
      <c r="AF55" s="308" t="e">
        <f t="shared" si="43"/>
        <v>#REF!</v>
      </c>
    </row>
    <row r="56" spans="1:32" ht="12.95" customHeight="1" outlineLevel="1">
      <c r="A56" s="325"/>
      <c r="B56" s="331" t="s">
        <v>1081</v>
      </c>
      <c r="C56" s="331" t="s">
        <v>1068</v>
      </c>
      <c r="D56" s="553" t="e">
        <f t="shared" si="32"/>
        <v>#REF!</v>
      </c>
      <c r="E56" s="553" t="e">
        <f t="shared" si="32"/>
        <v>#REF!</v>
      </c>
      <c r="F56" s="553" t="e">
        <f t="shared" si="32"/>
        <v>#REF!</v>
      </c>
      <c r="G56" s="553" t="e">
        <f t="shared" si="32"/>
        <v>#REF!</v>
      </c>
      <c r="H56" s="198" t="e">
        <f t="shared" si="9"/>
        <v>#REF!</v>
      </c>
      <c r="I56" s="553">
        <f t="shared" si="46"/>
        <v>16.690000000000001</v>
      </c>
      <c r="J56" s="553">
        <f t="shared" si="46"/>
        <v>14</v>
      </c>
      <c r="K56" s="553">
        <f t="shared" si="46"/>
        <v>64</v>
      </c>
      <c r="L56" s="553">
        <f t="shared" si="46"/>
        <v>64</v>
      </c>
      <c r="M56" s="553">
        <f t="shared" si="46"/>
        <v>64</v>
      </c>
      <c r="N56" s="553">
        <f t="shared" si="46"/>
        <v>64</v>
      </c>
      <c r="O56" s="201">
        <f t="shared" si="38"/>
        <v>286.69</v>
      </c>
      <c r="P56" s="553">
        <f t="shared" si="47"/>
        <v>64</v>
      </c>
      <c r="Q56" s="553">
        <f t="shared" si="47"/>
        <v>64</v>
      </c>
      <c r="R56" s="553">
        <f t="shared" si="47"/>
        <v>64</v>
      </c>
      <c r="S56" s="553">
        <f t="shared" si="47"/>
        <v>64</v>
      </c>
      <c r="T56" s="553">
        <f t="shared" si="47"/>
        <v>64</v>
      </c>
      <c r="U56" s="553">
        <f t="shared" si="47"/>
        <v>-357.22</v>
      </c>
      <c r="V56" s="201">
        <f t="shared" si="39"/>
        <v>-37.220000000000027</v>
      </c>
      <c r="W56" s="200">
        <f t="shared" si="40"/>
        <v>249.46999999999997</v>
      </c>
      <c r="X56" s="308" t="e">
        <f t="shared" si="41"/>
        <v>#REF!</v>
      </c>
      <c r="Y56" s="553" t="e">
        <f t="shared" si="35"/>
        <v>#REF!</v>
      </c>
      <c r="Z56" s="553" t="e">
        <f t="shared" si="35"/>
        <v>#REF!</v>
      </c>
      <c r="AA56" s="198" t="e">
        <f t="shared" si="27"/>
        <v>#REF!</v>
      </c>
      <c r="AB56" s="308" t="e">
        <f t="shared" si="42"/>
        <v>#REF!</v>
      </c>
      <c r="AC56" s="553" t="e">
        <f t="shared" si="36"/>
        <v>#REF!</v>
      </c>
      <c r="AD56" s="553" t="e">
        <f t="shared" si="36"/>
        <v>#REF!</v>
      </c>
      <c r="AE56" s="198" t="e">
        <f t="shared" si="37"/>
        <v>#REF!</v>
      </c>
      <c r="AF56" s="308" t="e">
        <f t="shared" si="43"/>
        <v>#REF!</v>
      </c>
    </row>
    <row r="57" spans="1:32" ht="12.95" customHeight="1" outlineLevel="1">
      <c r="A57" s="325"/>
      <c r="B57" s="331" t="s">
        <v>1098</v>
      </c>
      <c r="C57" s="331" t="s">
        <v>1046</v>
      </c>
      <c r="D57" s="198">
        <f>SUM(D58:D59)</f>
        <v>0</v>
      </c>
      <c r="E57" s="198">
        <f>SUM(E58:E59)</f>
        <v>0</v>
      </c>
      <c r="F57" s="198">
        <f>SUM(F58:F59)</f>
        <v>0</v>
      </c>
      <c r="G57" s="198">
        <f>SUM(G58:G59)</f>
        <v>0</v>
      </c>
      <c r="H57" s="198">
        <f t="shared" si="9"/>
        <v>0</v>
      </c>
      <c r="I57" s="198">
        <f t="shared" ref="I57:N57" si="48">SUM(I58:I59)</f>
        <v>0</v>
      </c>
      <c r="J57" s="198">
        <f t="shared" si="48"/>
        <v>0</v>
      </c>
      <c r="K57" s="198">
        <f t="shared" si="48"/>
        <v>0</v>
      </c>
      <c r="L57" s="198">
        <f t="shared" si="48"/>
        <v>0</v>
      </c>
      <c r="M57" s="198">
        <f t="shared" si="48"/>
        <v>0</v>
      </c>
      <c r="N57" s="198">
        <f t="shared" si="48"/>
        <v>0</v>
      </c>
      <c r="O57" s="200">
        <f t="shared" si="38"/>
        <v>0</v>
      </c>
      <c r="P57" s="198">
        <f t="shared" ref="P57:U57" si="49">SUM(P58:P59)</f>
        <v>0</v>
      </c>
      <c r="Q57" s="198">
        <f t="shared" si="49"/>
        <v>0</v>
      </c>
      <c r="R57" s="198">
        <f t="shared" si="49"/>
        <v>0</v>
      </c>
      <c r="S57" s="198">
        <f t="shared" si="49"/>
        <v>0</v>
      </c>
      <c r="T57" s="198">
        <f t="shared" si="49"/>
        <v>0</v>
      </c>
      <c r="U57" s="198">
        <f t="shared" si="49"/>
        <v>0</v>
      </c>
      <c r="V57" s="200">
        <f t="shared" si="39"/>
        <v>0</v>
      </c>
      <c r="W57" s="200">
        <f t="shared" si="40"/>
        <v>0</v>
      </c>
      <c r="X57" s="209">
        <f t="shared" si="41"/>
        <v>0</v>
      </c>
      <c r="Y57" s="198">
        <f>SUM(Y58:Y59)</f>
        <v>0</v>
      </c>
      <c r="Z57" s="198">
        <f>SUM(Z58:Z59)</f>
        <v>0</v>
      </c>
      <c r="AA57" s="198">
        <f>SUM(AA58:AA59)</f>
        <v>0</v>
      </c>
      <c r="AB57" s="209">
        <f t="shared" si="42"/>
        <v>0</v>
      </c>
      <c r="AC57" s="198">
        <f>SUM(AC58:AC59)</f>
        <v>0</v>
      </c>
      <c r="AD57" s="198">
        <f>SUM(AD58:AD59)</f>
        <v>0</v>
      </c>
      <c r="AE57" s="198">
        <f>SUM(AE58:AE59)</f>
        <v>0</v>
      </c>
      <c r="AF57" s="209">
        <f t="shared" si="43"/>
        <v>0</v>
      </c>
    </row>
    <row r="58" spans="1:32" ht="12.95" customHeight="1" outlineLevel="2">
      <c r="A58" s="325"/>
      <c r="B58" s="331"/>
      <c r="C58" s="337" t="s">
        <v>717</v>
      </c>
      <c r="D58" s="553">
        <f t="shared" ref="D58:G63" si="50">D155+D251+D347+D539+D635+D443</f>
        <v>0</v>
      </c>
      <c r="E58" s="553">
        <f t="shared" si="50"/>
        <v>0</v>
      </c>
      <c r="F58" s="553">
        <f t="shared" si="50"/>
        <v>0</v>
      </c>
      <c r="G58" s="553">
        <f t="shared" si="50"/>
        <v>0</v>
      </c>
      <c r="H58" s="198">
        <f t="shared" si="9"/>
        <v>0</v>
      </c>
      <c r="I58" s="553">
        <f t="shared" ref="I58:N61" si="51">I155+I251+I347+I539+I635+I443</f>
        <v>0</v>
      </c>
      <c r="J58" s="553">
        <f t="shared" si="51"/>
        <v>0</v>
      </c>
      <c r="K58" s="553">
        <f t="shared" si="51"/>
        <v>0</v>
      </c>
      <c r="L58" s="553">
        <f t="shared" si="51"/>
        <v>0</v>
      </c>
      <c r="M58" s="553">
        <f t="shared" si="51"/>
        <v>0</v>
      </c>
      <c r="N58" s="553">
        <f t="shared" si="51"/>
        <v>0</v>
      </c>
      <c r="O58" s="201">
        <f t="shared" si="38"/>
        <v>0</v>
      </c>
      <c r="P58" s="553">
        <f t="shared" ref="P58:U61" si="52">P155+P251+P347+P539+P635+P443</f>
        <v>0</v>
      </c>
      <c r="Q58" s="553">
        <f t="shared" si="52"/>
        <v>0</v>
      </c>
      <c r="R58" s="553">
        <f t="shared" si="52"/>
        <v>0</v>
      </c>
      <c r="S58" s="553">
        <f t="shared" si="52"/>
        <v>0</v>
      </c>
      <c r="T58" s="553">
        <f t="shared" si="52"/>
        <v>0</v>
      </c>
      <c r="U58" s="553">
        <f t="shared" si="52"/>
        <v>0</v>
      </c>
      <c r="V58" s="201">
        <f t="shared" si="39"/>
        <v>0</v>
      </c>
      <c r="W58" s="200">
        <f t="shared" si="40"/>
        <v>0</v>
      </c>
      <c r="X58" s="308">
        <f t="shared" si="41"/>
        <v>0</v>
      </c>
      <c r="Y58" s="553">
        <f t="shared" ref="Y58:Z61" si="53">Y155+Y251+Y347+Y539+Y635+Y443</f>
        <v>0</v>
      </c>
      <c r="Z58" s="553">
        <f t="shared" si="53"/>
        <v>0</v>
      </c>
      <c r="AA58" s="198">
        <f t="shared" si="27"/>
        <v>0</v>
      </c>
      <c r="AB58" s="308">
        <f t="shared" si="42"/>
        <v>0</v>
      </c>
      <c r="AC58" s="553">
        <f t="shared" ref="AC58:AD61" si="54">AC155+AC251+AC347+AC539+AC635+AC443</f>
        <v>0</v>
      </c>
      <c r="AD58" s="553">
        <f t="shared" si="54"/>
        <v>0</v>
      </c>
      <c r="AE58" s="198">
        <f>AC58+AD58</f>
        <v>0</v>
      </c>
      <c r="AF58" s="308">
        <f t="shared" si="43"/>
        <v>0</v>
      </c>
    </row>
    <row r="59" spans="1:32" ht="12.95" customHeight="1" outlineLevel="2">
      <c r="A59" s="325"/>
      <c r="B59" s="331"/>
      <c r="C59" s="337" t="s">
        <v>1042</v>
      </c>
      <c r="D59" s="553">
        <f t="shared" si="50"/>
        <v>0</v>
      </c>
      <c r="E59" s="553">
        <f t="shared" si="50"/>
        <v>0</v>
      </c>
      <c r="F59" s="553">
        <f t="shared" si="50"/>
        <v>0</v>
      </c>
      <c r="G59" s="553">
        <f t="shared" si="50"/>
        <v>0</v>
      </c>
      <c r="H59" s="198">
        <f t="shared" si="9"/>
        <v>0</v>
      </c>
      <c r="I59" s="553">
        <f t="shared" si="51"/>
        <v>0</v>
      </c>
      <c r="J59" s="553">
        <f t="shared" si="51"/>
        <v>0</v>
      </c>
      <c r="K59" s="553">
        <f t="shared" si="51"/>
        <v>0</v>
      </c>
      <c r="L59" s="553">
        <f t="shared" si="51"/>
        <v>0</v>
      </c>
      <c r="M59" s="553">
        <f t="shared" si="51"/>
        <v>0</v>
      </c>
      <c r="N59" s="553">
        <f t="shared" si="51"/>
        <v>0</v>
      </c>
      <c r="O59" s="201">
        <f t="shared" si="38"/>
        <v>0</v>
      </c>
      <c r="P59" s="553">
        <f t="shared" si="52"/>
        <v>0</v>
      </c>
      <c r="Q59" s="553">
        <f t="shared" si="52"/>
        <v>0</v>
      </c>
      <c r="R59" s="553">
        <f t="shared" si="52"/>
        <v>0</v>
      </c>
      <c r="S59" s="553">
        <f t="shared" si="52"/>
        <v>0</v>
      </c>
      <c r="T59" s="553">
        <f t="shared" si="52"/>
        <v>0</v>
      </c>
      <c r="U59" s="553">
        <f t="shared" si="52"/>
        <v>0</v>
      </c>
      <c r="V59" s="201">
        <f t="shared" si="39"/>
        <v>0</v>
      </c>
      <c r="W59" s="200">
        <f t="shared" si="40"/>
        <v>0</v>
      </c>
      <c r="X59" s="308">
        <f t="shared" si="41"/>
        <v>0</v>
      </c>
      <c r="Y59" s="553">
        <f t="shared" si="53"/>
        <v>0</v>
      </c>
      <c r="Z59" s="553">
        <f t="shared" si="53"/>
        <v>0</v>
      </c>
      <c r="AA59" s="198">
        <f t="shared" si="27"/>
        <v>0</v>
      </c>
      <c r="AB59" s="308">
        <f t="shared" si="42"/>
        <v>0</v>
      </c>
      <c r="AC59" s="553">
        <f t="shared" si="54"/>
        <v>0</v>
      </c>
      <c r="AD59" s="553">
        <f t="shared" si="54"/>
        <v>0</v>
      </c>
      <c r="AE59" s="198">
        <f>AC59+AD59</f>
        <v>0</v>
      </c>
      <c r="AF59" s="308">
        <f t="shared" si="43"/>
        <v>0</v>
      </c>
    </row>
    <row r="60" spans="1:32" ht="12.95" customHeight="1" outlineLevel="1">
      <c r="A60" s="325"/>
      <c r="B60" s="331" t="s">
        <v>1082</v>
      </c>
      <c r="C60" s="331" t="s">
        <v>1069</v>
      </c>
      <c r="D60" s="553">
        <f t="shared" si="50"/>
        <v>2534.3827590000001</v>
      </c>
      <c r="E60" s="553">
        <f t="shared" si="50"/>
        <v>246.0205859494429</v>
      </c>
      <c r="F60" s="553">
        <f t="shared" si="50"/>
        <v>231.4722881043327</v>
      </c>
      <c r="G60" s="553">
        <f t="shared" si="50"/>
        <v>252.535776051185</v>
      </c>
      <c r="H60" s="198">
        <f t="shared" si="9"/>
        <v>3264.411409104961</v>
      </c>
      <c r="I60" s="553">
        <f t="shared" si="51"/>
        <v>263.62205729747416</v>
      </c>
      <c r="J60" s="553">
        <f t="shared" si="51"/>
        <v>262.6323840049775</v>
      </c>
      <c r="K60" s="553">
        <f t="shared" si="51"/>
        <v>241.48794427040326</v>
      </c>
      <c r="L60" s="553">
        <f t="shared" si="51"/>
        <v>244.40838089060094</v>
      </c>
      <c r="M60" s="553">
        <f t="shared" si="51"/>
        <v>294.58390308648518</v>
      </c>
      <c r="N60" s="553">
        <f t="shared" si="51"/>
        <v>314.52874543035074</v>
      </c>
      <c r="O60" s="201">
        <f t="shared" si="38"/>
        <v>1621.2634149802916</v>
      </c>
      <c r="P60" s="553">
        <f t="shared" si="52"/>
        <v>362.34773849692164</v>
      </c>
      <c r="Q60" s="553">
        <f t="shared" si="52"/>
        <v>383.43886683443736</v>
      </c>
      <c r="R60" s="553">
        <f t="shared" si="52"/>
        <v>298.87170050572604</v>
      </c>
      <c r="S60" s="553">
        <f t="shared" si="52"/>
        <v>250.59766782233851</v>
      </c>
      <c r="T60" s="553">
        <f t="shared" si="52"/>
        <v>235.60447915106587</v>
      </c>
      <c r="U60" s="553">
        <f t="shared" si="52"/>
        <v>262.91804540738406</v>
      </c>
      <c r="V60" s="201">
        <f t="shared" si="39"/>
        <v>1793.7784982178732</v>
      </c>
      <c r="W60" s="200">
        <f t="shared" si="40"/>
        <v>3415.0419131981648</v>
      </c>
      <c r="X60" s="308">
        <f t="shared" si="41"/>
        <v>4.6143235400130989E-2</v>
      </c>
      <c r="Y60" s="553" t="e">
        <f t="shared" si="53"/>
        <v>#REF!</v>
      </c>
      <c r="Z60" s="553" t="e">
        <f t="shared" si="53"/>
        <v>#REF!</v>
      </c>
      <c r="AA60" s="198" t="e">
        <f t="shared" si="27"/>
        <v>#REF!</v>
      </c>
      <c r="AB60" s="308" t="e">
        <f t="shared" si="42"/>
        <v>#REF!</v>
      </c>
      <c r="AC60" s="553" t="e">
        <f t="shared" si="54"/>
        <v>#REF!</v>
      </c>
      <c r="AD60" s="553" t="e">
        <f t="shared" si="54"/>
        <v>#REF!</v>
      </c>
      <c r="AE60" s="198" t="e">
        <f>AC60+AD60</f>
        <v>#REF!</v>
      </c>
      <c r="AF60" s="308" t="e">
        <f t="shared" si="43"/>
        <v>#REF!</v>
      </c>
    </row>
    <row r="61" spans="1:32" ht="12.95" customHeight="1" outlineLevel="1">
      <c r="A61" s="325"/>
      <c r="B61" s="331" t="s">
        <v>1083</v>
      </c>
      <c r="C61" s="331" t="s">
        <v>1070</v>
      </c>
      <c r="D61" s="553">
        <f t="shared" si="50"/>
        <v>563.25759699999992</v>
      </c>
      <c r="E61" s="553">
        <f t="shared" si="50"/>
        <v>84.613477000000017</v>
      </c>
      <c r="F61" s="553">
        <f t="shared" si="50"/>
        <v>89.613476999999989</v>
      </c>
      <c r="G61" s="553">
        <f t="shared" si="50"/>
        <v>89.613476999999989</v>
      </c>
      <c r="H61" s="198">
        <f t="shared" si="9"/>
        <v>827.09802799999989</v>
      </c>
      <c r="I61" s="553">
        <f t="shared" si="51"/>
        <v>94.442576000000003</v>
      </c>
      <c r="J61" s="553">
        <f t="shared" si="51"/>
        <v>57.148912000000003</v>
      </c>
      <c r="K61" s="553">
        <f t="shared" si="51"/>
        <v>69.624316999999991</v>
      </c>
      <c r="L61" s="553">
        <f t="shared" si="51"/>
        <v>76.19116799999999</v>
      </c>
      <c r="M61" s="553">
        <f t="shared" si="51"/>
        <v>70.059766999999994</v>
      </c>
      <c r="N61" s="553">
        <f t="shared" si="51"/>
        <v>75.473380000000006</v>
      </c>
      <c r="O61" s="201">
        <f t="shared" si="38"/>
        <v>442.94011999999998</v>
      </c>
      <c r="P61" s="553">
        <f t="shared" si="52"/>
        <v>59.849992999999991</v>
      </c>
      <c r="Q61" s="553">
        <f t="shared" si="52"/>
        <v>85.043469999999999</v>
      </c>
      <c r="R61" s="553">
        <f t="shared" si="52"/>
        <v>85.405869999999993</v>
      </c>
      <c r="S61" s="553">
        <f t="shared" si="52"/>
        <v>88.405869999999993</v>
      </c>
      <c r="T61" s="553">
        <f t="shared" si="52"/>
        <v>89.405869999999993</v>
      </c>
      <c r="U61" s="553">
        <f t="shared" si="52"/>
        <v>89.405869999999993</v>
      </c>
      <c r="V61" s="201">
        <f t="shared" si="39"/>
        <v>497.51694299999997</v>
      </c>
      <c r="W61" s="200">
        <f t="shared" si="40"/>
        <v>940.45706299999995</v>
      </c>
      <c r="X61" s="308">
        <f t="shared" si="41"/>
        <v>0.13705634781177367</v>
      </c>
      <c r="Y61" s="553" t="e">
        <f t="shared" si="53"/>
        <v>#REF!</v>
      </c>
      <c r="Z61" s="553" t="e">
        <f t="shared" si="53"/>
        <v>#REF!</v>
      </c>
      <c r="AA61" s="198" t="e">
        <f t="shared" si="27"/>
        <v>#REF!</v>
      </c>
      <c r="AB61" s="308" t="e">
        <f t="shared" si="42"/>
        <v>#REF!</v>
      </c>
      <c r="AC61" s="553" t="e">
        <f t="shared" si="54"/>
        <v>#REF!</v>
      </c>
      <c r="AD61" s="553" t="e">
        <f t="shared" si="54"/>
        <v>#REF!</v>
      </c>
      <c r="AE61" s="198" t="e">
        <f>AC61+AD61</f>
        <v>#REF!</v>
      </c>
      <c r="AF61" s="308" t="e">
        <f t="shared" si="43"/>
        <v>#REF!</v>
      </c>
    </row>
    <row r="62" spans="1:32" ht="12.95" customHeight="1" outlineLevel="1">
      <c r="A62" s="325"/>
      <c r="B62" s="331" t="s">
        <v>1095</v>
      </c>
      <c r="C62" s="331" t="s">
        <v>1071</v>
      </c>
      <c r="D62" s="198">
        <f>SUM(D63:D66)</f>
        <v>0</v>
      </c>
      <c r="E62" s="198">
        <f>SUM(E63:E66)</f>
        <v>0</v>
      </c>
      <c r="F62" s="198">
        <f>SUM(F63:F66)</f>
        <v>0</v>
      </c>
      <c r="G62" s="198">
        <f>SUM(G63:G66)</f>
        <v>0</v>
      </c>
      <c r="H62" s="198">
        <f t="shared" si="9"/>
        <v>0</v>
      </c>
      <c r="I62" s="198">
        <f t="shared" ref="I62:N62" si="55">SUM(I63:I66)</f>
        <v>0</v>
      </c>
      <c r="J62" s="198">
        <f t="shared" si="55"/>
        <v>0</v>
      </c>
      <c r="K62" s="198">
        <f t="shared" si="55"/>
        <v>0</v>
      </c>
      <c r="L62" s="198">
        <f t="shared" si="55"/>
        <v>0</v>
      </c>
      <c r="M62" s="198">
        <f t="shared" si="55"/>
        <v>0</v>
      </c>
      <c r="N62" s="198">
        <f t="shared" si="55"/>
        <v>0</v>
      </c>
      <c r="O62" s="200">
        <f t="shared" si="38"/>
        <v>0</v>
      </c>
      <c r="P62" s="198">
        <f t="shared" ref="P62:U62" si="56">SUM(P63:P66)</f>
        <v>0</v>
      </c>
      <c r="Q62" s="198">
        <f t="shared" si="56"/>
        <v>0</v>
      </c>
      <c r="R62" s="198">
        <f t="shared" si="56"/>
        <v>0</v>
      </c>
      <c r="S62" s="198">
        <f t="shared" si="56"/>
        <v>0</v>
      </c>
      <c r="T62" s="198">
        <f t="shared" si="56"/>
        <v>0</v>
      </c>
      <c r="U62" s="198">
        <f t="shared" si="56"/>
        <v>0</v>
      </c>
      <c r="V62" s="200">
        <f t="shared" si="39"/>
        <v>0</v>
      </c>
      <c r="W62" s="200">
        <f t="shared" si="40"/>
        <v>0</v>
      </c>
      <c r="X62" s="209">
        <f t="shared" si="41"/>
        <v>0</v>
      </c>
      <c r="Y62" s="198">
        <f>SUM(Y63:Y66)</f>
        <v>0</v>
      </c>
      <c r="Z62" s="198">
        <f>SUM(Z63:Z66)</f>
        <v>0</v>
      </c>
      <c r="AA62" s="198">
        <f>SUM(AA63:AA66)</f>
        <v>0</v>
      </c>
      <c r="AB62" s="209">
        <f t="shared" si="42"/>
        <v>0</v>
      </c>
      <c r="AC62" s="198">
        <f>SUM(AC63:AC66)</f>
        <v>0</v>
      </c>
      <c r="AD62" s="198">
        <f>SUM(AD63:AD66)</f>
        <v>0</v>
      </c>
      <c r="AE62" s="198">
        <f>SUM(AE63:AE66)</f>
        <v>0</v>
      </c>
      <c r="AF62" s="209">
        <f t="shared" si="43"/>
        <v>0</v>
      </c>
    </row>
    <row r="63" spans="1:32" ht="12.95" customHeight="1" outlineLevel="2">
      <c r="A63" s="325"/>
      <c r="B63" s="331"/>
      <c r="C63" s="338" t="s">
        <v>1043</v>
      </c>
      <c r="D63" s="553">
        <f t="shared" si="50"/>
        <v>0</v>
      </c>
      <c r="E63" s="553">
        <f t="shared" si="50"/>
        <v>0</v>
      </c>
      <c r="F63" s="553">
        <f t="shared" si="50"/>
        <v>0</v>
      </c>
      <c r="G63" s="553">
        <f t="shared" si="50"/>
        <v>0</v>
      </c>
      <c r="H63" s="198">
        <f t="shared" si="9"/>
        <v>0</v>
      </c>
      <c r="I63" s="553">
        <f t="shared" ref="I63:N63" si="57">I160+I256+I352+I544+I640+I448</f>
        <v>0</v>
      </c>
      <c r="J63" s="553">
        <f t="shared" si="57"/>
        <v>0</v>
      </c>
      <c r="K63" s="553">
        <f t="shared" si="57"/>
        <v>0</v>
      </c>
      <c r="L63" s="553">
        <f t="shared" si="57"/>
        <v>0</v>
      </c>
      <c r="M63" s="553">
        <f t="shared" si="57"/>
        <v>0</v>
      </c>
      <c r="N63" s="553">
        <f t="shared" si="57"/>
        <v>0</v>
      </c>
      <c r="O63" s="201">
        <f t="shared" ref="O63:O68" si="58">SUM(I63:N63)</f>
        <v>0</v>
      </c>
      <c r="P63" s="553">
        <f t="shared" ref="P63:U63" si="59">P160+P256+P352+P544+P640+P448</f>
        <v>0</v>
      </c>
      <c r="Q63" s="553">
        <f t="shared" si="59"/>
        <v>0</v>
      </c>
      <c r="R63" s="553">
        <f t="shared" si="59"/>
        <v>0</v>
      </c>
      <c r="S63" s="553">
        <f t="shared" si="59"/>
        <v>0</v>
      </c>
      <c r="T63" s="553">
        <f t="shared" si="59"/>
        <v>0</v>
      </c>
      <c r="U63" s="553">
        <f t="shared" si="59"/>
        <v>0</v>
      </c>
      <c r="V63" s="201">
        <f t="shared" ref="V63:V68" si="60">SUM(P63:U63)</f>
        <v>0</v>
      </c>
      <c r="W63" s="200">
        <f t="shared" ref="W63:W68" si="61">O63+V63</f>
        <v>0</v>
      </c>
      <c r="X63" s="308">
        <f t="shared" ref="X63:X68" si="62">IF(H63=0,0,W63/H63-1)</f>
        <v>0</v>
      </c>
      <c r="Y63" s="553">
        <f t="shared" ref="Y63:Z68" si="63">Y160+Y256+Y352+Y544+Y640+Y448</f>
        <v>0</v>
      </c>
      <c r="Z63" s="553">
        <f t="shared" si="63"/>
        <v>0</v>
      </c>
      <c r="AA63" s="198">
        <f t="shared" si="27"/>
        <v>0</v>
      </c>
      <c r="AB63" s="308">
        <f t="shared" ref="AB63:AB68" si="64">IF(W63=0,0,AA63/W63-1)</f>
        <v>0</v>
      </c>
      <c r="AC63" s="553">
        <f t="shared" ref="AC63:AD68" si="65">AC160+AC256+AC352+AC544+AC640+AC448</f>
        <v>0</v>
      </c>
      <c r="AD63" s="553">
        <f t="shared" si="65"/>
        <v>0</v>
      </c>
      <c r="AE63" s="198">
        <f t="shared" ref="AE63:AE68" si="66">AC63+AD63</f>
        <v>0</v>
      </c>
      <c r="AF63" s="308">
        <f t="shared" ref="AF63:AF68" si="67">IF(AA63=0,0,AE63/AA63-1)</f>
        <v>0</v>
      </c>
    </row>
    <row r="64" spans="1:32" ht="12.95" customHeight="1" outlineLevel="2">
      <c r="A64" s="325"/>
      <c r="B64" s="331"/>
      <c r="C64" s="338" t="s">
        <v>1044</v>
      </c>
      <c r="D64" s="553">
        <f t="shared" ref="D64:G66" si="68">D161+D257+D353+D545+D641+D449</f>
        <v>0</v>
      </c>
      <c r="E64" s="553">
        <f t="shared" si="68"/>
        <v>0</v>
      </c>
      <c r="F64" s="553">
        <f t="shared" si="68"/>
        <v>0</v>
      </c>
      <c r="G64" s="553">
        <f t="shared" si="68"/>
        <v>0</v>
      </c>
      <c r="H64" s="198">
        <f t="shared" si="9"/>
        <v>0</v>
      </c>
      <c r="I64" s="553">
        <f t="shared" ref="I64:N64" si="69">I161+I257+I353+I545+I641+I449</f>
        <v>0</v>
      </c>
      <c r="J64" s="553">
        <f t="shared" si="69"/>
        <v>0</v>
      </c>
      <c r="K64" s="553">
        <f t="shared" si="69"/>
        <v>0</v>
      </c>
      <c r="L64" s="553">
        <f t="shared" si="69"/>
        <v>0</v>
      </c>
      <c r="M64" s="553">
        <f t="shared" si="69"/>
        <v>0</v>
      </c>
      <c r="N64" s="553">
        <f t="shared" si="69"/>
        <v>0</v>
      </c>
      <c r="O64" s="201">
        <f t="shared" si="58"/>
        <v>0</v>
      </c>
      <c r="P64" s="553">
        <f t="shared" ref="P64:U64" si="70">P161+P257+P353+P545+P641+P449</f>
        <v>0</v>
      </c>
      <c r="Q64" s="553">
        <f t="shared" si="70"/>
        <v>0</v>
      </c>
      <c r="R64" s="553">
        <f t="shared" si="70"/>
        <v>0</v>
      </c>
      <c r="S64" s="553">
        <f t="shared" si="70"/>
        <v>0</v>
      </c>
      <c r="T64" s="553">
        <f t="shared" si="70"/>
        <v>0</v>
      </c>
      <c r="U64" s="553">
        <f t="shared" si="70"/>
        <v>0</v>
      </c>
      <c r="V64" s="201">
        <f t="shared" si="60"/>
        <v>0</v>
      </c>
      <c r="W64" s="200">
        <f t="shared" si="61"/>
        <v>0</v>
      </c>
      <c r="X64" s="308">
        <f t="shared" si="62"/>
        <v>0</v>
      </c>
      <c r="Y64" s="553">
        <f t="shared" si="63"/>
        <v>0</v>
      </c>
      <c r="Z64" s="553">
        <f t="shared" si="63"/>
        <v>0</v>
      </c>
      <c r="AA64" s="198">
        <f t="shared" si="27"/>
        <v>0</v>
      </c>
      <c r="AB64" s="308">
        <f t="shared" si="64"/>
        <v>0</v>
      </c>
      <c r="AC64" s="553">
        <f t="shared" si="65"/>
        <v>0</v>
      </c>
      <c r="AD64" s="553">
        <f t="shared" si="65"/>
        <v>0</v>
      </c>
      <c r="AE64" s="198">
        <f t="shared" si="66"/>
        <v>0</v>
      </c>
      <c r="AF64" s="308">
        <f t="shared" si="67"/>
        <v>0</v>
      </c>
    </row>
    <row r="65" spans="1:32" ht="12.95" customHeight="1" outlineLevel="2">
      <c r="A65" s="325"/>
      <c r="B65" s="331"/>
      <c r="C65" s="338" t="s">
        <v>1045</v>
      </c>
      <c r="D65" s="553">
        <f t="shared" si="68"/>
        <v>0</v>
      </c>
      <c r="E65" s="553">
        <f t="shared" si="68"/>
        <v>0</v>
      </c>
      <c r="F65" s="553">
        <f t="shared" si="68"/>
        <v>0</v>
      </c>
      <c r="G65" s="553">
        <f t="shared" si="68"/>
        <v>0</v>
      </c>
      <c r="H65" s="198">
        <f t="shared" si="9"/>
        <v>0</v>
      </c>
      <c r="I65" s="553">
        <f t="shared" ref="I65:N65" si="71">I162+I258+I354+I546+I642+I450</f>
        <v>0</v>
      </c>
      <c r="J65" s="553">
        <f t="shared" si="71"/>
        <v>0</v>
      </c>
      <c r="K65" s="553">
        <f t="shared" si="71"/>
        <v>0</v>
      </c>
      <c r="L65" s="553">
        <f t="shared" si="71"/>
        <v>0</v>
      </c>
      <c r="M65" s="553">
        <f t="shared" si="71"/>
        <v>0</v>
      </c>
      <c r="N65" s="553">
        <f t="shared" si="71"/>
        <v>0</v>
      </c>
      <c r="O65" s="201">
        <f t="shared" si="58"/>
        <v>0</v>
      </c>
      <c r="P65" s="553">
        <f t="shared" ref="P65:U65" si="72">P162+P258+P354+P546+P642+P450</f>
        <v>0</v>
      </c>
      <c r="Q65" s="553">
        <f t="shared" si="72"/>
        <v>0</v>
      </c>
      <c r="R65" s="553">
        <f t="shared" si="72"/>
        <v>0</v>
      </c>
      <c r="S65" s="553">
        <f t="shared" si="72"/>
        <v>0</v>
      </c>
      <c r="T65" s="553">
        <f t="shared" si="72"/>
        <v>0</v>
      </c>
      <c r="U65" s="553">
        <f t="shared" si="72"/>
        <v>0</v>
      </c>
      <c r="V65" s="201">
        <f t="shared" si="60"/>
        <v>0</v>
      </c>
      <c r="W65" s="200">
        <f t="shared" si="61"/>
        <v>0</v>
      </c>
      <c r="X65" s="308">
        <f t="shared" si="62"/>
        <v>0</v>
      </c>
      <c r="Y65" s="553">
        <f t="shared" si="63"/>
        <v>0</v>
      </c>
      <c r="Z65" s="553">
        <f t="shared" si="63"/>
        <v>0</v>
      </c>
      <c r="AA65" s="198">
        <f t="shared" si="27"/>
        <v>0</v>
      </c>
      <c r="AB65" s="308">
        <f t="shared" si="64"/>
        <v>0</v>
      </c>
      <c r="AC65" s="553">
        <f t="shared" si="65"/>
        <v>0</v>
      </c>
      <c r="AD65" s="553">
        <f t="shared" si="65"/>
        <v>0</v>
      </c>
      <c r="AE65" s="198">
        <f t="shared" si="66"/>
        <v>0</v>
      </c>
      <c r="AF65" s="308">
        <f t="shared" si="67"/>
        <v>0</v>
      </c>
    </row>
    <row r="66" spans="1:32" ht="12.95" customHeight="1" outlineLevel="2">
      <c r="A66" s="325"/>
      <c r="B66" s="331"/>
      <c r="C66" s="338" t="s">
        <v>1042</v>
      </c>
      <c r="D66" s="553">
        <f t="shared" si="68"/>
        <v>0</v>
      </c>
      <c r="E66" s="553">
        <f t="shared" si="68"/>
        <v>0</v>
      </c>
      <c r="F66" s="553">
        <f t="shared" si="68"/>
        <v>0</v>
      </c>
      <c r="G66" s="553">
        <f t="shared" si="68"/>
        <v>0</v>
      </c>
      <c r="H66" s="198">
        <f t="shared" si="9"/>
        <v>0</v>
      </c>
      <c r="I66" s="553">
        <f t="shared" ref="I66:N66" si="73">I163+I259+I355+I547+I643+I451</f>
        <v>0</v>
      </c>
      <c r="J66" s="553">
        <f t="shared" si="73"/>
        <v>0</v>
      </c>
      <c r="K66" s="553">
        <f t="shared" si="73"/>
        <v>0</v>
      </c>
      <c r="L66" s="553">
        <f t="shared" si="73"/>
        <v>0</v>
      </c>
      <c r="M66" s="553">
        <f t="shared" si="73"/>
        <v>0</v>
      </c>
      <c r="N66" s="553">
        <f t="shared" si="73"/>
        <v>0</v>
      </c>
      <c r="O66" s="201">
        <f t="shared" si="58"/>
        <v>0</v>
      </c>
      <c r="P66" s="553">
        <f t="shared" ref="P66:U66" si="74">P163+P259+P355+P547+P643+P451</f>
        <v>0</v>
      </c>
      <c r="Q66" s="553">
        <f t="shared" si="74"/>
        <v>0</v>
      </c>
      <c r="R66" s="553">
        <f t="shared" si="74"/>
        <v>0</v>
      </c>
      <c r="S66" s="553">
        <f t="shared" si="74"/>
        <v>0</v>
      </c>
      <c r="T66" s="553">
        <f t="shared" si="74"/>
        <v>0</v>
      </c>
      <c r="U66" s="553">
        <f t="shared" si="74"/>
        <v>0</v>
      </c>
      <c r="V66" s="201">
        <f t="shared" si="60"/>
        <v>0</v>
      </c>
      <c r="W66" s="200">
        <f t="shared" si="61"/>
        <v>0</v>
      </c>
      <c r="X66" s="308">
        <f t="shared" si="62"/>
        <v>0</v>
      </c>
      <c r="Y66" s="553">
        <f t="shared" si="63"/>
        <v>0</v>
      </c>
      <c r="Z66" s="553">
        <f t="shared" si="63"/>
        <v>0</v>
      </c>
      <c r="AA66" s="198">
        <f t="shared" si="27"/>
        <v>0</v>
      </c>
      <c r="AB66" s="308">
        <f t="shared" si="64"/>
        <v>0</v>
      </c>
      <c r="AC66" s="553">
        <f t="shared" si="65"/>
        <v>0</v>
      </c>
      <c r="AD66" s="553">
        <f t="shared" si="65"/>
        <v>0</v>
      </c>
      <c r="AE66" s="198">
        <f t="shared" si="66"/>
        <v>0</v>
      </c>
      <c r="AF66" s="308">
        <f t="shared" si="67"/>
        <v>0</v>
      </c>
    </row>
    <row r="67" spans="1:32" ht="12.95" customHeight="1" outlineLevel="1">
      <c r="A67" s="325"/>
      <c r="B67" s="331" t="s">
        <v>1084</v>
      </c>
      <c r="C67" s="338"/>
      <c r="D67" s="553">
        <f t="shared" ref="D67:G68" si="75">D164+D260+D356+D548+D644+D452</f>
        <v>0</v>
      </c>
      <c r="E67" s="553">
        <f t="shared" si="75"/>
        <v>0</v>
      </c>
      <c r="F67" s="553">
        <f t="shared" si="75"/>
        <v>0</v>
      </c>
      <c r="G67" s="553">
        <f t="shared" si="75"/>
        <v>0</v>
      </c>
      <c r="H67" s="198">
        <f t="shared" si="9"/>
        <v>0</v>
      </c>
      <c r="I67" s="553">
        <f t="shared" ref="I67:N67" si="76">I164+I260+I356+I548+I644+I452</f>
        <v>0</v>
      </c>
      <c r="J67" s="553">
        <f t="shared" si="76"/>
        <v>0</v>
      </c>
      <c r="K67" s="553">
        <f t="shared" si="76"/>
        <v>0</v>
      </c>
      <c r="L67" s="553">
        <f t="shared" si="76"/>
        <v>0</v>
      </c>
      <c r="M67" s="553">
        <f t="shared" si="76"/>
        <v>0</v>
      </c>
      <c r="N67" s="553">
        <f t="shared" si="76"/>
        <v>0</v>
      </c>
      <c r="O67" s="201">
        <f t="shared" si="58"/>
        <v>0</v>
      </c>
      <c r="P67" s="553">
        <f t="shared" ref="P67:U67" si="77">P164+P260+P356+P548+P644+P452</f>
        <v>0</v>
      </c>
      <c r="Q67" s="553">
        <f t="shared" si="77"/>
        <v>0</v>
      </c>
      <c r="R67" s="553">
        <f t="shared" si="77"/>
        <v>0</v>
      </c>
      <c r="S67" s="553">
        <f t="shared" si="77"/>
        <v>0</v>
      </c>
      <c r="T67" s="553">
        <f t="shared" si="77"/>
        <v>0</v>
      </c>
      <c r="U67" s="553">
        <f t="shared" si="77"/>
        <v>0</v>
      </c>
      <c r="V67" s="201">
        <f t="shared" si="60"/>
        <v>0</v>
      </c>
      <c r="W67" s="200">
        <f t="shared" si="61"/>
        <v>0</v>
      </c>
      <c r="X67" s="308">
        <f t="shared" si="62"/>
        <v>0</v>
      </c>
      <c r="Y67" s="553">
        <f t="shared" si="63"/>
        <v>0</v>
      </c>
      <c r="Z67" s="553">
        <f t="shared" si="63"/>
        <v>0</v>
      </c>
      <c r="AA67" s="198">
        <f t="shared" si="27"/>
        <v>0</v>
      </c>
      <c r="AB67" s="308">
        <f t="shared" si="64"/>
        <v>0</v>
      </c>
      <c r="AC67" s="553">
        <f t="shared" si="65"/>
        <v>0</v>
      </c>
      <c r="AD67" s="553">
        <f t="shared" si="65"/>
        <v>0</v>
      </c>
      <c r="AE67" s="198">
        <f t="shared" si="66"/>
        <v>0</v>
      </c>
      <c r="AF67" s="308">
        <f t="shared" si="67"/>
        <v>0</v>
      </c>
    </row>
    <row r="68" spans="1:32" ht="12.95" customHeight="1" outlineLevel="1">
      <c r="A68" s="325"/>
      <c r="B68" s="331" t="s">
        <v>1085</v>
      </c>
      <c r="C68" s="338"/>
      <c r="D68" s="553">
        <f t="shared" si="75"/>
        <v>0</v>
      </c>
      <c r="E68" s="553">
        <f t="shared" si="75"/>
        <v>0</v>
      </c>
      <c r="F68" s="553">
        <f t="shared" si="75"/>
        <v>0</v>
      </c>
      <c r="G68" s="553">
        <f t="shared" si="75"/>
        <v>0</v>
      </c>
      <c r="H68" s="198">
        <f t="shared" si="9"/>
        <v>0</v>
      </c>
      <c r="I68" s="553">
        <f t="shared" ref="I68:N68" si="78">I165+I261+I357+I549+I645+I453</f>
        <v>0</v>
      </c>
      <c r="J68" s="553">
        <f t="shared" si="78"/>
        <v>0</v>
      </c>
      <c r="K68" s="553">
        <f t="shared" si="78"/>
        <v>0</v>
      </c>
      <c r="L68" s="553">
        <f t="shared" si="78"/>
        <v>0</v>
      </c>
      <c r="M68" s="553">
        <f t="shared" si="78"/>
        <v>0</v>
      </c>
      <c r="N68" s="553">
        <f t="shared" si="78"/>
        <v>0</v>
      </c>
      <c r="O68" s="201">
        <f t="shared" si="58"/>
        <v>0</v>
      </c>
      <c r="P68" s="553">
        <f t="shared" ref="P68:U68" si="79">P165+P261+P357+P549+P645+P453</f>
        <v>0</v>
      </c>
      <c r="Q68" s="553">
        <f t="shared" si="79"/>
        <v>0</v>
      </c>
      <c r="R68" s="553">
        <f t="shared" si="79"/>
        <v>0</v>
      </c>
      <c r="S68" s="553">
        <f t="shared" si="79"/>
        <v>0</v>
      </c>
      <c r="T68" s="553">
        <f t="shared" si="79"/>
        <v>0</v>
      </c>
      <c r="U68" s="553">
        <f t="shared" si="79"/>
        <v>0</v>
      </c>
      <c r="V68" s="201">
        <f t="shared" si="60"/>
        <v>0</v>
      </c>
      <c r="W68" s="200">
        <f t="shared" si="61"/>
        <v>0</v>
      </c>
      <c r="X68" s="308">
        <f t="shared" si="62"/>
        <v>0</v>
      </c>
      <c r="Y68" s="553">
        <f t="shared" si="63"/>
        <v>0</v>
      </c>
      <c r="Z68" s="553">
        <f t="shared" si="63"/>
        <v>0</v>
      </c>
      <c r="AA68" s="198">
        <f t="shared" si="27"/>
        <v>0</v>
      </c>
      <c r="AB68" s="308">
        <f t="shared" si="64"/>
        <v>0</v>
      </c>
      <c r="AC68" s="553">
        <f t="shared" si="65"/>
        <v>0</v>
      </c>
      <c r="AD68" s="553">
        <f t="shared" si="65"/>
        <v>0</v>
      </c>
      <c r="AE68" s="198">
        <f t="shared" si="66"/>
        <v>0</v>
      </c>
      <c r="AF68" s="308">
        <f t="shared" si="67"/>
        <v>0</v>
      </c>
    </row>
    <row r="69" spans="1:32" ht="12.95" customHeight="1" outlineLevel="1">
      <c r="A69" s="325"/>
      <c r="B69" s="331" t="s">
        <v>1086</v>
      </c>
      <c r="C69" s="339" t="s">
        <v>1072</v>
      </c>
      <c r="D69" s="198">
        <f>SUM(D70:D71)</f>
        <v>1025.8000219999999</v>
      </c>
      <c r="E69" s="198">
        <f>SUM(E70:E71)</f>
        <v>145.59493867999998</v>
      </c>
      <c r="F69" s="198">
        <f>SUM(F70:F71)</f>
        <v>141.57881515999998</v>
      </c>
      <c r="G69" s="198">
        <f>SUM(G70:G71)</f>
        <v>102.33747609000001</v>
      </c>
      <c r="H69" s="198">
        <f t="shared" si="9"/>
        <v>1415.31125193</v>
      </c>
      <c r="I69" s="198">
        <f t="shared" ref="I69:N69" si="80">SUM(I70:I71)</f>
        <v>109.09169016999999</v>
      </c>
      <c r="J69" s="198">
        <f t="shared" si="80"/>
        <v>72.840806689999994</v>
      </c>
      <c r="K69" s="198">
        <f t="shared" si="80"/>
        <v>154.35687325000001</v>
      </c>
      <c r="L69" s="198">
        <f t="shared" si="80"/>
        <v>142.02415565000001</v>
      </c>
      <c r="M69" s="198">
        <f t="shared" si="80"/>
        <v>160.87678731</v>
      </c>
      <c r="N69" s="198">
        <f t="shared" si="80"/>
        <v>120.06280777000001</v>
      </c>
      <c r="O69" s="200">
        <f>SUM(I69:N69)</f>
        <v>759.25312084000007</v>
      </c>
      <c r="P69" s="198">
        <f t="shared" ref="P69:U69" si="81">SUM(P70:P71)</f>
        <v>98.353760080000001</v>
      </c>
      <c r="Q69" s="198">
        <f t="shared" si="81"/>
        <v>101.81686902</v>
      </c>
      <c r="R69" s="198">
        <f t="shared" si="81"/>
        <v>163.36337413000001</v>
      </c>
      <c r="S69" s="198">
        <f t="shared" si="81"/>
        <v>169.07461967</v>
      </c>
      <c r="T69" s="198">
        <f t="shared" si="81"/>
        <v>576.35173298000007</v>
      </c>
      <c r="U69" s="198">
        <f t="shared" si="81"/>
        <v>-303.80944210999996</v>
      </c>
      <c r="V69" s="200">
        <f>SUM(P69:U69)</f>
        <v>805.15091376999999</v>
      </c>
      <c r="W69" s="200">
        <f>O69+V69</f>
        <v>1564.4040346100001</v>
      </c>
      <c r="X69" s="209">
        <f>IF(H69=0,0,W69/H69-1)</f>
        <v>0.10534275232864054</v>
      </c>
      <c r="Y69" s="198" t="e">
        <f>SUM(Y70:Y71)</f>
        <v>#REF!</v>
      </c>
      <c r="Z69" s="198" t="e">
        <f>SUM(Z70:Z71)</f>
        <v>#REF!</v>
      </c>
      <c r="AA69" s="198" t="e">
        <f>SUM(AA70:AA71)</f>
        <v>#REF!</v>
      </c>
      <c r="AB69" s="209" t="e">
        <f>IF(W69=0,0,AA69/W69-1)</f>
        <v>#REF!</v>
      </c>
      <c r="AC69" s="198" t="e">
        <f>SUM(AC70:AC71)</f>
        <v>#REF!</v>
      </c>
      <c r="AD69" s="198" t="e">
        <f>SUM(AD70:AD71)</f>
        <v>#REF!</v>
      </c>
      <c r="AE69" s="198" t="e">
        <f>SUM(AE70:AE71)</f>
        <v>#REF!</v>
      </c>
      <c r="AF69" s="209" t="e">
        <f>IF(AA69=0,0,AE69/AA69-1)</f>
        <v>#REF!</v>
      </c>
    </row>
    <row r="70" spans="1:32" ht="12.95" customHeight="1" outlineLevel="2">
      <c r="A70" s="325"/>
      <c r="B70" s="331"/>
      <c r="C70" s="340" t="s">
        <v>1073</v>
      </c>
      <c r="D70" s="553">
        <f t="shared" ref="D70:G71" si="82">D167+D263+D359+D551+D647+D455</f>
        <v>568.16656799999998</v>
      </c>
      <c r="E70" s="553">
        <f t="shared" si="82"/>
        <v>72.711721080000004</v>
      </c>
      <c r="F70" s="553">
        <f t="shared" si="82"/>
        <v>70.660606079999994</v>
      </c>
      <c r="G70" s="553">
        <f t="shared" si="82"/>
        <v>58.858768680000004</v>
      </c>
      <c r="H70" s="198">
        <f t="shared" si="9"/>
        <v>770.39766383999995</v>
      </c>
      <c r="I70" s="553">
        <f t="shared" ref="I70:N70" si="83">I167+I263+I359+I551+I647+I455</f>
        <v>64.198850899999996</v>
      </c>
      <c r="J70" s="553">
        <f t="shared" si="83"/>
        <v>50.463034110000002</v>
      </c>
      <c r="K70" s="553">
        <f t="shared" si="83"/>
        <v>75.614938370000004</v>
      </c>
      <c r="L70" s="553">
        <f t="shared" si="83"/>
        <v>72.129507109999992</v>
      </c>
      <c r="M70" s="553">
        <f t="shared" si="83"/>
        <v>78.818095790000001</v>
      </c>
      <c r="N70" s="553">
        <f t="shared" si="83"/>
        <v>66.403150730000007</v>
      </c>
      <c r="O70" s="201">
        <f t="shared" ref="O70:O80" si="84">SUM(I70:N70)</f>
        <v>407.62757700999998</v>
      </c>
      <c r="P70" s="553">
        <f t="shared" ref="P70:U70" si="85">P167+P263+P359+P551+P647+P455</f>
        <v>59.298562100000005</v>
      </c>
      <c r="Q70" s="553">
        <f t="shared" si="85"/>
        <v>61.038544379999998</v>
      </c>
      <c r="R70" s="553">
        <f t="shared" si="85"/>
        <v>82.220626780000003</v>
      </c>
      <c r="S70" s="553">
        <f t="shared" si="85"/>
        <v>81.22254860000001</v>
      </c>
      <c r="T70" s="553">
        <f t="shared" si="85"/>
        <v>79.27271918000001</v>
      </c>
      <c r="U70" s="553">
        <f t="shared" si="85"/>
        <v>62.103007689999998</v>
      </c>
      <c r="V70" s="201">
        <f t="shared" ref="V70:V80" si="86">SUM(P70:U70)</f>
        <v>425.15600873000005</v>
      </c>
      <c r="W70" s="200">
        <f t="shared" ref="W70:W80" si="87">O70+V70</f>
        <v>832.78358574000004</v>
      </c>
      <c r="X70" s="308">
        <f t="shared" ref="X70:X80" si="88">IF(H70=0,0,W70/H70-1)</f>
        <v>8.0978856541492172E-2</v>
      </c>
      <c r="Y70" s="553" t="e">
        <f>Y167+Y263+Y359+Y551+Y647+Y455</f>
        <v>#REF!</v>
      </c>
      <c r="Z70" s="553" t="e">
        <f>Z167+Z263+Z359+Z551+Z647+Z455</f>
        <v>#REF!</v>
      </c>
      <c r="AA70" s="198" t="e">
        <f t="shared" si="27"/>
        <v>#REF!</v>
      </c>
      <c r="AB70" s="308" t="e">
        <f t="shared" ref="AB70:AB80" si="89">IF(W70=0,0,AA70/W70-1)</f>
        <v>#REF!</v>
      </c>
      <c r="AC70" s="553" t="e">
        <f>AC167+AC263+AC359+AC551+AC647+AC455</f>
        <v>#REF!</v>
      </c>
      <c r="AD70" s="553" t="e">
        <f>AD167+AD263+AD359+AD551+AD647+AD455</f>
        <v>#REF!</v>
      </c>
      <c r="AE70" s="198" t="e">
        <f t="shared" ref="AE70:AE80" si="90">AC70+AD70</f>
        <v>#REF!</v>
      </c>
      <c r="AF70" s="308" t="e">
        <f t="shared" ref="AF70:AF80" si="91">IF(AA70=0,0,AE70/AA70-1)</f>
        <v>#REF!</v>
      </c>
    </row>
    <row r="71" spans="1:32" ht="12.95" customHeight="1" outlineLevel="2">
      <c r="A71" s="325"/>
      <c r="B71" s="331"/>
      <c r="C71" s="340" t="s">
        <v>1074</v>
      </c>
      <c r="D71" s="553">
        <f t="shared" si="82"/>
        <v>457.63345400000003</v>
      </c>
      <c r="E71" s="553">
        <f t="shared" si="82"/>
        <v>72.883217599999995</v>
      </c>
      <c r="F71" s="553">
        <f t="shared" si="82"/>
        <v>70.918209079999997</v>
      </c>
      <c r="G71" s="553">
        <f t="shared" si="82"/>
        <v>43.478707410000005</v>
      </c>
      <c r="H71" s="198">
        <f t="shared" si="9"/>
        <v>644.91358808999996</v>
      </c>
      <c r="I71" s="553">
        <f t="shared" ref="I71:N71" si="92">I168+I264+I360+I552+I648+I456</f>
        <v>44.892839270000003</v>
      </c>
      <c r="J71" s="553">
        <f t="shared" si="92"/>
        <v>22.377772579999998</v>
      </c>
      <c r="K71" s="553">
        <f t="shared" si="92"/>
        <v>78.741934880000002</v>
      </c>
      <c r="L71" s="553">
        <f t="shared" si="92"/>
        <v>69.894648540000006</v>
      </c>
      <c r="M71" s="553">
        <f t="shared" si="92"/>
        <v>82.058691520000011</v>
      </c>
      <c r="N71" s="553">
        <f t="shared" si="92"/>
        <v>53.659657039999999</v>
      </c>
      <c r="O71" s="201">
        <f t="shared" si="84"/>
        <v>351.62554383000003</v>
      </c>
      <c r="P71" s="553">
        <f t="shared" ref="P71:U71" si="93">P168+P264+P360+P552+P648+P456</f>
        <v>39.055197979999996</v>
      </c>
      <c r="Q71" s="553">
        <f t="shared" si="93"/>
        <v>40.778324640000001</v>
      </c>
      <c r="R71" s="553">
        <f t="shared" si="93"/>
        <v>81.142747349999993</v>
      </c>
      <c r="S71" s="553">
        <f t="shared" si="93"/>
        <v>87.852071070000008</v>
      </c>
      <c r="T71" s="553">
        <f t="shared" si="93"/>
        <v>497.07901380000004</v>
      </c>
      <c r="U71" s="553">
        <f t="shared" si="93"/>
        <v>-365.91244979999999</v>
      </c>
      <c r="V71" s="201">
        <f t="shared" si="86"/>
        <v>379.99490504000005</v>
      </c>
      <c r="W71" s="200">
        <f t="shared" si="87"/>
        <v>731.62044887000002</v>
      </c>
      <c r="X71" s="308">
        <f t="shared" si="88"/>
        <v>0.13444725368059673</v>
      </c>
      <c r="Y71" s="553" t="e">
        <f>Y168+Y264+Y360+Y552+Y648+Y456</f>
        <v>#REF!</v>
      </c>
      <c r="Z71" s="553" t="e">
        <f>Z168+Z264+Z360+Z552+Z648+Z456</f>
        <v>#REF!</v>
      </c>
      <c r="AA71" s="198" t="e">
        <f t="shared" si="27"/>
        <v>#REF!</v>
      </c>
      <c r="AB71" s="308" t="e">
        <f t="shared" si="89"/>
        <v>#REF!</v>
      </c>
      <c r="AC71" s="553" t="e">
        <f>AC168+AC264+AC360+AC552+AC648+AC456</f>
        <v>#REF!</v>
      </c>
      <c r="AD71" s="553" t="e">
        <f>AD168+AD264+AD360+AD552+AD648+AD456</f>
        <v>#REF!</v>
      </c>
      <c r="AE71" s="198" t="e">
        <f t="shared" si="90"/>
        <v>#REF!</v>
      </c>
      <c r="AF71" s="308" t="e">
        <f t="shared" si="91"/>
        <v>#REF!</v>
      </c>
    </row>
    <row r="72" spans="1:32" ht="12.95" customHeight="1" outlineLevel="1">
      <c r="A72" s="325"/>
      <c r="B72" s="331" t="s">
        <v>1087</v>
      </c>
      <c r="C72" s="341"/>
      <c r="D72" s="553">
        <f t="shared" ref="D72:G80" si="94">D169+D265+D361+D553+D649+D457</f>
        <v>42.824835</v>
      </c>
      <c r="E72" s="553">
        <f t="shared" si="94"/>
        <v>8.4</v>
      </c>
      <c r="F72" s="553">
        <f t="shared" si="94"/>
        <v>8.4</v>
      </c>
      <c r="G72" s="553">
        <f t="shared" si="94"/>
        <v>8.4</v>
      </c>
      <c r="H72" s="198">
        <f t="shared" si="9"/>
        <v>68.024834999999996</v>
      </c>
      <c r="I72" s="553">
        <f t="shared" ref="I72:N80" si="95">I169+I265+I361+I553+I649+I457</f>
        <v>8.3828472000000005</v>
      </c>
      <c r="J72" s="553">
        <f t="shared" si="95"/>
        <v>8.3828472000000005</v>
      </c>
      <c r="K72" s="553">
        <f t="shared" si="95"/>
        <v>8.3828472000000005</v>
      </c>
      <c r="L72" s="553">
        <f t="shared" si="95"/>
        <v>8.3828472000000005</v>
      </c>
      <c r="M72" s="553">
        <f t="shared" si="95"/>
        <v>8.3828472000000005</v>
      </c>
      <c r="N72" s="553">
        <f t="shared" si="95"/>
        <v>8.3828472000000005</v>
      </c>
      <c r="O72" s="201">
        <f t="shared" si="84"/>
        <v>50.297083200000003</v>
      </c>
      <c r="P72" s="553">
        <f t="shared" ref="P72:U72" si="96">P169+P265+P361+P553+P649+P457</f>
        <v>8.3828472000000005</v>
      </c>
      <c r="Q72" s="553">
        <f t="shared" si="96"/>
        <v>8.3828472000000005</v>
      </c>
      <c r="R72" s="553">
        <f t="shared" si="96"/>
        <v>8.3828472000000005</v>
      </c>
      <c r="S72" s="553">
        <f t="shared" si="96"/>
        <v>8.3828472000000005</v>
      </c>
      <c r="T72" s="553">
        <f t="shared" si="96"/>
        <v>8.3828472000000005</v>
      </c>
      <c r="U72" s="553">
        <f t="shared" si="96"/>
        <v>8.3828472000000005</v>
      </c>
      <c r="V72" s="201">
        <f t="shared" si="86"/>
        <v>50.297083200000003</v>
      </c>
      <c r="W72" s="200">
        <f t="shared" si="87"/>
        <v>100.59416640000001</v>
      </c>
      <c r="X72" s="308">
        <f t="shared" si="88"/>
        <v>0.47878589341672062</v>
      </c>
      <c r="Y72" s="553" t="e">
        <f t="shared" ref="Y72:Z80" si="97">Y169+Y265+Y361+Y553+Y649+Y457</f>
        <v>#REF!</v>
      </c>
      <c r="Z72" s="553" t="e">
        <f t="shared" si="97"/>
        <v>#REF!</v>
      </c>
      <c r="AA72" s="198" t="e">
        <f t="shared" si="27"/>
        <v>#REF!</v>
      </c>
      <c r="AB72" s="308" t="e">
        <f t="shared" si="89"/>
        <v>#REF!</v>
      </c>
      <c r="AC72" s="553" t="e">
        <f t="shared" ref="AC72:AD80" si="98">AC169+AC265+AC361+AC553+AC649+AC457</f>
        <v>#REF!</v>
      </c>
      <c r="AD72" s="553" t="e">
        <f t="shared" si="98"/>
        <v>#REF!</v>
      </c>
      <c r="AE72" s="198" t="e">
        <f t="shared" si="90"/>
        <v>#REF!</v>
      </c>
      <c r="AF72" s="308" t="e">
        <f t="shared" si="91"/>
        <v>#REF!</v>
      </c>
    </row>
    <row r="73" spans="1:32" ht="12.95" customHeight="1" outlineLevel="1">
      <c r="A73" s="325"/>
      <c r="B73" s="331" t="s">
        <v>1124</v>
      </c>
      <c r="C73" s="341"/>
      <c r="D73" s="553">
        <f t="shared" si="94"/>
        <v>0</v>
      </c>
      <c r="E73" s="553">
        <f t="shared" si="94"/>
        <v>0</v>
      </c>
      <c r="F73" s="553">
        <f t="shared" si="94"/>
        <v>0</v>
      </c>
      <c r="G73" s="553">
        <f t="shared" si="94"/>
        <v>0</v>
      </c>
      <c r="H73" s="198">
        <f t="shared" si="9"/>
        <v>0</v>
      </c>
      <c r="I73" s="553">
        <f t="shared" si="95"/>
        <v>0</v>
      </c>
      <c r="J73" s="553">
        <f t="shared" si="95"/>
        <v>0</v>
      </c>
      <c r="K73" s="553">
        <f t="shared" si="95"/>
        <v>0</v>
      </c>
      <c r="L73" s="553">
        <f t="shared" si="95"/>
        <v>0</v>
      </c>
      <c r="M73" s="553">
        <f t="shared" si="95"/>
        <v>0</v>
      </c>
      <c r="N73" s="553">
        <f t="shared" si="95"/>
        <v>0</v>
      </c>
      <c r="O73" s="201">
        <f t="shared" si="84"/>
        <v>0</v>
      </c>
      <c r="P73" s="553">
        <f t="shared" ref="P73:U80" si="99">P170+P266+P362+P554+P650+P458</f>
        <v>0</v>
      </c>
      <c r="Q73" s="553">
        <f t="shared" si="99"/>
        <v>0</v>
      </c>
      <c r="R73" s="553">
        <f t="shared" si="99"/>
        <v>0</v>
      </c>
      <c r="S73" s="553">
        <f t="shared" si="99"/>
        <v>0</v>
      </c>
      <c r="T73" s="553">
        <f t="shared" si="99"/>
        <v>0</v>
      </c>
      <c r="U73" s="553">
        <f t="shared" si="99"/>
        <v>0</v>
      </c>
      <c r="V73" s="201">
        <f t="shared" si="86"/>
        <v>0</v>
      </c>
      <c r="W73" s="200">
        <f t="shared" si="87"/>
        <v>0</v>
      </c>
      <c r="X73" s="308">
        <f t="shared" si="88"/>
        <v>0</v>
      </c>
      <c r="Y73" s="553">
        <f t="shared" si="97"/>
        <v>0</v>
      </c>
      <c r="Z73" s="553">
        <f t="shared" si="97"/>
        <v>0</v>
      </c>
      <c r="AA73" s="198">
        <f t="shared" si="27"/>
        <v>0</v>
      </c>
      <c r="AB73" s="308">
        <f t="shared" si="89"/>
        <v>0</v>
      </c>
      <c r="AC73" s="553">
        <f t="shared" si="98"/>
        <v>0</v>
      </c>
      <c r="AD73" s="553">
        <f t="shared" si="98"/>
        <v>0</v>
      </c>
      <c r="AE73" s="198">
        <f t="shared" si="90"/>
        <v>0</v>
      </c>
      <c r="AF73" s="308">
        <f t="shared" si="91"/>
        <v>0</v>
      </c>
    </row>
    <row r="74" spans="1:32" ht="12.95" customHeight="1" outlineLevel="1">
      <c r="A74" s="325"/>
      <c r="B74" s="331" t="s">
        <v>1088</v>
      </c>
      <c r="C74" s="341"/>
      <c r="D74" s="553">
        <f t="shared" si="94"/>
        <v>102.13138599999999</v>
      </c>
      <c r="E74" s="553">
        <f t="shared" si="94"/>
        <v>9.72173486338</v>
      </c>
      <c r="F74" s="553">
        <f t="shared" si="94"/>
        <v>9.7216567329599997</v>
      </c>
      <c r="G74" s="553">
        <f t="shared" si="94"/>
        <v>14.144453002100001</v>
      </c>
      <c r="H74" s="198">
        <f t="shared" ref="H74:H81" si="100">SUM(D74:G74)</f>
        <v>135.71923059843999</v>
      </c>
      <c r="I74" s="553">
        <f t="shared" si="95"/>
        <v>14.870381319999998</v>
      </c>
      <c r="J74" s="553">
        <f t="shared" si="95"/>
        <v>11.15193331</v>
      </c>
      <c r="K74" s="553">
        <f t="shared" si="95"/>
        <v>11.66916782</v>
      </c>
      <c r="L74" s="553">
        <f t="shared" si="95"/>
        <v>13.58054533</v>
      </c>
      <c r="M74" s="553">
        <f t="shared" si="95"/>
        <v>12.221778350000001</v>
      </c>
      <c r="N74" s="553">
        <f t="shared" si="95"/>
        <v>11.414725330000001</v>
      </c>
      <c r="O74" s="201">
        <f t="shared" si="84"/>
        <v>74.908531459999992</v>
      </c>
      <c r="P74" s="553">
        <f t="shared" si="99"/>
        <v>10.971011200000001</v>
      </c>
      <c r="Q74" s="553">
        <f t="shared" si="99"/>
        <v>9.5929517648099996</v>
      </c>
      <c r="R74" s="553">
        <f t="shared" si="99"/>
        <v>9.9052140256800012</v>
      </c>
      <c r="S74" s="553">
        <f t="shared" si="99"/>
        <v>10.706006624780001</v>
      </c>
      <c r="T74" s="553">
        <f t="shared" si="99"/>
        <v>17.055345697659998</v>
      </c>
      <c r="U74" s="553">
        <f t="shared" si="99"/>
        <v>19.287039552900001</v>
      </c>
      <c r="V74" s="201">
        <f t="shared" si="86"/>
        <v>77.51756886583</v>
      </c>
      <c r="W74" s="200">
        <f t="shared" si="87"/>
        <v>152.42610032582999</v>
      </c>
      <c r="X74" s="308">
        <f t="shared" si="88"/>
        <v>0.12309876539767273</v>
      </c>
      <c r="Y74" s="553">
        <f t="shared" si="97"/>
        <v>0</v>
      </c>
      <c r="Z74" s="553">
        <f t="shared" si="97"/>
        <v>0</v>
      </c>
      <c r="AA74" s="198">
        <f t="shared" si="27"/>
        <v>0</v>
      </c>
      <c r="AB74" s="308">
        <f t="shared" si="89"/>
        <v>-1</v>
      </c>
      <c r="AC74" s="553">
        <f t="shared" si="98"/>
        <v>0</v>
      </c>
      <c r="AD74" s="553">
        <f t="shared" si="98"/>
        <v>0</v>
      </c>
      <c r="AE74" s="198">
        <f t="shared" si="90"/>
        <v>0</v>
      </c>
      <c r="AF74" s="308">
        <f t="shared" si="91"/>
        <v>0</v>
      </c>
    </row>
    <row r="75" spans="1:32" ht="12.95" customHeight="1" outlineLevel="1">
      <c r="A75" s="325"/>
      <c r="B75" s="331" t="s">
        <v>1089</v>
      </c>
      <c r="C75" s="341"/>
      <c r="D75" s="553">
        <f t="shared" si="94"/>
        <v>0</v>
      </c>
      <c r="E75" s="553">
        <f t="shared" si="94"/>
        <v>0</v>
      </c>
      <c r="F75" s="553">
        <f t="shared" si="94"/>
        <v>0</v>
      </c>
      <c r="G75" s="553">
        <f t="shared" si="94"/>
        <v>0</v>
      </c>
      <c r="H75" s="198">
        <f t="shared" si="100"/>
        <v>0</v>
      </c>
      <c r="I75" s="553">
        <f t="shared" si="95"/>
        <v>0</v>
      </c>
      <c r="J75" s="553">
        <f t="shared" si="95"/>
        <v>0</v>
      </c>
      <c r="K75" s="553">
        <f t="shared" si="95"/>
        <v>0</v>
      </c>
      <c r="L75" s="553">
        <f t="shared" si="95"/>
        <v>0</v>
      </c>
      <c r="M75" s="553">
        <f t="shared" si="95"/>
        <v>0</v>
      </c>
      <c r="N75" s="553">
        <f t="shared" si="95"/>
        <v>0</v>
      </c>
      <c r="O75" s="201">
        <f t="shared" si="84"/>
        <v>0</v>
      </c>
      <c r="P75" s="553">
        <f t="shared" si="99"/>
        <v>0</v>
      </c>
      <c r="Q75" s="553">
        <f t="shared" si="99"/>
        <v>0</v>
      </c>
      <c r="R75" s="553">
        <f t="shared" si="99"/>
        <v>0</v>
      </c>
      <c r="S75" s="553">
        <f t="shared" si="99"/>
        <v>0</v>
      </c>
      <c r="T75" s="553">
        <f t="shared" si="99"/>
        <v>0</v>
      </c>
      <c r="U75" s="553">
        <f t="shared" si="99"/>
        <v>0</v>
      </c>
      <c r="V75" s="201">
        <f t="shared" si="86"/>
        <v>0</v>
      </c>
      <c r="W75" s="200">
        <f t="shared" si="87"/>
        <v>0</v>
      </c>
      <c r="X75" s="308">
        <f t="shared" si="88"/>
        <v>0</v>
      </c>
      <c r="Y75" s="553">
        <f t="shared" si="97"/>
        <v>0</v>
      </c>
      <c r="Z75" s="553">
        <f t="shared" si="97"/>
        <v>0</v>
      </c>
      <c r="AA75" s="198">
        <f t="shared" si="27"/>
        <v>0</v>
      </c>
      <c r="AB75" s="308">
        <f t="shared" si="89"/>
        <v>0</v>
      </c>
      <c r="AC75" s="553">
        <f t="shared" si="98"/>
        <v>0</v>
      </c>
      <c r="AD75" s="553">
        <f t="shared" si="98"/>
        <v>0</v>
      </c>
      <c r="AE75" s="198">
        <f t="shared" si="90"/>
        <v>0</v>
      </c>
      <c r="AF75" s="308">
        <f t="shared" si="91"/>
        <v>0</v>
      </c>
    </row>
    <row r="76" spans="1:32" ht="12.95" customHeight="1" outlineLevel="1">
      <c r="A76" s="325"/>
      <c r="B76" s="331" t="s">
        <v>1090</v>
      </c>
      <c r="C76" s="341"/>
      <c r="D76" s="553">
        <f t="shared" si="94"/>
        <v>0</v>
      </c>
      <c r="E76" s="553">
        <f t="shared" si="94"/>
        <v>0</v>
      </c>
      <c r="F76" s="553">
        <f t="shared" si="94"/>
        <v>0</v>
      </c>
      <c r="G76" s="553">
        <f t="shared" si="94"/>
        <v>0</v>
      </c>
      <c r="H76" s="198">
        <f t="shared" si="100"/>
        <v>0</v>
      </c>
      <c r="I76" s="553">
        <f t="shared" si="95"/>
        <v>0</v>
      </c>
      <c r="J76" s="553">
        <f t="shared" si="95"/>
        <v>0</v>
      </c>
      <c r="K76" s="553">
        <f t="shared" si="95"/>
        <v>0</v>
      </c>
      <c r="L76" s="553">
        <f t="shared" si="95"/>
        <v>0</v>
      </c>
      <c r="M76" s="553">
        <f t="shared" si="95"/>
        <v>0</v>
      </c>
      <c r="N76" s="553">
        <f t="shared" si="95"/>
        <v>0</v>
      </c>
      <c r="O76" s="201">
        <f t="shared" si="84"/>
        <v>0</v>
      </c>
      <c r="P76" s="553">
        <f t="shared" si="99"/>
        <v>0</v>
      </c>
      <c r="Q76" s="553">
        <f t="shared" si="99"/>
        <v>0</v>
      </c>
      <c r="R76" s="553">
        <f t="shared" si="99"/>
        <v>0</v>
      </c>
      <c r="S76" s="553">
        <f t="shared" si="99"/>
        <v>0</v>
      </c>
      <c r="T76" s="553">
        <f t="shared" si="99"/>
        <v>0</v>
      </c>
      <c r="U76" s="553">
        <f t="shared" si="99"/>
        <v>0</v>
      </c>
      <c r="V76" s="201">
        <f t="shared" si="86"/>
        <v>0</v>
      </c>
      <c r="W76" s="200">
        <f t="shared" si="87"/>
        <v>0</v>
      </c>
      <c r="X76" s="308">
        <f t="shared" si="88"/>
        <v>0</v>
      </c>
      <c r="Y76" s="553">
        <f t="shared" si="97"/>
        <v>0</v>
      </c>
      <c r="Z76" s="553">
        <f t="shared" si="97"/>
        <v>0</v>
      </c>
      <c r="AA76" s="198">
        <f t="shared" si="27"/>
        <v>0</v>
      </c>
      <c r="AB76" s="308">
        <f t="shared" si="89"/>
        <v>0</v>
      </c>
      <c r="AC76" s="553">
        <f t="shared" si="98"/>
        <v>0</v>
      </c>
      <c r="AD76" s="553">
        <f t="shared" si="98"/>
        <v>0</v>
      </c>
      <c r="AE76" s="198">
        <f t="shared" si="90"/>
        <v>0</v>
      </c>
      <c r="AF76" s="308">
        <f t="shared" si="91"/>
        <v>0</v>
      </c>
    </row>
    <row r="77" spans="1:32" ht="12.95" customHeight="1" outlineLevel="1">
      <c r="A77" s="325"/>
      <c r="B77" s="331" t="s">
        <v>1091</v>
      </c>
      <c r="C77" s="341"/>
      <c r="D77" s="553">
        <f t="shared" si="94"/>
        <v>0</v>
      </c>
      <c r="E77" s="553">
        <f t="shared" si="94"/>
        <v>0</v>
      </c>
      <c r="F77" s="553">
        <f t="shared" si="94"/>
        <v>0</v>
      </c>
      <c r="G77" s="553">
        <f t="shared" si="94"/>
        <v>0</v>
      </c>
      <c r="H77" s="198">
        <f t="shared" si="100"/>
        <v>0</v>
      </c>
      <c r="I77" s="553">
        <f t="shared" si="95"/>
        <v>0</v>
      </c>
      <c r="J77" s="553">
        <f t="shared" si="95"/>
        <v>0</v>
      </c>
      <c r="K77" s="553">
        <f t="shared" si="95"/>
        <v>0</v>
      </c>
      <c r="L77" s="553">
        <f t="shared" si="95"/>
        <v>0</v>
      </c>
      <c r="M77" s="553">
        <f t="shared" si="95"/>
        <v>0</v>
      </c>
      <c r="N77" s="553">
        <f t="shared" si="95"/>
        <v>0</v>
      </c>
      <c r="O77" s="201">
        <f t="shared" si="84"/>
        <v>0</v>
      </c>
      <c r="P77" s="553">
        <f t="shared" si="99"/>
        <v>0</v>
      </c>
      <c r="Q77" s="553">
        <f t="shared" si="99"/>
        <v>0</v>
      </c>
      <c r="R77" s="553">
        <f t="shared" si="99"/>
        <v>0</v>
      </c>
      <c r="S77" s="553">
        <f t="shared" si="99"/>
        <v>0</v>
      </c>
      <c r="T77" s="553">
        <f t="shared" si="99"/>
        <v>0</v>
      </c>
      <c r="U77" s="553">
        <f t="shared" si="99"/>
        <v>0</v>
      </c>
      <c r="V77" s="201">
        <f t="shared" si="86"/>
        <v>0</v>
      </c>
      <c r="W77" s="200">
        <f t="shared" si="87"/>
        <v>0</v>
      </c>
      <c r="X77" s="308">
        <f t="shared" si="88"/>
        <v>0</v>
      </c>
      <c r="Y77" s="553">
        <f t="shared" si="97"/>
        <v>0</v>
      </c>
      <c r="Z77" s="553">
        <f t="shared" si="97"/>
        <v>0</v>
      </c>
      <c r="AA77" s="198">
        <f t="shared" si="27"/>
        <v>0</v>
      </c>
      <c r="AB77" s="308">
        <f t="shared" si="89"/>
        <v>0</v>
      </c>
      <c r="AC77" s="553">
        <f t="shared" si="98"/>
        <v>0</v>
      </c>
      <c r="AD77" s="553">
        <f t="shared" si="98"/>
        <v>0</v>
      </c>
      <c r="AE77" s="198">
        <f t="shared" si="90"/>
        <v>0</v>
      </c>
      <c r="AF77" s="308">
        <f t="shared" si="91"/>
        <v>0</v>
      </c>
    </row>
    <row r="78" spans="1:32" ht="12.95" customHeight="1" outlineLevel="1">
      <c r="A78" s="325"/>
      <c r="B78" s="331" t="s">
        <v>1092</v>
      </c>
      <c r="C78" s="341"/>
      <c r="D78" s="553">
        <f t="shared" si="94"/>
        <v>0</v>
      </c>
      <c r="E78" s="553">
        <f t="shared" si="94"/>
        <v>0</v>
      </c>
      <c r="F78" s="553">
        <f t="shared" si="94"/>
        <v>0</v>
      </c>
      <c r="G78" s="553">
        <f t="shared" si="94"/>
        <v>0</v>
      </c>
      <c r="H78" s="198">
        <f t="shared" si="100"/>
        <v>0</v>
      </c>
      <c r="I78" s="553">
        <f t="shared" si="95"/>
        <v>0</v>
      </c>
      <c r="J78" s="553">
        <f t="shared" si="95"/>
        <v>0</v>
      </c>
      <c r="K78" s="553">
        <f t="shared" si="95"/>
        <v>0</v>
      </c>
      <c r="L78" s="553">
        <f t="shared" si="95"/>
        <v>0</v>
      </c>
      <c r="M78" s="553">
        <f t="shared" si="95"/>
        <v>0</v>
      </c>
      <c r="N78" s="553">
        <f t="shared" si="95"/>
        <v>0</v>
      </c>
      <c r="O78" s="201">
        <f t="shared" si="84"/>
        <v>0</v>
      </c>
      <c r="P78" s="553">
        <f t="shared" si="99"/>
        <v>0</v>
      </c>
      <c r="Q78" s="553">
        <f t="shared" si="99"/>
        <v>0</v>
      </c>
      <c r="R78" s="553">
        <f t="shared" si="99"/>
        <v>0</v>
      </c>
      <c r="S78" s="553">
        <f t="shared" si="99"/>
        <v>0</v>
      </c>
      <c r="T78" s="553">
        <f t="shared" si="99"/>
        <v>0</v>
      </c>
      <c r="U78" s="553">
        <f t="shared" si="99"/>
        <v>0</v>
      </c>
      <c r="V78" s="201">
        <f t="shared" si="86"/>
        <v>0</v>
      </c>
      <c r="W78" s="200">
        <f t="shared" si="87"/>
        <v>0</v>
      </c>
      <c r="X78" s="308">
        <f t="shared" si="88"/>
        <v>0</v>
      </c>
      <c r="Y78" s="553">
        <f t="shared" si="97"/>
        <v>0</v>
      </c>
      <c r="Z78" s="553">
        <f t="shared" si="97"/>
        <v>0</v>
      </c>
      <c r="AA78" s="198">
        <f t="shared" si="27"/>
        <v>0</v>
      </c>
      <c r="AB78" s="308">
        <f t="shared" si="89"/>
        <v>0</v>
      </c>
      <c r="AC78" s="553">
        <f t="shared" si="98"/>
        <v>0</v>
      </c>
      <c r="AD78" s="553">
        <f t="shared" si="98"/>
        <v>0</v>
      </c>
      <c r="AE78" s="198">
        <f t="shared" si="90"/>
        <v>0</v>
      </c>
      <c r="AF78" s="308">
        <f t="shared" si="91"/>
        <v>0</v>
      </c>
    </row>
    <row r="79" spans="1:32" ht="12.95" customHeight="1" outlineLevel="1">
      <c r="A79" s="325"/>
      <c r="B79" s="331" t="s">
        <v>1093</v>
      </c>
      <c r="C79" s="341"/>
      <c r="D79" s="553">
        <f t="shared" si="94"/>
        <v>0</v>
      </c>
      <c r="E79" s="553">
        <f t="shared" si="94"/>
        <v>0</v>
      </c>
      <c r="F79" s="553">
        <f t="shared" si="94"/>
        <v>0</v>
      </c>
      <c r="G79" s="553">
        <f t="shared" si="94"/>
        <v>0</v>
      </c>
      <c r="H79" s="198">
        <f t="shared" si="100"/>
        <v>0</v>
      </c>
      <c r="I79" s="553">
        <f t="shared" si="95"/>
        <v>0</v>
      </c>
      <c r="J79" s="553">
        <f t="shared" si="95"/>
        <v>0</v>
      </c>
      <c r="K79" s="553">
        <f t="shared" si="95"/>
        <v>0</v>
      </c>
      <c r="L79" s="553">
        <f t="shared" si="95"/>
        <v>0</v>
      </c>
      <c r="M79" s="553">
        <f t="shared" si="95"/>
        <v>0</v>
      </c>
      <c r="N79" s="553">
        <f t="shared" si="95"/>
        <v>0</v>
      </c>
      <c r="O79" s="201">
        <f t="shared" si="84"/>
        <v>0</v>
      </c>
      <c r="P79" s="553">
        <f t="shared" si="99"/>
        <v>0</v>
      </c>
      <c r="Q79" s="553">
        <f t="shared" si="99"/>
        <v>0</v>
      </c>
      <c r="R79" s="553">
        <f t="shared" si="99"/>
        <v>0</v>
      </c>
      <c r="S79" s="553">
        <f t="shared" si="99"/>
        <v>0</v>
      </c>
      <c r="T79" s="553">
        <f t="shared" si="99"/>
        <v>0</v>
      </c>
      <c r="U79" s="553">
        <f t="shared" si="99"/>
        <v>0</v>
      </c>
      <c r="V79" s="201">
        <f t="shared" si="86"/>
        <v>0</v>
      </c>
      <c r="W79" s="200">
        <f t="shared" si="87"/>
        <v>0</v>
      </c>
      <c r="X79" s="308">
        <f t="shared" si="88"/>
        <v>0</v>
      </c>
      <c r="Y79" s="553">
        <f t="shared" si="97"/>
        <v>0</v>
      </c>
      <c r="Z79" s="553">
        <f t="shared" si="97"/>
        <v>0</v>
      </c>
      <c r="AA79" s="198">
        <f t="shared" si="27"/>
        <v>0</v>
      </c>
      <c r="AB79" s="308">
        <f t="shared" si="89"/>
        <v>0</v>
      </c>
      <c r="AC79" s="553">
        <f t="shared" si="98"/>
        <v>0</v>
      </c>
      <c r="AD79" s="553">
        <f t="shared" si="98"/>
        <v>0</v>
      </c>
      <c r="AE79" s="198">
        <f t="shared" si="90"/>
        <v>0</v>
      </c>
      <c r="AF79" s="308">
        <f t="shared" si="91"/>
        <v>0</v>
      </c>
    </row>
    <row r="80" spans="1:32" ht="12.95" customHeight="1" outlineLevel="1">
      <c r="A80" s="325"/>
      <c r="B80" s="331" t="s">
        <v>1094</v>
      </c>
      <c r="C80" s="334" t="s">
        <v>718</v>
      </c>
      <c r="D80" s="553">
        <f t="shared" si="94"/>
        <v>0</v>
      </c>
      <c r="E80" s="553">
        <f t="shared" si="94"/>
        <v>0</v>
      </c>
      <c r="F80" s="553">
        <f t="shared" si="94"/>
        <v>0</v>
      </c>
      <c r="G80" s="553">
        <f t="shared" si="94"/>
        <v>0</v>
      </c>
      <c r="H80" s="198">
        <f t="shared" si="100"/>
        <v>0</v>
      </c>
      <c r="I80" s="553">
        <f t="shared" si="95"/>
        <v>0</v>
      </c>
      <c r="J80" s="553">
        <f t="shared" si="95"/>
        <v>0</v>
      </c>
      <c r="K80" s="553">
        <f t="shared" si="95"/>
        <v>0</v>
      </c>
      <c r="L80" s="553">
        <f t="shared" si="95"/>
        <v>0</v>
      </c>
      <c r="M80" s="553">
        <f t="shared" si="95"/>
        <v>0</v>
      </c>
      <c r="N80" s="553">
        <f t="shared" si="95"/>
        <v>0</v>
      </c>
      <c r="O80" s="201">
        <f t="shared" si="84"/>
        <v>0</v>
      </c>
      <c r="P80" s="553">
        <f t="shared" si="99"/>
        <v>0</v>
      </c>
      <c r="Q80" s="553">
        <f t="shared" si="99"/>
        <v>0</v>
      </c>
      <c r="R80" s="553">
        <f t="shared" si="99"/>
        <v>0</v>
      </c>
      <c r="S80" s="553">
        <f t="shared" si="99"/>
        <v>0</v>
      </c>
      <c r="T80" s="553">
        <f t="shared" si="99"/>
        <v>0</v>
      </c>
      <c r="U80" s="553">
        <f t="shared" si="99"/>
        <v>0</v>
      </c>
      <c r="V80" s="201">
        <f t="shared" si="86"/>
        <v>0</v>
      </c>
      <c r="W80" s="200">
        <f t="shared" si="87"/>
        <v>0</v>
      </c>
      <c r="X80" s="308">
        <f t="shared" si="88"/>
        <v>0</v>
      </c>
      <c r="Y80" s="553">
        <f t="shared" si="97"/>
        <v>0</v>
      </c>
      <c r="Z80" s="553">
        <f t="shared" si="97"/>
        <v>0</v>
      </c>
      <c r="AA80" s="198">
        <f t="shared" si="27"/>
        <v>0</v>
      </c>
      <c r="AB80" s="308">
        <f t="shared" si="89"/>
        <v>0</v>
      </c>
      <c r="AC80" s="553">
        <f t="shared" si="98"/>
        <v>0</v>
      </c>
      <c r="AD80" s="553">
        <f t="shared" si="98"/>
        <v>0</v>
      </c>
      <c r="AE80" s="198">
        <f t="shared" si="90"/>
        <v>0</v>
      </c>
      <c r="AF80" s="308">
        <f t="shared" si="91"/>
        <v>0</v>
      </c>
    </row>
    <row r="81" spans="1:32" ht="12.95" customHeight="1" outlineLevel="1">
      <c r="A81" s="325"/>
      <c r="B81" s="342" t="s">
        <v>1099</v>
      </c>
      <c r="C81" s="342"/>
      <c r="D81" s="198" t="e">
        <f>SUM(D8,D13,D17,D33,D56:D57,D60:D62,D67:D69,D72:D80)</f>
        <v>#REF!</v>
      </c>
      <c r="E81" s="198" t="e">
        <f>SUM(E8,E13,E17,E33,E56:E57,E60:E62,E67:E69,E72:E80)</f>
        <v>#REF!</v>
      </c>
      <c r="F81" s="198" t="e">
        <f>SUM(F8,F13,F17,F33,F56:F57,F60:F62,F67:F69,F72:F80)</f>
        <v>#REF!</v>
      </c>
      <c r="G81" s="198" t="e">
        <f>SUM(G8,G13,G17,G33,G56:G57,G60:G62,G67:G69,G72:G80)</f>
        <v>#REF!</v>
      </c>
      <c r="H81" s="198" t="e">
        <f t="shared" si="100"/>
        <v>#REF!</v>
      </c>
      <c r="I81" s="198">
        <f t="shared" ref="I81:N81" si="101">SUM(I8,I13,I17,I33,I56:I57,I60:I62,I67:I69,I72:I80)</f>
        <v>2107.52608725046</v>
      </c>
      <c r="J81" s="198">
        <f t="shared" si="101"/>
        <v>1825.5634392659158</v>
      </c>
      <c r="K81" s="198">
        <f t="shared" si="101"/>
        <v>2097.5540652893451</v>
      </c>
      <c r="L81" s="198">
        <f t="shared" si="101"/>
        <v>2092.8443303174408</v>
      </c>
      <c r="M81" s="198">
        <f t="shared" si="101"/>
        <v>2226.3254591607947</v>
      </c>
      <c r="N81" s="198">
        <f t="shared" si="101"/>
        <v>2076.8329735904672</v>
      </c>
      <c r="O81" s="200">
        <f>SUM(I81:N81)</f>
        <v>12426.646354874425</v>
      </c>
      <c r="P81" s="198">
        <f t="shared" ref="P81:U81" si="102">SUM(P8,P13,P17,P33,P56:P57,P60:P62,P67:P69,P72:P80)</f>
        <v>2003.8972108243972</v>
      </c>
      <c r="Q81" s="198">
        <f t="shared" si="102"/>
        <v>2074.8638661296982</v>
      </c>
      <c r="R81" s="198">
        <f t="shared" si="102"/>
        <v>2380.915374068768</v>
      </c>
      <c r="S81" s="198">
        <f t="shared" si="102"/>
        <v>2233.3146193287907</v>
      </c>
      <c r="T81" s="198">
        <f t="shared" si="102"/>
        <v>2590.1971606880738</v>
      </c>
      <c r="U81" s="198">
        <f t="shared" si="102"/>
        <v>1206.8864779299163</v>
      </c>
      <c r="V81" s="200">
        <f>SUM(P81:U81)</f>
        <v>12490.074708969645</v>
      </c>
      <c r="W81" s="200">
        <f>O81+V81</f>
        <v>24916.72106384407</v>
      </c>
      <c r="X81" s="209" t="e">
        <f>IF(H81=0,0,W81/H81-1)</f>
        <v>#REF!</v>
      </c>
      <c r="Y81" s="198" t="e">
        <f>SUM(Y8,Y13,Y17,Y33,Y56:Y57,Y60:Y62,Y67:Y69,Y72:Y80)</f>
        <v>#REF!</v>
      </c>
      <c r="Z81" s="198" t="e">
        <f>SUM(Z8,Z13,Z17,Z33,Z56:Z57,Z60:Z62,Z67:Z69,Z72:Z80)</f>
        <v>#REF!</v>
      </c>
      <c r="AA81" s="198" t="e">
        <f>SUM(AA8,AA13,AA17,AA33,AA56:AA57,AA60:AA62,AA67:AA69,AA72:AA80)</f>
        <v>#REF!</v>
      </c>
      <c r="AB81" s="209" t="e">
        <f>IF(W81=0,0,AA81/W81-1)</f>
        <v>#REF!</v>
      </c>
      <c r="AC81" s="198" t="e">
        <f>SUM(AC8,AC13,AC17,AC33,AC56:AC57,AC60:AC62,AC67:AC69,AC72:AC80)</f>
        <v>#REF!</v>
      </c>
      <c r="AD81" s="198" t="e">
        <f>SUM(AD8,AD13,AD17,AD33,AD56:AD57,AD60:AD62,AD67:AD69,AD72:AD80)</f>
        <v>#REF!</v>
      </c>
      <c r="AE81" s="198" t="e">
        <f>SUM(AE8,AE13,AE17,AE33,AE56:AE57,AE60:AE62,AE67:AE69,AE72:AE80)</f>
        <v>#REF!</v>
      </c>
      <c r="AF81" s="209" t="e">
        <f>IF(AA81=0,0,AE81/AA81-1)</f>
        <v>#REF!</v>
      </c>
    </row>
    <row r="82" spans="1:32" s="361" customFormat="1" ht="12.95" customHeight="1" outlineLevel="1">
      <c r="A82" s="362"/>
      <c r="B82" s="363"/>
      <c r="C82" s="363" t="s">
        <v>1142</v>
      </c>
      <c r="D82" s="360" t="e">
        <f t="shared" ref="D82:AF82" si="103">D81-D178-D274-D370-D562-D658-D466</f>
        <v>#REF!</v>
      </c>
      <c r="E82" s="360" t="e">
        <f t="shared" si="103"/>
        <v>#REF!</v>
      </c>
      <c r="F82" s="360" t="e">
        <f t="shared" si="103"/>
        <v>#REF!</v>
      </c>
      <c r="G82" s="360" t="e">
        <f t="shared" si="103"/>
        <v>#REF!</v>
      </c>
      <c r="H82" s="360" t="e">
        <f t="shared" si="103"/>
        <v>#REF!</v>
      </c>
      <c r="I82" s="360">
        <f t="shared" si="103"/>
        <v>0</v>
      </c>
      <c r="J82" s="360">
        <f t="shared" si="103"/>
        <v>0</v>
      </c>
      <c r="K82" s="360">
        <f t="shared" si="103"/>
        <v>0</v>
      </c>
      <c r="L82" s="360">
        <f t="shared" si="103"/>
        <v>0</v>
      </c>
      <c r="M82" s="360">
        <f t="shared" si="103"/>
        <v>0</v>
      </c>
      <c r="N82" s="360">
        <f t="shared" si="103"/>
        <v>0</v>
      </c>
      <c r="O82" s="360">
        <f t="shared" si="103"/>
        <v>0</v>
      </c>
      <c r="P82" s="360">
        <f t="shared" si="103"/>
        <v>0</v>
      </c>
      <c r="Q82" s="360">
        <f t="shared" si="103"/>
        <v>0</v>
      </c>
      <c r="R82" s="360">
        <f t="shared" si="103"/>
        <v>0</v>
      </c>
      <c r="S82" s="360">
        <f t="shared" si="103"/>
        <v>0</v>
      </c>
      <c r="T82" s="360">
        <f t="shared" si="103"/>
        <v>0</v>
      </c>
      <c r="U82" s="360">
        <f t="shared" si="103"/>
        <v>0</v>
      </c>
      <c r="V82" s="360">
        <f t="shared" si="103"/>
        <v>0</v>
      </c>
      <c r="W82" s="360">
        <f t="shared" si="103"/>
        <v>0</v>
      </c>
      <c r="X82" s="360" t="e">
        <f t="shared" si="103"/>
        <v>#REF!</v>
      </c>
      <c r="Y82" s="360" t="e">
        <f t="shared" si="103"/>
        <v>#REF!</v>
      </c>
      <c r="Z82" s="360" t="e">
        <f t="shared" si="103"/>
        <v>#REF!</v>
      </c>
      <c r="AA82" s="360" t="e">
        <f t="shared" si="103"/>
        <v>#REF!</v>
      </c>
      <c r="AB82" s="360" t="e">
        <f t="shared" si="103"/>
        <v>#REF!</v>
      </c>
      <c r="AC82" s="360" t="e">
        <f t="shared" si="103"/>
        <v>#REF!</v>
      </c>
      <c r="AD82" s="360" t="e">
        <f t="shared" si="103"/>
        <v>#REF!</v>
      </c>
      <c r="AE82" s="360" t="e">
        <f t="shared" si="103"/>
        <v>#REF!</v>
      </c>
      <c r="AF82" s="360" t="e">
        <f t="shared" si="103"/>
        <v>#REF!</v>
      </c>
    </row>
    <row r="83" spans="1:32" ht="12.95" customHeight="1" outlineLevel="1">
      <c r="A83" s="327"/>
      <c r="B83" s="327"/>
      <c r="C83" s="343"/>
      <c r="D83" s="344"/>
      <c r="E83" s="344"/>
      <c r="F83" s="344"/>
      <c r="G83" s="344"/>
      <c r="H83" s="344"/>
      <c r="I83" s="327"/>
      <c r="J83" s="345"/>
      <c r="K83" s="327"/>
      <c r="L83" s="327"/>
      <c r="M83" s="327"/>
      <c r="N83" s="330"/>
      <c r="O83" s="330"/>
      <c r="P83" s="330"/>
      <c r="Q83" s="330"/>
      <c r="R83" s="330"/>
      <c r="S83" s="330"/>
      <c r="T83" s="330"/>
      <c r="U83" s="330"/>
      <c r="V83" s="330"/>
      <c r="W83" s="330"/>
      <c r="X83" s="330"/>
      <c r="Y83" s="330"/>
      <c r="Z83" s="330"/>
      <c r="AA83" s="330"/>
      <c r="AB83" s="330"/>
      <c r="AC83" s="330"/>
      <c r="AD83" s="330"/>
      <c r="AE83" s="330"/>
      <c r="AF83" s="330"/>
    </row>
    <row r="84" spans="1:32" s="136" customFormat="1" outlineLevel="1">
      <c r="B84" s="148" t="s">
        <v>669</v>
      </c>
      <c r="C84" s="123"/>
      <c r="D84" s="120"/>
      <c r="E84" s="120"/>
      <c r="F84" s="120"/>
      <c r="G84" s="120"/>
      <c r="H84" s="120"/>
      <c r="I84" s="120"/>
      <c r="J84" s="120"/>
      <c r="K84" s="120"/>
      <c r="L84" s="120"/>
      <c r="M84" s="120"/>
      <c r="N84" s="120"/>
      <c r="O84" s="120"/>
      <c r="P84" s="120"/>
      <c r="Q84" s="120"/>
      <c r="R84" s="120"/>
      <c r="S84" s="120"/>
      <c r="T84" s="120"/>
      <c r="U84" s="120"/>
      <c r="V84" s="120"/>
      <c r="W84" s="120"/>
      <c r="X84" s="120"/>
      <c r="Y84" s="120"/>
      <c r="Z84" s="120"/>
      <c r="AA84" s="120"/>
      <c r="AB84" s="120"/>
      <c r="AC84" s="120"/>
      <c r="AD84" s="120"/>
      <c r="AE84" s="120"/>
    </row>
    <row r="85" spans="1:32" s="136" customFormat="1" outlineLevel="1">
      <c r="B85" s="149" t="s">
        <v>1169</v>
      </c>
      <c r="C85" s="123"/>
      <c r="D85" s="120"/>
      <c r="E85" s="120"/>
      <c r="F85" s="120"/>
      <c r="G85" s="120"/>
      <c r="H85" s="120"/>
      <c r="I85" s="120"/>
      <c r="J85" s="120"/>
      <c r="K85" s="120"/>
      <c r="L85" s="120"/>
      <c r="M85" s="120"/>
      <c r="N85" s="120"/>
      <c r="O85" s="120"/>
      <c r="P85" s="120"/>
      <c r="Q85" s="120"/>
      <c r="R85" s="120"/>
      <c r="S85" s="120"/>
      <c r="T85" s="120"/>
      <c r="U85" s="120"/>
      <c r="V85" s="120"/>
      <c r="W85" s="120"/>
      <c r="X85" s="120"/>
      <c r="Y85" s="120"/>
      <c r="Z85" s="120"/>
      <c r="AA85" s="120"/>
      <c r="AB85" s="120"/>
      <c r="AC85" s="120"/>
      <c r="AD85" s="120"/>
      <c r="AE85" s="120"/>
    </row>
    <row r="86" spans="1:32" s="136" customFormat="1" outlineLevel="1">
      <c r="B86" s="780" t="s">
        <v>980</v>
      </c>
      <c r="C86" s="780"/>
    </row>
    <row r="87" spans="1:32" s="136" customFormat="1" outlineLevel="1">
      <c r="B87" s="146"/>
      <c r="C87" s="146"/>
      <c r="D87" s="553">
        <f t="shared" ref="D87:G96" si="104">D184+D280+D376+D568+D664+D472</f>
        <v>65.979710999999995</v>
      </c>
      <c r="E87" s="553">
        <f t="shared" si="104"/>
        <v>6.7418852835649199</v>
      </c>
      <c r="F87" s="553">
        <f t="shared" si="104"/>
        <v>6.9518583056281695</v>
      </c>
      <c r="G87" s="553">
        <f t="shared" si="104"/>
        <v>6.4069844227303063</v>
      </c>
      <c r="H87" s="200">
        <f t="shared" ref="H87:H96" si="105">SUM(D87:G87)</f>
        <v>86.080439011923389</v>
      </c>
      <c r="I87" s="553">
        <f t="shared" ref="I87:N87" si="106">I184+I280+I376+I568+I664+I472</f>
        <v>7.9051100579783302</v>
      </c>
      <c r="J87" s="553">
        <f t="shared" si="106"/>
        <v>7.9870951389562306</v>
      </c>
      <c r="K87" s="553">
        <f t="shared" si="106"/>
        <v>9.0336436516480045</v>
      </c>
      <c r="L87" s="553">
        <f t="shared" si="106"/>
        <v>8.4964182213256354</v>
      </c>
      <c r="M87" s="553">
        <f t="shared" si="106"/>
        <v>9.185508325479276</v>
      </c>
      <c r="N87" s="553">
        <f t="shared" si="106"/>
        <v>7.0331647331646527</v>
      </c>
      <c r="O87" s="201">
        <f t="shared" ref="O87:O96" si="107">SUM(I87:N87)</f>
        <v>49.640940128552131</v>
      </c>
      <c r="P87" s="553">
        <f t="shared" ref="P87:U96" si="108">P184+P280+P376+P568+P664+P472</f>
        <v>4.2301484144026613</v>
      </c>
      <c r="Q87" s="553">
        <f t="shared" si="108"/>
        <v>5.8760930942556255</v>
      </c>
      <c r="R87" s="553">
        <f t="shared" si="108"/>
        <v>7.0170720293411559</v>
      </c>
      <c r="S87" s="553">
        <f t="shared" si="108"/>
        <v>7.4257779909991761</v>
      </c>
      <c r="T87" s="553">
        <f t="shared" si="108"/>
        <v>7.466450240368693</v>
      </c>
      <c r="U87" s="553">
        <f t="shared" si="108"/>
        <v>6.562087320071389</v>
      </c>
      <c r="V87" s="201">
        <f t="shared" ref="V87:V96" si="109">SUM(P87:U87)</f>
        <v>38.577629089438702</v>
      </c>
      <c r="W87" s="200">
        <f t="shared" ref="W87:W96" si="110">O87+V87</f>
        <v>88.218569217990833</v>
      </c>
      <c r="X87" s="308">
        <f t="shared" ref="X87:X97" si="111">IF(H87=0,0,W87/H87-1)</f>
        <v>2.4838746533010658E-2</v>
      </c>
      <c r="Y87" s="553" t="e">
        <f t="shared" ref="Y87:Z96" si="112">Y184+Y280+Y376+Y568+Y664+Y472</f>
        <v>#REF!</v>
      </c>
      <c r="Z87" s="553" t="e">
        <f t="shared" si="112"/>
        <v>#REF!</v>
      </c>
      <c r="AA87" s="198" t="e">
        <f t="shared" ref="AA87:AA96" si="113">Y87+Z87</f>
        <v>#REF!</v>
      </c>
      <c r="AB87" s="308" t="e">
        <f t="shared" ref="AB87:AB97" si="114">IF(W87=0,0,AA87/W87-1)</f>
        <v>#REF!</v>
      </c>
      <c r="AC87" s="553" t="e">
        <f t="shared" ref="AC87:AD96" si="115">AC184+AC280+AC376+AC568+AC664+AC472</f>
        <v>#REF!</v>
      </c>
      <c r="AD87" s="553" t="e">
        <f t="shared" si="115"/>
        <v>#REF!</v>
      </c>
      <c r="AE87" s="198" t="e">
        <f t="shared" ref="AE87:AE96" si="116">AC87+AD87</f>
        <v>#REF!</v>
      </c>
      <c r="AF87" s="308" t="e">
        <f t="shared" ref="AF87:AF97" si="117">IF(AA87=0,0,AE87/AA87-1)</f>
        <v>#REF!</v>
      </c>
    </row>
    <row r="88" spans="1:32" s="136" customFormat="1" outlineLevel="1">
      <c r="B88" s="146"/>
      <c r="C88" s="146"/>
      <c r="D88" s="553">
        <f t="shared" si="104"/>
        <v>14.792063000000001</v>
      </c>
      <c r="E88" s="553">
        <f t="shared" si="104"/>
        <v>1.4047064491999999</v>
      </c>
      <c r="F88" s="553">
        <f t="shared" si="104"/>
        <v>1.381943626</v>
      </c>
      <c r="G88" s="553">
        <f t="shared" si="104"/>
        <v>1.3352554526</v>
      </c>
      <c r="H88" s="200">
        <f t="shared" si="105"/>
        <v>18.913968527799998</v>
      </c>
      <c r="I88" s="553">
        <f t="shared" ref="I88:N88" si="118">I185+I281+I377+I569+I665+I473</f>
        <v>0.99251699999999998</v>
      </c>
      <c r="J88" s="553">
        <f t="shared" si="118"/>
        <v>2.4409289999999997</v>
      </c>
      <c r="K88" s="553">
        <f t="shared" si="118"/>
        <v>0.88887800000000006</v>
      </c>
      <c r="L88" s="553">
        <f t="shared" si="118"/>
        <v>0.97649600000000025</v>
      </c>
      <c r="M88" s="553">
        <f t="shared" si="118"/>
        <v>1.3802209999999999</v>
      </c>
      <c r="N88" s="553">
        <f t="shared" si="118"/>
        <v>2.2403179999999998</v>
      </c>
      <c r="O88" s="201">
        <f t="shared" si="107"/>
        <v>8.919359</v>
      </c>
      <c r="P88" s="553">
        <f t="shared" si="108"/>
        <v>1.4714140000000002</v>
      </c>
      <c r="Q88" s="553">
        <f t="shared" si="108"/>
        <v>1.8207784583</v>
      </c>
      <c r="R88" s="553">
        <f t="shared" si="108"/>
        <v>1.8526373500000002</v>
      </c>
      <c r="S88" s="553">
        <f t="shared" si="108"/>
        <v>1.8447064491999998</v>
      </c>
      <c r="T88" s="553">
        <f t="shared" si="108"/>
        <v>1.8219436260000001</v>
      </c>
      <c r="U88" s="553">
        <f t="shared" si="108"/>
        <v>1.7752554526</v>
      </c>
      <c r="V88" s="201">
        <f t="shared" si="109"/>
        <v>10.5867353361</v>
      </c>
      <c r="W88" s="200">
        <f t="shared" si="110"/>
        <v>19.506094336099999</v>
      </c>
      <c r="X88" s="308">
        <f t="shared" si="111"/>
        <v>3.1306270147890336E-2</v>
      </c>
      <c r="Y88" s="553" t="e">
        <f t="shared" si="112"/>
        <v>#REF!</v>
      </c>
      <c r="Z88" s="553" t="e">
        <f t="shared" si="112"/>
        <v>#REF!</v>
      </c>
      <c r="AA88" s="198" t="e">
        <f t="shared" si="113"/>
        <v>#REF!</v>
      </c>
      <c r="AB88" s="308" t="e">
        <f t="shared" si="114"/>
        <v>#REF!</v>
      </c>
      <c r="AC88" s="553" t="e">
        <f t="shared" si="115"/>
        <v>#REF!</v>
      </c>
      <c r="AD88" s="553" t="e">
        <f t="shared" si="115"/>
        <v>#REF!</v>
      </c>
      <c r="AE88" s="198" t="e">
        <f t="shared" si="116"/>
        <v>#REF!</v>
      </c>
      <c r="AF88" s="308" t="e">
        <f t="shared" si="117"/>
        <v>#REF!</v>
      </c>
    </row>
    <row r="89" spans="1:32" s="136" customFormat="1" outlineLevel="1">
      <c r="B89" s="146"/>
      <c r="C89" s="146"/>
      <c r="D89" s="553">
        <f t="shared" si="104"/>
        <v>7.0678999999999998</v>
      </c>
      <c r="E89" s="553">
        <f t="shared" si="104"/>
        <v>0.84509999999999996</v>
      </c>
      <c r="F89" s="553">
        <f t="shared" si="104"/>
        <v>0.84819999999999995</v>
      </c>
      <c r="G89" s="553">
        <f t="shared" si="104"/>
        <v>1.286</v>
      </c>
      <c r="H89" s="200">
        <f>SUM(D89:G89)</f>
        <v>10.0472</v>
      </c>
      <c r="I89" s="553">
        <f t="shared" ref="I89:N89" si="119">I186+I282+I378+I570+I666+I474</f>
        <v>0.56189999999999996</v>
      </c>
      <c r="J89" s="553">
        <f t="shared" si="119"/>
        <v>0.43109999999999998</v>
      </c>
      <c r="K89" s="553">
        <f t="shared" si="119"/>
        <v>3.0345</v>
      </c>
      <c r="L89" s="553">
        <f t="shared" si="119"/>
        <v>0.51149999999999995</v>
      </c>
      <c r="M89" s="553">
        <f t="shared" si="119"/>
        <v>0.50949999999999973</v>
      </c>
      <c r="N89" s="553">
        <f t="shared" si="119"/>
        <v>1.5045000000000002</v>
      </c>
      <c r="O89" s="201">
        <f>SUM(I89:N89)</f>
        <v>6.5529999999999999</v>
      </c>
      <c r="P89" s="553">
        <f t="shared" si="108"/>
        <v>0.51349999999999996</v>
      </c>
      <c r="Q89" s="553">
        <f t="shared" si="108"/>
        <v>0.86850000000000005</v>
      </c>
      <c r="R89" s="553">
        <f t="shared" si="108"/>
        <v>0.82679999999999998</v>
      </c>
      <c r="S89" s="553">
        <f t="shared" si="108"/>
        <v>0.78649999999999998</v>
      </c>
      <c r="T89" s="553">
        <f t="shared" si="108"/>
        <v>0.78959999999999997</v>
      </c>
      <c r="U89" s="553">
        <f t="shared" si="108"/>
        <v>0.88739999999999997</v>
      </c>
      <c r="V89" s="201">
        <f>SUM(P89:U89)</f>
        <v>4.6722999999999999</v>
      </c>
      <c r="W89" s="200">
        <f>O89+V89</f>
        <v>11.225300000000001</v>
      </c>
      <c r="X89" s="308">
        <f>IF(H89=0,0,W89/H89-1)</f>
        <v>0.1172565490883033</v>
      </c>
      <c r="Y89" s="553" t="e">
        <f t="shared" si="112"/>
        <v>#REF!</v>
      </c>
      <c r="Z89" s="553" t="e">
        <f t="shared" si="112"/>
        <v>#REF!</v>
      </c>
      <c r="AA89" s="198" t="e">
        <f t="shared" si="113"/>
        <v>#REF!</v>
      </c>
      <c r="AB89" s="308" t="e">
        <f>IF(W89=0,0,AA89/W89-1)</f>
        <v>#REF!</v>
      </c>
      <c r="AC89" s="553" t="e">
        <f t="shared" si="115"/>
        <v>#REF!</v>
      </c>
      <c r="AD89" s="553" t="e">
        <f t="shared" si="115"/>
        <v>#REF!</v>
      </c>
      <c r="AE89" s="198" t="e">
        <f t="shared" si="116"/>
        <v>#REF!</v>
      </c>
      <c r="AF89" s="308" t="e">
        <f>IF(AA89=0,0,AE89/AA89-1)</f>
        <v>#REF!</v>
      </c>
    </row>
    <row r="90" spans="1:32" s="136" customFormat="1" outlineLevel="1">
      <c r="B90" s="146"/>
      <c r="C90" s="146"/>
      <c r="D90" s="553">
        <f t="shared" si="104"/>
        <v>-2.2341999999999997E-2</v>
      </c>
      <c r="E90" s="553">
        <f t="shared" si="104"/>
        <v>0</v>
      </c>
      <c r="F90" s="553">
        <f t="shared" si="104"/>
        <v>0</v>
      </c>
      <c r="G90" s="553">
        <f t="shared" si="104"/>
        <v>0</v>
      </c>
      <c r="H90" s="200">
        <f>SUM(D90:G90)</f>
        <v>-2.2341999999999997E-2</v>
      </c>
      <c r="I90" s="553">
        <f t="shared" ref="I90:N90" si="120">I187+I283+I379+I571+I667+I475</f>
        <v>0</v>
      </c>
      <c r="J90" s="553">
        <f t="shared" si="120"/>
        <v>0</v>
      </c>
      <c r="K90" s="553">
        <f t="shared" si="120"/>
        <v>0</v>
      </c>
      <c r="L90" s="553">
        <f t="shared" si="120"/>
        <v>0</v>
      </c>
      <c r="M90" s="553">
        <f t="shared" si="120"/>
        <v>0</v>
      </c>
      <c r="N90" s="553">
        <f t="shared" si="120"/>
        <v>0</v>
      </c>
      <c r="O90" s="201">
        <f>SUM(I90:N90)</f>
        <v>0</v>
      </c>
      <c r="P90" s="553">
        <f t="shared" si="108"/>
        <v>0</v>
      </c>
      <c r="Q90" s="553">
        <f t="shared" si="108"/>
        <v>0</v>
      </c>
      <c r="R90" s="553">
        <f t="shared" si="108"/>
        <v>0</v>
      </c>
      <c r="S90" s="553">
        <f t="shared" si="108"/>
        <v>0</v>
      </c>
      <c r="T90" s="553">
        <f t="shared" si="108"/>
        <v>0</v>
      </c>
      <c r="U90" s="553">
        <f t="shared" si="108"/>
        <v>0</v>
      </c>
      <c r="V90" s="201">
        <f>SUM(P90:U90)</f>
        <v>0</v>
      </c>
      <c r="W90" s="200">
        <f>O90+V90</f>
        <v>0</v>
      </c>
      <c r="X90" s="308">
        <f>IF(H90=0,0,W90/H90-1)</f>
        <v>-1</v>
      </c>
      <c r="Y90" s="553" t="e">
        <f t="shared" si="112"/>
        <v>#REF!</v>
      </c>
      <c r="Z90" s="553" t="e">
        <f t="shared" si="112"/>
        <v>#REF!</v>
      </c>
      <c r="AA90" s="198" t="e">
        <f t="shared" si="113"/>
        <v>#REF!</v>
      </c>
      <c r="AB90" s="308">
        <f>IF(W90=0,0,AA90/W90-1)</f>
        <v>0</v>
      </c>
      <c r="AC90" s="553" t="e">
        <f t="shared" si="115"/>
        <v>#REF!</v>
      </c>
      <c r="AD90" s="553" t="e">
        <f t="shared" si="115"/>
        <v>#REF!</v>
      </c>
      <c r="AE90" s="198" t="e">
        <f t="shared" si="116"/>
        <v>#REF!</v>
      </c>
      <c r="AF90" s="308" t="e">
        <f>IF(AA90=0,0,AE90/AA90-1)</f>
        <v>#REF!</v>
      </c>
    </row>
    <row r="91" spans="1:32" s="144" customFormat="1" outlineLevel="1">
      <c r="B91" s="146"/>
      <c r="C91" s="146"/>
      <c r="D91" s="553">
        <f t="shared" si="104"/>
        <v>219.11831000000001</v>
      </c>
      <c r="E91" s="553">
        <f t="shared" si="104"/>
        <v>25.768673769999999</v>
      </c>
      <c r="F91" s="553">
        <f t="shared" si="104"/>
        <v>25.351149899999999</v>
      </c>
      <c r="G91" s="553">
        <f t="shared" si="104"/>
        <v>25.57949189</v>
      </c>
      <c r="H91" s="200">
        <f>SUM(D91:G91)</f>
        <v>295.81762556000001</v>
      </c>
      <c r="I91" s="553">
        <f t="shared" ref="I91:N91" si="121">I188+I284+I380+I572+I668+I476</f>
        <v>24.282754000000001</v>
      </c>
      <c r="J91" s="553">
        <f t="shared" si="121"/>
        <v>20.488037000000006</v>
      </c>
      <c r="K91" s="553">
        <f t="shared" si="121"/>
        <v>25.651383999999997</v>
      </c>
      <c r="L91" s="553">
        <f t="shared" si="121"/>
        <v>23.604375000000005</v>
      </c>
      <c r="M91" s="553">
        <f t="shared" si="121"/>
        <v>26.085679000000003</v>
      </c>
      <c r="N91" s="553">
        <f t="shared" si="121"/>
        <v>23.353315999999996</v>
      </c>
      <c r="O91" s="201">
        <f>SUM(I91:N91)</f>
        <v>143.46554499999999</v>
      </c>
      <c r="P91" s="553">
        <f t="shared" si="108"/>
        <v>26.692106000000006</v>
      </c>
      <c r="Q91" s="553">
        <f t="shared" si="108"/>
        <v>23.441164569999998</v>
      </c>
      <c r="R91" s="553">
        <f t="shared" si="108"/>
        <v>24.0960663</v>
      </c>
      <c r="S91" s="553">
        <f t="shared" si="108"/>
        <v>24.061071770000002</v>
      </c>
      <c r="T91" s="553">
        <f t="shared" si="108"/>
        <v>23.891939899999997</v>
      </c>
      <c r="U91" s="553">
        <f t="shared" si="108"/>
        <v>22.528491889999998</v>
      </c>
      <c r="V91" s="201">
        <f>SUM(P91:U91)</f>
        <v>144.71084043000002</v>
      </c>
      <c r="W91" s="200">
        <f>O91+V91</f>
        <v>288.17638542999998</v>
      </c>
      <c r="X91" s="308">
        <f>IF(H91=0,0,W91/H91-1)</f>
        <v>-2.5830915637750529E-2</v>
      </c>
      <c r="Y91" s="553" t="e">
        <f t="shared" si="112"/>
        <v>#REF!</v>
      </c>
      <c r="Z91" s="553" t="e">
        <f t="shared" si="112"/>
        <v>#REF!</v>
      </c>
      <c r="AA91" s="198" t="e">
        <f t="shared" si="113"/>
        <v>#REF!</v>
      </c>
      <c r="AB91" s="308" t="e">
        <f>IF(W91=0,0,AA91/W91-1)</f>
        <v>#REF!</v>
      </c>
      <c r="AC91" s="553" t="e">
        <f t="shared" si="115"/>
        <v>#REF!</v>
      </c>
      <c r="AD91" s="553" t="e">
        <f t="shared" si="115"/>
        <v>#REF!</v>
      </c>
      <c r="AE91" s="198" t="e">
        <f t="shared" si="116"/>
        <v>#REF!</v>
      </c>
      <c r="AF91" s="308" t="e">
        <f>IF(AA91=0,0,AE91/AA91-1)</f>
        <v>#REF!</v>
      </c>
    </row>
    <row r="92" spans="1:32" s="120" customFormat="1" outlineLevel="1">
      <c r="B92" s="146"/>
      <c r="C92" s="146"/>
      <c r="D92" s="553">
        <f t="shared" si="104"/>
        <v>104.91588899999999</v>
      </c>
      <c r="E92" s="553">
        <f t="shared" si="104"/>
        <v>9.136053798536901</v>
      </c>
      <c r="F92" s="553">
        <f t="shared" si="104"/>
        <v>9.3725808717600003</v>
      </c>
      <c r="G92" s="553">
        <f t="shared" si="104"/>
        <v>6.675193679617399</v>
      </c>
      <c r="H92" s="200">
        <f>SUM(D92:G92)</f>
        <v>130.0997173499143</v>
      </c>
      <c r="I92" s="553">
        <f t="shared" ref="I92:N92" si="122">I189+I285+I381+I573+I669+I477</f>
        <v>13.845199818967332</v>
      </c>
      <c r="J92" s="553">
        <f t="shared" si="122"/>
        <v>11.731289992040095</v>
      </c>
      <c r="K92" s="553">
        <f t="shared" si="122"/>
        <v>14.891546017462579</v>
      </c>
      <c r="L92" s="553">
        <f t="shared" si="122"/>
        <v>8.0460948980909599</v>
      </c>
      <c r="M92" s="553">
        <f t="shared" si="122"/>
        <v>11.878838628440361</v>
      </c>
      <c r="N92" s="553">
        <f t="shared" si="122"/>
        <v>13.619636407466777</v>
      </c>
      <c r="O92" s="201">
        <f>SUM(I92:N92)</f>
        <v>74.012605762468098</v>
      </c>
      <c r="P92" s="553">
        <f t="shared" si="108"/>
        <v>14.903190741824998</v>
      </c>
      <c r="Q92" s="553">
        <f t="shared" si="108"/>
        <v>13.023299703840001</v>
      </c>
      <c r="R92" s="553">
        <f t="shared" si="108"/>
        <v>13.631798083684</v>
      </c>
      <c r="S92" s="553">
        <f t="shared" si="108"/>
        <v>13.359143638579999</v>
      </c>
      <c r="T92" s="553">
        <f t="shared" si="108"/>
        <v>13.082658327340001</v>
      </c>
      <c r="U92" s="553">
        <f t="shared" si="108"/>
        <v>9.8678068805999999</v>
      </c>
      <c r="V92" s="201">
        <f>SUM(P92:U92)</f>
        <v>77.867897375869006</v>
      </c>
      <c r="W92" s="200">
        <f>O92+V92</f>
        <v>151.8805031383371</v>
      </c>
      <c r="X92" s="308">
        <f>IF(H92=0,0,W92/H92-1)</f>
        <v>0.16741608845960454</v>
      </c>
      <c r="Y92" s="553" t="e">
        <f t="shared" si="112"/>
        <v>#REF!</v>
      </c>
      <c r="Z92" s="553" t="e">
        <f t="shared" si="112"/>
        <v>#REF!</v>
      </c>
      <c r="AA92" s="198" t="e">
        <f t="shared" si="113"/>
        <v>#REF!</v>
      </c>
      <c r="AB92" s="308" t="e">
        <f>IF(W92=0,0,AA92/W92-1)</f>
        <v>#REF!</v>
      </c>
      <c r="AC92" s="553" t="e">
        <f t="shared" si="115"/>
        <v>#REF!</v>
      </c>
      <c r="AD92" s="553" t="e">
        <f t="shared" si="115"/>
        <v>#REF!</v>
      </c>
      <c r="AE92" s="198" t="e">
        <f t="shared" si="116"/>
        <v>#REF!</v>
      </c>
      <c r="AF92" s="308" t="e">
        <f>IF(AA92=0,0,AE92/AA92-1)</f>
        <v>#REF!</v>
      </c>
    </row>
    <row r="93" spans="1:32" s="136" customFormat="1" outlineLevel="1">
      <c r="B93" s="146"/>
      <c r="C93" s="146"/>
      <c r="D93" s="553">
        <f t="shared" si="104"/>
        <v>58.004467000000005</v>
      </c>
      <c r="E93" s="553">
        <f t="shared" si="104"/>
        <v>6.0117900000000004</v>
      </c>
      <c r="F93" s="553">
        <f t="shared" si="104"/>
        <v>13.996422069449999</v>
      </c>
      <c r="G93" s="553">
        <f t="shared" si="104"/>
        <v>11.605013060920999</v>
      </c>
      <c r="H93" s="200">
        <f t="shared" si="105"/>
        <v>89.617692130370997</v>
      </c>
      <c r="I93" s="553">
        <f t="shared" ref="I93:N93" si="123">I190+I286+I382+I574+I670+I478</f>
        <v>0.66368401011591149</v>
      </c>
      <c r="J93" s="553">
        <f t="shared" si="123"/>
        <v>12.394895532576651</v>
      </c>
      <c r="K93" s="553">
        <f t="shared" si="123"/>
        <v>5.7109586600142563</v>
      </c>
      <c r="L93" s="553">
        <f t="shared" si="123"/>
        <v>6.9004799191465471</v>
      </c>
      <c r="M93" s="553">
        <f t="shared" si="123"/>
        <v>6.6713168880194269</v>
      </c>
      <c r="N93" s="553">
        <f t="shared" si="123"/>
        <v>7.7564810838125791</v>
      </c>
      <c r="O93" s="201">
        <f t="shared" si="107"/>
        <v>40.097816093685374</v>
      </c>
      <c r="P93" s="553">
        <f t="shared" si="108"/>
        <v>5.4012941920432223</v>
      </c>
      <c r="Q93" s="553">
        <f t="shared" si="108"/>
        <v>6.1104000000000003</v>
      </c>
      <c r="R93" s="553">
        <f t="shared" si="108"/>
        <v>6.3138899999999998</v>
      </c>
      <c r="S93" s="553">
        <f t="shared" si="108"/>
        <v>6.7054800000000006</v>
      </c>
      <c r="T93" s="553">
        <f t="shared" si="108"/>
        <v>6.6444900000000011</v>
      </c>
      <c r="U93" s="553">
        <f t="shared" si="108"/>
        <v>4.6740000000000004</v>
      </c>
      <c r="V93" s="201">
        <f t="shared" si="109"/>
        <v>35.849554192043229</v>
      </c>
      <c r="W93" s="200">
        <f t="shared" si="110"/>
        <v>75.947370285728596</v>
      </c>
      <c r="X93" s="308">
        <f t="shared" si="111"/>
        <v>-0.15254043615356161</v>
      </c>
      <c r="Y93" s="553" t="e">
        <f t="shared" si="112"/>
        <v>#REF!</v>
      </c>
      <c r="Z93" s="553" t="e">
        <f t="shared" si="112"/>
        <v>#REF!</v>
      </c>
      <c r="AA93" s="198" t="e">
        <f t="shared" si="113"/>
        <v>#REF!</v>
      </c>
      <c r="AB93" s="308" t="e">
        <f t="shared" si="114"/>
        <v>#REF!</v>
      </c>
      <c r="AC93" s="553" t="e">
        <f t="shared" si="115"/>
        <v>#REF!</v>
      </c>
      <c r="AD93" s="553" t="e">
        <f t="shared" si="115"/>
        <v>#REF!</v>
      </c>
      <c r="AE93" s="198" t="e">
        <f t="shared" si="116"/>
        <v>#REF!</v>
      </c>
      <c r="AF93" s="308" t="e">
        <f t="shared" si="117"/>
        <v>#REF!</v>
      </c>
    </row>
    <row r="94" spans="1:32" s="136" customFormat="1" outlineLevel="1">
      <c r="B94" s="146"/>
      <c r="C94" s="146"/>
      <c r="D94" s="553">
        <f t="shared" si="104"/>
        <v>0</v>
      </c>
      <c r="E94" s="553">
        <f t="shared" si="104"/>
        <v>0</v>
      </c>
      <c r="F94" s="553">
        <f t="shared" si="104"/>
        <v>0</v>
      </c>
      <c r="G94" s="553">
        <f t="shared" si="104"/>
        <v>0</v>
      </c>
      <c r="H94" s="200">
        <f t="shared" si="105"/>
        <v>0</v>
      </c>
      <c r="I94" s="553">
        <f t="shared" ref="I94:N94" si="124">I191+I287+I383+I575+I671+I479</f>
        <v>0</v>
      </c>
      <c r="J94" s="553">
        <f t="shared" si="124"/>
        <v>0</v>
      </c>
      <c r="K94" s="553">
        <f t="shared" si="124"/>
        <v>0</v>
      </c>
      <c r="L94" s="553">
        <f t="shared" si="124"/>
        <v>0</v>
      </c>
      <c r="M94" s="553">
        <f t="shared" si="124"/>
        <v>0</v>
      </c>
      <c r="N94" s="553">
        <f t="shared" si="124"/>
        <v>0</v>
      </c>
      <c r="O94" s="201">
        <f t="shared" si="107"/>
        <v>0</v>
      </c>
      <c r="P94" s="553">
        <f t="shared" si="108"/>
        <v>0</v>
      </c>
      <c r="Q94" s="553">
        <f t="shared" si="108"/>
        <v>0</v>
      </c>
      <c r="R94" s="553">
        <f t="shared" si="108"/>
        <v>0</v>
      </c>
      <c r="S94" s="553">
        <f t="shared" si="108"/>
        <v>0</v>
      </c>
      <c r="T94" s="553">
        <f t="shared" si="108"/>
        <v>0</v>
      </c>
      <c r="U94" s="553">
        <f t="shared" si="108"/>
        <v>0</v>
      </c>
      <c r="V94" s="201">
        <f t="shared" si="109"/>
        <v>0</v>
      </c>
      <c r="W94" s="200">
        <f t="shared" si="110"/>
        <v>0</v>
      </c>
      <c r="X94" s="308">
        <f t="shared" si="111"/>
        <v>0</v>
      </c>
      <c r="Y94" s="553" t="e">
        <f t="shared" si="112"/>
        <v>#REF!</v>
      </c>
      <c r="Z94" s="553" t="e">
        <f t="shared" si="112"/>
        <v>#REF!</v>
      </c>
      <c r="AA94" s="198" t="e">
        <f t="shared" si="113"/>
        <v>#REF!</v>
      </c>
      <c r="AB94" s="308">
        <f t="shared" si="114"/>
        <v>0</v>
      </c>
      <c r="AC94" s="553" t="e">
        <f t="shared" si="115"/>
        <v>#REF!</v>
      </c>
      <c r="AD94" s="553" t="e">
        <f t="shared" si="115"/>
        <v>#REF!</v>
      </c>
      <c r="AE94" s="198" t="e">
        <f t="shared" si="116"/>
        <v>#REF!</v>
      </c>
      <c r="AF94" s="308" t="e">
        <f t="shared" si="117"/>
        <v>#REF!</v>
      </c>
    </row>
    <row r="95" spans="1:32" s="144" customFormat="1" outlineLevel="1">
      <c r="B95" s="146"/>
      <c r="C95" s="146"/>
      <c r="D95" s="553">
        <f t="shared" si="104"/>
        <v>0</v>
      </c>
      <c r="E95" s="553">
        <f t="shared" si="104"/>
        <v>0</v>
      </c>
      <c r="F95" s="553">
        <f t="shared" si="104"/>
        <v>0</v>
      </c>
      <c r="G95" s="553">
        <f t="shared" si="104"/>
        <v>0</v>
      </c>
      <c r="H95" s="200">
        <f t="shared" si="105"/>
        <v>0</v>
      </c>
      <c r="I95" s="553">
        <f t="shared" ref="I95:N95" si="125">I192+I288+I384+I576+I672+I480</f>
        <v>0</v>
      </c>
      <c r="J95" s="553">
        <f t="shared" si="125"/>
        <v>0</v>
      </c>
      <c r="K95" s="553">
        <f t="shared" si="125"/>
        <v>0</v>
      </c>
      <c r="L95" s="553">
        <f t="shared" si="125"/>
        <v>0</v>
      </c>
      <c r="M95" s="553">
        <f t="shared" si="125"/>
        <v>0</v>
      </c>
      <c r="N95" s="553">
        <f t="shared" si="125"/>
        <v>0</v>
      </c>
      <c r="O95" s="201">
        <f t="shared" si="107"/>
        <v>0</v>
      </c>
      <c r="P95" s="553">
        <f t="shared" si="108"/>
        <v>0</v>
      </c>
      <c r="Q95" s="553">
        <f t="shared" si="108"/>
        <v>0</v>
      </c>
      <c r="R95" s="553">
        <f t="shared" si="108"/>
        <v>0</v>
      </c>
      <c r="S95" s="553">
        <f t="shared" si="108"/>
        <v>0</v>
      </c>
      <c r="T95" s="553">
        <f t="shared" si="108"/>
        <v>0</v>
      </c>
      <c r="U95" s="553">
        <f t="shared" si="108"/>
        <v>0</v>
      </c>
      <c r="V95" s="201">
        <f t="shared" si="109"/>
        <v>0</v>
      </c>
      <c r="W95" s="200">
        <f t="shared" si="110"/>
        <v>0</v>
      </c>
      <c r="X95" s="308">
        <f t="shared" si="111"/>
        <v>0</v>
      </c>
      <c r="Y95" s="553" t="e">
        <f t="shared" si="112"/>
        <v>#REF!</v>
      </c>
      <c r="Z95" s="553" t="e">
        <f t="shared" si="112"/>
        <v>#REF!</v>
      </c>
      <c r="AA95" s="198" t="e">
        <f t="shared" si="113"/>
        <v>#REF!</v>
      </c>
      <c r="AB95" s="308">
        <f t="shared" si="114"/>
        <v>0</v>
      </c>
      <c r="AC95" s="553" t="e">
        <f t="shared" si="115"/>
        <v>#REF!</v>
      </c>
      <c r="AD95" s="553" t="e">
        <f t="shared" si="115"/>
        <v>#REF!</v>
      </c>
      <c r="AE95" s="198" t="e">
        <f t="shared" si="116"/>
        <v>#REF!</v>
      </c>
      <c r="AF95" s="308" t="e">
        <f t="shared" si="117"/>
        <v>#REF!</v>
      </c>
    </row>
    <row r="96" spans="1:32" s="120" customFormat="1" outlineLevel="1">
      <c r="B96" s="146"/>
      <c r="C96" s="146"/>
      <c r="D96" s="553">
        <f t="shared" si="104"/>
        <v>0</v>
      </c>
      <c r="E96" s="553">
        <f t="shared" si="104"/>
        <v>0</v>
      </c>
      <c r="F96" s="553">
        <f t="shared" si="104"/>
        <v>0</v>
      </c>
      <c r="G96" s="553">
        <f t="shared" si="104"/>
        <v>0</v>
      </c>
      <c r="H96" s="200">
        <f t="shared" si="105"/>
        <v>0</v>
      </c>
      <c r="I96" s="553">
        <f t="shared" ref="I96:N96" si="126">I193+I289+I385+I577+I673+I481</f>
        <v>0</v>
      </c>
      <c r="J96" s="553">
        <f t="shared" si="126"/>
        <v>0</v>
      </c>
      <c r="K96" s="553">
        <f t="shared" si="126"/>
        <v>0</v>
      </c>
      <c r="L96" s="553">
        <f t="shared" si="126"/>
        <v>0</v>
      </c>
      <c r="M96" s="553">
        <f t="shared" si="126"/>
        <v>0</v>
      </c>
      <c r="N96" s="553">
        <f t="shared" si="126"/>
        <v>0</v>
      </c>
      <c r="O96" s="201">
        <f t="shared" si="107"/>
        <v>0</v>
      </c>
      <c r="P96" s="553">
        <f t="shared" si="108"/>
        <v>0</v>
      </c>
      <c r="Q96" s="553">
        <f t="shared" si="108"/>
        <v>0</v>
      </c>
      <c r="R96" s="553">
        <f t="shared" si="108"/>
        <v>0</v>
      </c>
      <c r="S96" s="553">
        <f t="shared" si="108"/>
        <v>0</v>
      </c>
      <c r="T96" s="553">
        <f t="shared" si="108"/>
        <v>0</v>
      </c>
      <c r="U96" s="553">
        <f t="shared" si="108"/>
        <v>0</v>
      </c>
      <c r="V96" s="201">
        <f t="shared" si="109"/>
        <v>0</v>
      </c>
      <c r="W96" s="200">
        <f t="shared" si="110"/>
        <v>0</v>
      </c>
      <c r="X96" s="308">
        <f t="shared" si="111"/>
        <v>0</v>
      </c>
      <c r="Y96" s="553" t="e">
        <f t="shared" si="112"/>
        <v>#REF!</v>
      </c>
      <c r="Z96" s="553" t="e">
        <f t="shared" si="112"/>
        <v>#REF!</v>
      </c>
      <c r="AA96" s="198" t="e">
        <f t="shared" si="113"/>
        <v>#REF!</v>
      </c>
      <c r="AB96" s="308">
        <f t="shared" si="114"/>
        <v>0</v>
      </c>
      <c r="AC96" s="553" t="e">
        <f t="shared" si="115"/>
        <v>#REF!</v>
      </c>
      <c r="AD96" s="553" t="e">
        <f t="shared" si="115"/>
        <v>#REF!</v>
      </c>
      <c r="AE96" s="198" t="e">
        <f t="shared" si="116"/>
        <v>#REF!</v>
      </c>
      <c r="AF96" s="308" t="e">
        <f t="shared" si="117"/>
        <v>#REF!</v>
      </c>
    </row>
    <row r="97" spans="1:32" s="120" customFormat="1" outlineLevel="1">
      <c r="B97" s="781" t="s">
        <v>609</v>
      </c>
      <c r="C97" s="781"/>
      <c r="D97" s="198">
        <f t="shared" ref="D97:W97" si="127">SUM(D87:D96)</f>
        <v>469.855998</v>
      </c>
      <c r="E97" s="198">
        <f t="shared" si="127"/>
        <v>49.908209301301817</v>
      </c>
      <c r="F97" s="198">
        <f t="shared" si="127"/>
        <v>57.902154772838166</v>
      </c>
      <c r="G97" s="198">
        <f t="shared" si="127"/>
        <v>52.887938505868703</v>
      </c>
      <c r="H97" s="198">
        <f t="shared" si="127"/>
        <v>630.55430058000866</v>
      </c>
      <c r="I97" s="198">
        <f t="shared" si="127"/>
        <v>48.25116488706157</v>
      </c>
      <c r="J97" s="198">
        <f t="shared" si="127"/>
        <v>55.473346663572983</v>
      </c>
      <c r="K97" s="198">
        <f t="shared" si="127"/>
        <v>59.210910329124836</v>
      </c>
      <c r="L97" s="198">
        <f t="shared" si="127"/>
        <v>48.535364038563145</v>
      </c>
      <c r="M97" s="198">
        <f t="shared" si="127"/>
        <v>55.711063841939065</v>
      </c>
      <c r="N97" s="198">
        <f t="shared" si="127"/>
        <v>55.507416224444007</v>
      </c>
      <c r="O97" s="198">
        <f t="shared" si="127"/>
        <v>322.68926598470563</v>
      </c>
      <c r="P97" s="198">
        <f t="shared" si="127"/>
        <v>53.211653348270893</v>
      </c>
      <c r="Q97" s="198">
        <f t="shared" si="127"/>
        <v>51.140235826395624</v>
      </c>
      <c r="R97" s="198">
        <f t="shared" si="127"/>
        <v>53.738263763025159</v>
      </c>
      <c r="S97" s="198">
        <f t="shared" si="127"/>
        <v>54.182679848779181</v>
      </c>
      <c r="T97" s="198">
        <f t="shared" si="127"/>
        <v>53.697082093708687</v>
      </c>
      <c r="U97" s="198">
        <f t="shared" si="127"/>
        <v>46.295041543271388</v>
      </c>
      <c r="V97" s="198">
        <f t="shared" si="127"/>
        <v>312.26495642345094</v>
      </c>
      <c r="W97" s="198">
        <f t="shared" si="127"/>
        <v>634.95422240815651</v>
      </c>
      <c r="X97" s="209">
        <f t="shared" si="111"/>
        <v>6.9778634831301201E-3</v>
      </c>
      <c r="Y97" s="198" t="e">
        <f>SUM(Y87:Y96)</f>
        <v>#REF!</v>
      </c>
      <c r="Z97" s="198" t="e">
        <f>SUM(Z87:Z96)</f>
        <v>#REF!</v>
      </c>
      <c r="AA97" s="198" t="e">
        <f>SUM(AA87:AA96)</f>
        <v>#REF!</v>
      </c>
      <c r="AB97" s="209" t="e">
        <f t="shared" si="114"/>
        <v>#REF!</v>
      </c>
      <c r="AC97" s="198" t="e">
        <f>SUM(AC87:AC96)</f>
        <v>#REF!</v>
      </c>
      <c r="AD97" s="198" t="e">
        <f>SUM(AD87:AD96)</f>
        <v>#REF!</v>
      </c>
      <c r="AE97" s="198" t="e">
        <f>SUM(AE87:AE96)</f>
        <v>#REF!</v>
      </c>
      <c r="AF97" s="209" t="e">
        <f t="shared" si="117"/>
        <v>#REF!</v>
      </c>
    </row>
    <row r="98" spans="1:32" s="557" customFormat="1" outlineLevel="1">
      <c r="B98" s="558"/>
      <c r="C98" s="558"/>
      <c r="D98" s="559"/>
      <c r="E98" s="559"/>
      <c r="F98" s="559"/>
      <c r="G98" s="559"/>
      <c r="H98" s="559"/>
      <c r="I98" s="559"/>
      <c r="J98" s="559"/>
      <c r="K98" s="559"/>
      <c r="L98" s="559"/>
      <c r="M98" s="559"/>
      <c r="N98" s="559"/>
      <c r="O98" s="559"/>
      <c r="P98" s="559"/>
      <c r="Q98" s="559"/>
      <c r="R98" s="559"/>
      <c r="S98" s="559"/>
      <c r="T98" s="559"/>
      <c r="U98" s="559"/>
      <c r="V98" s="559"/>
      <c r="W98" s="559"/>
      <c r="X98" s="560"/>
      <c r="Y98" s="559"/>
      <c r="Z98" s="559"/>
      <c r="AA98" s="559"/>
      <c r="AB98" s="560"/>
      <c r="AC98" s="559"/>
      <c r="AD98" s="559"/>
      <c r="AE98" s="559"/>
      <c r="AF98" s="560"/>
    </row>
    <row r="99" spans="1:32" s="361" customFormat="1" ht="12.95" customHeight="1" outlineLevel="1">
      <c r="A99" s="362"/>
      <c r="B99" s="363"/>
      <c r="C99" s="556" t="s">
        <v>611</v>
      </c>
      <c r="D99" s="360">
        <f t="shared" ref="D99:AF99" si="128">D97-D194-D290-D386-D578-D674-D482</f>
        <v>0</v>
      </c>
      <c r="E99" s="360">
        <f t="shared" si="128"/>
        <v>0</v>
      </c>
      <c r="F99" s="360">
        <f t="shared" si="128"/>
        <v>0</v>
      </c>
      <c r="G99" s="360">
        <f t="shared" si="128"/>
        <v>0</v>
      </c>
      <c r="H99" s="360">
        <f t="shared" si="128"/>
        <v>0</v>
      </c>
      <c r="I99" s="360">
        <f t="shared" si="128"/>
        <v>0</v>
      </c>
      <c r="J99" s="360">
        <f t="shared" si="128"/>
        <v>0</v>
      </c>
      <c r="K99" s="360">
        <f t="shared" si="128"/>
        <v>0</v>
      </c>
      <c r="L99" s="360">
        <f t="shared" si="128"/>
        <v>0</v>
      </c>
      <c r="M99" s="360">
        <f t="shared" si="128"/>
        <v>0</v>
      </c>
      <c r="N99" s="360">
        <f t="shared" si="128"/>
        <v>0</v>
      </c>
      <c r="O99" s="360">
        <f t="shared" si="128"/>
        <v>0</v>
      </c>
      <c r="P99" s="360">
        <f t="shared" si="128"/>
        <v>0</v>
      </c>
      <c r="Q99" s="360">
        <f t="shared" si="128"/>
        <v>0</v>
      </c>
      <c r="R99" s="360">
        <f t="shared" si="128"/>
        <v>0</v>
      </c>
      <c r="S99" s="360">
        <f t="shared" si="128"/>
        <v>0</v>
      </c>
      <c r="T99" s="360">
        <f t="shared" si="128"/>
        <v>0</v>
      </c>
      <c r="U99" s="360">
        <f t="shared" si="128"/>
        <v>0</v>
      </c>
      <c r="V99" s="360">
        <f t="shared" si="128"/>
        <v>0</v>
      </c>
      <c r="W99" s="360">
        <f t="shared" si="128"/>
        <v>0</v>
      </c>
      <c r="X99" s="360">
        <f t="shared" si="128"/>
        <v>0</v>
      </c>
      <c r="Y99" s="360" t="e">
        <f t="shared" si="128"/>
        <v>#REF!</v>
      </c>
      <c r="Z99" s="360" t="e">
        <f t="shared" si="128"/>
        <v>#REF!</v>
      </c>
      <c r="AA99" s="360" t="e">
        <f t="shared" si="128"/>
        <v>#REF!</v>
      </c>
      <c r="AB99" s="360" t="e">
        <f t="shared" si="128"/>
        <v>#REF!</v>
      </c>
      <c r="AC99" s="360" t="e">
        <f t="shared" si="128"/>
        <v>#REF!</v>
      </c>
      <c r="AD99" s="360" t="e">
        <f t="shared" si="128"/>
        <v>#REF!</v>
      </c>
      <c r="AE99" s="360" t="e">
        <f t="shared" si="128"/>
        <v>#REF!</v>
      </c>
      <c r="AF99" s="360" t="e">
        <f t="shared" si="128"/>
        <v>#REF!</v>
      </c>
    </row>
    <row r="100" spans="1:32" s="120" customFormat="1" outlineLevel="1">
      <c r="B100" s="152"/>
      <c r="C100" s="152" t="s">
        <v>611</v>
      </c>
      <c r="D100" s="153">
        <f>D32+D55+D59+D66+D80-D97</f>
        <v>0</v>
      </c>
      <c r="E100" s="153">
        <f t="shared" ref="E100:AE100" si="129">E32+E55+E59+E66+E80-E97</f>
        <v>0</v>
      </c>
      <c r="F100" s="153">
        <f t="shared" si="129"/>
        <v>0</v>
      </c>
      <c r="G100" s="153">
        <f>G32+G55+G59+G66+G80-G97</f>
        <v>0</v>
      </c>
      <c r="H100" s="153">
        <f t="shared" si="129"/>
        <v>0</v>
      </c>
      <c r="I100" s="153">
        <f t="shared" si="129"/>
        <v>0</v>
      </c>
      <c r="J100" s="153">
        <f t="shared" si="129"/>
        <v>0</v>
      </c>
      <c r="K100" s="153">
        <f t="shared" si="129"/>
        <v>0</v>
      </c>
      <c r="L100" s="153">
        <f t="shared" si="129"/>
        <v>0</v>
      </c>
      <c r="M100" s="153">
        <f t="shared" si="129"/>
        <v>0</v>
      </c>
      <c r="N100" s="153">
        <f t="shared" si="129"/>
        <v>0</v>
      </c>
      <c r="O100" s="153">
        <f t="shared" si="129"/>
        <v>0</v>
      </c>
      <c r="P100" s="153">
        <f t="shared" si="129"/>
        <v>0</v>
      </c>
      <c r="Q100" s="153">
        <f t="shared" si="129"/>
        <v>0</v>
      </c>
      <c r="R100" s="153">
        <f t="shared" si="129"/>
        <v>0</v>
      </c>
      <c r="S100" s="153">
        <f t="shared" si="129"/>
        <v>0</v>
      </c>
      <c r="T100" s="153">
        <f t="shared" si="129"/>
        <v>0</v>
      </c>
      <c r="U100" s="153">
        <f t="shared" si="129"/>
        <v>0</v>
      </c>
      <c r="V100" s="153">
        <f t="shared" si="129"/>
        <v>0</v>
      </c>
      <c r="W100" s="153">
        <f t="shared" si="129"/>
        <v>0</v>
      </c>
      <c r="X100" s="153"/>
      <c r="Y100" s="153" t="e">
        <f>Y32+Y55+Y59+Y66+Y80-Y97</f>
        <v>#REF!</v>
      </c>
      <c r="Z100" s="153" t="e">
        <f t="shared" si="129"/>
        <v>#REF!</v>
      </c>
      <c r="AA100" s="153" t="e">
        <f t="shared" si="129"/>
        <v>#REF!</v>
      </c>
      <c r="AB100" s="153"/>
      <c r="AC100" s="153" t="e">
        <f t="shared" si="129"/>
        <v>#REF!</v>
      </c>
      <c r="AD100" s="153" t="e">
        <f t="shared" si="129"/>
        <v>#REF!</v>
      </c>
      <c r="AE100" s="153" t="e">
        <f t="shared" si="129"/>
        <v>#REF!</v>
      </c>
      <c r="AF100" s="153"/>
    </row>
    <row r="101" spans="1:32" s="120" customFormat="1">
      <c r="B101" s="365" t="s">
        <v>1120</v>
      </c>
      <c r="C101" s="152"/>
      <c r="D101" s="153"/>
      <c r="E101" s="153"/>
      <c r="F101" s="153"/>
      <c r="G101" s="153"/>
      <c r="H101" s="153"/>
      <c r="I101" s="153"/>
      <c r="J101" s="153"/>
      <c r="K101" s="153"/>
      <c r="L101" s="153"/>
      <c r="M101" s="153"/>
      <c r="N101" s="153"/>
      <c r="O101" s="153"/>
      <c r="P101" s="153"/>
      <c r="Q101" s="153"/>
      <c r="R101" s="153"/>
      <c r="S101" s="153"/>
      <c r="T101" s="153"/>
      <c r="U101" s="153"/>
      <c r="V101" s="153"/>
      <c r="W101" s="153"/>
      <c r="X101" s="153"/>
      <c r="Y101" s="153"/>
      <c r="Z101" s="153"/>
      <c r="AA101" s="153"/>
      <c r="AB101" s="153"/>
      <c r="AC101" s="153"/>
      <c r="AD101" s="153"/>
      <c r="AE101" s="151"/>
    </row>
    <row r="102" spans="1:32">
      <c r="A102" s="330"/>
      <c r="B102" s="544" t="s">
        <v>1491</v>
      </c>
      <c r="C102" s="330"/>
      <c r="D102" s="330"/>
      <c r="E102" s="330"/>
      <c r="F102" s="330"/>
      <c r="G102" s="330"/>
      <c r="H102" s="330"/>
      <c r="I102" s="330"/>
      <c r="J102" s="330"/>
      <c r="K102" s="330"/>
      <c r="L102" s="330"/>
      <c r="M102" s="330"/>
      <c r="N102" s="330"/>
      <c r="O102" s="330"/>
      <c r="P102" s="330"/>
      <c r="Q102" s="330"/>
      <c r="R102" s="330"/>
      <c r="S102" s="330"/>
      <c r="T102" s="330"/>
      <c r="U102" s="330"/>
      <c r="V102" s="330"/>
      <c r="W102" s="330"/>
      <c r="X102" s="330"/>
      <c r="Y102" s="330"/>
      <c r="Z102" s="330"/>
      <c r="AA102" s="330"/>
      <c r="AB102" s="330"/>
      <c r="AC102" s="330"/>
      <c r="AD102" s="330"/>
      <c r="AE102" s="330"/>
      <c r="AF102" s="330"/>
    </row>
    <row r="103" spans="1:32" s="126" customFormat="1">
      <c r="A103" s="125"/>
      <c r="B103" s="777" t="s">
        <v>1076</v>
      </c>
      <c r="C103" s="777"/>
      <c r="D103" s="769" t="s">
        <v>1466</v>
      </c>
      <c r="E103" s="770"/>
      <c r="F103" s="770"/>
      <c r="G103" s="771"/>
      <c r="H103" s="540" t="s">
        <v>1466</v>
      </c>
      <c r="I103" s="772" t="s">
        <v>1458</v>
      </c>
      <c r="J103" s="773"/>
      <c r="K103" s="773"/>
      <c r="L103" s="773"/>
      <c r="M103" s="773"/>
      <c r="N103" s="773"/>
      <c r="O103" s="774"/>
      <c r="P103" s="772" t="s">
        <v>1458</v>
      </c>
      <c r="Q103" s="773"/>
      <c r="R103" s="773"/>
      <c r="S103" s="773"/>
      <c r="T103" s="773"/>
      <c r="U103" s="773"/>
      <c r="V103" s="774"/>
      <c r="W103" s="493" t="s">
        <v>1458</v>
      </c>
      <c r="X103" s="104" t="s">
        <v>1480</v>
      </c>
      <c r="Y103" s="493" t="s">
        <v>1457</v>
      </c>
      <c r="Z103" s="493" t="s">
        <v>1457</v>
      </c>
      <c r="AA103" s="493" t="s">
        <v>1457</v>
      </c>
      <c r="AB103" s="104" t="s">
        <v>1478</v>
      </c>
      <c r="AC103" s="493" t="s">
        <v>1456</v>
      </c>
      <c r="AD103" s="493" t="s">
        <v>1456</v>
      </c>
      <c r="AE103" s="493" t="s">
        <v>1456</v>
      </c>
      <c r="AF103" s="104" t="s">
        <v>1476</v>
      </c>
    </row>
    <row r="104" spans="1:32" s="128" customFormat="1">
      <c r="A104" s="127"/>
      <c r="B104" s="777"/>
      <c r="C104" s="777"/>
      <c r="D104" s="100" t="s">
        <v>1420</v>
      </c>
      <c r="E104" s="101" t="s">
        <v>1421</v>
      </c>
      <c r="F104" s="101" t="s">
        <v>646</v>
      </c>
      <c r="G104" s="101" t="s">
        <v>647</v>
      </c>
      <c r="H104" s="102" t="s">
        <v>1422</v>
      </c>
      <c r="I104" s="101" t="s">
        <v>1423</v>
      </c>
      <c r="J104" s="101" t="s">
        <v>650</v>
      </c>
      <c r="K104" s="101" t="s">
        <v>651</v>
      </c>
      <c r="L104" s="101" t="s">
        <v>652</v>
      </c>
      <c r="M104" s="101" t="s">
        <v>653</v>
      </c>
      <c r="N104" s="101" t="s">
        <v>654</v>
      </c>
      <c r="O104" s="101" t="s">
        <v>1424</v>
      </c>
      <c r="P104" s="101" t="s">
        <v>1425</v>
      </c>
      <c r="Q104" s="101" t="s">
        <v>656</v>
      </c>
      <c r="R104" s="101" t="s">
        <v>657</v>
      </c>
      <c r="S104" s="101" t="s">
        <v>658</v>
      </c>
      <c r="T104" s="101" t="s">
        <v>646</v>
      </c>
      <c r="U104" s="101" t="s">
        <v>647</v>
      </c>
      <c r="V104" s="103" t="s">
        <v>661</v>
      </c>
      <c r="W104" s="103" t="s">
        <v>1422</v>
      </c>
      <c r="X104" s="104" t="s">
        <v>608</v>
      </c>
      <c r="Y104" s="103" t="s">
        <v>1424</v>
      </c>
      <c r="Z104" s="103" t="s">
        <v>661</v>
      </c>
      <c r="AA104" s="103" t="s">
        <v>1422</v>
      </c>
      <c r="AB104" s="104" t="s">
        <v>608</v>
      </c>
      <c r="AC104" s="103" t="s">
        <v>1424</v>
      </c>
      <c r="AD104" s="103" t="s">
        <v>661</v>
      </c>
      <c r="AE104" s="103" t="s">
        <v>1422</v>
      </c>
      <c r="AF104" s="104" t="s">
        <v>608</v>
      </c>
    </row>
    <row r="105" spans="1:32" ht="12.95" customHeight="1" outlineLevel="1">
      <c r="A105" s="325"/>
      <c r="B105" s="331" t="s">
        <v>1079</v>
      </c>
      <c r="C105" s="332" t="s">
        <v>1061</v>
      </c>
      <c r="D105" s="198">
        <f>SUM(D106:D109)</f>
        <v>0</v>
      </c>
      <c r="E105" s="198">
        <f>SUM(E106:E109)</f>
        <v>0</v>
      </c>
      <c r="F105" s="198">
        <f>SUM(F106:F109)</f>
        <v>0</v>
      </c>
      <c r="G105" s="198">
        <f>SUM(G106:G109)</f>
        <v>0</v>
      </c>
      <c r="H105" s="198">
        <f>SUM(D105:G105)</f>
        <v>0</v>
      </c>
      <c r="I105" s="198">
        <f t="shared" ref="I105:N105" si="130">SUM(I106:I109)</f>
        <v>0</v>
      </c>
      <c r="J105" s="198">
        <f t="shared" si="130"/>
        <v>0</v>
      </c>
      <c r="K105" s="198">
        <f t="shared" si="130"/>
        <v>0</v>
      </c>
      <c r="L105" s="198">
        <f t="shared" si="130"/>
        <v>0</v>
      </c>
      <c r="M105" s="198">
        <f t="shared" si="130"/>
        <v>0</v>
      </c>
      <c r="N105" s="198">
        <f t="shared" si="130"/>
        <v>0</v>
      </c>
      <c r="O105" s="200">
        <f t="shared" ref="O105:O165" si="131">SUM(I105:N105)</f>
        <v>0</v>
      </c>
      <c r="P105" s="198">
        <f t="shared" ref="P105:U105" si="132">SUM(P106:P109)</f>
        <v>0</v>
      </c>
      <c r="Q105" s="198">
        <f t="shared" si="132"/>
        <v>0</v>
      </c>
      <c r="R105" s="198">
        <f t="shared" si="132"/>
        <v>0</v>
      </c>
      <c r="S105" s="198">
        <f t="shared" si="132"/>
        <v>0</v>
      </c>
      <c r="T105" s="198">
        <f t="shared" si="132"/>
        <v>0</v>
      </c>
      <c r="U105" s="198">
        <f t="shared" si="132"/>
        <v>0</v>
      </c>
      <c r="V105" s="200">
        <f t="shared" ref="V105:V165" si="133">SUM(P105:U105)</f>
        <v>0</v>
      </c>
      <c r="W105" s="200">
        <f t="shared" ref="W105:W165" si="134">O105+V105</f>
        <v>0</v>
      </c>
      <c r="X105" s="209">
        <f t="shared" ref="X105:X165" si="135">IF(H105=0,0,W105/H105-1)</f>
        <v>0</v>
      </c>
      <c r="Y105" s="198">
        <f>SUM(Y106:Y109)</f>
        <v>0</v>
      </c>
      <c r="Z105" s="198">
        <f>SUM(Z106:Z109)</f>
        <v>0</v>
      </c>
      <c r="AA105" s="198">
        <f>SUM(AA106:AA109)</f>
        <v>0</v>
      </c>
      <c r="AB105" s="209">
        <f t="shared" ref="AB105:AB165" si="136">IF(W105=0,0,AA105/W105-1)</f>
        <v>0</v>
      </c>
      <c r="AC105" s="198">
        <f>SUM(AC106:AC109)</f>
        <v>0</v>
      </c>
      <c r="AD105" s="198">
        <f>SUM(AD106:AD109)</f>
        <v>0</v>
      </c>
      <c r="AE105" s="198">
        <f>SUM(AE106:AE109)</f>
        <v>0</v>
      </c>
      <c r="AF105" s="209">
        <f t="shared" ref="AF105:AF165" si="137">IF(AA105=0,0,AE105/AA105-1)</f>
        <v>0</v>
      </c>
    </row>
    <row r="106" spans="1:32" ht="12.95" customHeight="1" outlineLevel="2">
      <c r="A106" s="325"/>
      <c r="B106" s="331"/>
      <c r="C106" s="333" t="s">
        <v>734</v>
      </c>
      <c r="D106" s="95"/>
      <c r="E106" s="95"/>
      <c r="F106" s="95"/>
      <c r="G106" s="95"/>
      <c r="H106" s="198">
        <f t="shared" ref="H106:H170" si="138">SUM(D106:G106)</f>
        <v>0</v>
      </c>
      <c r="I106" s="95"/>
      <c r="J106" s="95"/>
      <c r="K106" s="95"/>
      <c r="L106" s="95"/>
      <c r="M106" s="95"/>
      <c r="N106" s="95"/>
      <c r="O106" s="201">
        <f t="shared" si="131"/>
        <v>0</v>
      </c>
      <c r="P106" s="95"/>
      <c r="Q106" s="95"/>
      <c r="R106" s="95"/>
      <c r="S106" s="95"/>
      <c r="T106" s="95"/>
      <c r="U106" s="95"/>
      <c r="V106" s="201">
        <f t="shared" si="133"/>
        <v>0</v>
      </c>
      <c r="W106" s="200">
        <f t="shared" si="134"/>
        <v>0</v>
      </c>
      <c r="X106" s="308">
        <f t="shared" si="135"/>
        <v>0</v>
      </c>
      <c r="Y106" s="95"/>
      <c r="Z106" s="95"/>
      <c r="AA106" s="198">
        <f>Y106+Z106</f>
        <v>0</v>
      </c>
      <c r="AB106" s="308">
        <f t="shared" si="136"/>
        <v>0</v>
      </c>
      <c r="AC106" s="95"/>
      <c r="AD106" s="95"/>
      <c r="AE106" s="198">
        <f>AC106+AD106</f>
        <v>0</v>
      </c>
      <c r="AF106" s="308">
        <f t="shared" si="137"/>
        <v>0</v>
      </c>
    </row>
    <row r="107" spans="1:32" ht="12.95" customHeight="1" outlineLevel="2">
      <c r="A107" s="325"/>
      <c r="B107" s="331"/>
      <c r="C107" s="333" t="s">
        <v>1062</v>
      </c>
      <c r="D107" s="95"/>
      <c r="E107" s="95"/>
      <c r="F107" s="95"/>
      <c r="G107" s="95"/>
      <c r="H107" s="198">
        <f t="shared" si="138"/>
        <v>0</v>
      </c>
      <c r="I107" s="95"/>
      <c r="J107" s="95"/>
      <c r="K107" s="95"/>
      <c r="L107" s="95"/>
      <c r="M107" s="95"/>
      <c r="N107" s="95"/>
      <c r="O107" s="201">
        <f t="shared" si="131"/>
        <v>0</v>
      </c>
      <c r="P107" s="95"/>
      <c r="Q107" s="95"/>
      <c r="R107" s="95"/>
      <c r="S107" s="95"/>
      <c r="T107" s="95"/>
      <c r="U107" s="95"/>
      <c r="V107" s="201">
        <f t="shared" si="133"/>
        <v>0</v>
      </c>
      <c r="W107" s="200">
        <f t="shared" si="134"/>
        <v>0</v>
      </c>
      <c r="X107" s="308">
        <f t="shared" si="135"/>
        <v>0</v>
      </c>
      <c r="Y107" s="95"/>
      <c r="Z107" s="95"/>
      <c r="AA107" s="198">
        <f>Y107+Z107</f>
        <v>0</v>
      </c>
      <c r="AB107" s="308">
        <f t="shared" si="136"/>
        <v>0</v>
      </c>
      <c r="AC107" s="95"/>
      <c r="AD107" s="95"/>
      <c r="AE107" s="198">
        <f>AC107+AD107</f>
        <v>0</v>
      </c>
      <c r="AF107" s="308">
        <f t="shared" si="137"/>
        <v>0</v>
      </c>
    </row>
    <row r="108" spans="1:32" ht="12.95" customHeight="1" outlineLevel="2">
      <c r="A108" s="325"/>
      <c r="B108" s="331"/>
      <c r="C108" s="333" t="s">
        <v>1063</v>
      </c>
      <c r="D108" s="95"/>
      <c r="E108" s="95"/>
      <c r="F108" s="95"/>
      <c r="G108" s="95"/>
      <c r="H108" s="198">
        <f t="shared" si="138"/>
        <v>0</v>
      </c>
      <c r="I108" s="95"/>
      <c r="J108" s="95"/>
      <c r="K108" s="95"/>
      <c r="L108" s="95"/>
      <c r="M108" s="95"/>
      <c r="N108" s="95"/>
      <c r="O108" s="201">
        <f t="shared" si="131"/>
        <v>0</v>
      </c>
      <c r="P108" s="95"/>
      <c r="Q108" s="95"/>
      <c r="R108" s="95"/>
      <c r="S108" s="95"/>
      <c r="T108" s="95"/>
      <c r="U108" s="95"/>
      <c r="V108" s="201">
        <f t="shared" si="133"/>
        <v>0</v>
      </c>
      <c r="W108" s="200">
        <f t="shared" si="134"/>
        <v>0</v>
      </c>
      <c r="X108" s="308">
        <f t="shared" si="135"/>
        <v>0</v>
      </c>
      <c r="Y108" s="95"/>
      <c r="Z108" s="95"/>
      <c r="AA108" s="198">
        <f>Y108+Z108</f>
        <v>0</v>
      </c>
      <c r="AB108" s="308">
        <f t="shared" si="136"/>
        <v>0</v>
      </c>
      <c r="AC108" s="95"/>
      <c r="AD108" s="95"/>
      <c r="AE108" s="198">
        <f>AC108+AD108</f>
        <v>0</v>
      </c>
      <c r="AF108" s="308">
        <f t="shared" si="137"/>
        <v>0</v>
      </c>
    </row>
    <row r="109" spans="1:32" ht="12.95" customHeight="1" outlineLevel="2">
      <c r="A109" s="325"/>
      <c r="B109" s="331"/>
      <c r="C109" s="333" t="s">
        <v>1064</v>
      </c>
      <c r="D109" s="95"/>
      <c r="E109" s="95"/>
      <c r="F109" s="95"/>
      <c r="G109" s="95"/>
      <c r="H109" s="198">
        <f t="shared" si="138"/>
        <v>0</v>
      </c>
      <c r="I109" s="95"/>
      <c r="J109" s="95"/>
      <c r="K109" s="95"/>
      <c r="L109" s="95"/>
      <c r="M109" s="95"/>
      <c r="N109" s="95"/>
      <c r="O109" s="201">
        <f t="shared" si="131"/>
        <v>0</v>
      </c>
      <c r="P109" s="95"/>
      <c r="Q109" s="95"/>
      <c r="R109" s="95"/>
      <c r="S109" s="95"/>
      <c r="T109" s="95"/>
      <c r="U109" s="95"/>
      <c r="V109" s="201">
        <f t="shared" si="133"/>
        <v>0</v>
      </c>
      <c r="W109" s="200">
        <f t="shared" si="134"/>
        <v>0</v>
      </c>
      <c r="X109" s="308">
        <f t="shared" si="135"/>
        <v>0</v>
      </c>
      <c r="Y109" s="95"/>
      <c r="Z109" s="95"/>
      <c r="AA109" s="198">
        <f>Y109+Z109</f>
        <v>0</v>
      </c>
      <c r="AB109" s="308">
        <f t="shared" si="136"/>
        <v>0</v>
      </c>
      <c r="AC109" s="95"/>
      <c r="AD109" s="95"/>
      <c r="AE109" s="198">
        <f>AC109+AD109</f>
        <v>0</v>
      </c>
      <c r="AF109" s="308">
        <f t="shared" si="137"/>
        <v>0</v>
      </c>
    </row>
    <row r="110" spans="1:32" ht="12.95" customHeight="1" outlineLevel="1">
      <c r="A110" s="325"/>
      <c r="B110" s="331" t="s">
        <v>1080</v>
      </c>
      <c r="C110" s="334" t="s">
        <v>1065</v>
      </c>
      <c r="D110" s="198">
        <f>SUM(D111:D113)</f>
        <v>0</v>
      </c>
      <c r="E110" s="198">
        <f>SUM(E111:E113)</f>
        <v>0</v>
      </c>
      <c r="F110" s="198">
        <f>SUM(F111:F113)</f>
        <v>0</v>
      </c>
      <c r="G110" s="198">
        <f>SUM(G111:G113)</f>
        <v>0</v>
      </c>
      <c r="H110" s="198">
        <f t="shared" si="138"/>
        <v>0</v>
      </c>
      <c r="I110" s="198">
        <f t="shared" ref="I110:N110" si="139">SUM(I111:I113)</f>
        <v>0</v>
      </c>
      <c r="J110" s="198">
        <f t="shared" si="139"/>
        <v>0</v>
      </c>
      <c r="K110" s="198">
        <f t="shared" si="139"/>
        <v>0</v>
      </c>
      <c r="L110" s="198">
        <f t="shared" si="139"/>
        <v>0</v>
      </c>
      <c r="M110" s="198">
        <f t="shared" si="139"/>
        <v>0</v>
      </c>
      <c r="N110" s="198">
        <f t="shared" si="139"/>
        <v>0</v>
      </c>
      <c r="O110" s="200">
        <f t="shared" si="131"/>
        <v>0</v>
      </c>
      <c r="P110" s="198">
        <f t="shared" ref="P110:U110" si="140">SUM(P111:P113)</f>
        <v>0</v>
      </c>
      <c r="Q110" s="198">
        <f t="shared" si="140"/>
        <v>0</v>
      </c>
      <c r="R110" s="198">
        <f t="shared" si="140"/>
        <v>0</v>
      </c>
      <c r="S110" s="198">
        <f t="shared" si="140"/>
        <v>0</v>
      </c>
      <c r="T110" s="198">
        <f t="shared" si="140"/>
        <v>0</v>
      </c>
      <c r="U110" s="198">
        <f t="shared" si="140"/>
        <v>0</v>
      </c>
      <c r="V110" s="200">
        <f t="shared" si="133"/>
        <v>0</v>
      </c>
      <c r="W110" s="200">
        <f t="shared" si="134"/>
        <v>0</v>
      </c>
      <c r="X110" s="209">
        <f t="shared" si="135"/>
        <v>0</v>
      </c>
      <c r="Y110" s="198">
        <f>SUM(Y111:Y113)</f>
        <v>0</v>
      </c>
      <c r="Z110" s="198">
        <f>SUM(Z111:Z113)</f>
        <v>0</v>
      </c>
      <c r="AA110" s="198">
        <f>SUM(AA111:AA113)</f>
        <v>0</v>
      </c>
      <c r="AB110" s="209">
        <f t="shared" si="136"/>
        <v>0</v>
      </c>
      <c r="AC110" s="198">
        <f>SUM(AC111:AC113)</f>
        <v>0</v>
      </c>
      <c r="AD110" s="198">
        <f>SUM(AD111:AD113)</f>
        <v>0</v>
      </c>
      <c r="AE110" s="198">
        <f>SUM(AE111:AE113)</f>
        <v>0</v>
      </c>
      <c r="AF110" s="209">
        <f t="shared" si="137"/>
        <v>0</v>
      </c>
    </row>
    <row r="111" spans="1:32" ht="12.95" customHeight="1" outlineLevel="2">
      <c r="A111" s="325"/>
      <c r="B111" s="331"/>
      <c r="C111" s="333" t="s">
        <v>1066</v>
      </c>
      <c r="D111" s="95"/>
      <c r="E111" s="95"/>
      <c r="F111" s="95"/>
      <c r="G111" s="95"/>
      <c r="H111" s="198">
        <f t="shared" si="138"/>
        <v>0</v>
      </c>
      <c r="I111" s="95"/>
      <c r="J111" s="95"/>
      <c r="K111" s="95"/>
      <c r="L111" s="95"/>
      <c r="M111" s="95"/>
      <c r="N111" s="95"/>
      <c r="O111" s="201">
        <f t="shared" si="131"/>
        <v>0</v>
      </c>
      <c r="P111" s="95"/>
      <c r="Q111" s="95"/>
      <c r="R111" s="95"/>
      <c r="S111" s="95"/>
      <c r="T111" s="95"/>
      <c r="U111" s="95"/>
      <c r="V111" s="201">
        <f t="shared" si="133"/>
        <v>0</v>
      </c>
      <c r="W111" s="200">
        <f t="shared" si="134"/>
        <v>0</v>
      </c>
      <c r="X111" s="308">
        <f t="shared" si="135"/>
        <v>0</v>
      </c>
      <c r="Y111" s="95"/>
      <c r="Z111" s="95"/>
      <c r="AA111" s="198">
        <f>Y111+Z111</f>
        <v>0</v>
      </c>
      <c r="AB111" s="308">
        <f t="shared" si="136"/>
        <v>0</v>
      </c>
      <c r="AC111" s="95"/>
      <c r="AD111" s="95"/>
      <c r="AE111" s="198">
        <f>AC111+AD111</f>
        <v>0</v>
      </c>
      <c r="AF111" s="308">
        <f t="shared" si="137"/>
        <v>0</v>
      </c>
    </row>
    <row r="112" spans="1:32" ht="12.95" customHeight="1" outlineLevel="2">
      <c r="A112" s="325"/>
      <c r="B112" s="331"/>
      <c r="C112" s="333" t="s">
        <v>1067</v>
      </c>
      <c r="D112" s="95"/>
      <c r="E112" s="95"/>
      <c r="F112" s="95"/>
      <c r="G112" s="95"/>
      <c r="H112" s="198">
        <f>SUM(D112:G112)</f>
        <v>0</v>
      </c>
      <c r="I112" s="95"/>
      <c r="J112" s="95"/>
      <c r="K112" s="95"/>
      <c r="L112" s="95"/>
      <c r="M112" s="95"/>
      <c r="N112" s="95"/>
      <c r="O112" s="201">
        <f>SUM(I112:N112)</f>
        <v>0</v>
      </c>
      <c r="P112" s="95"/>
      <c r="Q112" s="95"/>
      <c r="R112" s="95"/>
      <c r="S112" s="95"/>
      <c r="T112" s="95"/>
      <c r="U112" s="95"/>
      <c r="V112" s="201">
        <f>SUM(P112:U112)</f>
        <v>0</v>
      </c>
      <c r="W112" s="200">
        <f>O112+V112</f>
        <v>0</v>
      </c>
      <c r="X112" s="308">
        <f>IF(H112=0,0,W112/H112-1)</f>
        <v>0</v>
      </c>
      <c r="Y112" s="95"/>
      <c r="Z112" s="95"/>
      <c r="AA112" s="198">
        <f>Y112+Z112</f>
        <v>0</v>
      </c>
      <c r="AB112" s="308">
        <f>IF(W112=0,0,AA112/W112-1)</f>
        <v>0</v>
      </c>
      <c r="AC112" s="95"/>
      <c r="AD112" s="95"/>
      <c r="AE112" s="198">
        <f>AC112+AD112</f>
        <v>0</v>
      </c>
      <c r="AF112" s="308">
        <f>IF(AA112=0,0,AE112/AA112-1)</f>
        <v>0</v>
      </c>
    </row>
    <row r="113" spans="1:32" ht="12.95" customHeight="1" outlineLevel="2">
      <c r="A113" s="325"/>
      <c r="B113" s="331"/>
      <c r="C113" s="333" t="s">
        <v>1503</v>
      </c>
      <c r="D113" s="95"/>
      <c r="E113" s="95"/>
      <c r="F113" s="95"/>
      <c r="G113" s="95"/>
      <c r="H113" s="198">
        <f t="shared" si="138"/>
        <v>0</v>
      </c>
      <c r="I113" s="95"/>
      <c r="J113" s="95"/>
      <c r="K113" s="95"/>
      <c r="L113" s="95"/>
      <c r="M113" s="95"/>
      <c r="N113" s="95"/>
      <c r="O113" s="201">
        <f t="shared" si="131"/>
        <v>0</v>
      </c>
      <c r="P113" s="95"/>
      <c r="Q113" s="95"/>
      <c r="R113" s="95"/>
      <c r="S113" s="95"/>
      <c r="T113" s="95"/>
      <c r="U113" s="95"/>
      <c r="V113" s="201">
        <f t="shared" si="133"/>
        <v>0</v>
      </c>
      <c r="W113" s="200">
        <f t="shared" si="134"/>
        <v>0</v>
      </c>
      <c r="X113" s="308">
        <f t="shared" si="135"/>
        <v>0</v>
      </c>
      <c r="Y113" s="95"/>
      <c r="Z113" s="95"/>
      <c r="AA113" s="198">
        <f>Y113+Z113</f>
        <v>0</v>
      </c>
      <c r="AB113" s="308">
        <f t="shared" si="136"/>
        <v>0</v>
      </c>
      <c r="AC113" s="95"/>
      <c r="AD113" s="95"/>
      <c r="AE113" s="198">
        <f>AC113+AD113</f>
        <v>0</v>
      </c>
      <c r="AF113" s="308">
        <f t="shared" si="137"/>
        <v>0</v>
      </c>
    </row>
    <row r="114" spans="1:32" ht="12.95" customHeight="1" outlineLevel="1">
      <c r="A114" s="325"/>
      <c r="B114" s="331" t="s">
        <v>1096</v>
      </c>
      <c r="C114" s="331" t="s">
        <v>1013</v>
      </c>
      <c r="D114" s="198">
        <f>SUM(D115:D129)</f>
        <v>0</v>
      </c>
      <c r="E114" s="198">
        <f>SUM(E115:E129)</f>
        <v>0</v>
      </c>
      <c r="F114" s="198">
        <f>SUM(F115:F129)</f>
        <v>0</v>
      </c>
      <c r="G114" s="198">
        <f>SUM(G115:G129)</f>
        <v>0</v>
      </c>
      <c r="H114" s="198">
        <f t="shared" si="138"/>
        <v>0</v>
      </c>
      <c r="I114" s="198">
        <f t="shared" ref="I114:N114" si="141">SUM(I115:I129)</f>
        <v>0</v>
      </c>
      <c r="J114" s="198">
        <f t="shared" si="141"/>
        <v>0</v>
      </c>
      <c r="K114" s="198">
        <f t="shared" si="141"/>
        <v>0</v>
      </c>
      <c r="L114" s="198">
        <f t="shared" si="141"/>
        <v>0</v>
      </c>
      <c r="M114" s="198">
        <f t="shared" si="141"/>
        <v>0</v>
      </c>
      <c r="N114" s="198">
        <f t="shared" si="141"/>
        <v>0</v>
      </c>
      <c r="O114" s="200">
        <f t="shared" si="131"/>
        <v>0</v>
      </c>
      <c r="P114" s="198">
        <f t="shared" ref="P114:U114" si="142">SUM(P115:P129)</f>
        <v>0</v>
      </c>
      <c r="Q114" s="198">
        <f t="shared" si="142"/>
        <v>0</v>
      </c>
      <c r="R114" s="198">
        <f t="shared" si="142"/>
        <v>0</v>
      </c>
      <c r="S114" s="198">
        <f t="shared" si="142"/>
        <v>0</v>
      </c>
      <c r="T114" s="198">
        <f t="shared" si="142"/>
        <v>0</v>
      </c>
      <c r="U114" s="198">
        <f t="shared" si="142"/>
        <v>0</v>
      </c>
      <c r="V114" s="200">
        <f t="shared" si="133"/>
        <v>0</v>
      </c>
      <c r="W114" s="200">
        <f t="shared" si="134"/>
        <v>0</v>
      </c>
      <c r="X114" s="209">
        <f t="shared" si="135"/>
        <v>0</v>
      </c>
      <c r="Y114" s="198">
        <f>SUM(Y115:Y129)</f>
        <v>0</v>
      </c>
      <c r="Z114" s="198">
        <f>SUM(Z115:Z129)</f>
        <v>0</v>
      </c>
      <c r="AA114" s="198">
        <f>SUM(AA115:AA129)</f>
        <v>0</v>
      </c>
      <c r="AB114" s="209">
        <f t="shared" si="136"/>
        <v>0</v>
      </c>
      <c r="AC114" s="198">
        <f>SUM(AC115:AC129)</f>
        <v>0</v>
      </c>
      <c r="AD114" s="198">
        <f>SUM(AD115:AD129)</f>
        <v>0</v>
      </c>
      <c r="AE114" s="198">
        <f>SUM(AE115:AE129)</f>
        <v>0</v>
      </c>
      <c r="AF114" s="209">
        <f t="shared" si="137"/>
        <v>0</v>
      </c>
    </row>
    <row r="115" spans="1:32" ht="12.95" customHeight="1" outlineLevel="2">
      <c r="A115" s="325"/>
      <c r="B115" s="331"/>
      <c r="C115" s="335" t="s">
        <v>1014</v>
      </c>
      <c r="D115" s="95"/>
      <c r="E115" s="95"/>
      <c r="F115" s="95"/>
      <c r="G115" s="95"/>
      <c r="H115" s="198">
        <f t="shared" si="138"/>
        <v>0</v>
      </c>
      <c r="I115" s="95"/>
      <c r="J115" s="95"/>
      <c r="K115" s="95"/>
      <c r="L115" s="95"/>
      <c r="M115" s="95"/>
      <c r="N115" s="95"/>
      <c r="O115" s="201">
        <f t="shared" si="131"/>
        <v>0</v>
      </c>
      <c r="P115" s="95"/>
      <c r="Q115" s="95"/>
      <c r="R115" s="95"/>
      <c r="S115" s="95"/>
      <c r="T115" s="95"/>
      <c r="U115" s="95"/>
      <c r="V115" s="201">
        <f t="shared" si="133"/>
        <v>0</v>
      </c>
      <c r="W115" s="200">
        <f t="shared" si="134"/>
        <v>0</v>
      </c>
      <c r="X115" s="308">
        <f t="shared" si="135"/>
        <v>0</v>
      </c>
      <c r="Y115" s="95"/>
      <c r="Z115" s="95"/>
      <c r="AA115" s="198">
        <f t="shared" ref="AA115:AA129" si="143">Y115+Z115</f>
        <v>0</v>
      </c>
      <c r="AB115" s="308">
        <f t="shared" si="136"/>
        <v>0</v>
      </c>
      <c r="AC115" s="95"/>
      <c r="AD115" s="95"/>
      <c r="AE115" s="198">
        <f t="shared" ref="AE115:AE129" si="144">AC115+AD115</f>
        <v>0</v>
      </c>
      <c r="AF115" s="308">
        <f t="shared" si="137"/>
        <v>0</v>
      </c>
    </row>
    <row r="116" spans="1:32" ht="12.95" customHeight="1" outlineLevel="2">
      <c r="A116" s="325"/>
      <c r="B116" s="331"/>
      <c r="C116" s="335" t="s">
        <v>1015</v>
      </c>
      <c r="D116" s="95"/>
      <c r="E116" s="95"/>
      <c r="F116" s="95"/>
      <c r="G116" s="95"/>
      <c r="H116" s="198">
        <f t="shared" si="138"/>
        <v>0</v>
      </c>
      <c r="I116" s="95"/>
      <c r="J116" s="95"/>
      <c r="K116" s="95"/>
      <c r="L116" s="95"/>
      <c r="M116" s="95"/>
      <c r="N116" s="95"/>
      <c r="O116" s="201">
        <f t="shared" si="131"/>
        <v>0</v>
      </c>
      <c r="P116" s="95"/>
      <c r="Q116" s="95"/>
      <c r="R116" s="95"/>
      <c r="S116" s="95"/>
      <c r="T116" s="95"/>
      <c r="U116" s="95"/>
      <c r="V116" s="201">
        <f t="shared" si="133"/>
        <v>0</v>
      </c>
      <c r="W116" s="200">
        <f t="shared" si="134"/>
        <v>0</v>
      </c>
      <c r="X116" s="308">
        <f t="shared" si="135"/>
        <v>0</v>
      </c>
      <c r="Y116" s="95"/>
      <c r="Z116" s="95"/>
      <c r="AA116" s="198">
        <f t="shared" si="143"/>
        <v>0</v>
      </c>
      <c r="AB116" s="308">
        <f t="shared" si="136"/>
        <v>0</v>
      </c>
      <c r="AC116" s="95"/>
      <c r="AD116" s="95"/>
      <c r="AE116" s="198">
        <f t="shared" si="144"/>
        <v>0</v>
      </c>
      <c r="AF116" s="308">
        <f t="shared" si="137"/>
        <v>0</v>
      </c>
    </row>
    <row r="117" spans="1:32" ht="12.95" customHeight="1" outlineLevel="2">
      <c r="A117" s="325"/>
      <c r="B117" s="331"/>
      <c r="C117" s="335" t="s">
        <v>1016</v>
      </c>
      <c r="D117" s="95"/>
      <c r="E117" s="95"/>
      <c r="F117" s="95"/>
      <c r="G117" s="95"/>
      <c r="H117" s="198">
        <f t="shared" si="138"/>
        <v>0</v>
      </c>
      <c r="I117" s="95"/>
      <c r="J117" s="95"/>
      <c r="K117" s="95"/>
      <c r="L117" s="95"/>
      <c r="M117" s="95"/>
      <c r="N117" s="95"/>
      <c r="O117" s="201">
        <f t="shared" si="131"/>
        <v>0</v>
      </c>
      <c r="P117" s="95"/>
      <c r="Q117" s="95"/>
      <c r="R117" s="95"/>
      <c r="S117" s="95"/>
      <c r="T117" s="95"/>
      <c r="U117" s="95"/>
      <c r="V117" s="201">
        <f t="shared" si="133"/>
        <v>0</v>
      </c>
      <c r="W117" s="200">
        <f t="shared" si="134"/>
        <v>0</v>
      </c>
      <c r="X117" s="308">
        <f t="shared" si="135"/>
        <v>0</v>
      </c>
      <c r="Y117" s="95"/>
      <c r="Z117" s="95"/>
      <c r="AA117" s="198">
        <f t="shared" si="143"/>
        <v>0</v>
      </c>
      <c r="AB117" s="308">
        <f t="shared" si="136"/>
        <v>0</v>
      </c>
      <c r="AC117" s="95"/>
      <c r="AD117" s="95"/>
      <c r="AE117" s="198">
        <f t="shared" si="144"/>
        <v>0</v>
      </c>
      <c r="AF117" s="308">
        <f t="shared" si="137"/>
        <v>0</v>
      </c>
    </row>
    <row r="118" spans="1:32" ht="12.95" customHeight="1" outlineLevel="2">
      <c r="A118" s="325"/>
      <c r="B118" s="331"/>
      <c r="C118" s="335" t="s">
        <v>1017</v>
      </c>
      <c r="D118" s="95"/>
      <c r="E118" s="95"/>
      <c r="F118" s="95"/>
      <c r="G118" s="95"/>
      <c r="H118" s="198">
        <f t="shared" si="138"/>
        <v>0</v>
      </c>
      <c r="I118" s="95"/>
      <c r="J118" s="95"/>
      <c r="K118" s="95"/>
      <c r="L118" s="95"/>
      <c r="M118" s="95"/>
      <c r="N118" s="95"/>
      <c r="O118" s="201">
        <f t="shared" si="131"/>
        <v>0</v>
      </c>
      <c r="P118" s="95"/>
      <c r="Q118" s="95"/>
      <c r="R118" s="95"/>
      <c r="S118" s="95"/>
      <c r="T118" s="95"/>
      <c r="U118" s="95"/>
      <c r="V118" s="201">
        <f t="shared" si="133"/>
        <v>0</v>
      </c>
      <c r="W118" s="200">
        <f t="shared" si="134"/>
        <v>0</v>
      </c>
      <c r="X118" s="308">
        <f t="shared" si="135"/>
        <v>0</v>
      </c>
      <c r="Y118" s="95"/>
      <c r="Z118" s="95"/>
      <c r="AA118" s="198">
        <f t="shared" si="143"/>
        <v>0</v>
      </c>
      <c r="AB118" s="308">
        <f t="shared" si="136"/>
        <v>0</v>
      </c>
      <c r="AC118" s="95"/>
      <c r="AD118" s="95"/>
      <c r="AE118" s="198">
        <f t="shared" si="144"/>
        <v>0</v>
      </c>
      <c r="AF118" s="308">
        <f t="shared" si="137"/>
        <v>0</v>
      </c>
    </row>
    <row r="119" spans="1:32" ht="12.95" customHeight="1" outlineLevel="2">
      <c r="A119" s="325"/>
      <c r="B119" s="331"/>
      <c r="C119" s="335" t="s">
        <v>1018</v>
      </c>
      <c r="D119" s="95"/>
      <c r="E119" s="95"/>
      <c r="F119" s="95"/>
      <c r="G119" s="95"/>
      <c r="H119" s="198">
        <f t="shared" si="138"/>
        <v>0</v>
      </c>
      <c r="I119" s="95"/>
      <c r="J119" s="95"/>
      <c r="K119" s="95"/>
      <c r="L119" s="95"/>
      <c r="M119" s="95"/>
      <c r="N119" s="95"/>
      <c r="O119" s="201">
        <f t="shared" si="131"/>
        <v>0</v>
      </c>
      <c r="P119" s="95"/>
      <c r="Q119" s="95"/>
      <c r="R119" s="95"/>
      <c r="S119" s="95"/>
      <c r="T119" s="95"/>
      <c r="U119" s="95"/>
      <c r="V119" s="201">
        <f t="shared" si="133"/>
        <v>0</v>
      </c>
      <c r="W119" s="200">
        <f t="shared" si="134"/>
        <v>0</v>
      </c>
      <c r="X119" s="308">
        <f t="shared" si="135"/>
        <v>0</v>
      </c>
      <c r="Y119" s="95"/>
      <c r="Z119" s="95"/>
      <c r="AA119" s="198">
        <f t="shared" si="143"/>
        <v>0</v>
      </c>
      <c r="AB119" s="308">
        <f t="shared" si="136"/>
        <v>0</v>
      </c>
      <c r="AC119" s="95"/>
      <c r="AD119" s="95"/>
      <c r="AE119" s="198">
        <f t="shared" si="144"/>
        <v>0</v>
      </c>
      <c r="AF119" s="308">
        <f t="shared" si="137"/>
        <v>0</v>
      </c>
    </row>
    <row r="120" spans="1:32" ht="12.95" customHeight="1" outlineLevel="2">
      <c r="A120" s="325"/>
      <c r="B120" s="331"/>
      <c r="C120" s="335" t="s">
        <v>1019</v>
      </c>
      <c r="D120" s="95"/>
      <c r="E120" s="95"/>
      <c r="F120" s="95"/>
      <c r="G120" s="95"/>
      <c r="H120" s="198">
        <f t="shared" si="138"/>
        <v>0</v>
      </c>
      <c r="I120" s="95"/>
      <c r="J120" s="95"/>
      <c r="K120" s="95"/>
      <c r="L120" s="95"/>
      <c r="M120" s="95"/>
      <c r="N120" s="95"/>
      <c r="O120" s="201">
        <f t="shared" si="131"/>
        <v>0</v>
      </c>
      <c r="P120" s="95"/>
      <c r="Q120" s="95"/>
      <c r="R120" s="95"/>
      <c r="S120" s="95"/>
      <c r="T120" s="95"/>
      <c r="U120" s="95"/>
      <c r="V120" s="201">
        <f t="shared" si="133"/>
        <v>0</v>
      </c>
      <c r="W120" s="200">
        <f t="shared" si="134"/>
        <v>0</v>
      </c>
      <c r="X120" s="308">
        <f t="shared" si="135"/>
        <v>0</v>
      </c>
      <c r="Y120" s="95"/>
      <c r="Z120" s="95"/>
      <c r="AA120" s="198">
        <f t="shared" si="143"/>
        <v>0</v>
      </c>
      <c r="AB120" s="308">
        <f t="shared" si="136"/>
        <v>0</v>
      </c>
      <c r="AC120" s="95"/>
      <c r="AD120" s="95"/>
      <c r="AE120" s="198">
        <f t="shared" si="144"/>
        <v>0</v>
      </c>
      <c r="AF120" s="308">
        <f t="shared" si="137"/>
        <v>0</v>
      </c>
    </row>
    <row r="121" spans="1:32" ht="12.95" customHeight="1" outlineLevel="2">
      <c r="A121" s="325"/>
      <c r="B121" s="331"/>
      <c r="C121" s="335" t="s">
        <v>1020</v>
      </c>
      <c r="D121" s="95"/>
      <c r="E121" s="95"/>
      <c r="F121" s="95"/>
      <c r="G121" s="95"/>
      <c r="H121" s="198">
        <f t="shared" si="138"/>
        <v>0</v>
      </c>
      <c r="I121" s="95"/>
      <c r="J121" s="95"/>
      <c r="K121" s="95"/>
      <c r="L121" s="95"/>
      <c r="M121" s="95"/>
      <c r="N121" s="95"/>
      <c r="O121" s="201">
        <f t="shared" si="131"/>
        <v>0</v>
      </c>
      <c r="P121" s="95"/>
      <c r="Q121" s="95"/>
      <c r="R121" s="95"/>
      <c r="S121" s="95"/>
      <c r="T121" s="95"/>
      <c r="U121" s="95"/>
      <c r="V121" s="201">
        <f t="shared" si="133"/>
        <v>0</v>
      </c>
      <c r="W121" s="200">
        <f t="shared" si="134"/>
        <v>0</v>
      </c>
      <c r="X121" s="308">
        <f t="shared" si="135"/>
        <v>0</v>
      </c>
      <c r="Y121" s="95"/>
      <c r="Z121" s="95"/>
      <c r="AA121" s="198">
        <f t="shared" si="143"/>
        <v>0</v>
      </c>
      <c r="AB121" s="308">
        <f t="shared" si="136"/>
        <v>0</v>
      </c>
      <c r="AC121" s="95"/>
      <c r="AD121" s="95"/>
      <c r="AE121" s="198">
        <f t="shared" si="144"/>
        <v>0</v>
      </c>
      <c r="AF121" s="308">
        <f t="shared" si="137"/>
        <v>0</v>
      </c>
    </row>
    <row r="122" spans="1:32" ht="12.95" customHeight="1" outlineLevel="2">
      <c r="A122" s="325"/>
      <c r="B122" s="331"/>
      <c r="C122" s="335" t="s">
        <v>1021</v>
      </c>
      <c r="D122" s="95"/>
      <c r="E122" s="95"/>
      <c r="F122" s="95"/>
      <c r="G122" s="95"/>
      <c r="H122" s="198">
        <f t="shared" si="138"/>
        <v>0</v>
      </c>
      <c r="I122" s="95"/>
      <c r="J122" s="95"/>
      <c r="K122" s="95"/>
      <c r="L122" s="95"/>
      <c r="M122" s="95"/>
      <c r="N122" s="95"/>
      <c r="O122" s="201">
        <f t="shared" si="131"/>
        <v>0</v>
      </c>
      <c r="P122" s="95"/>
      <c r="Q122" s="95"/>
      <c r="R122" s="95"/>
      <c r="S122" s="95"/>
      <c r="T122" s="95"/>
      <c r="U122" s="95"/>
      <c r="V122" s="201">
        <f t="shared" si="133"/>
        <v>0</v>
      </c>
      <c r="W122" s="200">
        <f t="shared" si="134"/>
        <v>0</v>
      </c>
      <c r="X122" s="308">
        <f t="shared" si="135"/>
        <v>0</v>
      </c>
      <c r="Y122" s="95"/>
      <c r="Z122" s="95"/>
      <c r="AA122" s="198">
        <f t="shared" si="143"/>
        <v>0</v>
      </c>
      <c r="AB122" s="308">
        <f t="shared" si="136"/>
        <v>0</v>
      </c>
      <c r="AC122" s="95"/>
      <c r="AD122" s="95"/>
      <c r="AE122" s="198">
        <f t="shared" si="144"/>
        <v>0</v>
      </c>
      <c r="AF122" s="308">
        <f t="shared" si="137"/>
        <v>0</v>
      </c>
    </row>
    <row r="123" spans="1:32" ht="12.95" customHeight="1" outlineLevel="2">
      <c r="A123" s="325"/>
      <c r="B123" s="331"/>
      <c r="C123" s="335" t="s">
        <v>1022</v>
      </c>
      <c r="D123" s="95"/>
      <c r="E123" s="95"/>
      <c r="F123" s="95"/>
      <c r="G123" s="95"/>
      <c r="H123" s="198">
        <f t="shared" si="138"/>
        <v>0</v>
      </c>
      <c r="I123" s="95"/>
      <c r="J123" s="95"/>
      <c r="K123" s="95"/>
      <c r="L123" s="95"/>
      <c r="M123" s="95"/>
      <c r="N123" s="95"/>
      <c r="O123" s="201">
        <f t="shared" si="131"/>
        <v>0</v>
      </c>
      <c r="P123" s="95"/>
      <c r="Q123" s="95"/>
      <c r="R123" s="95"/>
      <c r="S123" s="95"/>
      <c r="T123" s="95"/>
      <c r="U123" s="95"/>
      <c r="V123" s="201">
        <f t="shared" si="133"/>
        <v>0</v>
      </c>
      <c r="W123" s="200">
        <f t="shared" si="134"/>
        <v>0</v>
      </c>
      <c r="X123" s="308">
        <f t="shared" si="135"/>
        <v>0</v>
      </c>
      <c r="Y123" s="95"/>
      <c r="Z123" s="95"/>
      <c r="AA123" s="198">
        <f t="shared" si="143"/>
        <v>0</v>
      </c>
      <c r="AB123" s="308">
        <f t="shared" si="136"/>
        <v>0</v>
      </c>
      <c r="AC123" s="95"/>
      <c r="AD123" s="95"/>
      <c r="AE123" s="198">
        <f t="shared" si="144"/>
        <v>0</v>
      </c>
      <c r="AF123" s="308">
        <f t="shared" si="137"/>
        <v>0</v>
      </c>
    </row>
    <row r="124" spans="1:32" ht="12.95" customHeight="1" outlineLevel="2">
      <c r="A124" s="325"/>
      <c r="B124" s="331"/>
      <c r="C124" s="335" t="s">
        <v>1049</v>
      </c>
      <c r="D124" s="95"/>
      <c r="E124" s="95"/>
      <c r="F124" s="95"/>
      <c r="G124" s="95"/>
      <c r="H124" s="198">
        <f t="shared" si="138"/>
        <v>0</v>
      </c>
      <c r="I124" s="95"/>
      <c r="J124" s="95"/>
      <c r="K124" s="95"/>
      <c r="L124" s="95"/>
      <c r="M124" s="95"/>
      <c r="N124" s="95"/>
      <c r="O124" s="201">
        <f t="shared" si="131"/>
        <v>0</v>
      </c>
      <c r="P124" s="95"/>
      <c r="Q124" s="95"/>
      <c r="R124" s="95"/>
      <c r="S124" s="95"/>
      <c r="T124" s="95"/>
      <c r="U124" s="95"/>
      <c r="V124" s="201">
        <f t="shared" si="133"/>
        <v>0</v>
      </c>
      <c r="W124" s="200">
        <f t="shared" si="134"/>
        <v>0</v>
      </c>
      <c r="X124" s="308">
        <f t="shared" si="135"/>
        <v>0</v>
      </c>
      <c r="Y124" s="95"/>
      <c r="Z124" s="95"/>
      <c r="AA124" s="198">
        <f t="shared" si="143"/>
        <v>0</v>
      </c>
      <c r="AB124" s="308">
        <f t="shared" si="136"/>
        <v>0</v>
      </c>
      <c r="AC124" s="95"/>
      <c r="AD124" s="95"/>
      <c r="AE124" s="198">
        <f t="shared" si="144"/>
        <v>0</v>
      </c>
      <c r="AF124" s="308">
        <f t="shared" si="137"/>
        <v>0</v>
      </c>
    </row>
    <row r="125" spans="1:32" ht="12.95" customHeight="1" outlineLevel="2">
      <c r="A125" s="325"/>
      <c r="B125" s="331"/>
      <c r="C125" s="335" t="s">
        <v>1023</v>
      </c>
      <c r="D125" s="95"/>
      <c r="E125" s="95"/>
      <c r="F125" s="95"/>
      <c r="G125" s="95"/>
      <c r="H125" s="198">
        <f t="shared" si="138"/>
        <v>0</v>
      </c>
      <c r="I125" s="95"/>
      <c r="J125" s="95"/>
      <c r="K125" s="95"/>
      <c r="L125" s="95"/>
      <c r="M125" s="95"/>
      <c r="N125" s="95"/>
      <c r="O125" s="201">
        <f t="shared" si="131"/>
        <v>0</v>
      </c>
      <c r="P125" s="95"/>
      <c r="Q125" s="95"/>
      <c r="R125" s="95"/>
      <c r="S125" s="95"/>
      <c r="T125" s="95"/>
      <c r="U125" s="95"/>
      <c r="V125" s="201">
        <f t="shared" si="133"/>
        <v>0</v>
      </c>
      <c r="W125" s="200">
        <f t="shared" si="134"/>
        <v>0</v>
      </c>
      <c r="X125" s="308">
        <f t="shared" si="135"/>
        <v>0</v>
      </c>
      <c r="Y125" s="95"/>
      <c r="Z125" s="95"/>
      <c r="AA125" s="198">
        <f t="shared" si="143"/>
        <v>0</v>
      </c>
      <c r="AB125" s="308">
        <f t="shared" si="136"/>
        <v>0</v>
      </c>
      <c r="AC125" s="95"/>
      <c r="AD125" s="95"/>
      <c r="AE125" s="198">
        <f t="shared" si="144"/>
        <v>0</v>
      </c>
      <c r="AF125" s="308">
        <f t="shared" si="137"/>
        <v>0</v>
      </c>
    </row>
    <row r="126" spans="1:32" ht="12.95" customHeight="1" outlineLevel="2">
      <c r="A126" s="325"/>
      <c r="B126" s="331"/>
      <c r="C126" s="336" t="s">
        <v>1024</v>
      </c>
      <c r="D126" s="95"/>
      <c r="E126" s="95"/>
      <c r="F126" s="95"/>
      <c r="G126" s="95"/>
      <c r="H126" s="198">
        <f t="shared" si="138"/>
        <v>0</v>
      </c>
      <c r="I126" s="95"/>
      <c r="J126" s="95"/>
      <c r="K126" s="95"/>
      <c r="L126" s="95"/>
      <c r="M126" s="95"/>
      <c r="N126" s="95"/>
      <c r="O126" s="201">
        <f t="shared" si="131"/>
        <v>0</v>
      </c>
      <c r="P126" s="95"/>
      <c r="Q126" s="95"/>
      <c r="R126" s="95"/>
      <c r="S126" s="95"/>
      <c r="T126" s="95"/>
      <c r="U126" s="95"/>
      <c r="V126" s="201">
        <f t="shared" si="133"/>
        <v>0</v>
      </c>
      <c r="W126" s="200">
        <f t="shared" si="134"/>
        <v>0</v>
      </c>
      <c r="X126" s="308">
        <f t="shared" si="135"/>
        <v>0</v>
      </c>
      <c r="Y126" s="95"/>
      <c r="Z126" s="95"/>
      <c r="AA126" s="198">
        <f t="shared" si="143"/>
        <v>0</v>
      </c>
      <c r="AB126" s="308">
        <f t="shared" si="136"/>
        <v>0</v>
      </c>
      <c r="AC126" s="95"/>
      <c r="AD126" s="95"/>
      <c r="AE126" s="198">
        <f t="shared" si="144"/>
        <v>0</v>
      </c>
      <c r="AF126" s="308">
        <f t="shared" si="137"/>
        <v>0</v>
      </c>
    </row>
    <row r="127" spans="1:32" ht="12.95" customHeight="1" outlineLevel="2">
      <c r="A127" s="325"/>
      <c r="B127" s="331"/>
      <c r="C127" s="335" t="s">
        <v>1025</v>
      </c>
      <c r="D127" s="95"/>
      <c r="E127" s="95"/>
      <c r="F127" s="95"/>
      <c r="G127" s="95"/>
      <c r="H127" s="198">
        <f t="shared" si="138"/>
        <v>0</v>
      </c>
      <c r="I127" s="95"/>
      <c r="J127" s="95"/>
      <c r="K127" s="95"/>
      <c r="L127" s="95"/>
      <c r="M127" s="95"/>
      <c r="N127" s="95"/>
      <c r="O127" s="201">
        <f t="shared" si="131"/>
        <v>0</v>
      </c>
      <c r="P127" s="95"/>
      <c r="Q127" s="95"/>
      <c r="R127" s="95"/>
      <c r="S127" s="95"/>
      <c r="T127" s="95"/>
      <c r="U127" s="95"/>
      <c r="V127" s="201">
        <f t="shared" si="133"/>
        <v>0</v>
      </c>
      <c r="W127" s="200">
        <f t="shared" si="134"/>
        <v>0</v>
      </c>
      <c r="X127" s="308">
        <f t="shared" si="135"/>
        <v>0</v>
      </c>
      <c r="Y127" s="95"/>
      <c r="Z127" s="95"/>
      <c r="AA127" s="198">
        <f t="shared" si="143"/>
        <v>0</v>
      </c>
      <c r="AB127" s="308">
        <f t="shared" si="136"/>
        <v>0</v>
      </c>
      <c r="AC127" s="95"/>
      <c r="AD127" s="95"/>
      <c r="AE127" s="198">
        <f t="shared" si="144"/>
        <v>0</v>
      </c>
      <c r="AF127" s="308">
        <f t="shared" si="137"/>
        <v>0</v>
      </c>
    </row>
    <row r="128" spans="1:32" ht="12.95" customHeight="1" outlineLevel="2">
      <c r="A128" s="325"/>
      <c r="B128" s="331"/>
      <c r="C128" s="407" t="s">
        <v>1047</v>
      </c>
      <c r="D128" s="95"/>
      <c r="E128" s="95"/>
      <c r="F128" s="95"/>
      <c r="G128" s="95"/>
      <c r="H128" s="198">
        <f t="shared" si="138"/>
        <v>0</v>
      </c>
      <c r="I128" s="95"/>
      <c r="J128" s="95"/>
      <c r="K128" s="95"/>
      <c r="L128" s="95"/>
      <c r="M128" s="95"/>
      <c r="N128" s="95"/>
      <c r="O128" s="201">
        <f t="shared" si="131"/>
        <v>0</v>
      </c>
      <c r="P128" s="95"/>
      <c r="Q128" s="95"/>
      <c r="R128" s="95"/>
      <c r="S128" s="95"/>
      <c r="T128" s="95"/>
      <c r="U128" s="95"/>
      <c r="V128" s="201">
        <f t="shared" si="133"/>
        <v>0</v>
      </c>
      <c r="W128" s="200">
        <f t="shared" si="134"/>
        <v>0</v>
      </c>
      <c r="X128" s="308">
        <f t="shared" si="135"/>
        <v>0</v>
      </c>
      <c r="Y128" s="95"/>
      <c r="Z128" s="95"/>
      <c r="AA128" s="198">
        <f t="shared" si="143"/>
        <v>0</v>
      </c>
      <c r="AB128" s="308">
        <f t="shared" si="136"/>
        <v>0</v>
      </c>
      <c r="AC128" s="95"/>
      <c r="AD128" s="95"/>
      <c r="AE128" s="198">
        <f t="shared" si="144"/>
        <v>0</v>
      </c>
      <c r="AF128" s="308">
        <f t="shared" si="137"/>
        <v>0</v>
      </c>
    </row>
    <row r="129" spans="1:32" ht="12.95" customHeight="1" outlineLevel="2">
      <c r="A129" s="325"/>
      <c r="B129" s="331"/>
      <c r="C129" s="335" t="s">
        <v>1042</v>
      </c>
      <c r="D129" s="95"/>
      <c r="E129" s="95"/>
      <c r="F129" s="95"/>
      <c r="G129" s="95"/>
      <c r="H129" s="198">
        <f t="shared" si="138"/>
        <v>0</v>
      </c>
      <c r="I129" s="95"/>
      <c r="J129" s="95"/>
      <c r="K129" s="95"/>
      <c r="L129" s="95"/>
      <c r="M129" s="95"/>
      <c r="N129" s="95"/>
      <c r="O129" s="201">
        <f t="shared" si="131"/>
        <v>0</v>
      </c>
      <c r="P129" s="95"/>
      <c r="Q129" s="95"/>
      <c r="R129" s="95"/>
      <c r="S129" s="95"/>
      <c r="T129" s="95"/>
      <c r="U129" s="95"/>
      <c r="V129" s="201">
        <f t="shared" si="133"/>
        <v>0</v>
      </c>
      <c r="W129" s="200">
        <f t="shared" si="134"/>
        <v>0</v>
      </c>
      <c r="X129" s="308">
        <f t="shared" si="135"/>
        <v>0</v>
      </c>
      <c r="Y129" s="95"/>
      <c r="Z129" s="95"/>
      <c r="AA129" s="198">
        <f t="shared" si="143"/>
        <v>0</v>
      </c>
      <c r="AB129" s="308">
        <f t="shared" si="136"/>
        <v>0</v>
      </c>
      <c r="AC129" s="95"/>
      <c r="AD129" s="95"/>
      <c r="AE129" s="198">
        <f t="shared" si="144"/>
        <v>0</v>
      </c>
      <c r="AF129" s="308">
        <f t="shared" si="137"/>
        <v>0</v>
      </c>
    </row>
    <row r="130" spans="1:32" ht="12.95" customHeight="1" outlineLevel="1">
      <c r="A130" s="325"/>
      <c r="B130" s="331" t="s">
        <v>1097</v>
      </c>
      <c r="C130" s="334" t="s">
        <v>1026</v>
      </c>
      <c r="D130" s="198">
        <f>SUM(D131:D152)</f>
        <v>0</v>
      </c>
      <c r="E130" s="198">
        <f>SUM(E131:E152)</f>
        <v>0</v>
      </c>
      <c r="F130" s="198">
        <f>SUM(F131:F152)</f>
        <v>0</v>
      </c>
      <c r="G130" s="198">
        <f>SUM(G131:G152)</f>
        <v>0</v>
      </c>
      <c r="H130" s="198">
        <f t="shared" si="138"/>
        <v>0</v>
      </c>
      <c r="I130" s="198">
        <f t="shared" ref="I130:N130" si="145">SUM(I131:I152)</f>
        <v>0</v>
      </c>
      <c r="J130" s="198">
        <f t="shared" si="145"/>
        <v>0</v>
      </c>
      <c r="K130" s="198">
        <f t="shared" si="145"/>
        <v>0</v>
      </c>
      <c r="L130" s="198">
        <f t="shared" si="145"/>
        <v>0</v>
      </c>
      <c r="M130" s="198">
        <f t="shared" si="145"/>
        <v>0</v>
      </c>
      <c r="N130" s="198">
        <f t="shared" si="145"/>
        <v>0</v>
      </c>
      <c r="O130" s="200">
        <f t="shared" si="131"/>
        <v>0</v>
      </c>
      <c r="P130" s="198">
        <f t="shared" ref="P130:U130" si="146">SUM(P131:P152)</f>
        <v>0</v>
      </c>
      <c r="Q130" s="198">
        <f t="shared" si="146"/>
        <v>0</v>
      </c>
      <c r="R130" s="198">
        <f t="shared" si="146"/>
        <v>0</v>
      </c>
      <c r="S130" s="198">
        <f t="shared" si="146"/>
        <v>0</v>
      </c>
      <c r="T130" s="198">
        <f t="shared" si="146"/>
        <v>0</v>
      </c>
      <c r="U130" s="198">
        <f t="shared" si="146"/>
        <v>0</v>
      </c>
      <c r="V130" s="200">
        <f t="shared" si="133"/>
        <v>0</v>
      </c>
      <c r="W130" s="200">
        <f t="shared" si="134"/>
        <v>0</v>
      </c>
      <c r="X130" s="209">
        <f t="shared" si="135"/>
        <v>0</v>
      </c>
      <c r="Y130" s="198">
        <f>SUM(Y131:Y152)</f>
        <v>0</v>
      </c>
      <c r="Z130" s="198">
        <f>SUM(Z131:Z152)</f>
        <v>0</v>
      </c>
      <c r="AA130" s="198">
        <f>SUM(AA131:AA152)</f>
        <v>0</v>
      </c>
      <c r="AB130" s="209">
        <f t="shared" si="136"/>
        <v>0</v>
      </c>
      <c r="AC130" s="198">
        <f>SUM(AC131:AC152)</f>
        <v>0</v>
      </c>
      <c r="AD130" s="198">
        <f>SUM(AD131:AD152)</f>
        <v>0</v>
      </c>
      <c r="AE130" s="198">
        <f>SUM(AE131:AE152)</f>
        <v>0</v>
      </c>
      <c r="AF130" s="209">
        <f t="shared" si="137"/>
        <v>0</v>
      </c>
    </row>
    <row r="131" spans="1:32" ht="12.95" customHeight="1" outlineLevel="2">
      <c r="A131" s="325"/>
      <c r="B131" s="331"/>
      <c r="C131" s="335" t="s">
        <v>1027</v>
      </c>
      <c r="D131" s="95"/>
      <c r="E131" s="95"/>
      <c r="F131" s="95"/>
      <c r="G131" s="95"/>
      <c r="H131" s="198">
        <f t="shared" si="138"/>
        <v>0</v>
      </c>
      <c r="I131" s="95"/>
      <c r="J131" s="95"/>
      <c r="K131" s="95"/>
      <c r="L131" s="95"/>
      <c r="M131" s="95"/>
      <c r="N131" s="95"/>
      <c r="O131" s="201">
        <f t="shared" si="131"/>
        <v>0</v>
      </c>
      <c r="P131" s="95"/>
      <c r="Q131" s="95"/>
      <c r="R131" s="95"/>
      <c r="S131" s="95"/>
      <c r="T131" s="95"/>
      <c r="U131" s="95"/>
      <c r="V131" s="201">
        <f t="shared" si="133"/>
        <v>0</v>
      </c>
      <c r="W131" s="200">
        <f t="shared" si="134"/>
        <v>0</v>
      </c>
      <c r="X131" s="308">
        <f t="shared" si="135"/>
        <v>0</v>
      </c>
      <c r="Y131" s="95"/>
      <c r="Z131" s="95"/>
      <c r="AA131" s="198">
        <f t="shared" ref="AA131:AA153" si="147">Y131+Z131</f>
        <v>0</v>
      </c>
      <c r="AB131" s="308">
        <f t="shared" si="136"/>
        <v>0</v>
      </c>
      <c r="AC131" s="95"/>
      <c r="AD131" s="95"/>
      <c r="AE131" s="198">
        <f t="shared" ref="AE131:AE153" si="148">AC131+AD131</f>
        <v>0</v>
      </c>
      <c r="AF131" s="308">
        <f t="shared" si="137"/>
        <v>0</v>
      </c>
    </row>
    <row r="132" spans="1:32" ht="12.95" customHeight="1" outlineLevel="2">
      <c r="A132" s="325"/>
      <c r="B132" s="331"/>
      <c r="C132" s="335" t="s">
        <v>1028</v>
      </c>
      <c r="D132" s="95"/>
      <c r="E132" s="95"/>
      <c r="F132" s="95"/>
      <c r="G132" s="95"/>
      <c r="H132" s="198">
        <f t="shared" si="138"/>
        <v>0</v>
      </c>
      <c r="I132" s="95"/>
      <c r="J132" s="95"/>
      <c r="K132" s="95"/>
      <c r="L132" s="95"/>
      <c r="M132" s="95"/>
      <c r="N132" s="95"/>
      <c r="O132" s="201">
        <f t="shared" si="131"/>
        <v>0</v>
      </c>
      <c r="P132" s="95"/>
      <c r="Q132" s="95"/>
      <c r="R132" s="95"/>
      <c r="S132" s="95"/>
      <c r="T132" s="95"/>
      <c r="U132" s="95"/>
      <c r="V132" s="201">
        <f t="shared" si="133"/>
        <v>0</v>
      </c>
      <c r="W132" s="200">
        <f t="shared" si="134"/>
        <v>0</v>
      </c>
      <c r="X132" s="308">
        <f t="shared" si="135"/>
        <v>0</v>
      </c>
      <c r="Y132" s="95"/>
      <c r="Z132" s="95"/>
      <c r="AA132" s="198">
        <f t="shared" si="147"/>
        <v>0</v>
      </c>
      <c r="AB132" s="308">
        <f t="shared" si="136"/>
        <v>0</v>
      </c>
      <c r="AC132" s="95"/>
      <c r="AD132" s="95"/>
      <c r="AE132" s="198">
        <f t="shared" si="148"/>
        <v>0</v>
      </c>
      <c r="AF132" s="308">
        <f t="shared" si="137"/>
        <v>0</v>
      </c>
    </row>
    <row r="133" spans="1:32" ht="12.95" customHeight="1" outlineLevel="2">
      <c r="A133" s="325"/>
      <c r="B133" s="331"/>
      <c r="C133" s="335" t="s">
        <v>1029</v>
      </c>
      <c r="D133" s="95"/>
      <c r="E133" s="95"/>
      <c r="F133" s="95"/>
      <c r="G133" s="95"/>
      <c r="H133" s="198">
        <f t="shared" si="138"/>
        <v>0</v>
      </c>
      <c r="I133" s="95"/>
      <c r="J133" s="95"/>
      <c r="K133" s="95"/>
      <c r="L133" s="95"/>
      <c r="M133" s="95"/>
      <c r="N133" s="95"/>
      <c r="O133" s="201">
        <f t="shared" si="131"/>
        <v>0</v>
      </c>
      <c r="P133" s="95"/>
      <c r="Q133" s="95"/>
      <c r="R133" s="95"/>
      <c r="S133" s="95"/>
      <c r="T133" s="95"/>
      <c r="U133" s="95"/>
      <c r="V133" s="201">
        <f t="shared" si="133"/>
        <v>0</v>
      </c>
      <c r="W133" s="200">
        <f t="shared" si="134"/>
        <v>0</v>
      </c>
      <c r="X133" s="308">
        <f t="shared" si="135"/>
        <v>0</v>
      </c>
      <c r="Y133" s="95"/>
      <c r="Z133" s="95"/>
      <c r="AA133" s="198">
        <f t="shared" si="147"/>
        <v>0</v>
      </c>
      <c r="AB133" s="308">
        <f t="shared" si="136"/>
        <v>0</v>
      </c>
      <c r="AC133" s="95"/>
      <c r="AD133" s="95"/>
      <c r="AE133" s="198">
        <f t="shared" si="148"/>
        <v>0</v>
      </c>
      <c r="AF133" s="308">
        <f t="shared" si="137"/>
        <v>0</v>
      </c>
    </row>
    <row r="134" spans="1:32" ht="12.95" customHeight="1" outlineLevel="2">
      <c r="A134" s="325"/>
      <c r="B134" s="331"/>
      <c r="C134" s="335" t="s">
        <v>1030</v>
      </c>
      <c r="D134" s="95"/>
      <c r="E134" s="95"/>
      <c r="F134" s="95"/>
      <c r="G134" s="95"/>
      <c r="H134" s="198">
        <f t="shared" si="138"/>
        <v>0</v>
      </c>
      <c r="I134" s="95"/>
      <c r="J134" s="95"/>
      <c r="K134" s="95"/>
      <c r="L134" s="95"/>
      <c r="M134" s="95"/>
      <c r="N134" s="95"/>
      <c r="O134" s="201">
        <f t="shared" si="131"/>
        <v>0</v>
      </c>
      <c r="P134" s="95"/>
      <c r="Q134" s="95"/>
      <c r="R134" s="95"/>
      <c r="S134" s="95"/>
      <c r="T134" s="95"/>
      <c r="U134" s="95"/>
      <c r="V134" s="201">
        <f t="shared" si="133"/>
        <v>0</v>
      </c>
      <c r="W134" s="200">
        <f t="shared" si="134"/>
        <v>0</v>
      </c>
      <c r="X134" s="308">
        <f t="shared" si="135"/>
        <v>0</v>
      </c>
      <c r="Y134" s="95"/>
      <c r="Z134" s="95"/>
      <c r="AA134" s="198">
        <f t="shared" si="147"/>
        <v>0</v>
      </c>
      <c r="AB134" s="308">
        <f t="shared" si="136"/>
        <v>0</v>
      </c>
      <c r="AC134" s="95"/>
      <c r="AD134" s="95"/>
      <c r="AE134" s="198">
        <f t="shared" si="148"/>
        <v>0</v>
      </c>
      <c r="AF134" s="308">
        <f t="shared" si="137"/>
        <v>0</v>
      </c>
    </row>
    <row r="135" spans="1:32" ht="12.95" customHeight="1" outlineLevel="2">
      <c r="A135" s="325"/>
      <c r="B135" s="331"/>
      <c r="C135" s="335" t="s">
        <v>1031</v>
      </c>
      <c r="D135" s="95"/>
      <c r="E135" s="95"/>
      <c r="F135" s="95"/>
      <c r="G135" s="95"/>
      <c r="H135" s="198">
        <f t="shared" si="138"/>
        <v>0</v>
      </c>
      <c r="I135" s="95"/>
      <c r="J135" s="95"/>
      <c r="K135" s="95"/>
      <c r="L135" s="95"/>
      <c r="M135" s="95"/>
      <c r="N135" s="95"/>
      <c r="O135" s="201">
        <f t="shared" si="131"/>
        <v>0</v>
      </c>
      <c r="P135" s="95"/>
      <c r="Q135" s="95"/>
      <c r="R135" s="95"/>
      <c r="S135" s="95"/>
      <c r="T135" s="95"/>
      <c r="U135" s="95"/>
      <c r="V135" s="201">
        <f t="shared" si="133"/>
        <v>0</v>
      </c>
      <c r="W135" s="200">
        <f t="shared" si="134"/>
        <v>0</v>
      </c>
      <c r="X135" s="308">
        <f t="shared" si="135"/>
        <v>0</v>
      </c>
      <c r="Y135" s="95"/>
      <c r="Z135" s="95"/>
      <c r="AA135" s="198">
        <f t="shared" si="147"/>
        <v>0</v>
      </c>
      <c r="AB135" s="308">
        <f t="shared" si="136"/>
        <v>0</v>
      </c>
      <c r="AC135" s="95"/>
      <c r="AD135" s="95"/>
      <c r="AE135" s="198">
        <f t="shared" si="148"/>
        <v>0</v>
      </c>
      <c r="AF135" s="308">
        <f t="shared" si="137"/>
        <v>0</v>
      </c>
    </row>
    <row r="136" spans="1:32" ht="12.95" customHeight="1" outlineLevel="2">
      <c r="A136" s="325"/>
      <c r="B136" s="331"/>
      <c r="C136" s="335" t="s">
        <v>1032</v>
      </c>
      <c r="D136" s="95"/>
      <c r="E136" s="95"/>
      <c r="F136" s="95"/>
      <c r="G136" s="95"/>
      <c r="H136" s="198">
        <f t="shared" si="138"/>
        <v>0</v>
      </c>
      <c r="I136" s="95"/>
      <c r="J136" s="95"/>
      <c r="K136" s="95"/>
      <c r="L136" s="95"/>
      <c r="M136" s="95"/>
      <c r="N136" s="95"/>
      <c r="O136" s="201">
        <f t="shared" si="131"/>
        <v>0</v>
      </c>
      <c r="P136" s="95"/>
      <c r="Q136" s="95"/>
      <c r="R136" s="95"/>
      <c r="S136" s="95"/>
      <c r="T136" s="95"/>
      <c r="U136" s="95"/>
      <c r="V136" s="201">
        <f t="shared" si="133"/>
        <v>0</v>
      </c>
      <c r="W136" s="200">
        <f t="shared" si="134"/>
        <v>0</v>
      </c>
      <c r="X136" s="308">
        <f t="shared" si="135"/>
        <v>0</v>
      </c>
      <c r="Y136" s="95"/>
      <c r="Z136" s="95"/>
      <c r="AA136" s="198">
        <f t="shared" si="147"/>
        <v>0</v>
      </c>
      <c r="AB136" s="308">
        <f t="shared" si="136"/>
        <v>0</v>
      </c>
      <c r="AC136" s="95"/>
      <c r="AD136" s="95"/>
      <c r="AE136" s="198">
        <f t="shared" si="148"/>
        <v>0</v>
      </c>
      <c r="AF136" s="308">
        <f t="shared" si="137"/>
        <v>0</v>
      </c>
    </row>
    <row r="137" spans="1:32" ht="12.95" customHeight="1" outlineLevel="2">
      <c r="A137" s="325"/>
      <c r="B137" s="331"/>
      <c r="C137" s="335" t="s">
        <v>1033</v>
      </c>
      <c r="D137" s="95"/>
      <c r="E137" s="95"/>
      <c r="F137" s="95"/>
      <c r="G137" s="95"/>
      <c r="H137" s="198">
        <f t="shared" si="138"/>
        <v>0</v>
      </c>
      <c r="I137" s="95"/>
      <c r="J137" s="95"/>
      <c r="K137" s="95"/>
      <c r="L137" s="95"/>
      <c r="M137" s="95"/>
      <c r="N137" s="95"/>
      <c r="O137" s="201">
        <f t="shared" si="131"/>
        <v>0</v>
      </c>
      <c r="P137" s="95"/>
      <c r="Q137" s="95"/>
      <c r="R137" s="95"/>
      <c r="S137" s="95"/>
      <c r="T137" s="95"/>
      <c r="U137" s="95"/>
      <c r="V137" s="201">
        <f t="shared" si="133"/>
        <v>0</v>
      </c>
      <c r="W137" s="200">
        <f t="shared" si="134"/>
        <v>0</v>
      </c>
      <c r="X137" s="308">
        <f t="shared" si="135"/>
        <v>0</v>
      </c>
      <c r="Y137" s="95"/>
      <c r="Z137" s="95"/>
      <c r="AA137" s="198">
        <f t="shared" si="147"/>
        <v>0</v>
      </c>
      <c r="AB137" s="308">
        <f t="shared" si="136"/>
        <v>0</v>
      </c>
      <c r="AC137" s="95"/>
      <c r="AD137" s="95"/>
      <c r="AE137" s="198">
        <f t="shared" si="148"/>
        <v>0</v>
      </c>
      <c r="AF137" s="308">
        <f t="shared" si="137"/>
        <v>0</v>
      </c>
    </row>
    <row r="138" spans="1:32" ht="12.95" customHeight="1" outlineLevel="2">
      <c r="A138" s="325"/>
      <c r="B138" s="331"/>
      <c r="C138" s="335" t="s">
        <v>1034</v>
      </c>
      <c r="D138" s="95"/>
      <c r="E138" s="95"/>
      <c r="F138" s="95"/>
      <c r="G138" s="95"/>
      <c r="H138" s="198">
        <f t="shared" si="138"/>
        <v>0</v>
      </c>
      <c r="I138" s="95"/>
      <c r="J138" s="95"/>
      <c r="K138" s="95"/>
      <c r="L138" s="95"/>
      <c r="M138" s="95"/>
      <c r="N138" s="95"/>
      <c r="O138" s="201">
        <f t="shared" si="131"/>
        <v>0</v>
      </c>
      <c r="P138" s="95"/>
      <c r="Q138" s="95"/>
      <c r="R138" s="95"/>
      <c r="S138" s="95"/>
      <c r="T138" s="95"/>
      <c r="U138" s="95"/>
      <c r="V138" s="201">
        <f t="shared" si="133"/>
        <v>0</v>
      </c>
      <c r="W138" s="200">
        <f t="shared" si="134"/>
        <v>0</v>
      </c>
      <c r="X138" s="308">
        <f t="shared" si="135"/>
        <v>0</v>
      </c>
      <c r="Y138" s="95"/>
      <c r="Z138" s="95"/>
      <c r="AA138" s="198">
        <f t="shared" si="147"/>
        <v>0</v>
      </c>
      <c r="AB138" s="308">
        <f t="shared" si="136"/>
        <v>0</v>
      </c>
      <c r="AC138" s="95"/>
      <c r="AD138" s="95"/>
      <c r="AE138" s="198">
        <f t="shared" si="148"/>
        <v>0</v>
      </c>
      <c r="AF138" s="308">
        <f t="shared" si="137"/>
        <v>0</v>
      </c>
    </row>
    <row r="139" spans="1:32" ht="12.95" customHeight="1" outlineLevel="2">
      <c r="A139" s="325"/>
      <c r="B139" s="331"/>
      <c r="C139" s="335" t="s">
        <v>1035</v>
      </c>
      <c r="D139" s="95"/>
      <c r="E139" s="95"/>
      <c r="F139" s="95"/>
      <c r="G139" s="95"/>
      <c r="H139" s="198">
        <f t="shared" si="138"/>
        <v>0</v>
      </c>
      <c r="I139" s="95"/>
      <c r="J139" s="95"/>
      <c r="K139" s="95"/>
      <c r="L139" s="95"/>
      <c r="M139" s="95"/>
      <c r="N139" s="95"/>
      <c r="O139" s="201">
        <f t="shared" si="131"/>
        <v>0</v>
      </c>
      <c r="P139" s="95"/>
      <c r="Q139" s="95"/>
      <c r="R139" s="95"/>
      <c r="S139" s="95"/>
      <c r="T139" s="95"/>
      <c r="U139" s="95"/>
      <c r="V139" s="201">
        <f t="shared" si="133"/>
        <v>0</v>
      </c>
      <c r="W139" s="200">
        <f t="shared" si="134"/>
        <v>0</v>
      </c>
      <c r="X139" s="308">
        <f t="shared" si="135"/>
        <v>0</v>
      </c>
      <c r="Y139" s="95"/>
      <c r="Z139" s="95"/>
      <c r="AA139" s="198">
        <f t="shared" si="147"/>
        <v>0</v>
      </c>
      <c r="AB139" s="308">
        <f t="shared" si="136"/>
        <v>0</v>
      </c>
      <c r="AC139" s="95"/>
      <c r="AD139" s="95"/>
      <c r="AE139" s="198">
        <f t="shared" si="148"/>
        <v>0</v>
      </c>
      <c r="AF139" s="308">
        <f t="shared" si="137"/>
        <v>0</v>
      </c>
    </row>
    <row r="140" spans="1:32" ht="12.95" customHeight="1" outlineLevel="2">
      <c r="A140" s="325"/>
      <c r="B140" s="331"/>
      <c r="C140" s="335" t="s">
        <v>1036</v>
      </c>
      <c r="D140" s="95"/>
      <c r="E140" s="95"/>
      <c r="F140" s="95"/>
      <c r="G140" s="95"/>
      <c r="H140" s="198">
        <f t="shared" si="138"/>
        <v>0</v>
      </c>
      <c r="I140" s="95"/>
      <c r="J140" s="95"/>
      <c r="K140" s="95"/>
      <c r="L140" s="95"/>
      <c r="M140" s="95"/>
      <c r="N140" s="95"/>
      <c r="O140" s="201">
        <f t="shared" si="131"/>
        <v>0</v>
      </c>
      <c r="P140" s="95"/>
      <c r="Q140" s="95"/>
      <c r="R140" s="95"/>
      <c r="S140" s="95"/>
      <c r="T140" s="95"/>
      <c r="U140" s="95"/>
      <c r="V140" s="201">
        <f t="shared" si="133"/>
        <v>0</v>
      </c>
      <c r="W140" s="200">
        <f t="shared" si="134"/>
        <v>0</v>
      </c>
      <c r="X140" s="308">
        <f t="shared" si="135"/>
        <v>0</v>
      </c>
      <c r="Y140" s="95"/>
      <c r="Z140" s="95"/>
      <c r="AA140" s="198">
        <f t="shared" si="147"/>
        <v>0</v>
      </c>
      <c r="AB140" s="308">
        <f t="shared" si="136"/>
        <v>0</v>
      </c>
      <c r="AC140" s="95"/>
      <c r="AD140" s="95"/>
      <c r="AE140" s="198">
        <f t="shared" si="148"/>
        <v>0</v>
      </c>
      <c r="AF140" s="308">
        <f t="shared" si="137"/>
        <v>0</v>
      </c>
    </row>
    <row r="141" spans="1:32" ht="12.95" customHeight="1" outlineLevel="2">
      <c r="A141" s="325"/>
      <c r="B141" s="331"/>
      <c r="C141" s="335" t="s">
        <v>1037</v>
      </c>
      <c r="D141" s="95"/>
      <c r="E141" s="95"/>
      <c r="F141" s="95"/>
      <c r="G141" s="95"/>
      <c r="H141" s="198">
        <f t="shared" si="138"/>
        <v>0</v>
      </c>
      <c r="I141" s="95"/>
      <c r="J141" s="95"/>
      <c r="K141" s="95"/>
      <c r="L141" s="95"/>
      <c r="M141" s="95"/>
      <c r="N141" s="95"/>
      <c r="O141" s="201">
        <f t="shared" si="131"/>
        <v>0</v>
      </c>
      <c r="P141" s="95"/>
      <c r="Q141" s="95"/>
      <c r="R141" s="95"/>
      <c r="S141" s="95"/>
      <c r="T141" s="95"/>
      <c r="U141" s="95"/>
      <c r="V141" s="201">
        <f t="shared" si="133"/>
        <v>0</v>
      </c>
      <c r="W141" s="200">
        <f t="shared" si="134"/>
        <v>0</v>
      </c>
      <c r="X141" s="308">
        <f t="shared" si="135"/>
        <v>0</v>
      </c>
      <c r="Y141" s="95"/>
      <c r="Z141" s="95"/>
      <c r="AA141" s="198">
        <f t="shared" si="147"/>
        <v>0</v>
      </c>
      <c r="AB141" s="308">
        <f t="shared" si="136"/>
        <v>0</v>
      </c>
      <c r="AC141" s="95"/>
      <c r="AD141" s="95"/>
      <c r="AE141" s="198">
        <f t="shared" si="148"/>
        <v>0</v>
      </c>
      <c r="AF141" s="308">
        <f t="shared" si="137"/>
        <v>0</v>
      </c>
    </row>
    <row r="142" spans="1:32" ht="12.95" customHeight="1" outlineLevel="2">
      <c r="A142" s="325"/>
      <c r="B142" s="331"/>
      <c r="C142" s="335" t="s">
        <v>1038</v>
      </c>
      <c r="D142" s="95"/>
      <c r="E142" s="95"/>
      <c r="F142" s="95"/>
      <c r="G142" s="95"/>
      <c r="H142" s="198">
        <f t="shared" si="138"/>
        <v>0</v>
      </c>
      <c r="I142" s="95"/>
      <c r="J142" s="95"/>
      <c r="K142" s="95"/>
      <c r="L142" s="95"/>
      <c r="M142" s="95"/>
      <c r="N142" s="95"/>
      <c r="O142" s="201">
        <f t="shared" si="131"/>
        <v>0</v>
      </c>
      <c r="P142" s="95"/>
      <c r="Q142" s="95"/>
      <c r="R142" s="95"/>
      <c r="S142" s="95"/>
      <c r="T142" s="95"/>
      <c r="U142" s="95"/>
      <c r="V142" s="201">
        <f t="shared" si="133"/>
        <v>0</v>
      </c>
      <c r="W142" s="200">
        <f t="shared" si="134"/>
        <v>0</v>
      </c>
      <c r="X142" s="308">
        <f t="shared" si="135"/>
        <v>0</v>
      </c>
      <c r="Y142" s="95"/>
      <c r="Z142" s="95"/>
      <c r="AA142" s="198">
        <f t="shared" si="147"/>
        <v>0</v>
      </c>
      <c r="AB142" s="308">
        <f t="shared" si="136"/>
        <v>0</v>
      </c>
      <c r="AC142" s="95"/>
      <c r="AD142" s="95"/>
      <c r="AE142" s="198">
        <f t="shared" si="148"/>
        <v>0</v>
      </c>
      <c r="AF142" s="308">
        <f t="shared" si="137"/>
        <v>0</v>
      </c>
    </row>
    <row r="143" spans="1:32" ht="12.95" customHeight="1" outlineLevel="2">
      <c r="A143" s="325"/>
      <c r="B143" s="331"/>
      <c r="C143" s="335" t="s">
        <v>1039</v>
      </c>
      <c r="D143" s="95"/>
      <c r="E143" s="95"/>
      <c r="F143" s="95"/>
      <c r="G143" s="95"/>
      <c r="H143" s="198">
        <f t="shared" si="138"/>
        <v>0</v>
      </c>
      <c r="I143" s="95"/>
      <c r="J143" s="95"/>
      <c r="K143" s="95"/>
      <c r="L143" s="95"/>
      <c r="M143" s="95"/>
      <c r="N143" s="95"/>
      <c r="O143" s="201">
        <f t="shared" si="131"/>
        <v>0</v>
      </c>
      <c r="P143" s="95"/>
      <c r="Q143" s="95"/>
      <c r="R143" s="95"/>
      <c r="S143" s="95"/>
      <c r="T143" s="95"/>
      <c r="U143" s="95"/>
      <c r="V143" s="201">
        <f t="shared" si="133"/>
        <v>0</v>
      </c>
      <c r="W143" s="200">
        <f t="shared" si="134"/>
        <v>0</v>
      </c>
      <c r="X143" s="308">
        <f t="shared" si="135"/>
        <v>0</v>
      </c>
      <c r="Y143" s="95"/>
      <c r="Z143" s="95"/>
      <c r="AA143" s="198">
        <f t="shared" si="147"/>
        <v>0</v>
      </c>
      <c r="AB143" s="308">
        <f t="shared" si="136"/>
        <v>0</v>
      </c>
      <c r="AC143" s="95"/>
      <c r="AD143" s="95"/>
      <c r="AE143" s="198">
        <f t="shared" si="148"/>
        <v>0</v>
      </c>
      <c r="AF143" s="308">
        <f t="shared" si="137"/>
        <v>0</v>
      </c>
    </row>
    <row r="144" spans="1:32" ht="12.95" customHeight="1" outlineLevel="2">
      <c r="A144" s="325"/>
      <c r="B144" s="331"/>
      <c r="C144" s="335" t="s">
        <v>1040</v>
      </c>
      <c r="D144" s="95"/>
      <c r="E144" s="95"/>
      <c r="F144" s="95"/>
      <c r="G144" s="95"/>
      <c r="H144" s="198">
        <f t="shared" si="138"/>
        <v>0</v>
      </c>
      <c r="I144" s="95"/>
      <c r="J144" s="95"/>
      <c r="K144" s="95"/>
      <c r="L144" s="95"/>
      <c r="M144" s="95"/>
      <c r="N144" s="95"/>
      <c r="O144" s="201">
        <f t="shared" si="131"/>
        <v>0</v>
      </c>
      <c r="P144" s="95"/>
      <c r="Q144" s="95"/>
      <c r="R144" s="95"/>
      <c r="S144" s="95"/>
      <c r="T144" s="95"/>
      <c r="U144" s="95"/>
      <c r="V144" s="201">
        <f t="shared" si="133"/>
        <v>0</v>
      </c>
      <c r="W144" s="200">
        <f t="shared" si="134"/>
        <v>0</v>
      </c>
      <c r="X144" s="308">
        <f t="shared" si="135"/>
        <v>0</v>
      </c>
      <c r="Y144" s="95"/>
      <c r="Z144" s="95"/>
      <c r="AA144" s="198">
        <f t="shared" si="147"/>
        <v>0</v>
      </c>
      <c r="AB144" s="308">
        <f t="shared" si="136"/>
        <v>0</v>
      </c>
      <c r="AC144" s="95"/>
      <c r="AD144" s="95"/>
      <c r="AE144" s="198">
        <f t="shared" si="148"/>
        <v>0</v>
      </c>
      <c r="AF144" s="308">
        <f t="shared" si="137"/>
        <v>0</v>
      </c>
    </row>
    <row r="145" spans="1:32" ht="12.95" customHeight="1" outlineLevel="2">
      <c r="A145" s="325"/>
      <c r="B145" s="331"/>
      <c r="C145" s="335" t="s">
        <v>1041</v>
      </c>
      <c r="D145" s="95"/>
      <c r="E145" s="95"/>
      <c r="F145" s="95"/>
      <c r="G145" s="95"/>
      <c r="H145" s="198">
        <f t="shared" si="138"/>
        <v>0</v>
      </c>
      <c r="I145" s="95"/>
      <c r="J145" s="95"/>
      <c r="K145" s="95"/>
      <c r="L145" s="95"/>
      <c r="M145" s="95"/>
      <c r="N145" s="95"/>
      <c r="O145" s="201">
        <f t="shared" si="131"/>
        <v>0</v>
      </c>
      <c r="P145" s="95"/>
      <c r="Q145" s="95"/>
      <c r="R145" s="95"/>
      <c r="S145" s="95"/>
      <c r="T145" s="95"/>
      <c r="U145" s="95"/>
      <c r="V145" s="201">
        <f t="shared" si="133"/>
        <v>0</v>
      </c>
      <c r="W145" s="200">
        <f t="shared" si="134"/>
        <v>0</v>
      </c>
      <c r="X145" s="308">
        <f t="shared" si="135"/>
        <v>0</v>
      </c>
      <c r="Y145" s="95"/>
      <c r="Z145" s="95"/>
      <c r="AA145" s="198">
        <f t="shared" si="147"/>
        <v>0</v>
      </c>
      <c r="AB145" s="308">
        <f t="shared" si="136"/>
        <v>0</v>
      </c>
      <c r="AC145" s="95"/>
      <c r="AD145" s="95"/>
      <c r="AE145" s="198">
        <f t="shared" si="148"/>
        <v>0</v>
      </c>
      <c r="AF145" s="308">
        <f t="shared" si="137"/>
        <v>0</v>
      </c>
    </row>
    <row r="146" spans="1:32" ht="12.95" customHeight="1" outlineLevel="2">
      <c r="A146" s="325"/>
      <c r="B146" s="331"/>
      <c r="C146" s="407" t="s">
        <v>1048</v>
      </c>
      <c r="D146" s="95"/>
      <c r="E146" s="95"/>
      <c r="F146" s="95"/>
      <c r="G146" s="95"/>
      <c r="H146" s="198">
        <f t="shared" si="138"/>
        <v>0</v>
      </c>
      <c r="I146" s="95"/>
      <c r="J146" s="95"/>
      <c r="K146" s="95"/>
      <c r="L146" s="95"/>
      <c r="M146" s="95"/>
      <c r="N146" s="95"/>
      <c r="O146" s="201">
        <f t="shared" si="131"/>
        <v>0</v>
      </c>
      <c r="P146" s="95"/>
      <c r="Q146" s="95"/>
      <c r="R146" s="95"/>
      <c r="S146" s="95"/>
      <c r="T146" s="95"/>
      <c r="U146" s="95"/>
      <c r="V146" s="201">
        <f t="shared" si="133"/>
        <v>0</v>
      </c>
      <c r="W146" s="200">
        <f t="shared" si="134"/>
        <v>0</v>
      </c>
      <c r="X146" s="308">
        <f t="shared" si="135"/>
        <v>0</v>
      </c>
      <c r="Y146" s="95"/>
      <c r="Z146" s="95"/>
      <c r="AA146" s="198">
        <f t="shared" si="147"/>
        <v>0</v>
      </c>
      <c r="AB146" s="308">
        <f t="shared" si="136"/>
        <v>0</v>
      </c>
      <c r="AC146" s="95"/>
      <c r="AD146" s="95"/>
      <c r="AE146" s="198">
        <f t="shared" si="148"/>
        <v>0</v>
      </c>
      <c r="AF146" s="308">
        <f t="shared" si="137"/>
        <v>0</v>
      </c>
    </row>
    <row r="147" spans="1:32" ht="12.95" customHeight="1" outlineLevel="2">
      <c r="A147" s="325"/>
      <c r="B147" s="331"/>
      <c r="C147" s="333" t="s">
        <v>1057</v>
      </c>
      <c r="D147" s="95"/>
      <c r="E147" s="95"/>
      <c r="F147" s="95"/>
      <c r="G147" s="95"/>
      <c r="H147" s="198">
        <f t="shared" si="138"/>
        <v>0</v>
      </c>
      <c r="I147" s="95"/>
      <c r="J147" s="95"/>
      <c r="K147" s="95"/>
      <c r="L147" s="95"/>
      <c r="M147" s="95"/>
      <c r="N147" s="95"/>
      <c r="O147" s="201">
        <f t="shared" si="131"/>
        <v>0</v>
      </c>
      <c r="P147" s="95"/>
      <c r="Q147" s="95"/>
      <c r="R147" s="95"/>
      <c r="S147" s="95"/>
      <c r="T147" s="95"/>
      <c r="U147" s="95"/>
      <c r="V147" s="201">
        <f t="shared" si="133"/>
        <v>0</v>
      </c>
      <c r="W147" s="200">
        <f t="shared" si="134"/>
        <v>0</v>
      </c>
      <c r="X147" s="308">
        <f t="shared" si="135"/>
        <v>0</v>
      </c>
      <c r="Y147" s="95"/>
      <c r="Z147" s="95"/>
      <c r="AA147" s="198">
        <f t="shared" si="147"/>
        <v>0</v>
      </c>
      <c r="AB147" s="308">
        <f t="shared" si="136"/>
        <v>0</v>
      </c>
      <c r="AC147" s="95"/>
      <c r="AD147" s="95"/>
      <c r="AE147" s="198">
        <f t="shared" si="148"/>
        <v>0</v>
      </c>
      <c r="AF147" s="308">
        <f t="shared" si="137"/>
        <v>0</v>
      </c>
    </row>
    <row r="148" spans="1:32" ht="12.95" customHeight="1" outlineLevel="2">
      <c r="A148" s="325"/>
      <c r="B148" s="331"/>
      <c r="C148" s="333" t="s">
        <v>1058</v>
      </c>
      <c r="D148" s="95"/>
      <c r="E148" s="95"/>
      <c r="F148" s="95"/>
      <c r="G148" s="95"/>
      <c r="H148" s="198">
        <f t="shared" si="138"/>
        <v>0</v>
      </c>
      <c r="I148" s="95"/>
      <c r="J148" s="95"/>
      <c r="K148" s="95"/>
      <c r="L148" s="95"/>
      <c r="M148" s="95"/>
      <c r="N148" s="95"/>
      <c r="O148" s="201">
        <f t="shared" si="131"/>
        <v>0</v>
      </c>
      <c r="P148" s="95"/>
      <c r="Q148" s="95"/>
      <c r="R148" s="95"/>
      <c r="S148" s="95"/>
      <c r="T148" s="95"/>
      <c r="U148" s="95"/>
      <c r="V148" s="201">
        <f t="shared" si="133"/>
        <v>0</v>
      </c>
      <c r="W148" s="200">
        <f t="shared" si="134"/>
        <v>0</v>
      </c>
      <c r="X148" s="308">
        <f t="shared" si="135"/>
        <v>0</v>
      </c>
      <c r="Y148" s="95"/>
      <c r="Z148" s="95"/>
      <c r="AA148" s="198">
        <f t="shared" si="147"/>
        <v>0</v>
      </c>
      <c r="AB148" s="308">
        <f t="shared" si="136"/>
        <v>0</v>
      </c>
      <c r="AC148" s="95"/>
      <c r="AD148" s="95"/>
      <c r="AE148" s="198">
        <f t="shared" si="148"/>
        <v>0</v>
      </c>
      <c r="AF148" s="308">
        <f t="shared" si="137"/>
        <v>0</v>
      </c>
    </row>
    <row r="149" spans="1:32" ht="12.95" customHeight="1" outlineLevel="2">
      <c r="A149" s="325"/>
      <c r="B149" s="331"/>
      <c r="C149" s="333" t="s">
        <v>1077</v>
      </c>
      <c r="D149" s="95"/>
      <c r="E149" s="95"/>
      <c r="F149" s="95"/>
      <c r="G149" s="95"/>
      <c r="H149" s="198">
        <f t="shared" si="138"/>
        <v>0</v>
      </c>
      <c r="I149" s="95"/>
      <c r="J149" s="95"/>
      <c r="K149" s="95"/>
      <c r="L149" s="95"/>
      <c r="M149" s="95"/>
      <c r="N149" s="95"/>
      <c r="O149" s="201">
        <f t="shared" si="131"/>
        <v>0</v>
      </c>
      <c r="P149" s="95"/>
      <c r="Q149" s="95"/>
      <c r="R149" s="95"/>
      <c r="S149" s="95"/>
      <c r="T149" s="95"/>
      <c r="U149" s="95"/>
      <c r="V149" s="201">
        <f t="shared" si="133"/>
        <v>0</v>
      </c>
      <c r="W149" s="200">
        <f t="shared" si="134"/>
        <v>0</v>
      </c>
      <c r="X149" s="308">
        <f t="shared" si="135"/>
        <v>0</v>
      </c>
      <c r="Y149" s="95"/>
      <c r="Z149" s="95"/>
      <c r="AA149" s="198">
        <f t="shared" si="147"/>
        <v>0</v>
      </c>
      <c r="AB149" s="308">
        <f t="shared" si="136"/>
        <v>0</v>
      </c>
      <c r="AC149" s="95"/>
      <c r="AD149" s="95"/>
      <c r="AE149" s="198">
        <f t="shared" si="148"/>
        <v>0</v>
      </c>
      <c r="AF149" s="308">
        <f t="shared" si="137"/>
        <v>0</v>
      </c>
    </row>
    <row r="150" spans="1:32" ht="12.95" customHeight="1" outlineLevel="2">
      <c r="A150" s="325"/>
      <c r="B150" s="331"/>
      <c r="C150" s="333" t="s">
        <v>1078</v>
      </c>
      <c r="D150" s="95"/>
      <c r="E150" s="95"/>
      <c r="F150" s="95"/>
      <c r="G150" s="95"/>
      <c r="H150" s="198">
        <f t="shared" si="138"/>
        <v>0</v>
      </c>
      <c r="I150" s="95"/>
      <c r="J150" s="95"/>
      <c r="K150" s="95"/>
      <c r="L150" s="95"/>
      <c r="M150" s="95"/>
      <c r="N150" s="95"/>
      <c r="O150" s="201">
        <f t="shared" si="131"/>
        <v>0</v>
      </c>
      <c r="P150" s="95"/>
      <c r="Q150" s="95"/>
      <c r="R150" s="95"/>
      <c r="S150" s="95"/>
      <c r="T150" s="95"/>
      <c r="U150" s="95"/>
      <c r="V150" s="201">
        <f t="shared" si="133"/>
        <v>0</v>
      </c>
      <c r="W150" s="200">
        <f t="shared" si="134"/>
        <v>0</v>
      </c>
      <c r="X150" s="308">
        <f t="shared" si="135"/>
        <v>0</v>
      </c>
      <c r="Y150" s="95"/>
      <c r="Z150" s="95"/>
      <c r="AA150" s="198">
        <f t="shared" si="147"/>
        <v>0</v>
      </c>
      <c r="AB150" s="308">
        <f t="shared" si="136"/>
        <v>0</v>
      </c>
      <c r="AC150" s="95"/>
      <c r="AD150" s="95"/>
      <c r="AE150" s="198">
        <f t="shared" si="148"/>
        <v>0</v>
      </c>
      <c r="AF150" s="308">
        <f t="shared" si="137"/>
        <v>0</v>
      </c>
    </row>
    <row r="151" spans="1:32" ht="12.95" customHeight="1" outlineLevel="2">
      <c r="A151" s="325"/>
      <c r="B151" s="331"/>
      <c r="C151" s="333" t="s">
        <v>1059</v>
      </c>
      <c r="D151" s="95"/>
      <c r="E151" s="95"/>
      <c r="F151" s="95"/>
      <c r="G151" s="95"/>
      <c r="H151" s="198">
        <f t="shared" si="138"/>
        <v>0</v>
      </c>
      <c r="I151" s="95"/>
      <c r="J151" s="95"/>
      <c r="K151" s="95"/>
      <c r="L151" s="95"/>
      <c r="M151" s="95"/>
      <c r="N151" s="95"/>
      <c r="O151" s="201">
        <f t="shared" si="131"/>
        <v>0</v>
      </c>
      <c r="P151" s="95"/>
      <c r="Q151" s="95"/>
      <c r="R151" s="95"/>
      <c r="S151" s="95"/>
      <c r="T151" s="95"/>
      <c r="U151" s="95"/>
      <c r="V151" s="201">
        <f t="shared" si="133"/>
        <v>0</v>
      </c>
      <c r="W151" s="200">
        <f t="shared" si="134"/>
        <v>0</v>
      </c>
      <c r="X151" s="308">
        <f t="shared" si="135"/>
        <v>0</v>
      </c>
      <c r="Y151" s="95"/>
      <c r="Z151" s="95"/>
      <c r="AA151" s="198">
        <f t="shared" si="147"/>
        <v>0</v>
      </c>
      <c r="AB151" s="308">
        <f t="shared" si="136"/>
        <v>0</v>
      </c>
      <c r="AC151" s="95"/>
      <c r="AD151" s="95"/>
      <c r="AE151" s="198">
        <f t="shared" si="148"/>
        <v>0</v>
      </c>
      <c r="AF151" s="308">
        <f t="shared" si="137"/>
        <v>0</v>
      </c>
    </row>
    <row r="152" spans="1:32" ht="12.95" customHeight="1" outlineLevel="2">
      <c r="A152" s="325"/>
      <c r="B152" s="331"/>
      <c r="C152" s="333" t="s">
        <v>1042</v>
      </c>
      <c r="D152" s="95"/>
      <c r="E152" s="95"/>
      <c r="F152" s="95"/>
      <c r="G152" s="95"/>
      <c r="H152" s="198">
        <f t="shared" si="138"/>
        <v>0</v>
      </c>
      <c r="I152" s="95"/>
      <c r="J152" s="95"/>
      <c r="K152" s="95"/>
      <c r="L152" s="95"/>
      <c r="M152" s="95"/>
      <c r="N152" s="95"/>
      <c r="O152" s="201">
        <f t="shared" si="131"/>
        <v>0</v>
      </c>
      <c r="P152" s="95"/>
      <c r="Q152" s="95"/>
      <c r="R152" s="95"/>
      <c r="S152" s="95"/>
      <c r="T152" s="95"/>
      <c r="U152" s="95"/>
      <c r="V152" s="201">
        <f t="shared" si="133"/>
        <v>0</v>
      </c>
      <c r="W152" s="200">
        <f t="shared" si="134"/>
        <v>0</v>
      </c>
      <c r="X152" s="308">
        <f t="shared" si="135"/>
        <v>0</v>
      </c>
      <c r="Y152" s="95"/>
      <c r="Z152" s="95"/>
      <c r="AA152" s="198">
        <f t="shared" si="147"/>
        <v>0</v>
      </c>
      <c r="AB152" s="308">
        <f t="shared" si="136"/>
        <v>0</v>
      </c>
      <c r="AC152" s="95"/>
      <c r="AD152" s="95"/>
      <c r="AE152" s="198">
        <f t="shared" si="148"/>
        <v>0</v>
      </c>
      <c r="AF152" s="308">
        <f t="shared" si="137"/>
        <v>0</v>
      </c>
    </row>
    <row r="153" spans="1:32" ht="12.95" customHeight="1" outlineLevel="1">
      <c r="A153" s="325"/>
      <c r="B153" s="331" t="s">
        <v>1081</v>
      </c>
      <c r="C153" s="331" t="s">
        <v>1068</v>
      </c>
      <c r="D153" s="95"/>
      <c r="E153" s="95"/>
      <c r="F153" s="95"/>
      <c r="G153" s="95"/>
      <c r="H153" s="198">
        <f t="shared" si="138"/>
        <v>0</v>
      </c>
      <c r="I153" s="95"/>
      <c r="J153" s="95"/>
      <c r="K153" s="95"/>
      <c r="L153" s="95"/>
      <c r="M153" s="95"/>
      <c r="N153" s="95"/>
      <c r="O153" s="201">
        <f t="shared" si="131"/>
        <v>0</v>
      </c>
      <c r="P153" s="95"/>
      <c r="Q153" s="95"/>
      <c r="R153" s="95"/>
      <c r="S153" s="95"/>
      <c r="T153" s="95"/>
      <c r="U153" s="95"/>
      <c r="V153" s="201">
        <f t="shared" si="133"/>
        <v>0</v>
      </c>
      <c r="W153" s="200">
        <f t="shared" si="134"/>
        <v>0</v>
      </c>
      <c r="X153" s="308">
        <f t="shared" si="135"/>
        <v>0</v>
      </c>
      <c r="Y153" s="95"/>
      <c r="Z153" s="95"/>
      <c r="AA153" s="198">
        <f t="shared" si="147"/>
        <v>0</v>
      </c>
      <c r="AB153" s="308">
        <f t="shared" si="136"/>
        <v>0</v>
      </c>
      <c r="AC153" s="95"/>
      <c r="AD153" s="95"/>
      <c r="AE153" s="198">
        <f t="shared" si="148"/>
        <v>0</v>
      </c>
      <c r="AF153" s="308">
        <f t="shared" si="137"/>
        <v>0</v>
      </c>
    </row>
    <row r="154" spans="1:32" ht="12.95" customHeight="1" outlineLevel="1">
      <c r="A154" s="325"/>
      <c r="B154" s="331" t="s">
        <v>1098</v>
      </c>
      <c r="C154" s="331" t="s">
        <v>1046</v>
      </c>
      <c r="D154" s="198">
        <f>SUM(D155:D156)</f>
        <v>0</v>
      </c>
      <c r="E154" s="198">
        <f>SUM(E155:E156)</f>
        <v>0</v>
      </c>
      <c r="F154" s="198">
        <f>SUM(F155:F156)</f>
        <v>0</v>
      </c>
      <c r="G154" s="198">
        <f>SUM(G155:G156)</f>
        <v>0</v>
      </c>
      <c r="H154" s="198">
        <f t="shared" si="138"/>
        <v>0</v>
      </c>
      <c r="I154" s="198">
        <f t="shared" ref="I154:N154" si="149">SUM(I155:I156)</f>
        <v>0</v>
      </c>
      <c r="J154" s="198">
        <f t="shared" si="149"/>
        <v>0</v>
      </c>
      <c r="K154" s="198">
        <f t="shared" si="149"/>
        <v>0</v>
      </c>
      <c r="L154" s="198">
        <f t="shared" si="149"/>
        <v>0</v>
      </c>
      <c r="M154" s="198">
        <f t="shared" si="149"/>
        <v>0</v>
      </c>
      <c r="N154" s="198">
        <f t="shared" si="149"/>
        <v>0</v>
      </c>
      <c r="O154" s="200">
        <f t="shared" si="131"/>
        <v>0</v>
      </c>
      <c r="P154" s="198">
        <f t="shared" ref="P154:U154" si="150">SUM(P155:P156)</f>
        <v>0</v>
      </c>
      <c r="Q154" s="198">
        <f t="shared" si="150"/>
        <v>0</v>
      </c>
      <c r="R154" s="198">
        <f t="shared" si="150"/>
        <v>0</v>
      </c>
      <c r="S154" s="198">
        <f t="shared" si="150"/>
        <v>0</v>
      </c>
      <c r="T154" s="198">
        <f t="shared" si="150"/>
        <v>0</v>
      </c>
      <c r="U154" s="198">
        <f t="shared" si="150"/>
        <v>0</v>
      </c>
      <c r="V154" s="200">
        <f t="shared" si="133"/>
        <v>0</v>
      </c>
      <c r="W154" s="200">
        <f t="shared" si="134"/>
        <v>0</v>
      </c>
      <c r="X154" s="209">
        <f t="shared" si="135"/>
        <v>0</v>
      </c>
      <c r="Y154" s="198">
        <f>SUM(Y155:Y156)</f>
        <v>0</v>
      </c>
      <c r="Z154" s="198">
        <f>SUM(Z155:Z156)</f>
        <v>0</v>
      </c>
      <c r="AA154" s="198">
        <f>SUM(AA155:AA156)</f>
        <v>0</v>
      </c>
      <c r="AB154" s="209">
        <f t="shared" si="136"/>
        <v>0</v>
      </c>
      <c r="AC154" s="198">
        <f>SUM(AC155:AC156)</f>
        <v>0</v>
      </c>
      <c r="AD154" s="198">
        <f>SUM(AD155:AD156)</f>
        <v>0</v>
      </c>
      <c r="AE154" s="198">
        <f>SUM(AE155:AE156)</f>
        <v>0</v>
      </c>
      <c r="AF154" s="209">
        <f t="shared" si="137"/>
        <v>0</v>
      </c>
    </row>
    <row r="155" spans="1:32" ht="12.95" customHeight="1" outlineLevel="2">
      <c r="A155" s="325"/>
      <c r="B155" s="331"/>
      <c r="C155" s="337" t="s">
        <v>717</v>
      </c>
      <c r="D155" s="95"/>
      <c r="E155" s="95"/>
      <c r="F155" s="95"/>
      <c r="G155" s="95"/>
      <c r="H155" s="198">
        <f t="shared" si="138"/>
        <v>0</v>
      </c>
      <c r="I155" s="95"/>
      <c r="J155" s="95"/>
      <c r="K155" s="95"/>
      <c r="L155" s="95"/>
      <c r="M155" s="95"/>
      <c r="N155" s="95"/>
      <c r="O155" s="201">
        <f t="shared" si="131"/>
        <v>0</v>
      </c>
      <c r="P155" s="95"/>
      <c r="Q155" s="95"/>
      <c r="R155" s="95"/>
      <c r="S155" s="95"/>
      <c r="T155" s="95"/>
      <c r="U155" s="95"/>
      <c r="V155" s="201">
        <f t="shared" si="133"/>
        <v>0</v>
      </c>
      <c r="W155" s="200">
        <f t="shared" si="134"/>
        <v>0</v>
      </c>
      <c r="X155" s="308">
        <f t="shared" si="135"/>
        <v>0</v>
      </c>
      <c r="Y155" s="95"/>
      <c r="Z155" s="95"/>
      <c r="AA155" s="198">
        <f>Y155+Z155</f>
        <v>0</v>
      </c>
      <c r="AB155" s="308">
        <f t="shared" si="136"/>
        <v>0</v>
      </c>
      <c r="AC155" s="95"/>
      <c r="AD155" s="95"/>
      <c r="AE155" s="198">
        <f>AC155+AD155</f>
        <v>0</v>
      </c>
      <c r="AF155" s="308">
        <f t="shared" si="137"/>
        <v>0</v>
      </c>
    </row>
    <row r="156" spans="1:32" ht="12.95" customHeight="1" outlineLevel="2">
      <c r="A156" s="325"/>
      <c r="B156" s="331"/>
      <c r="C156" s="337" t="s">
        <v>1042</v>
      </c>
      <c r="D156" s="95"/>
      <c r="E156" s="95"/>
      <c r="F156" s="95"/>
      <c r="G156" s="95"/>
      <c r="H156" s="198">
        <f t="shared" si="138"/>
        <v>0</v>
      </c>
      <c r="I156" s="95"/>
      <c r="J156" s="95"/>
      <c r="K156" s="95"/>
      <c r="L156" s="95"/>
      <c r="M156" s="95"/>
      <c r="N156" s="95"/>
      <c r="O156" s="201">
        <f t="shared" si="131"/>
        <v>0</v>
      </c>
      <c r="P156" s="95"/>
      <c r="Q156" s="95"/>
      <c r="R156" s="95"/>
      <c r="S156" s="95"/>
      <c r="T156" s="95"/>
      <c r="U156" s="95"/>
      <c r="V156" s="201">
        <f t="shared" si="133"/>
        <v>0</v>
      </c>
      <c r="W156" s="200">
        <f t="shared" si="134"/>
        <v>0</v>
      </c>
      <c r="X156" s="308">
        <f t="shared" si="135"/>
        <v>0</v>
      </c>
      <c r="Y156" s="95"/>
      <c r="Z156" s="95"/>
      <c r="AA156" s="198">
        <f>Y156+Z156</f>
        <v>0</v>
      </c>
      <c r="AB156" s="308">
        <f t="shared" si="136"/>
        <v>0</v>
      </c>
      <c r="AC156" s="95"/>
      <c r="AD156" s="95"/>
      <c r="AE156" s="198">
        <f>AC156+AD156</f>
        <v>0</v>
      </c>
      <c r="AF156" s="308">
        <f t="shared" si="137"/>
        <v>0</v>
      </c>
    </row>
    <row r="157" spans="1:32" ht="12.95" customHeight="1" outlineLevel="1">
      <c r="A157" s="325"/>
      <c r="B157" s="331" t="s">
        <v>1082</v>
      </c>
      <c r="C157" s="331" t="s">
        <v>1069</v>
      </c>
      <c r="D157" s="95"/>
      <c r="E157" s="95"/>
      <c r="F157" s="95"/>
      <c r="G157" s="95"/>
      <c r="H157" s="198">
        <f t="shared" si="138"/>
        <v>0</v>
      </c>
      <c r="I157" s="95"/>
      <c r="J157" s="95"/>
      <c r="K157" s="95"/>
      <c r="L157" s="95"/>
      <c r="M157" s="95"/>
      <c r="N157" s="95"/>
      <c r="O157" s="201">
        <f t="shared" si="131"/>
        <v>0</v>
      </c>
      <c r="P157" s="95"/>
      <c r="Q157" s="95"/>
      <c r="R157" s="95"/>
      <c r="S157" s="95"/>
      <c r="T157" s="95"/>
      <c r="U157" s="95"/>
      <c r="V157" s="201">
        <f t="shared" si="133"/>
        <v>0</v>
      </c>
      <c r="W157" s="200">
        <f t="shared" si="134"/>
        <v>0</v>
      </c>
      <c r="X157" s="308">
        <f t="shared" si="135"/>
        <v>0</v>
      </c>
      <c r="Y157" s="95"/>
      <c r="Z157" s="95"/>
      <c r="AA157" s="198">
        <f>Y157+Z157</f>
        <v>0</v>
      </c>
      <c r="AB157" s="308">
        <f t="shared" si="136"/>
        <v>0</v>
      </c>
      <c r="AC157" s="95"/>
      <c r="AD157" s="95"/>
      <c r="AE157" s="198">
        <f>AC157+AD157</f>
        <v>0</v>
      </c>
      <c r="AF157" s="308">
        <f t="shared" si="137"/>
        <v>0</v>
      </c>
    </row>
    <row r="158" spans="1:32" ht="12.95" customHeight="1" outlineLevel="1">
      <c r="A158" s="325"/>
      <c r="B158" s="331" t="s">
        <v>1083</v>
      </c>
      <c r="C158" s="331" t="s">
        <v>1070</v>
      </c>
      <c r="D158" s="95"/>
      <c r="E158" s="95"/>
      <c r="F158" s="95"/>
      <c r="G158" s="95"/>
      <c r="H158" s="198">
        <f t="shared" si="138"/>
        <v>0</v>
      </c>
      <c r="I158" s="95"/>
      <c r="J158" s="95"/>
      <c r="K158" s="95"/>
      <c r="L158" s="95"/>
      <c r="M158" s="95"/>
      <c r="N158" s="95"/>
      <c r="O158" s="201">
        <f t="shared" si="131"/>
        <v>0</v>
      </c>
      <c r="P158" s="95"/>
      <c r="Q158" s="95"/>
      <c r="R158" s="95"/>
      <c r="S158" s="95"/>
      <c r="T158" s="95"/>
      <c r="U158" s="95"/>
      <c r="V158" s="201">
        <f t="shared" si="133"/>
        <v>0</v>
      </c>
      <c r="W158" s="200">
        <f t="shared" si="134"/>
        <v>0</v>
      </c>
      <c r="X158" s="308">
        <f t="shared" si="135"/>
        <v>0</v>
      </c>
      <c r="Y158" s="95"/>
      <c r="Z158" s="95"/>
      <c r="AA158" s="198">
        <f>Y158+Z158</f>
        <v>0</v>
      </c>
      <c r="AB158" s="308">
        <f t="shared" si="136"/>
        <v>0</v>
      </c>
      <c r="AC158" s="95"/>
      <c r="AD158" s="95"/>
      <c r="AE158" s="198">
        <f>AC158+AD158</f>
        <v>0</v>
      </c>
      <c r="AF158" s="308">
        <f t="shared" si="137"/>
        <v>0</v>
      </c>
    </row>
    <row r="159" spans="1:32" ht="12.95" customHeight="1" outlineLevel="1">
      <c r="A159" s="325"/>
      <c r="B159" s="331" t="s">
        <v>1095</v>
      </c>
      <c r="C159" s="331" t="s">
        <v>1071</v>
      </c>
      <c r="D159" s="198">
        <f>SUM(D160:D163)</f>
        <v>0</v>
      </c>
      <c r="E159" s="198">
        <f>SUM(E160:E163)</f>
        <v>0</v>
      </c>
      <c r="F159" s="198">
        <f>SUM(F160:F163)</f>
        <v>0</v>
      </c>
      <c r="G159" s="198">
        <f>SUM(G160:G163)</f>
        <v>0</v>
      </c>
      <c r="H159" s="198">
        <f t="shared" si="138"/>
        <v>0</v>
      </c>
      <c r="I159" s="198">
        <f t="shared" ref="I159:N159" si="151">SUM(I160:I163)</f>
        <v>0</v>
      </c>
      <c r="J159" s="198">
        <f t="shared" si="151"/>
        <v>0</v>
      </c>
      <c r="K159" s="198">
        <f t="shared" si="151"/>
        <v>0</v>
      </c>
      <c r="L159" s="198">
        <f t="shared" si="151"/>
        <v>0</v>
      </c>
      <c r="M159" s="198">
        <f t="shared" si="151"/>
        <v>0</v>
      </c>
      <c r="N159" s="198">
        <f t="shared" si="151"/>
        <v>0</v>
      </c>
      <c r="O159" s="200">
        <f t="shared" si="131"/>
        <v>0</v>
      </c>
      <c r="P159" s="198">
        <f t="shared" ref="P159:U159" si="152">SUM(P160:P163)</f>
        <v>0</v>
      </c>
      <c r="Q159" s="198">
        <f t="shared" si="152"/>
        <v>0</v>
      </c>
      <c r="R159" s="198">
        <f t="shared" si="152"/>
        <v>0</v>
      </c>
      <c r="S159" s="198">
        <f t="shared" si="152"/>
        <v>0</v>
      </c>
      <c r="T159" s="198">
        <f t="shared" si="152"/>
        <v>0</v>
      </c>
      <c r="U159" s="198">
        <f t="shared" si="152"/>
        <v>0</v>
      </c>
      <c r="V159" s="200">
        <f t="shared" si="133"/>
        <v>0</v>
      </c>
      <c r="W159" s="200">
        <f t="shared" si="134"/>
        <v>0</v>
      </c>
      <c r="X159" s="209">
        <f t="shared" si="135"/>
        <v>0</v>
      </c>
      <c r="Y159" s="198">
        <f>SUM(Y160:Y163)</f>
        <v>0</v>
      </c>
      <c r="Z159" s="198">
        <f>SUM(Z160:Z163)</f>
        <v>0</v>
      </c>
      <c r="AA159" s="198">
        <f>SUM(AA160:AA163)</f>
        <v>0</v>
      </c>
      <c r="AB159" s="209">
        <f t="shared" si="136"/>
        <v>0</v>
      </c>
      <c r="AC159" s="198">
        <f>SUM(AC160:AC163)</f>
        <v>0</v>
      </c>
      <c r="AD159" s="198">
        <f>SUM(AD160:AD163)</f>
        <v>0</v>
      </c>
      <c r="AE159" s="198">
        <f>SUM(AE160:AE163)</f>
        <v>0</v>
      </c>
      <c r="AF159" s="209">
        <f t="shared" si="137"/>
        <v>0</v>
      </c>
    </row>
    <row r="160" spans="1:32" ht="12.95" customHeight="1" outlineLevel="2">
      <c r="A160" s="325"/>
      <c r="B160" s="331"/>
      <c r="C160" s="338" t="s">
        <v>1043</v>
      </c>
      <c r="D160" s="95"/>
      <c r="E160" s="95"/>
      <c r="F160" s="95"/>
      <c r="G160" s="95"/>
      <c r="H160" s="198">
        <f t="shared" si="138"/>
        <v>0</v>
      </c>
      <c r="I160" s="95"/>
      <c r="J160" s="95"/>
      <c r="K160" s="95"/>
      <c r="L160" s="95"/>
      <c r="M160" s="95"/>
      <c r="N160" s="95"/>
      <c r="O160" s="201">
        <f t="shared" si="131"/>
        <v>0</v>
      </c>
      <c r="P160" s="95"/>
      <c r="Q160" s="95"/>
      <c r="R160" s="95"/>
      <c r="S160" s="95"/>
      <c r="T160" s="95"/>
      <c r="U160" s="95"/>
      <c r="V160" s="201">
        <f t="shared" si="133"/>
        <v>0</v>
      </c>
      <c r="W160" s="200">
        <f t="shared" si="134"/>
        <v>0</v>
      </c>
      <c r="X160" s="308">
        <f t="shared" si="135"/>
        <v>0</v>
      </c>
      <c r="Y160" s="95"/>
      <c r="Z160" s="95"/>
      <c r="AA160" s="198">
        <f t="shared" ref="AA160:AA165" si="153">Y160+Z160</f>
        <v>0</v>
      </c>
      <c r="AB160" s="308">
        <f t="shared" si="136"/>
        <v>0</v>
      </c>
      <c r="AC160" s="95"/>
      <c r="AD160" s="95"/>
      <c r="AE160" s="198">
        <f t="shared" ref="AE160:AE165" si="154">AC160+AD160</f>
        <v>0</v>
      </c>
      <c r="AF160" s="308">
        <f t="shared" si="137"/>
        <v>0</v>
      </c>
    </row>
    <row r="161" spans="1:32" ht="12.95" customHeight="1" outlineLevel="2">
      <c r="A161" s="325"/>
      <c r="B161" s="331"/>
      <c r="C161" s="338" t="s">
        <v>1044</v>
      </c>
      <c r="D161" s="95"/>
      <c r="E161" s="95"/>
      <c r="F161" s="95"/>
      <c r="G161" s="95"/>
      <c r="H161" s="198">
        <f t="shared" si="138"/>
        <v>0</v>
      </c>
      <c r="I161" s="95"/>
      <c r="J161" s="95"/>
      <c r="K161" s="95"/>
      <c r="L161" s="95"/>
      <c r="M161" s="95"/>
      <c r="N161" s="95"/>
      <c r="O161" s="201">
        <f t="shared" si="131"/>
        <v>0</v>
      </c>
      <c r="P161" s="95"/>
      <c r="Q161" s="95"/>
      <c r="R161" s="95"/>
      <c r="S161" s="95"/>
      <c r="T161" s="95"/>
      <c r="U161" s="95"/>
      <c r="V161" s="201">
        <f t="shared" si="133"/>
        <v>0</v>
      </c>
      <c r="W161" s="200">
        <f t="shared" si="134"/>
        <v>0</v>
      </c>
      <c r="X161" s="308">
        <f t="shared" si="135"/>
        <v>0</v>
      </c>
      <c r="Y161" s="95"/>
      <c r="Z161" s="95"/>
      <c r="AA161" s="198">
        <f t="shared" si="153"/>
        <v>0</v>
      </c>
      <c r="AB161" s="308">
        <f t="shared" si="136"/>
        <v>0</v>
      </c>
      <c r="AC161" s="95"/>
      <c r="AD161" s="95"/>
      <c r="AE161" s="198">
        <f t="shared" si="154"/>
        <v>0</v>
      </c>
      <c r="AF161" s="308">
        <f t="shared" si="137"/>
        <v>0</v>
      </c>
    </row>
    <row r="162" spans="1:32" ht="12.95" customHeight="1" outlineLevel="2">
      <c r="A162" s="325"/>
      <c r="B162" s="331"/>
      <c r="C162" s="338" t="s">
        <v>1045</v>
      </c>
      <c r="D162" s="95"/>
      <c r="E162" s="95"/>
      <c r="F162" s="95"/>
      <c r="G162" s="95"/>
      <c r="H162" s="198">
        <f t="shared" si="138"/>
        <v>0</v>
      </c>
      <c r="I162" s="95"/>
      <c r="J162" s="95"/>
      <c r="K162" s="95"/>
      <c r="L162" s="95"/>
      <c r="M162" s="95"/>
      <c r="N162" s="95"/>
      <c r="O162" s="201">
        <f t="shared" si="131"/>
        <v>0</v>
      </c>
      <c r="P162" s="95"/>
      <c r="Q162" s="95"/>
      <c r="R162" s="95"/>
      <c r="S162" s="95"/>
      <c r="T162" s="95"/>
      <c r="U162" s="95"/>
      <c r="V162" s="201">
        <f t="shared" si="133"/>
        <v>0</v>
      </c>
      <c r="W162" s="200">
        <f t="shared" si="134"/>
        <v>0</v>
      </c>
      <c r="X162" s="308">
        <f t="shared" si="135"/>
        <v>0</v>
      </c>
      <c r="Y162" s="95"/>
      <c r="Z162" s="95"/>
      <c r="AA162" s="198">
        <f t="shared" si="153"/>
        <v>0</v>
      </c>
      <c r="AB162" s="308">
        <f t="shared" si="136"/>
        <v>0</v>
      </c>
      <c r="AC162" s="95"/>
      <c r="AD162" s="95"/>
      <c r="AE162" s="198">
        <f t="shared" si="154"/>
        <v>0</v>
      </c>
      <c r="AF162" s="308">
        <f t="shared" si="137"/>
        <v>0</v>
      </c>
    </row>
    <row r="163" spans="1:32" ht="12.95" customHeight="1" outlineLevel="2">
      <c r="A163" s="325"/>
      <c r="B163" s="331"/>
      <c r="C163" s="338" t="s">
        <v>1042</v>
      </c>
      <c r="D163" s="95"/>
      <c r="E163" s="95"/>
      <c r="F163" s="95"/>
      <c r="G163" s="95"/>
      <c r="H163" s="198">
        <f t="shared" si="138"/>
        <v>0</v>
      </c>
      <c r="I163" s="95"/>
      <c r="J163" s="95"/>
      <c r="K163" s="95"/>
      <c r="L163" s="95"/>
      <c r="M163" s="95"/>
      <c r="N163" s="95"/>
      <c r="O163" s="201">
        <f t="shared" si="131"/>
        <v>0</v>
      </c>
      <c r="P163" s="95"/>
      <c r="Q163" s="95"/>
      <c r="R163" s="95"/>
      <c r="S163" s="95"/>
      <c r="T163" s="95"/>
      <c r="U163" s="95"/>
      <c r="V163" s="201">
        <f t="shared" si="133"/>
        <v>0</v>
      </c>
      <c r="W163" s="200">
        <f t="shared" si="134"/>
        <v>0</v>
      </c>
      <c r="X163" s="308">
        <f t="shared" si="135"/>
        <v>0</v>
      </c>
      <c r="Y163" s="95"/>
      <c r="Z163" s="95"/>
      <c r="AA163" s="198">
        <f t="shared" si="153"/>
        <v>0</v>
      </c>
      <c r="AB163" s="308">
        <f t="shared" si="136"/>
        <v>0</v>
      </c>
      <c r="AC163" s="95"/>
      <c r="AD163" s="95"/>
      <c r="AE163" s="198">
        <f t="shared" si="154"/>
        <v>0</v>
      </c>
      <c r="AF163" s="308">
        <f t="shared" si="137"/>
        <v>0</v>
      </c>
    </row>
    <row r="164" spans="1:32" ht="12.95" customHeight="1" outlineLevel="1">
      <c r="A164" s="325"/>
      <c r="B164" s="331" t="s">
        <v>1084</v>
      </c>
      <c r="C164" s="338"/>
      <c r="D164" s="95"/>
      <c r="E164" s="95"/>
      <c r="F164" s="95"/>
      <c r="G164" s="95"/>
      <c r="H164" s="198">
        <f t="shared" si="138"/>
        <v>0</v>
      </c>
      <c r="I164" s="95"/>
      <c r="J164" s="95"/>
      <c r="K164" s="95"/>
      <c r="L164" s="95"/>
      <c r="M164" s="95"/>
      <c r="N164" s="95"/>
      <c r="O164" s="201">
        <f t="shared" si="131"/>
        <v>0</v>
      </c>
      <c r="P164" s="95"/>
      <c r="Q164" s="95"/>
      <c r="R164" s="95"/>
      <c r="S164" s="95"/>
      <c r="T164" s="95"/>
      <c r="U164" s="95"/>
      <c r="V164" s="201">
        <f t="shared" si="133"/>
        <v>0</v>
      </c>
      <c r="W164" s="200">
        <f t="shared" si="134"/>
        <v>0</v>
      </c>
      <c r="X164" s="308">
        <f t="shared" si="135"/>
        <v>0</v>
      </c>
      <c r="Y164" s="95"/>
      <c r="Z164" s="95"/>
      <c r="AA164" s="198">
        <f t="shared" si="153"/>
        <v>0</v>
      </c>
      <c r="AB164" s="308">
        <f t="shared" si="136"/>
        <v>0</v>
      </c>
      <c r="AC164" s="95"/>
      <c r="AD164" s="95"/>
      <c r="AE164" s="198">
        <f t="shared" si="154"/>
        <v>0</v>
      </c>
      <c r="AF164" s="308">
        <f t="shared" si="137"/>
        <v>0</v>
      </c>
    </row>
    <row r="165" spans="1:32" ht="12.95" customHeight="1" outlineLevel="1">
      <c r="A165" s="325"/>
      <c r="B165" s="331" t="s">
        <v>1085</v>
      </c>
      <c r="C165" s="338"/>
      <c r="D165" s="95"/>
      <c r="E165" s="95"/>
      <c r="F165" s="95"/>
      <c r="G165" s="95"/>
      <c r="H165" s="198">
        <f t="shared" si="138"/>
        <v>0</v>
      </c>
      <c r="I165" s="95"/>
      <c r="J165" s="95"/>
      <c r="K165" s="95"/>
      <c r="L165" s="95"/>
      <c r="M165" s="95"/>
      <c r="N165" s="95"/>
      <c r="O165" s="201">
        <f t="shared" si="131"/>
        <v>0</v>
      </c>
      <c r="P165" s="95"/>
      <c r="Q165" s="95"/>
      <c r="R165" s="95"/>
      <c r="S165" s="95"/>
      <c r="T165" s="95"/>
      <c r="U165" s="95"/>
      <c r="V165" s="201">
        <f t="shared" si="133"/>
        <v>0</v>
      </c>
      <c r="W165" s="200">
        <f t="shared" si="134"/>
        <v>0</v>
      </c>
      <c r="X165" s="308">
        <f t="shared" si="135"/>
        <v>0</v>
      </c>
      <c r="Y165" s="95"/>
      <c r="Z165" s="95"/>
      <c r="AA165" s="198">
        <f t="shared" si="153"/>
        <v>0</v>
      </c>
      <c r="AB165" s="308">
        <f t="shared" si="136"/>
        <v>0</v>
      </c>
      <c r="AC165" s="95"/>
      <c r="AD165" s="95"/>
      <c r="AE165" s="198">
        <f t="shared" si="154"/>
        <v>0</v>
      </c>
      <c r="AF165" s="308">
        <f t="shared" si="137"/>
        <v>0</v>
      </c>
    </row>
    <row r="166" spans="1:32" ht="12.95" customHeight="1" outlineLevel="1">
      <c r="A166" s="325"/>
      <c r="B166" s="331" t="s">
        <v>1086</v>
      </c>
      <c r="C166" s="339" t="s">
        <v>1072</v>
      </c>
      <c r="D166" s="198">
        <f>SUM(D167:D168)</f>
        <v>0</v>
      </c>
      <c r="E166" s="198">
        <f>SUM(E167:E168)</f>
        <v>0</v>
      </c>
      <c r="F166" s="198">
        <f>SUM(F167:F168)</f>
        <v>0</v>
      </c>
      <c r="G166" s="198">
        <f>SUM(G167:G168)</f>
        <v>0</v>
      </c>
      <c r="H166" s="198">
        <f t="shared" si="138"/>
        <v>0</v>
      </c>
      <c r="I166" s="198">
        <f t="shared" ref="I166:N166" si="155">SUM(I167:I168)</f>
        <v>0</v>
      </c>
      <c r="J166" s="198">
        <f t="shared" si="155"/>
        <v>0</v>
      </c>
      <c r="K166" s="198">
        <f t="shared" si="155"/>
        <v>0</v>
      </c>
      <c r="L166" s="198">
        <f t="shared" si="155"/>
        <v>0</v>
      </c>
      <c r="M166" s="198">
        <f t="shared" si="155"/>
        <v>0</v>
      </c>
      <c r="N166" s="198">
        <f t="shared" si="155"/>
        <v>0</v>
      </c>
      <c r="O166" s="200">
        <f>SUM(I166:N166)</f>
        <v>0</v>
      </c>
      <c r="P166" s="198">
        <f t="shared" ref="P166:U166" si="156">SUM(P167:P168)</f>
        <v>0</v>
      </c>
      <c r="Q166" s="198">
        <f t="shared" si="156"/>
        <v>0</v>
      </c>
      <c r="R166" s="198">
        <f t="shared" si="156"/>
        <v>0</v>
      </c>
      <c r="S166" s="198">
        <f t="shared" si="156"/>
        <v>0</v>
      </c>
      <c r="T166" s="198">
        <f t="shared" si="156"/>
        <v>0</v>
      </c>
      <c r="U166" s="198">
        <f t="shared" si="156"/>
        <v>0</v>
      </c>
      <c r="V166" s="200">
        <f>SUM(P166:U166)</f>
        <v>0</v>
      </c>
      <c r="W166" s="200">
        <f>O166+V166</f>
        <v>0</v>
      </c>
      <c r="X166" s="209">
        <f>IF(H166=0,0,W166/H166-1)</f>
        <v>0</v>
      </c>
      <c r="Y166" s="198">
        <f>SUM(Y167:Y168)</f>
        <v>0</v>
      </c>
      <c r="Z166" s="198">
        <f>SUM(Z167:Z168)</f>
        <v>0</v>
      </c>
      <c r="AA166" s="198">
        <f>SUM(AA167:AA168)</f>
        <v>0</v>
      </c>
      <c r="AB166" s="209">
        <f>IF(W166=0,0,AA166/W166-1)</f>
        <v>0</v>
      </c>
      <c r="AC166" s="198">
        <f>SUM(AC167:AC168)</f>
        <v>0</v>
      </c>
      <c r="AD166" s="198">
        <f>SUM(AD167:AD168)</f>
        <v>0</v>
      </c>
      <c r="AE166" s="198">
        <f>SUM(AE167:AE168)</f>
        <v>0</v>
      </c>
      <c r="AF166" s="209">
        <f>IF(AA166=0,0,AE166/AA166-1)</f>
        <v>0</v>
      </c>
    </row>
    <row r="167" spans="1:32" ht="12.95" customHeight="1" outlineLevel="2">
      <c r="A167" s="325"/>
      <c r="B167" s="331"/>
      <c r="C167" s="340" t="s">
        <v>1073</v>
      </c>
      <c r="D167" s="95"/>
      <c r="E167" s="95"/>
      <c r="F167" s="95"/>
      <c r="G167" s="95"/>
      <c r="H167" s="198">
        <f t="shared" si="138"/>
        <v>0</v>
      </c>
      <c r="I167" s="95"/>
      <c r="J167" s="95"/>
      <c r="K167" s="95"/>
      <c r="L167" s="95"/>
      <c r="M167" s="95"/>
      <c r="N167" s="95"/>
      <c r="O167" s="201">
        <f t="shared" ref="O167:O177" si="157">SUM(I167:N167)</f>
        <v>0</v>
      </c>
      <c r="P167" s="95"/>
      <c r="Q167" s="95"/>
      <c r="R167" s="95"/>
      <c r="S167" s="95"/>
      <c r="T167" s="95"/>
      <c r="U167" s="95"/>
      <c r="V167" s="201">
        <f t="shared" ref="V167:V177" si="158">SUM(P167:U167)</f>
        <v>0</v>
      </c>
      <c r="W167" s="200">
        <f t="shared" ref="W167:W177" si="159">O167+V167</f>
        <v>0</v>
      </c>
      <c r="X167" s="308">
        <f t="shared" ref="X167:X177" si="160">IF(H167=0,0,W167/H167-1)</f>
        <v>0</v>
      </c>
      <c r="Y167" s="95"/>
      <c r="Z167" s="95"/>
      <c r="AA167" s="198">
        <f t="shared" ref="AA167:AA177" si="161">Y167+Z167</f>
        <v>0</v>
      </c>
      <c r="AB167" s="308">
        <f t="shared" ref="AB167:AB177" si="162">IF(W167=0,0,AA167/W167-1)</f>
        <v>0</v>
      </c>
      <c r="AC167" s="95"/>
      <c r="AD167" s="95"/>
      <c r="AE167" s="198">
        <f t="shared" ref="AE167:AE177" si="163">AC167+AD167</f>
        <v>0</v>
      </c>
      <c r="AF167" s="308">
        <f t="shared" ref="AF167:AF177" si="164">IF(AA167=0,0,AE167/AA167-1)</f>
        <v>0</v>
      </c>
    </row>
    <row r="168" spans="1:32" ht="12.95" customHeight="1" outlineLevel="2">
      <c r="A168" s="325"/>
      <c r="B168" s="331"/>
      <c r="C168" s="340" t="s">
        <v>1074</v>
      </c>
      <c r="D168" s="95"/>
      <c r="E168" s="95"/>
      <c r="F168" s="95"/>
      <c r="G168" s="95"/>
      <c r="H168" s="198">
        <f t="shared" si="138"/>
        <v>0</v>
      </c>
      <c r="I168" s="95"/>
      <c r="J168" s="95"/>
      <c r="K168" s="95"/>
      <c r="L168" s="95"/>
      <c r="M168" s="95"/>
      <c r="N168" s="95"/>
      <c r="O168" s="201">
        <f t="shared" si="157"/>
        <v>0</v>
      </c>
      <c r="P168" s="95"/>
      <c r="Q168" s="95"/>
      <c r="R168" s="95"/>
      <c r="S168" s="95"/>
      <c r="T168" s="95"/>
      <c r="U168" s="95"/>
      <c r="V168" s="201">
        <f t="shared" si="158"/>
        <v>0</v>
      </c>
      <c r="W168" s="200">
        <f t="shared" si="159"/>
        <v>0</v>
      </c>
      <c r="X168" s="308">
        <f t="shared" si="160"/>
        <v>0</v>
      </c>
      <c r="Y168" s="95"/>
      <c r="Z168" s="95"/>
      <c r="AA168" s="198">
        <f t="shared" si="161"/>
        <v>0</v>
      </c>
      <c r="AB168" s="308">
        <f t="shared" si="162"/>
        <v>0</v>
      </c>
      <c r="AC168" s="95"/>
      <c r="AD168" s="95"/>
      <c r="AE168" s="198">
        <f t="shared" si="163"/>
        <v>0</v>
      </c>
      <c r="AF168" s="308">
        <f t="shared" si="164"/>
        <v>0</v>
      </c>
    </row>
    <row r="169" spans="1:32" ht="12.95" customHeight="1" outlineLevel="1">
      <c r="A169" s="325"/>
      <c r="B169" s="331" t="s">
        <v>1087</v>
      </c>
      <c r="C169" s="341"/>
      <c r="D169" s="95"/>
      <c r="E169" s="95"/>
      <c r="F169" s="95"/>
      <c r="G169" s="95"/>
      <c r="H169" s="198">
        <f t="shared" si="138"/>
        <v>0</v>
      </c>
      <c r="I169" s="95"/>
      <c r="J169" s="95"/>
      <c r="K169" s="95"/>
      <c r="L169" s="95"/>
      <c r="M169" s="95"/>
      <c r="N169" s="95"/>
      <c r="O169" s="201">
        <f t="shared" si="157"/>
        <v>0</v>
      </c>
      <c r="P169" s="95"/>
      <c r="Q169" s="95"/>
      <c r="R169" s="95"/>
      <c r="S169" s="95"/>
      <c r="T169" s="95"/>
      <c r="U169" s="95"/>
      <c r="V169" s="201">
        <f t="shared" si="158"/>
        <v>0</v>
      </c>
      <c r="W169" s="200">
        <f t="shared" si="159"/>
        <v>0</v>
      </c>
      <c r="X169" s="308">
        <f t="shared" si="160"/>
        <v>0</v>
      </c>
      <c r="Y169" s="95"/>
      <c r="Z169" s="95"/>
      <c r="AA169" s="198">
        <f t="shared" si="161"/>
        <v>0</v>
      </c>
      <c r="AB169" s="308">
        <f t="shared" si="162"/>
        <v>0</v>
      </c>
      <c r="AC169" s="95"/>
      <c r="AD169" s="95"/>
      <c r="AE169" s="198">
        <f t="shared" si="163"/>
        <v>0</v>
      </c>
      <c r="AF169" s="308">
        <f t="shared" si="164"/>
        <v>0</v>
      </c>
    </row>
    <row r="170" spans="1:32" ht="12.95" customHeight="1" outlineLevel="1">
      <c r="A170" s="325"/>
      <c r="B170" s="331" t="s">
        <v>1124</v>
      </c>
      <c r="C170" s="341"/>
      <c r="D170" s="95"/>
      <c r="E170" s="95"/>
      <c r="F170" s="95"/>
      <c r="G170" s="95"/>
      <c r="H170" s="198">
        <f t="shared" si="138"/>
        <v>0</v>
      </c>
      <c r="I170" s="95"/>
      <c r="J170" s="95"/>
      <c r="K170" s="95"/>
      <c r="L170" s="95"/>
      <c r="M170" s="95"/>
      <c r="N170" s="95"/>
      <c r="O170" s="201">
        <f t="shared" si="157"/>
        <v>0</v>
      </c>
      <c r="P170" s="95"/>
      <c r="Q170" s="95"/>
      <c r="R170" s="95"/>
      <c r="S170" s="95"/>
      <c r="T170" s="95"/>
      <c r="U170" s="95"/>
      <c r="V170" s="201">
        <f t="shared" si="158"/>
        <v>0</v>
      </c>
      <c r="W170" s="200">
        <f t="shared" si="159"/>
        <v>0</v>
      </c>
      <c r="X170" s="308">
        <f t="shared" si="160"/>
        <v>0</v>
      </c>
      <c r="Y170" s="95"/>
      <c r="Z170" s="95"/>
      <c r="AA170" s="198">
        <f t="shared" si="161"/>
        <v>0</v>
      </c>
      <c r="AB170" s="308">
        <f t="shared" si="162"/>
        <v>0</v>
      </c>
      <c r="AC170" s="95"/>
      <c r="AD170" s="95"/>
      <c r="AE170" s="198">
        <f t="shared" si="163"/>
        <v>0</v>
      </c>
      <c r="AF170" s="308">
        <f t="shared" si="164"/>
        <v>0</v>
      </c>
    </row>
    <row r="171" spans="1:32" ht="12.95" customHeight="1" outlineLevel="1">
      <c r="A171" s="325"/>
      <c r="B171" s="331" t="s">
        <v>1088</v>
      </c>
      <c r="C171" s="341"/>
      <c r="D171" s="95"/>
      <c r="E171" s="95"/>
      <c r="F171" s="95"/>
      <c r="G171" s="95"/>
      <c r="H171" s="198">
        <f t="shared" ref="H171:H178" si="165">SUM(D171:G171)</f>
        <v>0</v>
      </c>
      <c r="I171" s="95"/>
      <c r="J171" s="95"/>
      <c r="K171" s="95"/>
      <c r="L171" s="95"/>
      <c r="M171" s="95"/>
      <c r="N171" s="95"/>
      <c r="O171" s="201">
        <f t="shared" si="157"/>
        <v>0</v>
      </c>
      <c r="P171" s="95"/>
      <c r="Q171" s="95"/>
      <c r="R171" s="95"/>
      <c r="S171" s="95"/>
      <c r="T171" s="95"/>
      <c r="U171" s="95"/>
      <c r="V171" s="201">
        <f t="shared" si="158"/>
        <v>0</v>
      </c>
      <c r="W171" s="200">
        <f t="shared" si="159"/>
        <v>0</v>
      </c>
      <c r="X171" s="308">
        <f t="shared" si="160"/>
        <v>0</v>
      </c>
      <c r="Y171" s="95"/>
      <c r="Z171" s="95"/>
      <c r="AA171" s="198">
        <f t="shared" si="161"/>
        <v>0</v>
      </c>
      <c r="AB171" s="308">
        <f t="shared" si="162"/>
        <v>0</v>
      </c>
      <c r="AC171" s="95"/>
      <c r="AD171" s="95"/>
      <c r="AE171" s="198">
        <f t="shared" si="163"/>
        <v>0</v>
      </c>
      <c r="AF171" s="308">
        <f t="shared" si="164"/>
        <v>0</v>
      </c>
    </row>
    <row r="172" spans="1:32" ht="12.95" customHeight="1" outlineLevel="1">
      <c r="A172" s="325"/>
      <c r="B172" s="331" t="s">
        <v>1089</v>
      </c>
      <c r="C172" s="341"/>
      <c r="D172" s="95"/>
      <c r="E172" s="95"/>
      <c r="F172" s="95"/>
      <c r="G172" s="95"/>
      <c r="H172" s="198">
        <f t="shared" si="165"/>
        <v>0</v>
      </c>
      <c r="I172" s="95"/>
      <c r="J172" s="95"/>
      <c r="K172" s="95"/>
      <c r="L172" s="95"/>
      <c r="M172" s="95"/>
      <c r="N172" s="95"/>
      <c r="O172" s="201">
        <f t="shared" si="157"/>
        <v>0</v>
      </c>
      <c r="P172" s="95"/>
      <c r="Q172" s="95"/>
      <c r="R172" s="95"/>
      <c r="S172" s="95"/>
      <c r="T172" s="95"/>
      <c r="U172" s="95"/>
      <c r="V172" s="201">
        <f t="shared" si="158"/>
        <v>0</v>
      </c>
      <c r="W172" s="200">
        <f t="shared" si="159"/>
        <v>0</v>
      </c>
      <c r="X172" s="308">
        <f t="shared" si="160"/>
        <v>0</v>
      </c>
      <c r="Y172" s="95"/>
      <c r="Z172" s="95"/>
      <c r="AA172" s="198">
        <f t="shared" si="161"/>
        <v>0</v>
      </c>
      <c r="AB172" s="308">
        <f t="shared" si="162"/>
        <v>0</v>
      </c>
      <c r="AC172" s="95"/>
      <c r="AD172" s="95"/>
      <c r="AE172" s="198">
        <f t="shared" si="163"/>
        <v>0</v>
      </c>
      <c r="AF172" s="308">
        <f t="shared" si="164"/>
        <v>0</v>
      </c>
    </row>
    <row r="173" spans="1:32" ht="12.95" customHeight="1" outlineLevel="1">
      <c r="A173" s="325"/>
      <c r="B173" s="331" t="s">
        <v>1090</v>
      </c>
      <c r="C173" s="341"/>
      <c r="D173" s="95"/>
      <c r="E173" s="95"/>
      <c r="F173" s="95"/>
      <c r="G173" s="95"/>
      <c r="H173" s="198">
        <f t="shared" si="165"/>
        <v>0</v>
      </c>
      <c r="I173" s="95"/>
      <c r="J173" s="95"/>
      <c r="K173" s="95"/>
      <c r="L173" s="95"/>
      <c r="M173" s="95"/>
      <c r="N173" s="95"/>
      <c r="O173" s="201">
        <f t="shared" si="157"/>
        <v>0</v>
      </c>
      <c r="P173" s="95"/>
      <c r="Q173" s="95"/>
      <c r="R173" s="95"/>
      <c r="S173" s="95"/>
      <c r="T173" s="95"/>
      <c r="U173" s="95"/>
      <c r="V173" s="201">
        <f t="shared" si="158"/>
        <v>0</v>
      </c>
      <c r="W173" s="200">
        <f t="shared" si="159"/>
        <v>0</v>
      </c>
      <c r="X173" s="308">
        <f t="shared" si="160"/>
        <v>0</v>
      </c>
      <c r="Y173" s="95"/>
      <c r="Z173" s="95"/>
      <c r="AA173" s="198">
        <f t="shared" si="161"/>
        <v>0</v>
      </c>
      <c r="AB173" s="308">
        <f t="shared" si="162"/>
        <v>0</v>
      </c>
      <c r="AC173" s="95"/>
      <c r="AD173" s="95"/>
      <c r="AE173" s="198">
        <f t="shared" si="163"/>
        <v>0</v>
      </c>
      <c r="AF173" s="308">
        <f t="shared" si="164"/>
        <v>0</v>
      </c>
    </row>
    <row r="174" spans="1:32" ht="12.95" customHeight="1" outlineLevel="1">
      <c r="A174" s="325"/>
      <c r="B174" s="331" t="s">
        <v>1091</v>
      </c>
      <c r="C174" s="341"/>
      <c r="D174" s="95"/>
      <c r="E174" s="95"/>
      <c r="F174" s="95"/>
      <c r="G174" s="95"/>
      <c r="H174" s="198">
        <f t="shared" si="165"/>
        <v>0</v>
      </c>
      <c r="I174" s="95"/>
      <c r="J174" s="95"/>
      <c r="K174" s="95"/>
      <c r="L174" s="95"/>
      <c r="M174" s="95"/>
      <c r="N174" s="95"/>
      <c r="O174" s="201">
        <f t="shared" si="157"/>
        <v>0</v>
      </c>
      <c r="P174" s="95"/>
      <c r="Q174" s="95"/>
      <c r="R174" s="95"/>
      <c r="S174" s="95"/>
      <c r="T174" s="95"/>
      <c r="U174" s="95"/>
      <c r="V174" s="201">
        <f t="shared" si="158"/>
        <v>0</v>
      </c>
      <c r="W174" s="200">
        <f t="shared" si="159"/>
        <v>0</v>
      </c>
      <c r="X174" s="308">
        <f t="shared" si="160"/>
        <v>0</v>
      </c>
      <c r="Y174" s="95"/>
      <c r="Z174" s="95"/>
      <c r="AA174" s="198">
        <f t="shared" si="161"/>
        <v>0</v>
      </c>
      <c r="AB174" s="308">
        <f t="shared" si="162"/>
        <v>0</v>
      </c>
      <c r="AC174" s="95"/>
      <c r="AD174" s="95"/>
      <c r="AE174" s="198">
        <f t="shared" si="163"/>
        <v>0</v>
      </c>
      <c r="AF174" s="308">
        <f t="shared" si="164"/>
        <v>0</v>
      </c>
    </row>
    <row r="175" spans="1:32" ht="12.95" customHeight="1" outlineLevel="1">
      <c r="A175" s="325"/>
      <c r="B175" s="331" t="s">
        <v>1092</v>
      </c>
      <c r="C175" s="341"/>
      <c r="D175" s="95"/>
      <c r="E175" s="95"/>
      <c r="F175" s="95"/>
      <c r="G175" s="95"/>
      <c r="H175" s="198">
        <f t="shared" si="165"/>
        <v>0</v>
      </c>
      <c r="I175" s="95"/>
      <c r="J175" s="95"/>
      <c r="K175" s="95"/>
      <c r="L175" s="95"/>
      <c r="M175" s="95"/>
      <c r="N175" s="95"/>
      <c r="O175" s="201">
        <f t="shared" si="157"/>
        <v>0</v>
      </c>
      <c r="P175" s="95"/>
      <c r="Q175" s="95"/>
      <c r="R175" s="95"/>
      <c r="S175" s="95"/>
      <c r="T175" s="95"/>
      <c r="U175" s="95"/>
      <c r="V175" s="201">
        <f t="shared" si="158"/>
        <v>0</v>
      </c>
      <c r="W175" s="200">
        <f t="shared" si="159"/>
        <v>0</v>
      </c>
      <c r="X175" s="308">
        <f t="shared" si="160"/>
        <v>0</v>
      </c>
      <c r="Y175" s="95"/>
      <c r="Z175" s="95"/>
      <c r="AA175" s="198">
        <f t="shared" si="161"/>
        <v>0</v>
      </c>
      <c r="AB175" s="308">
        <f t="shared" si="162"/>
        <v>0</v>
      </c>
      <c r="AC175" s="95"/>
      <c r="AD175" s="95"/>
      <c r="AE175" s="198">
        <f t="shared" si="163"/>
        <v>0</v>
      </c>
      <c r="AF175" s="308">
        <f t="shared" si="164"/>
        <v>0</v>
      </c>
    </row>
    <row r="176" spans="1:32" ht="12.95" customHeight="1" outlineLevel="1">
      <c r="A176" s="325"/>
      <c r="B176" s="331" t="s">
        <v>1093</v>
      </c>
      <c r="C176" s="341"/>
      <c r="D176" s="95"/>
      <c r="E176" s="95"/>
      <c r="F176" s="95"/>
      <c r="G176" s="95"/>
      <c r="H176" s="198">
        <f t="shared" si="165"/>
        <v>0</v>
      </c>
      <c r="I176" s="95"/>
      <c r="J176" s="95"/>
      <c r="K176" s="95"/>
      <c r="L176" s="95"/>
      <c r="M176" s="95"/>
      <c r="N176" s="95"/>
      <c r="O176" s="201">
        <f t="shared" si="157"/>
        <v>0</v>
      </c>
      <c r="P176" s="95"/>
      <c r="Q176" s="95"/>
      <c r="R176" s="95"/>
      <c r="S176" s="95"/>
      <c r="T176" s="95"/>
      <c r="U176" s="95"/>
      <c r="V176" s="201">
        <f t="shared" si="158"/>
        <v>0</v>
      </c>
      <c r="W176" s="200">
        <f t="shared" si="159"/>
        <v>0</v>
      </c>
      <c r="X176" s="308">
        <f t="shared" si="160"/>
        <v>0</v>
      </c>
      <c r="Y176" s="95"/>
      <c r="Z176" s="95"/>
      <c r="AA176" s="198">
        <f t="shared" si="161"/>
        <v>0</v>
      </c>
      <c r="AB176" s="308">
        <f t="shared" si="162"/>
        <v>0</v>
      </c>
      <c r="AC176" s="95"/>
      <c r="AD176" s="95"/>
      <c r="AE176" s="198">
        <f t="shared" si="163"/>
        <v>0</v>
      </c>
      <c r="AF176" s="308">
        <f t="shared" si="164"/>
        <v>0</v>
      </c>
    </row>
    <row r="177" spans="1:32" ht="12.95" customHeight="1" outlineLevel="1">
      <c r="A177" s="325"/>
      <c r="B177" s="331" t="s">
        <v>1094</v>
      </c>
      <c r="C177" s="334" t="s">
        <v>718</v>
      </c>
      <c r="D177" s="95"/>
      <c r="E177" s="95"/>
      <c r="F177" s="95"/>
      <c r="G177" s="95"/>
      <c r="H177" s="198">
        <f t="shared" si="165"/>
        <v>0</v>
      </c>
      <c r="I177" s="95"/>
      <c r="J177" s="95"/>
      <c r="K177" s="95"/>
      <c r="L177" s="95"/>
      <c r="M177" s="95"/>
      <c r="N177" s="95"/>
      <c r="O177" s="201">
        <f t="shared" si="157"/>
        <v>0</v>
      </c>
      <c r="P177" s="95"/>
      <c r="Q177" s="95"/>
      <c r="R177" s="95"/>
      <c r="S177" s="95"/>
      <c r="T177" s="95"/>
      <c r="U177" s="95"/>
      <c r="V177" s="201">
        <f t="shared" si="158"/>
        <v>0</v>
      </c>
      <c r="W177" s="200">
        <f t="shared" si="159"/>
        <v>0</v>
      </c>
      <c r="X177" s="308">
        <f t="shared" si="160"/>
        <v>0</v>
      </c>
      <c r="Y177" s="95"/>
      <c r="Z177" s="95"/>
      <c r="AA177" s="198">
        <f t="shared" si="161"/>
        <v>0</v>
      </c>
      <c r="AB177" s="308">
        <f t="shared" si="162"/>
        <v>0</v>
      </c>
      <c r="AC177" s="95"/>
      <c r="AD177" s="95"/>
      <c r="AE177" s="198">
        <f t="shared" si="163"/>
        <v>0</v>
      </c>
      <c r="AF177" s="308">
        <f t="shared" si="164"/>
        <v>0</v>
      </c>
    </row>
    <row r="178" spans="1:32" ht="12.95" customHeight="1" outlineLevel="1">
      <c r="A178" s="325"/>
      <c r="B178" s="342" t="s">
        <v>1099</v>
      </c>
      <c r="C178" s="342"/>
      <c r="D178" s="198">
        <f>SUM(D105,D110,D114,D130,D153:D154,D157:D159,D164:D166,D169:D177)</f>
        <v>0</v>
      </c>
      <c r="E178" s="198">
        <f>SUM(E105,E110,E114,E130,E153:E154,E157:E159,E164:E166,E169:E177)</f>
        <v>0</v>
      </c>
      <c r="F178" s="198">
        <f>SUM(F105,F110,F114,F130,F153:F154,F157:F159,F164:F166,F169:F177)</f>
        <v>0</v>
      </c>
      <c r="G178" s="198">
        <f>SUM(G105,G110,G114,G130,G153:G154,G157:G159,G164:G166,G169:G177)</f>
        <v>0</v>
      </c>
      <c r="H178" s="198">
        <f t="shared" si="165"/>
        <v>0</v>
      </c>
      <c r="I178" s="198">
        <f t="shared" ref="I178:N178" si="166">SUM(I105,I110,I114,I130,I153:I154,I157:I159,I164:I166,I169:I177)</f>
        <v>0</v>
      </c>
      <c r="J178" s="198">
        <f t="shared" si="166"/>
        <v>0</v>
      </c>
      <c r="K178" s="198">
        <f t="shared" si="166"/>
        <v>0</v>
      </c>
      <c r="L178" s="198">
        <f t="shared" si="166"/>
        <v>0</v>
      </c>
      <c r="M178" s="198">
        <f t="shared" si="166"/>
        <v>0</v>
      </c>
      <c r="N178" s="198">
        <f t="shared" si="166"/>
        <v>0</v>
      </c>
      <c r="O178" s="200">
        <f>SUM(I178:N178)</f>
        <v>0</v>
      </c>
      <c r="P178" s="198">
        <f t="shared" ref="P178:U178" si="167">SUM(P105,P110,P114,P130,P153:P154,P157:P159,P164:P166,P169:P177)</f>
        <v>0</v>
      </c>
      <c r="Q178" s="198">
        <f t="shared" si="167"/>
        <v>0</v>
      </c>
      <c r="R178" s="198">
        <f t="shared" si="167"/>
        <v>0</v>
      </c>
      <c r="S178" s="198">
        <f t="shared" si="167"/>
        <v>0</v>
      </c>
      <c r="T178" s="198">
        <f t="shared" si="167"/>
        <v>0</v>
      </c>
      <c r="U178" s="198">
        <f t="shared" si="167"/>
        <v>0</v>
      </c>
      <c r="V178" s="200">
        <f>SUM(P178:U178)</f>
        <v>0</v>
      </c>
      <c r="W178" s="200">
        <f>O178+V178</f>
        <v>0</v>
      </c>
      <c r="X178" s="209">
        <f>IF(H178=0,0,W178/H178-1)</f>
        <v>0</v>
      </c>
      <c r="Y178" s="198">
        <f>SUM(Y105,Y110,Y114,Y130,Y153:Y154,Y157:Y159,Y164:Y166,Y169:Y177)</f>
        <v>0</v>
      </c>
      <c r="Z178" s="198">
        <f>SUM(Z105,Z110,Z114,Z130,Z153:Z154,Z157:Z159,Z164:Z166,Z169:Z177)</f>
        <v>0</v>
      </c>
      <c r="AA178" s="198">
        <f>SUM(AA105,AA110,AA114,AA130,AA153:AA154,AA157:AA159,AA164:AA166,AA169:AA177)</f>
        <v>0</v>
      </c>
      <c r="AB178" s="209">
        <f>IF(W178=0,0,AA178/W178-1)</f>
        <v>0</v>
      </c>
      <c r="AC178" s="198">
        <f>SUM(AC105,AC110,AC114,AC130,AC153:AC154,AC157:AC159,AC164:AC166,AC169:AC177)</f>
        <v>0</v>
      </c>
      <c r="AD178" s="198">
        <f>SUM(AD105,AD110,AD114,AD130,AD153:AD154,AD157:AD159,AD164:AD166,AD169:AD177)</f>
        <v>0</v>
      </c>
      <c r="AE178" s="198">
        <f>SUM(AE105,AE110,AE114,AE130,AE153:AE154,AE157:AE159,AE164:AE166,AE169:AE177)</f>
        <v>0</v>
      </c>
      <c r="AF178" s="209">
        <f>IF(AA178=0,0,AE178/AA178-1)</f>
        <v>0</v>
      </c>
    </row>
    <row r="179" spans="1:32" s="361" customFormat="1" ht="12.95" customHeight="1" outlineLevel="1">
      <c r="A179" s="362"/>
      <c r="B179" s="363"/>
      <c r="C179" s="363"/>
      <c r="D179" s="360"/>
      <c r="E179" s="360"/>
      <c r="F179" s="360"/>
      <c r="G179" s="360"/>
      <c r="H179" s="360"/>
      <c r="I179" s="360"/>
      <c r="J179" s="360"/>
      <c r="K179" s="360"/>
      <c r="L179" s="360"/>
      <c r="M179" s="360"/>
      <c r="N179" s="360"/>
      <c r="O179" s="360"/>
      <c r="P179" s="360"/>
      <c r="Q179" s="360"/>
      <c r="R179" s="360"/>
      <c r="S179" s="360"/>
      <c r="T179" s="360"/>
      <c r="U179" s="360"/>
      <c r="V179" s="360"/>
      <c r="W179" s="360"/>
      <c r="X179" s="360"/>
      <c r="Y179" s="360"/>
      <c r="Z179" s="360"/>
      <c r="AA179" s="360"/>
      <c r="AB179" s="360"/>
      <c r="AC179" s="360"/>
      <c r="AD179" s="360"/>
      <c r="AE179" s="360"/>
      <c r="AF179" s="360"/>
    </row>
    <row r="180" spans="1:32" ht="12.95" customHeight="1" outlineLevel="1">
      <c r="A180" s="327"/>
      <c r="B180" s="327"/>
      <c r="C180" s="343"/>
      <c r="D180" s="344"/>
      <c r="E180" s="344"/>
      <c r="F180" s="344"/>
      <c r="G180" s="344"/>
      <c r="H180" s="344"/>
      <c r="I180" s="327"/>
      <c r="J180" s="345"/>
      <c r="K180" s="327"/>
      <c r="L180" s="327"/>
      <c r="M180" s="327"/>
      <c r="N180" s="330"/>
      <c r="O180" s="330"/>
      <c r="P180" s="330"/>
      <c r="Q180" s="330"/>
      <c r="R180" s="330"/>
      <c r="S180" s="330"/>
      <c r="T180" s="330"/>
      <c r="U180" s="330"/>
      <c r="V180" s="330"/>
      <c r="W180" s="330"/>
      <c r="X180" s="330"/>
      <c r="Y180" s="330"/>
      <c r="Z180" s="330"/>
      <c r="AA180" s="330"/>
      <c r="AB180" s="330"/>
      <c r="AC180" s="330"/>
      <c r="AD180" s="330"/>
      <c r="AE180" s="330"/>
      <c r="AF180" s="330"/>
    </row>
    <row r="181" spans="1:32" s="136" customFormat="1" outlineLevel="1">
      <c r="B181" s="148" t="s">
        <v>669</v>
      </c>
      <c r="C181" s="123"/>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Z181" s="120"/>
      <c r="AA181" s="120"/>
      <c r="AB181" s="120"/>
      <c r="AC181" s="120"/>
      <c r="AD181" s="120"/>
      <c r="AE181" s="120"/>
    </row>
    <row r="182" spans="1:32" s="136" customFormat="1" outlineLevel="1">
      <c r="B182" s="149" t="s">
        <v>1169</v>
      </c>
      <c r="C182" s="123"/>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c r="AA182" s="120"/>
      <c r="AB182" s="120"/>
      <c r="AC182" s="120"/>
      <c r="AD182" s="120"/>
      <c r="AE182" s="120"/>
    </row>
    <row r="183" spans="1:32" s="136" customFormat="1" outlineLevel="1">
      <c r="B183" s="780" t="s">
        <v>980</v>
      </c>
      <c r="C183" s="780"/>
    </row>
    <row r="184" spans="1:32" s="136" customFormat="1" outlineLevel="1">
      <c r="B184" s="146"/>
      <c r="C184" s="146"/>
      <c r="D184" s="95"/>
      <c r="E184" s="95"/>
      <c r="F184" s="95"/>
      <c r="G184" s="95"/>
      <c r="H184" s="200">
        <f t="shared" ref="H184:H193" si="168">SUM(D184:G184)</f>
        <v>0</v>
      </c>
      <c r="I184" s="95"/>
      <c r="J184" s="95"/>
      <c r="K184" s="95"/>
      <c r="L184" s="95"/>
      <c r="M184" s="95"/>
      <c r="N184" s="95"/>
      <c r="O184" s="201">
        <f t="shared" ref="O184:O193" si="169">SUM(I184:N184)</f>
        <v>0</v>
      </c>
      <c r="P184" s="95"/>
      <c r="Q184" s="95"/>
      <c r="R184" s="95"/>
      <c r="S184" s="95"/>
      <c r="T184" s="95"/>
      <c r="U184" s="95"/>
      <c r="V184" s="201">
        <f t="shared" ref="V184:V193" si="170">SUM(P184:U184)</f>
        <v>0</v>
      </c>
      <c r="W184" s="200">
        <f t="shared" ref="W184:W193" si="171">O184+V184</f>
        <v>0</v>
      </c>
      <c r="X184" s="308">
        <f t="shared" ref="X184:X194" si="172">IF(H184=0,0,W184/H184-1)</f>
        <v>0</v>
      </c>
      <c r="Y184" s="96"/>
      <c r="Z184" s="96"/>
      <c r="AA184" s="198">
        <f t="shared" ref="AA184:AA193" si="173">Y184+Z184</f>
        <v>0</v>
      </c>
      <c r="AB184" s="308">
        <f t="shared" ref="AB184:AB194" si="174">IF(W184=0,0,AA184/W184-1)</f>
        <v>0</v>
      </c>
      <c r="AC184" s="96"/>
      <c r="AD184" s="96"/>
      <c r="AE184" s="198">
        <f t="shared" ref="AE184:AE193" si="175">AC184+AD184</f>
        <v>0</v>
      </c>
      <c r="AF184" s="308">
        <f t="shared" ref="AF184:AF194" si="176">IF(AA184=0,0,AE184/AA184-1)</f>
        <v>0</v>
      </c>
    </row>
    <row r="185" spans="1:32" s="136" customFormat="1" outlineLevel="1">
      <c r="B185" s="146"/>
      <c r="C185" s="146"/>
      <c r="D185" s="95"/>
      <c r="E185" s="95"/>
      <c r="F185" s="95"/>
      <c r="G185" s="95"/>
      <c r="H185" s="200">
        <f t="shared" si="168"/>
        <v>0</v>
      </c>
      <c r="I185" s="95"/>
      <c r="J185" s="95"/>
      <c r="K185" s="95"/>
      <c r="L185" s="95"/>
      <c r="M185" s="95"/>
      <c r="N185" s="95"/>
      <c r="O185" s="201">
        <f t="shared" si="169"/>
        <v>0</v>
      </c>
      <c r="P185" s="95"/>
      <c r="Q185" s="95"/>
      <c r="R185" s="95"/>
      <c r="S185" s="95"/>
      <c r="T185" s="95"/>
      <c r="U185" s="95"/>
      <c r="V185" s="201">
        <f t="shared" si="170"/>
        <v>0</v>
      </c>
      <c r="W185" s="200">
        <f t="shared" si="171"/>
        <v>0</v>
      </c>
      <c r="X185" s="308">
        <f t="shared" si="172"/>
        <v>0</v>
      </c>
      <c r="Y185" s="96"/>
      <c r="Z185" s="96"/>
      <c r="AA185" s="198">
        <f t="shared" si="173"/>
        <v>0</v>
      </c>
      <c r="AB185" s="308">
        <f t="shared" si="174"/>
        <v>0</v>
      </c>
      <c r="AC185" s="96"/>
      <c r="AD185" s="96"/>
      <c r="AE185" s="198">
        <f t="shared" si="175"/>
        <v>0</v>
      </c>
      <c r="AF185" s="308">
        <f t="shared" si="176"/>
        <v>0</v>
      </c>
    </row>
    <row r="186" spans="1:32" s="136" customFormat="1" outlineLevel="1">
      <c r="B186" s="146"/>
      <c r="C186" s="146"/>
      <c r="D186" s="95"/>
      <c r="E186" s="95"/>
      <c r="F186" s="95"/>
      <c r="G186" s="95"/>
      <c r="H186" s="200">
        <f t="shared" si="168"/>
        <v>0</v>
      </c>
      <c r="I186" s="95"/>
      <c r="J186" s="95"/>
      <c r="K186" s="95"/>
      <c r="L186" s="95"/>
      <c r="M186" s="95"/>
      <c r="N186" s="95"/>
      <c r="O186" s="201">
        <f t="shared" si="169"/>
        <v>0</v>
      </c>
      <c r="P186" s="95"/>
      <c r="Q186" s="95"/>
      <c r="R186" s="95"/>
      <c r="S186" s="95"/>
      <c r="T186" s="95"/>
      <c r="U186" s="95"/>
      <c r="V186" s="201">
        <f t="shared" si="170"/>
        <v>0</v>
      </c>
      <c r="W186" s="200">
        <f t="shared" si="171"/>
        <v>0</v>
      </c>
      <c r="X186" s="308">
        <f t="shared" si="172"/>
        <v>0</v>
      </c>
      <c r="Y186" s="96"/>
      <c r="Z186" s="96"/>
      <c r="AA186" s="198">
        <f t="shared" si="173"/>
        <v>0</v>
      </c>
      <c r="AB186" s="308">
        <f t="shared" si="174"/>
        <v>0</v>
      </c>
      <c r="AC186" s="96"/>
      <c r="AD186" s="96"/>
      <c r="AE186" s="198">
        <f t="shared" si="175"/>
        <v>0</v>
      </c>
      <c r="AF186" s="308">
        <f t="shared" si="176"/>
        <v>0</v>
      </c>
    </row>
    <row r="187" spans="1:32" s="136" customFormat="1" outlineLevel="1">
      <c r="B187" s="146"/>
      <c r="C187" s="146"/>
      <c r="D187" s="95"/>
      <c r="E187" s="95"/>
      <c r="F187" s="95"/>
      <c r="G187" s="95"/>
      <c r="H187" s="200">
        <f t="shared" si="168"/>
        <v>0</v>
      </c>
      <c r="I187" s="95"/>
      <c r="J187" s="95"/>
      <c r="K187" s="95"/>
      <c r="L187" s="95"/>
      <c r="M187" s="95"/>
      <c r="N187" s="95"/>
      <c r="O187" s="201">
        <f t="shared" si="169"/>
        <v>0</v>
      </c>
      <c r="P187" s="95"/>
      <c r="Q187" s="95"/>
      <c r="R187" s="95"/>
      <c r="S187" s="95"/>
      <c r="T187" s="95"/>
      <c r="U187" s="95"/>
      <c r="V187" s="201">
        <f t="shared" si="170"/>
        <v>0</v>
      </c>
      <c r="W187" s="200">
        <f t="shared" si="171"/>
        <v>0</v>
      </c>
      <c r="X187" s="308">
        <f t="shared" si="172"/>
        <v>0</v>
      </c>
      <c r="Y187" s="96"/>
      <c r="Z187" s="96"/>
      <c r="AA187" s="198">
        <f t="shared" si="173"/>
        <v>0</v>
      </c>
      <c r="AB187" s="308">
        <f t="shared" si="174"/>
        <v>0</v>
      </c>
      <c r="AC187" s="96"/>
      <c r="AD187" s="96"/>
      <c r="AE187" s="198">
        <f t="shared" si="175"/>
        <v>0</v>
      </c>
      <c r="AF187" s="308">
        <f t="shared" si="176"/>
        <v>0</v>
      </c>
    </row>
    <row r="188" spans="1:32" s="144" customFormat="1" outlineLevel="1">
      <c r="B188" s="146"/>
      <c r="C188" s="146"/>
      <c r="D188" s="95"/>
      <c r="E188" s="95"/>
      <c r="F188" s="95"/>
      <c r="G188" s="95"/>
      <c r="H188" s="200">
        <f t="shared" si="168"/>
        <v>0</v>
      </c>
      <c r="I188" s="95"/>
      <c r="J188" s="95"/>
      <c r="K188" s="95"/>
      <c r="L188" s="95"/>
      <c r="M188" s="95"/>
      <c r="N188" s="95"/>
      <c r="O188" s="201">
        <f t="shared" si="169"/>
        <v>0</v>
      </c>
      <c r="P188" s="95"/>
      <c r="Q188" s="95"/>
      <c r="R188" s="95"/>
      <c r="S188" s="95"/>
      <c r="T188" s="95"/>
      <c r="U188" s="95"/>
      <c r="V188" s="201">
        <f t="shared" si="170"/>
        <v>0</v>
      </c>
      <c r="W188" s="200">
        <f t="shared" si="171"/>
        <v>0</v>
      </c>
      <c r="X188" s="308">
        <f t="shared" si="172"/>
        <v>0</v>
      </c>
      <c r="Y188" s="96"/>
      <c r="Z188" s="96"/>
      <c r="AA188" s="198">
        <f t="shared" si="173"/>
        <v>0</v>
      </c>
      <c r="AB188" s="308">
        <f t="shared" si="174"/>
        <v>0</v>
      </c>
      <c r="AC188" s="96"/>
      <c r="AD188" s="96"/>
      <c r="AE188" s="198">
        <f t="shared" si="175"/>
        <v>0</v>
      </c>
      <c r="AF188" s="308">
        <f t="shared" si="176"/>
        <v>0</v>
      </c>
    </row>
    <row r="189" spans="1:32" s="120" customFormat="1" outlineLevel="1">
      <c r="B189" s="146"/>
      <c r="C189" s="146"/>
      <c r="D189" s="95"/>
      <c r="E189" s="95"/>
      <c r="F189" s="95"/>
      <c r="G189" s="95"/>
      <c r="H189" s="200">
        <f t="shared" si="168"/>
        <v>0</v>
      </c>
      <c r="I189" s="95"/>
      <c r="J189" s="95"/>
      <c r="K189" s="95"/>
      <c r="L189" s="95"/>
      <c r="M189" s="95"/>
      <c r="N189" s="95"/>
      <c r="O189" s="201">
        <f t="shared" si="169"/>
        <v>0</v>
      </c>
      <c r="P189" s="95"/>
      <c r="Q189" s="95"/>
      <c r="R189" s="95"/>
      <c r="S189" s="95"/>
      <c r="T189" s="95"/>
      <c r="U189" s="95"/>
      <c r="V189" s="201">
        <f t="shared" si="170"/>
        <v>0</v>
      </c>
      <c r="W189" s="200">
        <f t="shared" si="171"/>
        <v>0</v>
      </c>
      <c r="X189" s="308">
        <f t="shared" si="172"/>
        <v>0</v>
      </c>
      <c r="Y189" s="96"/>
      <c r="Z189" s="96"/>
      <c r="AA189" s="198">
        <f t="shared" si="173"/>
        <v>0</v>
      </c>
      <c r="AB189" s="308">
        <f t="shared" si="174"/>
        <v>0</v>
      </c>
      <c r="AC189" s="96"/>
      <c r="AD189" s="96"/>
      <c r="AE189" s="198">
        <f t="shared" si="175"/>
        <v>0</v>
      </c>
      <c r="AF189" s="308">
        <f t="shared" si="176"/>
        <v>0</v>
      </c>
    </row>
    <row r="190" spans="1:32" s="136" customFormat="1" outlineLevel="1">
      <c r="B190" s="146"/>
      <c r="C190" s="146"/>
      <c r="D190" s="95"/>
      <c r="E190" s="95"/>
      <c r="F190" s="95"/>
      <c r="G190" s="95"/>
      <c r="H190" s="200">
        <f t="shared" si="168"/>
        <v>0</v>
      </c>
      <c r="I190" s="95"/>
      <c r="J190" s="95"/>
      <c r="K190" s="95"/>
      <c r="L190" s="95"/>
      <c r="M190" s="95"/>
      <c r="N190" s="95"/>
      <c r="O190" s="201">
        <f t="shared" si="169"/>
        <v>0</v>
      </c>
      <c r="P190" s="95"/>
      <c r="Q190" s="95"/>
      <c r="R190" s="95"/>
      <c r="S190" s="95"/>
      <c r="T190" s="95"/>
      <c r="U190" s="95"/>
      <c r="V190" s="201">
        <f t="shared" si="170"/>
        <v>0</v>
      </c>
      <c r="W190" s="200">
        <f t="shared" si="171"/>
        <v>0</v>
      </c>
      <c r="X190" s="308">
        <f t="shared" si="172"/>
        <v>0</v>
      </c>
      <c r="Y190" s="96"/>
      <c r="Z190" s="96"/>
      <c r="AA190" s="198">
        <f t="shared" si="173"/>
        <v>0</v>
      </c>
      <c r="AB190" s="308">
        <f t="shared" si="174"/>
        <v>0</v>
      </c>
      <c r="AC190" s="96"/>
      <c r="AD190" s="96"/>
      <c r="AE190" s="198">
        <f t="shared" si="175"/>
        <v>0</v>
      </c>
      <c r="AF190" s="308">
        <f t="shared" si="176"/>
        <v>0</v>
      </c>
    </row>
    <row r="191" spans="1:32" s="136" customFormat="1" outlineLevel="1">
      <c r="B191" s="146"/>
      <c r="C191" s="146"/>
      <c r="D191" s="95"/>
      <c r="E191" s="95"/>
      <c r="F191" s="95"/>
      <c r="G191" s="95"/>
      <c r="H191" s="200">
        <f t="shared" si="168"/>
        <v>0</v>
      </c>
      <c r="I191" s="95"/>
      <c r="J191" s="95"/>
      <c r="K191" s="95"/>
      <c r="L191" s="95"/>
      <c r="M191" s="95"/>
      <c r="N191" s="95"/>
      <c r="O191" s="201">
        <f t="shared" si="169"/>
        <v>0</v>
      </c>
      <c r="P191" s="95"/>
      <c r="Q191" s="95"/>
      <c r="R191" s="95"/>
      <c r="S191" s="95"/>
      <c r="T191" s="95"/>
      <c r="U191" s="95"/>
      <c r="V191" s="201">
        <f t="shared" si="170"/>
        <v>0</v>
      </c>
      <c r="W191" s="200">
        <f t="shared" si="171"/>
        <v>0</v>
      </c>
      <c r="X191" s="308">
        <f t="shared" si="172"/>
        <v>0</v>
      </c>
      <c r="Y191" s="96"/>
      <c r="Z191" s="96"/>
      <c r="AA191" s="198">
        <f t="shared" si="173"/>
        <v>0</v>
      </c>
      <c r="AB191" s="308">
        <f t="shared" si="174"/>
        <v>0</v>
      </c>
      <c r="AC191" s="96"/>
      <c r="AD191" s="96"/>
      <c r="AE191" s="198">
        <f t="shared" si="175"/>
        <v>0</v>
      </c>
      <c r="AF191" s="308">
        <f t="shared" si="176"/>
        <v>0</v>
      </c>
    </row>
    <row r="192" spans="1:32" s="144" customFormat="1" outlineLevel="1">
      <c r="B192" s="146"/>
      <c r="C192" s="146"/>
      <c r="D192" s="95"/>
      <c r="E192" s="95"/>
      <c r="F192" s="95"/>
      <c r="G192" s="95"/>
      <c r="H192" s="200">
        <f t="shared" si="168"/>
        <v>0</v>
      </c>
      <c r="I192" s="95"/>
      <c r="J192" s="95"/>
      <c r="K192" s="95"/>
      <c r="L192" s="95"/>
      <c r="M192" s="95"/>
      <c r="N192" s="95"/>
      <c r="O192" s="201">
        <f t="shared" si="169"/>
        <v>0</v>
      </c>
      <c r="P192" s="95"/>
      <c r="Q192" s="95"/>
      <c r="R192" s="95"/>
      <c r="S192" s="95"/>
      <c r="T192" s="95"/>
      <c r="U192" s="95"/>
      <c r="V192" s="201">
        <f t="shared" si="170"/>
        <v>0</v>
      </c>
      <c r="W192" s="200">
        <f t="shared" si="171"/>
        <v>0</v>
      </c>
      <c r="X192" s="308">
        <f t="shared" si="172"/>
        <v>0</v>
      </c>
      <c r="Y192" s="96"/>
      <c r="Z192" s="96"/>
      <c r="AA192" s="198">
        <f t="shared" si="173"/>
        <v>0</v>
      </c>
      <c r="AB192" s="308">
        <f t="shared" si="174"/>
        <v>0</v>
      </c>
      <c r="AC192" s="96"/>
      <c r="AD192" s="96"/>
      <c r="AE192" s="198">
        <f t="shared" si="175"/>
        <v>0</v>
      </c>
      <c r="AF192" s="308">
        <f t="shared" si="176"/>
        <v>0</v>
      </c>
    </row>
    <row r="193" spans="1:32" s="120" customFormat="1" outlineLevel="1">
      <c r="B193" s="146"/>
      <c r="C193" s="146"/>
      <c r="D193" s="95"/>
      <c r="E193" s="95"/>
      <c r="F193" s="95"/>
      <c r="G193" s="95"/>
      <c r="H193" s="200">
        <f t="shared" si="168"/>
        <v>0</v>
      </c>
      <c r="I193" s="95"/>
      <c r="J193" s="95"/>
      <c r="K193" s="95"/>
      <c r="L193" s="95"/>
      <c r="M193" s="95"/>
      <c r="N193" s="95"/>
      <c r="O193" s="201">
        <f t="shared" si="169"/>
        <v>0</v>
      </c>
      <c r="P193" s="95"/>
      <c r="Q193" s="95"/>
      <c r="R193" s="95"/>
      <c r="S193" s="95"/>
      <c r="T193" s="95"/>
      <c r="U193" s="95"/>
      <c r="V193" s="201">
        <f t="shared" si="170"/>
        <v>0</v>
      </c>
      <c r="W193" s="200">
        <f t="shared" si="171"/>
        <v>0</v>
      </c>
      <c r="X193" s="308">
        <f t="shared" si="172"/>
        <v>0</v>
      </c>
      <c r="Y193" s="96"/>
      <c r="Z193" s="96"/>
      <c r="AA193" s="198">
        <f t="shared" si="173"/>
        <v>0</v>
      </c>
      <c r="AB193" s="308">
        <f t="shared" si="174"/>
        <v>0</v>
      </c>
      <c r="AC193" s="96"/>
      <c r="AD193" s="96"/>
      <c r="AE193" s="198">
        <f t="shared" si="175"/>
        <v>0</v>
      </c>
      <c r="AF193" s="308">
        <f t="shared" si="176"/>
        <v>0</v>
      </c>
    </row>
    <row r="194" spans="1:32" s="120" customFormat="1" outlineLevel="1">
      <c r="B194" s="781" t="s">
        <v>609</v>
      </c>
      <c r="C194" s="781"/>
      <c r="D194" s="198">
        <f t="shared" ref="D194:W194" si="177">SUM(D184:D193)</f>
        <v>0</v>
      </c>
      <c r="E194" s="198">
        <f t="shared" si="177"/>
        <v>0</v>
      </c>
      <c r="F194" s="198">
        <f t="shared" si="177"/>
        <v>0</v>
      </c>
      <c r="G194" s="198">
        <f t="shared" si="177"/>
        <v>0</v>
      </c>
      <c r="H194" s="198">
        <f t="shared" si="177"/>
        <v>0</v>
      </c>
      <c r="I194" s="198">
        <f t="shared" si="177"/>
        <v>0</v>
      </c>
      <c r="J194" s="198">
        <f t="shared" si="177"/>
        <v>0</v>
      </c>
      <c r="K194" s="198">
        <f t="shared" si="177"/>
        <v>0</v>
      </c>
      <c r="L194" s="198">
        <f t="shared" si="177"/>
        <v>0</v>
      </c>
      <c r="M194" s="198">
        <f t="shared" si="177"/>
        <v>0</v>
      </c>
      <c r="N194" s="198">
        <f t="shared" si="177"/>
        <v>0</v>
      </c>
      <c r="O194" s="198">
        <f t="shared" si="177"/>
        <v>0</v>
      </c>
      <c r="P194" s="198">
        <f t="shared" si="177"/>
        <v>0</v>
      </c>
      <c r="Q194" s="198">
        <f t="shared" si="177"/>
        <v>0</v>
      </c>
      <c r="R194" s="198">
        <f t="shared" si="177"/>
        <v>0</v>
      </c>
      <c r="S194" s="198">
        <f t="shared" si="177"/>
        <v>0</v>
      </c>
      <c r="T194" s="198">
        <f t="shared" si="177"/>
        <v>0</v>
      </c>
      <c r="U194" s="198">
        <f t="shared" si="177"/>
        <v>0</v>
      </c>
      <c r="V194" s="198">
        <f t="shared" si="177"/>
        <v>0</v>
      </c>
      <c r="W194" s="198">
        <f t="shared" si="177"/>
        <v>0</v>
      </c>
      <c r="X194" s="209">
        <f t="shared" si="172"/>
        <v>0</v>
      </c>
      <c r="Y194" s="198">
        <f>SUM(Y184:Y193)</f>
        <v>0</v>
      </c>
      <c r="Z194" s="198">
        <f>SUM(Z184:Z193)</f>
        <v>0</v>
      </c>
      <c r="AA194" s="198">
        <f>SUM(AA184:AA193)</f>
        <v>0</v>
      </c>
      <c r="AB194" s="209">
        <f t="shared" si="174"/>
        <v>0</v>
      </c>
      <c r="AC194" s="198">
        <f>SUM(AC184:AC193)</f>
        <v>0</v>
      </c>
      <c r="AD194" s="198">
        <f>SUM(AD184:AD193)</f>
        <v>0</v>
      </c>
      <c r="AE194" s="198">
        <f>SUM(AE184:AE193)</f>
        <v>0</v>
      </c>
      <c r="AF194" s="209">
        <f t="shared" si="176"/>
        <v>0</v>
      </c>
    </row>
    <row r="195" spans="1:32" s="120" customFormat="1" outlineLevel="1">
      <c r="B195" s="138"/>
      <c r="C195" s="138"/>
      <c r="D195" s="150"/>
      <c r="E195" s="150"/>
      <c r="F195" s="150"/>
      <c r="G195" s="150"/>
      <c r="H195" s="150"/>
      <c r="I195" s="150"/>
      <c r="J195" s="150"/>
      <c r="K195" s="150"/>
      <c r="L195" s="150"/>
      <c r="M195" s="150"/>
      <c r="N195" s="150"/>
      <c r="O195" s="150"/>
      <c r="P195" s="150"/>
      <c r="Q195" s="150"/>
      <c r="R195" s="150"/>
      <c r="S195" s="150"/>
      <c r="T195" s="150"/>
      <c r="U195" s="150"/>
      <c r="V195" s="150"/>
      <c r="W195" s="136"/>
      <c r="X195" s="150"/>
      <c r="Y195" s="150"/>
      <c r="Z195" s="150"/>
      <c r="AA195" s="150"/>
      <c r="AB195" s="150"/>
      <c r="AC195" s="150"/>
      <c r="AD195" s="150"/>
      <c r="AE195" s="136"/>
    </row>
    <row r="196" spans="1:32" s="120" customFormat="1" outlineLevel="1">
      <c r="B196" s="152"/>
      <c r="C196" s="152" t="s">
        <v>611</v>
      </c>
      <c r="D196" s="153">
        <f t="shared" ref="D196:W196" si="178">D129+D152+D156+D163+D177-D194</f>
        <v>0</v>
      </c>
      <c r="E196" s="153">
        <f t="shared" si="178"/>
        <v>0</v>
      </c>
      <c r="F196" s="153">
        <f t="shared" si="178"/>
        <v>0</v>
      </c>
      <c r="G196" s="153">
        <f t="shared" si="178"/>
        <v>0</v>
      </c>
      <c r="H196" s="153">
        <f t="shared" si="178"/>
        <v>0</v>
      </c>
      <c r="I196" s="153">
        <f t="shared" si="178"/>
        <v>0</v>
      </c>
      <c r="J196" s="153">
        <f t="shared" si="178"/>
        <v>0</v>
      </c>
      <c r="K196" s="153">
        <f t="shared" si="178"/>
        <v>0</v>
      </c>
      <c r="L196" s="153">
        <f t="shared" si="178"/>
        <v>0</v>
      </c>
      <c r="M196" s="153">
        <f t="shared" si="178"/>
        <v>0</v>
      </c>
      <c r="N196" s="153">
        <f t="shared" si="178"/>
        <v>0</v>
      </c>
      <c r="O196" s="153">
        <f t="shared" si="178"/>
        <v>0</v>
      </c>
      <c r="P196" s="153">
        <f t="shared" si="178"/>
        <v>0</v>
      </c>
      <c r="Q196" s="153">
        <f t="shared" si="178"/>
        <v>0</v>
      </c>
      <c r="R196" s="153">
        <f t="shared" si="178"/>
        <v>0</v>
      </c>
      <c r="S196" s="153">
        <f t="shared" si="178"/>
        <v>0</v>
      </c>
      <c r="T196" s="153">
        <f t="shared" si="178"/>
        <v>0</v>
      </c>
      <c r="U196" s="153">
        <f t="shared" si="178"/>
        <v>0</v>
      </c>
      <c r="V196" s="153">
        <f t="shared" si="178"/>
        <v>0</v>
      </c>
      <c r="W196" s="153">
        <f t="shared" si="178"/>
        <v>0</v>
      </c>
      <c r="X196" s="153"/>
      <c r="Y196" s="153">
        <f>Y129+Y152+Y156+Y163+Y177-Y194</f>
        <v>0</v>
      </c>
      <c r="Z196" s="153">
        <f>Z129+Z152+Z156+Z163+Z177-Z194</f>
        <v>0</v>
      </c>
      <c r="AA196" s="153">
        <f>AA129+AA152+AA156+AA163+AA177-AA194</f>
        <v>0</v>
      </c>
      <c r="AB196" s="153"/>
      <c r="AC196" s="153">
        <f>AC129+AC152+AC156+AC163+AC177-AC194</f>
        <v>0</v>
      </c>
      <c r="AD196" s="153">
        <f>AD129+AD152+AD156+AD163+AD177-AD194</f>
        <v>0</v>
      </c>
      <c r="AE196" s="153">
        <f>AE129+AE152+AE156+AE163+AE177-AE194</f>
        <v>0</v>
      </c>
      <c r="AF196" s="153"/>
    </row>
    <row r="197" spans="1:32" s="120" customFormat="1">
      <c r="B197" s="152"/>
      <c r="C197" s="152"/>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1"/>
    </row>
    <row r="198" spans="1:32">
      <c r="A198" s="330"/>
      <c r="B198" s="544" t="s">
        <v>1492</v>
      </c>
      <c r="C198" s="330"/>
      <c r="D198" s="330"/>
      <c r="E198" s="330"/>
      <c r="F198" s="330"/>
      <c r="G198" s="330"/>
      <c r="H198" s="330"/>
      <c r="I198" s="330"/>
      <c r="J198" s="330"/>
      <c r="K198" s="330"/>
      <c r="L198" s="330"/>
      <c r="M198" s="330"/>
      <c r="N198" s="330"/>
      <c r="O198" s="330"/>
      <c r="P198" s="330"/>
      <c r="Q198" s="330"/>
      <c r="R198" s="330"/>
      <c r="S198" s="330"/>
      <c r="T198" s="330"/>
      <c r="U198" s="330"/>
      <c r="V198" s="330"/>
      <c r="W198" s="330"/>
      <c r="X198" s="330"/>
      <c r="Y198" s="330"/>
      <c r="Z198" s="330"/>
      <c r="AA198" s="330"/>
      <c r="AB198" s="330"/>
      <c r="AC198" s="330"/>
      <c r="AD198" s="330"/>
      <c r="AE198" s="330"/>
      <c r="AF198" s="330"/>
    </row>
    <row r="199" spans="1:32" s="126" customFormat="1">
      <c r="A199" s="125"/>
      <c r="B199" s="777" t="s">
        <v>1076</v>
      </c>
      <c r="C199" s="777"/>
      <c r="D199" s="769" t="s">
        <v>1466</v>
      </c>
      <c r="E199" s="770"/>
      <c r="F199" s="770"/>
      <c r="G199" s="771"/>
      <c r="H199" s="540" t="s">
        <v>1466</v>
      </c>
      <c r="I199" s="772" t="s">
        <v>1458</v>
      </c>
      <c r="J199" s="773"/>
      <c r="K199" s="773"/>
      <c r="L199" s="773"/>
      <c r="M199" s="773"/>
      <c r="N199" s="773"/>
      <c r="O199" s="774"/>
      <c r="P199" s="772" t="s">
        <v>1458</v>
      </c>
      <c r="Q199" s="773"/>
      <c r="R199" s="773"/>
      <c r="S199" s="773"/>
      <c r="T199" s="773"/>
      <c r="U199" s="773"/>
      <c r="V199" s="774"/>
      <c r="W199" s="493" t="s">
        <v>1458</v>
      </c>
      <c r="X199" s="104" t="s">
        <v>1480</v>
      </c>
      <c r="Y199" s="493" t="s">
        <v>1457</v>
      </c>
      <c r="Z199" s="493" t="s">
        <v>1457</v>
      </c>
      <c r="AA199" s="493" t="s">
        <v>1457</v>
      </c>
      <c r="AB199" s="104" t="s">
        <v>1478</v>
      </c>
      <c r="AC199" s="493" t="s">
        <v>1456</v>
      </c>
      <c r="AD199" s="493" t="s">
        <v>1456</v>
      </c>
      <c r="AE199" s="493" t="s">
        <v>1456</v>
      </c>
      <c r="AF199" s="104" t="s">
        <v>1476</v>
      </c>
    </row>
    <row r="200" spans="1:32" s="128" customFormat="1">
      <c r="A200" s="127"/>
      <c r="B200" s="777"/>
      <c r="C200" s="777"/>
      <c r="D200" s="100" t="s">
        <v>1420</v>
      </c>
      <c r="E200" s="101" t="s">
        <v>1421</v>
      </c>
      <c r="F200" s="101" t="s">
        <v>646</v>
      </c>
      <c r="G200" s="101" t="s">
        <v>647</v>
      </c>
      <c r="H200" s="102" t="s">
        <v>1422</v>
      </c>
      <c r="I200" s="101" t="s">
        <v>1423</v>
      </c>
      <c r="J200" s="101" t="s">
        <v>650</v>
      </c>
      <c r="K200" s="101" t="s">
        <v>651</v>
      </c>
      <c r="L200" s="101" t="s">
        <v>652</v>
      </c>
      <c r="M200" s="101" t="s">
        <v>653</v>
      </c>
      <c r="N200" s="101" t="s">
        <v>654</v>
      </c>
      <c r="O200" s="101" t="s">
        <v>1424</v>
      </c>
      <c r="P200" s="101" t="s">
        <v>1425</v>
      </c>
      <c r="Q200" s="101" t="s">
        <v>656</v>
      </c>
      <c r="R200" s="101" t="s">
        <v>657</v>
      </c>
      <c r="S200" s="101" t="s">
        <v>658</v>
      </c>
      <c r="T200" s="101" t="s">
        <v>646</v>
      </c>
      <c r="U200" s="101" t="s">
        <v>647</v>
      </c>
      <c r="V200" s="103" t="s">
        <v>661</v>
      </c>
      <c r="W200" s="103" t="s">
        <v>1422</v>
      </c>
      <c r="X200" s="104" t="s">
        <v>608</v>
      </c>
      <c r="Y200" s="103" t="s">
        <v>1424</v>
      </c>
      <c r="Z200" s="103" t="s">
        <v>661</v>
      </c>
      <c r="AA200" s="103" t="s">
        <v>1422</v>
      </c>
      <c r="AB200" s="104" t="s">
        <v>608</v>
      </c>
      <c r="AC200" s="103" t="s">
        <v>1424</v>
      </c>
      <c r="AD200" s="103" t="s">
        <v>661</v>
      </c>
      <c r="AE200" s="103" t="s">
        <v>1422</v>
      </c>
      <c r="AF200" s="104" t="s">
        <v>608</v>
      </c>
    </row>
    <row r="201" spans="1:32" ht="12.95" customHeight="1" outlineLevel="1">
      <c r="A201" s="325"/>
      <c r="B201" s="331" t="s">
        <v>1079</v>
      </c>
      <c r="C201" s="332" t="s">
        <v>1061</v>
      </c>
      <c r="D201" s="198">
        <f>SUM(D202:D205)</f>
        <v>0</v>
      </c>
      <c r="E201" s="198">
        <f>SUM(E202:E205)</f>
        <v>0</v>
      </c>
      <c r="F201" s="198">
        <f>SUM(F202:F205)</f>
        <v>0</v>
      </c>
      <c r="G201" s="198">
        <f>SUM(G202:G205)</f>
        <v>0</v>
      </c>
      <c r="H201" s="198">
        <f>SUM(D201:G201)</f>
        <v>0</v>
      </c>
      <c r="I201" s="198">
        <f t="shared" ref="I201:N201" si="179">SUM(I202:I205)</f>
        <v>0</v>
      </c>
      <c r="J201" s="198">
        <f t="shared" si="179"/>
        <v>0</v>
      </c>
      <c r="K201" s="198">
        <f t="shared" si="179"/>
        <v>0</v>
      </c>
      <c r="L201" s="198">
        <f t="shared" si="179"/>
        <v>0</v>
      </c>
      <c r="M201" s="198">
        <f t="shared" si="179"/>
        <v>0</v>
      </c>
      <c r="N201" s="198">
        <f t="shared" si="179"/>
        <v>0</v>
      </c>
      <c r="O201" s="200">
        <f t="shared" ref="O201:O261" si="180">SUM(I201:N201)</f>
        <v>0</v>
      </c>
      <c r="P201" s="198">
        <f t="shared" ref="P201:U201" si="181">SUM(P202:P205)</f>
        <v>0</v>
      </c>
      <c r="Q201" s="198">
        <f t="shared" si="181"/>
        <v>0</v>
      </c>
      <c r="R201" s="198">
        <f t="shared" si="181"/>
        <v>0</v>
      </c>
      <c r="S201" s="198">
        <f t="shared" si="181"/>
        <v>0</v>
      </c>
      <c r="T201" s="198">
        <f t="shared" si="181"/>
        <v>0</v>
      </c>
      <c r="U201" s="198">
        <f t="shared" si="181"/>
        <v>0</v>
      </c>
      <c r="V201" s="200">
        <f t="shared" ref="V201:V261" si="182">SUM(P201:U201)</f>
        <v>0</v>
      </c>
      <c r="W201" s="200">
        <f t="shared" ref="W201:W261" si="183">O201+V201</f>
        <v>0</v>
      </c>
      <c r="X201" s="209">
        <f t="shared" ref="X201:X261" si="184">IF(H201=0,0,W201/H201-1)</f>
        <v>0</v>
      </c>
      <c r="Y201" s="198">
        <f>SUM(Y202:Y205)</f>
        <v>0</v>
      </c>
      <c r="Z201" s="198">
        <f>SUM(Z202:Z205)</f>
        <v>0</v>
      </c>
      <c r="AA201" s="198">
        <f>SUM(AA202:AA205)</f>
        <v>0</v>
      </c>
      <c r="AB201" s="209">
        <f t="shared" ref="AB201:AB261" si="185">IF(W201=0,0,AA201/W201-1)</f>
        <v>0</v>
      </c>
      <c r="AC201" s="198">
        <f>SUM(AC202:AC205)</f>
        <v>0</v>
      </c>
      <c r="AD201" s="198">
        <f>SUM(AD202:AD205)</f>
        <v>0</v>
      </c>
      <c r="AE201" s="198">
        <f>SUM(AE202:AE205)</f>
        <v>0</v>
      </c>
      <c r="AF201" s="209">
        <f t="shared" ref="AF201:AF261" si="186">IF(AA201=0,0,AE201/AA201-1)</f>
        <v>0</v>
      </c>
    </row>
    <row r="202" spans="1:32" ht="12.95" customHeight="1" outlineLevel="2">
      <c r="A202" s="325"/>
      <c r="B202" s="331"/>
      <c r="C202" s="333" t="s">
        <v>734</v>
      </c>
      <c r="D202" s="95"/>
      <c r="E202" s="95"/>
      <c r="F202" s="95"/>
      <c r="G202" s="95"/>
      <c r="H202" s="198">
        <f t="shared" ref="H202:H266" si="187">SUM(D202:G202)</f>
        <v>0</v>
      </c>
      <c r="I202" s="95"/>
      <c r="J202" s="95"/>
      <c r="K202" s="95"/>
      <c r="L202" s="95"/>
      <c r="M202" s="95"/>
      <c r="N202" s="95"/>
      <c r="O202" s="201">
        <f t="shared" si="180"/>
        <v>0</v>
      </c>
      <c r="P202" s="95"/>
      <c r="Q202" s="95"/>
      <c r="R202" s="95"/>
      <c r="S202" s="95"/>
      <c r="T202" s="95"/>
      <c r="U202" s="95"/>
      <c r="V202" s="201">
        <f t="shared" si="182"/>
        <v>0</v>
      </c>
      <c r="W202" s="200">
        <f t="shared" si="183"/>
        <v>0</v>
      </c>
      <c r="X202" s="308">
        <f t="shared" si="184"/>
        <v>0</v>
      </c>
      <c r="Y202" s="95"/>
      <c r="Z202" s="95"/>
      <c r="AA202" s="198">
        <f>Y202+Z202</f>
        <v>0</v>
      </c>
      <c r="AB202" s="308">
        <f t="shared" si="185"/>
        <v>0</v>
      </c>
      <c r="AC202" s="95"/>
      <c r="AD202" s="95"/>
      <c r="AE202" s="198">
        <f>AC202+AD202</f>
        <v>0</v>
      </c>
      <c r="AF202" s="308">
        <f t="shared" si="186"/>
        <v>0</v>
      </c>
    </row>
    <row r="203" spans="1:32" ht="12.95" customHeight="1" outlineLevel="2">
      <c r="A203" s="325"/>
      <c r="B203" s="331"/>
      <c r="C203" s="333" t="s">
        <v>1062</v>
      </c>
      <c r="D203" s="95"/>
      <c r="E203" s="95"/>
      <c r="F203" s="95"/>
      <c r="G203" s="95"/>
      <c r="H203" s="198">
        <f t="shared" si="187"/>
        <v>0</v>
      </c>
      <c r="I203" s="95"/>
      <c r="J203" s="95"/>
      <c r="K203" s="95"/>
      <c r="L203" s="95"/>
      <c r="M203" s="95"/>
      <c r="N203" s="95"/>
      <c r="O203" s="201">
        <f t="shared" si="180"/>
        <v>0</v>
      </c>
      <c r="P203" s="95"/>
      <c r="Q203" s="95"/>
      <c r="R203" s="95"/>
      <c r="S203" s="95"/>
      <c r="T203" s="95"/>
      <c r="U203" s="95"/>
      <c r="V203" s="201">
        <f t="shared" si="182"/>
        <v>0</v>
      </c>
      <c r="W203" s="200">
        <f t="shared" si="183"/>
        <v>0</v>
      </c>
      <c r="X203" s="308">
        <f t="shared" si="184"/>
        <v>0</v>
      </c>
      <c r="Y203" s="95"/>
      <c r="Z203" s="95"/>
      <c r="AA203" s="198">
        <f>Y203+Z203</f>
        <v>0</v>
      </c>
      <c r="AB203" s="308">
        <f t="shared" si="185"/>
        <v>0</v>
      </c>
      <c r="AC203" s="95"/>
      <c r="AD203" s="95"/>
      <c r="AE203" s="198">
        <f>AC203+AD203</f>
        <v>0</v>
      </c>
      <c r="AF203" s="308">
        <f t="shared" si="186"/>
        <v>0</v>
      </c>
    </row>
    <row r="204" spans="1:32" ht="12.95" customHeight="1" outlineLevel="2">
      <c r="A204" s="325"/>
      <c r="B204" s="331"/>
      <c r="C204" s="333" t="s">
        <v>1063</v>
      </c>
      <c r="D204" s="95"/>
      <c r="E204" s="95"/>
      <c r="F204" s="95"/>
      <c r="G204" s="95"/>
      <c r="H204" s="198">
        <f t="shared" si="187"/>
        <v>0</v>
      </c>
      <c r="I204" s="95"/>
      <c r="J204" s="95"/>
      <c r="K204" s="95"/>
      <c r="L204" s="95"/>
      <c r="M204" s="95"/>
      <c r="N204" s="95"/>
      <c r="O204" s="201">
        <f t="shared" si="180"/>
        <v>0</v>
      </c>
      <c r="P204" s="95"/>
      <c r="Q204" s="95"/>
      <c r="R204" s="95"/>
      <c r="S204" s="95"/>
      <c r="T204" s="95"/>
      <c r="U204" s="95"/>
      <c r="V204" s="201">
        <f t="shared" si="182"/>
        <v>0</v>
      </c>
      <c r="W204" s="200">
        <f t="shared" si="183"/>
        <v>0</v>
      </c>
      <c r="X204" s="308">
        <f t="shared" si="184"/>
        <v>0</v>
      </c>
      <c r="Y204" s="95"/>
      <c r="Z204" s="95"/>
      <c r="AA204" s="198">
        <f>Y204+Z204</f>
        <v>0</v>
      </c>
      <c r="AB204" s="308">
        <f t="shared" si="185"/>
        <v>0</v>
      </c>
      <c r="AC204" s="95"/>
      <c r="AD204" s="95"/>
      <c r="AE204" s="198">
        <f>AC204+AD204</f>
        <v>0</v>
      </c>
      <c r="AF204" s="308">
        <f t="shared" si="186"/>
        <v>0</v>
      </c>
    </row>
    <row r="205" spans="1:32" ht="12.95" customHeight="1" outlineLevel="2">
      <c r="A205" s="325"/>
      <c r="B205" s="331"/>
      <c r="C205" s="333" t="s">
        <v>1064</v>
      </c>
      <c r="D205" s="95"/>
      <c r="E205" s="95"/>
      <c r="F205" s="95"/>
      <c r="G205" s="95"/>
      <c r="H205" s="198">
        <f t="shared" si="187"/>
        <v>0</v>
      </c>
      <c r="I205" s="95"/>
      <c r="J205" s="95"/>
      <c r="K205" s="95"/>
      <c r="L205" s="95"/>
      <c r="M205" s="95"/>
      <c r="N205" s="95"/>
      <c r="O205" s="201">
        <f t="shared" si="180"/>
        <v>0</v>
      </c>
      <c r="P205" s="95"/>
      <c r="Q205" s="95"/>
      <c r="R205" s="95"/>
      <c r="S205" s="95"/>
      <c r="T205" s="95"/>
      <c r="U205" s="95"/>
      <c r="V205" s="201">
        <f t="shared" si="182"/>
        <v>0</v>
      </c>
      <c r="W205" s="200">
        <f t="shared" si="183"/>
        <v>0</v>
      </c>
      <c r="X205" s="308">
        <f t="shared" si="184"/>
        <v>0</v>
      </c>
      <c r="Y205" s="95"/>
      <c r="Z205" s="95"/>
      <c r="AA205" s="198">
        <f>Y205+Z205</f>
        <v>0</v>
      </c>
      <c r="AB205" s="308">
        <f t="shared" si="185"/>
        <v>0</v>
      </c>
      <c r="AC205" s="95"/>
      <c r="AD205" s="95"/>
      <c r="AE205" s="198">
        <f>AC205+AD205</f>
        <v>0</v>
      </c>
      <c r="AF205" s="308">
        <f t="shared" si="186"/>
        <v>0</v>
      </c>
    </row>
    <row r="206" spans="1:32" ht="12.95" customHeight="1" outlineLevel="1">
      <c r="A206" s="325"/>
      <c r="B206" s="331" t="s">
        <v>1080</v>
      </c>
      <c r="C206" s="334" t="s">
        <v>1065</v>
      </c>
      <c r="D206" s="198">
        <f>SUM(D207:D209)</f>
        <v>0</v>
      </c>
      <c r="E206" s="198">
        <f>SUM(E207:E209)</f>
        <v>0</v>
      </c>
      <c r="F206" s="198">
        <f>SUM(F207:F209)</f>
        <v>0</v>
      </c>
      <c r="G206" s="198">
        <f>SUM(G207:G209)</f>
        <v>0</v>
      </c>
      <c r="H206" s="198">
        <f t="shared" si="187"/>
        <v>0</v>
      </c>
      <c r="I206" s="198">
        <f t="shared" ref="I206:N206" si="188">SUM(I207:I209)</f>
        <v>0</v>
      </c>
      <c r="J206" s="198">
        <f t="shared" si="188"/>
        <v>0</v>
      </c>
      <c r="K206" s="198">
        <f t="shared" si="188"/>
        <v>0</v>
      </c>
      <c r="L206" s="198">
        <f t="shared" si="188"/>
        <v>0</v>
      </c>
      <c r="M206" s="198">
        <f t="shared" si="188"/>
        <v>0</v>
      </c>
      <c r="N206" s="198">
        <f t="shared" si="188"/>
        <v>0</v>
      </c>
      <c r="O206" s="200">
        <f t="shared" si="180"/>
        <v>0</v>
      </c>
      <c r="P206" s="198">
        <f t="shared" ref="P206:U206" si="189">SUM(P207:P209)</f>
        <v>0</v>
      </c>
      <c r="Q206" s="198">
        <f t="shared" si="189"/>
        <v>0</v>
      </c>
      <c r="R206" s="198">
        <f t="shared" si="189"/>
        <v>0</v>
      </c>
      <c r="S206" s="198">
        <f t="shared" si="189"/>
        <v>0</v>
      </c>
      <c r="T206" s="198">
        <f t="shared" si="189"/>
        <v>0</v>
      </c>
      <c r="U206" s="198">
        <f t="shared" si="189"/>
        <v>0</v>
      </c>
      <c r="V206" s="200">
        <f t="shared" si="182"/>
        <v>0</v>
      </c>
      <c r="W206" s="200">
        <f t="shared" si="183"/>
        <v>0</v>
      </c>
      <c r="X206" s="209">
        <f t="shared" si="184"/>
        <v>0</v>
      </c>
      <c r="Y206" s="198">
        <f>SUM(Y207:Y209)</f>
        <v>0</v>
      </c>
      <c r="Z206" s="198">
        <f>SUM(Z207:Z209)</f>
        <v>0</v>
      </c>
      <c r="AA206" s="198">
        <f>SUM(AA207:AA209)</f>
        <v>0</v>
      </c>
      <c r="AB206" s="209">
        <f t="shared" si="185"/>
        <v>0</v>
      </c>
      <c r="AC206" s="198">
        <f>SUM(AC207:AC209)</f>
        <v>0</v>
      </c>
      <c r="AD206" s="198">
        <f>SUM(AD207:AD209)</f>
        <v>0</v>
      </c>
      <c r="AE206" s="198">
        <f>SUM(AE207:AE209)</f>
        <v>0</v>
      </c>
      <c r="AF206" s="209">
        <f t="shared" si="186"/>
        <v>0</v>
      </c>
    </row>
    <row r="207" spans="1:32" ht="12.95" customHeight="1" outlineLevel="2">
      <c r="A207" s="325"/>
      <c r="B207" s="331"/>
      <c r="C207" s="333" t="s">
        <v>1066</v>
      </c>
      <c r="D207" s="95"/>
      <c r="E207" s="95"/>
      <c r="F207" s="95"/>
      <c r="G207" s="95"/>
      <c r="H207" s="198">
        <f t="shared" si="187"/>
        <v>0</v>
      </c>
      <c r="I207" s="95"/>
      <c r="J207" s="95"/>
      <c r="K207" s="95"/>
      <c r="L207" s="95"/>
      <c r="M207" s="95"/>
      <c r="N207" s="95"/>
      <c r="O207" s="201">
        <f t="shared" si="180"/>
        <v>0</v>
      </c>
      <c r="P207" s="95"/>
      <c r="Q207" s="95"/>
      <c r="R207" s="95"/>
      <c r="S207" s="95"/>
      <c r="T207" s="95"/>
      <c r="U207" s="95"/>
      <c r="V207" s="201">
        <f t="shared" si="182"/>
        <v>0</v>
      </c>
      <c r="W207" s="200">
        <f t="shared" si="183"/>
        <v>0</v>
      </c>
      <c r="X207" s="308">
        <f t="shared" si="184"/>
        <v>0</v>
      </c>
      <c r="Y207" s="95"/>
      <c r="Z207" s="95"/>
      <c r="AA207" s="198">
        <f>Y207+Z207</f>
        <v>0</v>
      </c>
      <c r="AB207" s="308">
        <f t="shared" si="185"/>
        <v>0</v>
      </c>
      <c r="AC207" s="95"/>
      <c r="AD207" s="95"/>
      <c r="AE207" s="198">
        <f>AC207+AD207</f>
        <v>0</v>
      </c>
      <c r="AF207" s="308">
        <f t="shared" si="186"/>
        <v>0</v>
      </c>
    </row>
    <row r="208" spans="1:32" ht="12.95" customHeight="1" outlineLevel="2">
      <c r="A208" s="325"/>
      <c r="B208" s="331"/>
      <c r="C208" s="333" t="s">
        <v>1067</v>
      </c>
      <c r="D208" s="95"/>
      <c r="E208" s="95"/>
      <c r="F208" s="95"/>
      <c r="G208" s="95"/>
      <c r="H208" s="198">
        <f>SUM(D208:G208)</f>
        <v>0</v>
      </c>
      <c r="I208" s="95"/>
      <c r="J208" s="95"/>
      <c r="K208" s="95"/>
      <c r="L208" s="95"/>
      <c r="M208" s="95"/>
      <c r="N208" s="95"/>
      <c r="O208" s="201">
        <f>SUM(I208:N208)</f>
        <v>0</v>
      </c>
      <c r="P208" s="95"/>
      <c r="Q208" s="95"/>
      <c r="R208" s="95"/>
      <c r="S208" s="95"/>
      <c r="T208" s="95"/>
      <c r="U208" s="95"/>
      <c r="V208" s="201">
        <f>SUM(P208:U208)</f>
        <v>0</v>
      </c>
      <c r="W208" s="200">
        <f>O208+V208</f>
        <v>0</v>
      </c>
      <c r="X208" s="308">
        <f>IF(H208=0,0,W208/H208-1)</f>
        <v>0</v>
      </c>
      <c r="Y208" s="95"/>
      <c r="Z208" s="95"/>
      <c r="AA208" s="198">
        <f>Y208+Z208</f>
        <v>0</v>
      </c>
      <c r="AB208" s="308">
        <f>IF(W208=0,0,AA208/W208-1)</f>
        <v>0</v>
      </c>
      <c r="AC208" s="95"/>
      <c r="AD208" s="95"/>
      <c r="AE208" s="198">
        <f>AC208+AD208</f>
        <v>0</v>
      </c>
      <c r="AF208" s="308">
        <f>IF(AA208=0,0,AE208/AA208-1)</f>
        <v>0</v>
      </c>
    </row>
    <row r="209" spans="1:32" ht="12.95" customHeight="1" outlineLevel="2">
      <c r="A209" s="325"/>
      <c r="B209" s="331"/>
      <c r="C209" s="333" t="s">
        <v>1503</v>
      </c>
      <c r="D209" s="95"/>
      <c r="E209" s="95"/>
      <c r="F209" s="95"/>
      <c r="G209" s="95"/>
      <c r="H209" s="198">
        <f t="shared" si="187"/>
        <v>0</v>
      </c>
      <c r="I209" s="95"/>
      <c r="J209" s="95"/>
      <c r="K209" s="95"/>
      <c r="L209" s="95"/>
      <c r="M209" s="95"/>
      <c r="N209" s="95"/>
      <c r="O209" s="201">
        <f t="shared" si="180"/>
        <v>0</v>
      </c>
      <c r="P209" s="95"/>
      <c r="Q209" s="95"/>
      <c r="R209" s="95"/>
      <c r="S209" s="95"/>
      <c r="T209" s="95"/>
      <c r="U209" s="95"/>
      <c r="V209" s="201">
        <f t="shared" si="182"/>
        <v>0</v>
      </c>
      <c r="W209" s="200">
        <f t="shared" si="183"/>
        <v>0</v>
      </c>
      <c r="X209" s="308">
        <f t="shared" si="184"/>
        <v>0</v>
      </c>
      <c r="Y209" s="95"/>
      <c r="Z209" s="95"/>
      <c r="AA209" s="198">
        <f>Y209+Z209</f>
        <v>0</v>
      </c>
      <c r="AB209" s="308">
        <f t="shared" si="185"/>
        <v>0</v>
      </c>
      <c r="AC209" s="95"/>
      <c r="AD209" s="95"/>
      <c r="AE209" s="198">
        <f>AC209+AD209</f>
        <v>0</v>
      </c>
      <c r="AF209" s="308">
        <f t="shared" si="186"/>
        <v>0</v>
      </c>
    </row>
    <row r="210" spans="1:32" ht="12.95" customHeight="1" outlineLevel="1">
      <c r="A210" s="325"/>
      <c r="B210" s="331" t="s">
        <v>1096</v>
      </c>
      <c r="C210" s="331" t="s">
        <v>1013</v>
      </c>
      <c r="D210" s="198">
        <f>SUM(D211:D225)</f>
        <v>0</v>
      </c>
      <c r="E210" s="198">
        <f>SUM(E211:E225)</f>
        <v>0</v>
      </c>
      <c r="F210" s="198">
        <f>SUM(F211:F225)</f>
        <v>0</v>
      </c>
      <c r="G210" s="198">
        <f>SUM(G211:G225)</f>
        <v>0</v>
      </c>
      <c r="H210" s="198">
        <f t="shared" si="187"/>
        <v>0</v>
      </c>
      <c r="I210" s="198">
        <f t="shared" ref="I210:N210" si="190">SUM(I211:I225)</f>
        <v>0</v>
      </c>
      <c r="J210" s="198">
        <f t="shared" si="190"/>
        <v>0</v>
      </c>
      <c r="K210" s="198">
        <f t="shared" si="190"/>
        <v>0</v>
      </c>
      <c r="L210" s="198">
        <f t="shared" si="190"/>
        <v>0</v>
      </c>
      <c r="M210" s="198">
        <f t="shared" si="190"/>
        <v>0</v>
      </c>
      <c r="N210" s="198">
        <f t="shared" si="190"/>
        <v>0</v>
      </c>
      <c r="O210" s="200">
        <f t="shared" si="180"/>
        <v>0</v>
      </c>
      <c r="P210" s="198">
        <f t="shared" ref="P210:U210" si="191">SUM(P211:P225)</f>
        <v>0</v>
      </c>
      <c r="Q210" s="198">
        <f t="shared" si="191"/>
        <v>0</v>
      </c>
      <c r="R210" s="198">
        <f t="shared" si="191"/>
        <v>0</v>
      </c>
      <c r="S210" s="198">
        <f t="shared" si="191"/>
        <v>0</v>
      </c>
      <c r="T210" s="198">
        <f t="shared" si="191"/>
        <v>0</v>
      </c>
      <c r="U210" s="198">
        <f t="shared" si="191"/>
        <v>0</v>
      </c>
      <c r="V210" s="200">
        <f t="shared" si="182"/>
        <v>0</v>
      </c>
      <c r="W210" s="200">
        <f t="shared" si="183"/>
        <v>0</v>
      </c>
      <c r="X210" s="209">
        <f t="shared" si="184"/>
        <v>0</v>
      </c>
      <c r="Y210" s="198">
        <f>SUM(Y211:Y225)</f>
        <v>0</v>
      </c>
      <c r="Z210" s="198">
        <f>SUM(Z211:Z225)</f>
        <v>0</v>
      </c>
      <c r="AA210" s="198">
        <f>SUM(AA211:AA225)</f>
        <v>0</v>
      </c>
      <c r="AB210" s="209">
        <f t="shared" si="185"/>
        <v>0</v>
      </c>
      <c r="AC210" s="198">
        <f>SUM(AC211:AC225)</f>
        <v>0</v>
      </c>
      <c r="AD210" s="198">
        <f>SUM(AD211:AD225)</f>
        <v>0</v>
      </c>
      <c r="AE210" s="198">
        <f>SUM(AE211:AE225)</f>
        <v>0</v>
      </c>
      <c r="AF210" s="209">
        <f t="shared" si="186"/>
        <v>0</v>
      </c>
    </row>
    <row r="211" spans="1:32" ht="12.95" customHeight="1" outlineLevel="2">
      <c r="A211" s="325"/>
      <c r="B211" s="331"/>
      <c r="C211" s="335" t="s">
        <v>1014</v>
      </c>
      <c r="D211" s="95"/>
      <c r="E211" s="95"/>
      <c r="F211" s="95"/>
      <c r="G211" s="95"/>
      <c r="H211" s="198">
        <f t="shared" si="187"/>
        <v>0</v>
      </c>
      <c r="I211" s="95"/>
      <c r="J211" s="95"/>
      <c r="K211" s="95"/>
      <c r="L211" s="95"/>
      <c r="M211" s="95"/>
      <c r="N211" s="95"/>
      <c r="O211" s="201">
        <f t="shared" si="180"/>
        <v>0</v>
      </c>
      <c r="P211" s="95"/>
      <c r="Q211" s="95"/>
      <c r="R211" s="95"/>
      <c r="S211" s="95"/>
      <c r="T211" s="95"/>
      <c r="U211" s="95"/>
      <c r="V211" s="201">
        <f t="shared" si="182"/>
        <v>0</v>
      </c>
      <c r="W211" s="200">
        <f t="shared" si="183"/>
        <v>0</v>
      </c>
      <c r="X211" s="308">
        <f t="shared" si="184"/>
        <v>0</v>
      </c>
      <c r="Y211" s="95"/>
      <c r="Z211" s="95"/>
      <c r="AA211" s="198">
        <f t="shared" ref="AA211:AA225" si="192">Y211+Z211</f>
        <v>0</v>
      </c>
      <c r="AB211" s="308">
        <f t="shared" si="185"/>
        <v>0</v>
      </c>
      <c r="AC211" s="95"/>
      <c r="AD211" s="95"/>
      <c r="AE211" s="198">
        <f t="shared" ref="AE211:AE225" si="193">AC211+AD211</f>
        <v>0</v>
      </c>
      <c r="AF211" s="308">
        <f t="shared" si="186"/>
        <v>0</v>
      </c>
    </row>
    <row r="212" spans="1:32" ht="12.95" customHeight="1" outlineLevel="2">
      <c r="A212" s="325"/>
      <c r="B212" s="331"/>
      <c r="C212" s="335" t="s">
        <v>1015</v>
      </c>
      <c r="D212" s="95"/>
      <c r="E212" s="95"/>
      <c r="F212" s="95"/>
      <c r="G212" s="95"/>
      <c r="H212" s="198">
        <f t="shared" si="187"/>
        <v>0</v>
      </c>
      <c r="I212" s="95"/>
      <c r="J212" s="95"/>
      <c r="K212" s="95"/>
      <c r="L212" s="95"/>
      <c r="M212" s="95"/>
      <c r="N212" s="95"/>
      <c r="O212" s="201">
        <f t="shared" si="180"/>
        <v>0</v>
      </c>
      <c r="P212" s="95"/>
      <c r="Q212" s="95"/>
      <c r="R212" s="95"/>
      <c r="S212" s="95"/>
      <c r="T212" s="95"/>
      <c r="U212" s="95"/>
      <c r="V212" s="201">
        <f t="shared" si="182"/>
        <v>0</v>
      </c>
      <c r="W212" s="200">
        <f t="shared" si="183"/>
        <v>0</v>
      </c>
      <c r="X212" s="308">
        <f t="shared" si="184"/>
        <v>0</v>
      </c>
      <c r="Y212" s="95"/>
      <c r="Z212" s="95"/>
      <c r="AA212" s="198">
        <f t="shared" si="192"/>
        <v>0</v>
      </c>
      <c r="AB212" s="308">
        <f t="shared" si="185"/>
        <v>0</v>
      </c>
      <c r="AC212" s="95"/>
      <c r="AD212" s="95"/>
      <c r="AE212" s="198">
        <f t="shared" si="193"/>
        <v>0</v>
      </c>
      <c r="AF212" s="308">
        <f t="shared" si="186"/>
        <v>0</v>
      </c>
    </row>
    <row r="213" spans="1:32" ht="12.95" customHeight="1" outlineLevel="2">
      <c r="A213" s="325"/>
      <c r="B213" s="331"/>
      <c r="C213" s="335" t="s">
        <v>1016</v>
      </c>
      <c r="D213" s="95"/>
      <c r="E213" s="95"/>
      <c r="F213" s="95"/>
      <c r="G213" s="95"/>
      <c r="H213" s="198">
        <f t="shared" si="187"/>
        <v>0</v>
      </c>
      <c r="I213" s="95"/>
      <c r="J213" s="95"/>
      <c r="K213" s="95"/>
      <c r="L213" s="95"/>
      <c r="M213" s="95"/>
      <c r="N213" s="95"/>
      <c r="O213" s="201">
        <f t="shared" si="180"/>
        <v>0</v>
      </c>
      <c r="P213" s="95"/>
      <c r="Q213" s="95"/>
      <c r="R213" s="95"/>
      <c r="S213" s="95"/>
      <c r="T213" s="95"/>
      <c r="U213" s="95"/>
      <c r="V213" s="201">
        <f t="shared" si="182"/>
        <v>0</v>
      </c>
      <c r="W213" s="200">
        <f t="shared" si="183"/>
        <v>0</v>
      </c>
      <c r="X213" s="308">
        <f t="shared" si="184"/>
        <v>0</v>
      </c>
      <c r="Y213" s="95"/>
      <c r="Z213" s="95"/>
      <c r="AA213" s="198">
        <f t="shared" si="192"/>
        <v>0</v>
      </c>
      <c r="AB213" s="308">
        <f t="shared" si="185"/>
        <v>0</v>
      </c>
      <c r="AC213" s="95"/>
      <c r="AD213" s="95"/>
      <c r="AE213" s="198">
        <f t="shared" si="193"/>
        <v>0</v>
      </c>
      <c r="AF213" s="308">
        <f t="shared" si="186"/>
        <v>0</v>
      </c>
    </row>
    <row r="214" spans="1:32" ht="12.95" customHeight="1" outlineLevel="2">
      <c r="A214" s="325"/>
      <c r="B214" s="331"/>
      <c r="C214" s="335" t="s">
        <v>1017</v>
      </c>
      <c r="D214" s="95"/>
      <c r="E214" s="95"/>
      <c r="F214" s="95"/>
      <c r="G214" s="95"/>
      <c r="H214" s="198">
        <f t="shared" si="187"/>
        <v>0</v>
      </c>
      <c r="I214" s="95"/>
      <c r="J214" s="95"/>
      <c r="K214" s="95"/>
      <c r="L214" s="95"/>
      <c r="M214" s="95"/>
      <c r="N214" s="95"/>
      <c r="O214" s="201">
        <f t="shared" si="180"/>
        <v>0</v>
      </c>
      <c r="P214" s="95"/>
      <c r="Q214" s="95"/>
      <c r="R214" s="95"/>
      <c r="S214" s="95"/>
      <c r="T214" s="95"/>
      <c r="U214" s="95"/>
      <c r="V214" s="201">
        <f t="shared" si="182"/>
        <v>0</v>
      </c>
      <c r="W214" s="200">
        <f t="shared" si="183"/>
        <v>0</v>
      </c>
      <c r="X214" s="308">
        <f t="shared" si="184"/>
        <v>0</v>
      </c>
      <c r="Y214" s="95"/>
      <c r="Z214" s="95"/>
      <c r="AA214" s="198">
        <f t="shared" si="192"/>
        <v>0</v>
      </c>
      <c r="AB214" s="308">
        <f t="shared" si="185"/>
        <v>0</v>
      </c>
      <c r="AC214" s="95"/>
      <c r="AD214" s="95"/>
      <c r="AE214" s="198">
        <f t="shared" si="193"/>
        <v>0</v>
      </c>
      <c r="AF214" s="308">
        <f t="shared" si="186"/>
        <v>0</v>
      </c>
    </row>
    <row r="215" spans="1:32" ht="12.95" customHeight="1" outlineLevel="2">
      <c r="A215" s="325"/>
      <c r="B215" s="331"/>
      <c r="C215" s="335" t="s">
        <v>1018</v>
      </c>
      <c r="D215" s="95"/>
      <c r="E215" s="95"/>
      <c r="F215" s="95"/>
      <c r="G215" s="95"/>
      <c r="H215" s="198">
        <f t="shared" si="187"/>
        <v>0</v>
      </c>
      <c r="I215" s="95"/>
      <c r="J215" s="95"/>
      <c r="K215" s="95"/>
      <c r="L215" s="95"/>
      <c r="M215" s="95"/>
      <c r="N215" s="95"/>
      <c r="O215" s="201">
        <f t="shared" si="180"/>
        <v>0</v>
      </c>
      <c r="P215" s="95"/>
      <c r="Q215" s="95"/>
      <c r="R215" s="95"/>
      <c r="S215" s="95"/>
      <c r="T215" s="95"/>
      <c r="U215" s="95"/>
      <c r="V215" s="201">
        <f t="shared" si="182"/>
        <v>0</v>
      </c>
      <c r="W215" s="200">
        <f t="shared" si="183"/>
        <v>0</v>
      </c>
      <c r="X215" s="308">
        <f t="shared" si="184"/>
        <v>0</v>
      </c>
      <c r="Y215" s="95"/>
      <c r="Z215" s="95"/>
      <c r="AA215" s="198">
        <f t="shared" si="192"/>
        <v>0</v>
      </c>
      <c r="AB215" s="308">
        <f t="shared" si="185"/>
        <v>0</v>
      </c>
      <c r="AC215" s="95"/>
      <c r="AD215" s="95"/>
      <c r="AE215" s="198">
        <f t="shared" si="193"/>
        <v>0</v>
      </c>
      <c r="AF215" s="308">
        <f t="shared" si="186"/>
        <v>0</v>
      </c>
    </row>
    <row r="216" spans="1:32" ht="12.95" customHeight="1" outlineLevel="2">
      <c r="A216" s="325"/>
      <c r="B216" s="331"/>
      <c r="C216" s="335" t="s">
        <v>1019</v>
      </c>
      <c r="D216" s="95"/>
      <c r="E216" s="95"/>
      <c r="F216" s="95"/>
      <c r="G216" s="95"/>
      <c r="H216" s="198">
        <f t="shared" si="187"/>
        <v>0</v>
      </c>
      <c r="I216" s="95"/>
      <c r="J216" s="95"/>
      <c r="K216" s="95"/>
      <c r="L216" s="95"/>
      <c r="M216" s="95"/>
      <c r="N216" s="95"/>
      <c r="O216" s="201">
        <f t="shared" si="180"/>
        <v>0</v>
      </c>
      <c r="P216" s="95"/>
      <c r="Q216" s="95"/>
      <c r="R216" s="95"/>
      <c r="S216" s="95"/>
      <c r="T216" s="95"/>
      <c r="U216" s="95"/>
      <c r="V216" s="201">
        <f t="shared" si="182"/>
        <v>0</v>
      </c>
      <c r="W216" s="200">
        <f t="shared" si="183"/>
        <v>0</v>
      </c>
      <c r="X216" s="308">
        <f t="shared" si="184"/>
        <v>0</v>
      </c>
      <c r="Y216" s="95"/>
      <c r="Z216" s="95"/>
      <c r="AA216" s="198">
        <f t="shared" si="192"/>
        <v>0</v>
      </c>
      <c r="AB216" s="308">
        <f t="shared" si="185"/>
        <v>0</v>
      </c>
      <c r="AC216" s="95"/>
      <c r="AD216" s="95"/>
      <c r="AE216" s="198">
        <f t="shared" si="193"/>
        <v>0</v>
      </c>
      <c r="AF216" s="308">
        <f t="shared" si="186"/>
        <v>0</v>
      </c>
    </row>
    <row r="217" spans="1:32" ht="12.95" customHeight="1" outlineLevel="2">
      <c r="A217" s="325"/>
      <c r="B217" s="331"/>
      <c r="C217" s="335" t="s">
        <v>1020</v>
      </c>
      <c r="D217" s="95"/>
      <c r="E217" s="95"/>
      <c r="F217" s="95"/>
      <c r="G217" s="95"/>
      <c r="H217" s="198">
        <f t="shared" si="187"/>
        <v>0</v>
      </c>
      <c r="I217" s="95"/>
      <c r="J217" s="95"/>
      <c r="K217" s="95"/>
      <c r="L217" s="95"/>
      <c r="M217" s="95"/>
      <c r="N217" s="95"/>
      <c r="O217" s="201">
        <f t="shared" si="180"/>
        <v>0</v>
      </c>
      <c r="P217" s="95"/>
      <c r="Q217" s="95"/>
      <c r="R217" s="95"/>
      <c r="S217" s="95"/>
      <c r="T217" s="95"/>
      <c r="U217" s="95"/>
      <c r="V217" s="201">
        <f t="shared" si="182"/>
        <v>0</v>
      </c>
      <c r="W217" s="200">
        <f t="shared" si="183"/>
        <v>0</v>
      </c>
      <c r="X217" s="308">
        <f t="shared" si="184"/>
        <v>0</v>
      </c>
      <c r="Y217" s="95"/>
      <c r="Z217" s="95"/>
      <c r="AA217" s="198">
        <f t="shared" si="192"/>
        <v>0</v>
      </c>
      <c r="AB217" s="308">
        <f t="shared" si="185"/>
        <v>0</v>
      </c>
      <c r="AC217" s="95"/>
      <c r="AD217" s="95"/>
      <c r="AE217" s="198">
        <f t="shared" si="193"/>
        <v>0</v>
      </c>
      <c r="AF217" s="308">
        <f t="shared" si="186"/>
        <v>0</v>
      </c>
    </row>
    <row r="218" spans="1:32" ht="12.95" customHeight="1" outlineLevel="2">
      <c r="A218" s="325"/>
      <c r="B218" s="331"/>
      <c r="C218" s="335" t="s">
        <v>1021</v>
      </c>
      <c r="D218" s="95"/>
      <c r="E218" s="95"/>
      <c r="F218" s="95"/>
      <c r="G218" s="95"/>
      <c r="H218" s="198">
        <f t="shared" si="187"/>
        <v>0</v>
      </c>
      <c r="I218" s="95"/>
      <c r="J218" s="95"/>
      <c r="K218" s="95"/>
      <c r="L218" s="95"/>
      <c r="M218" s="95"/>
      <c r="N218" s="95"/>
      <c r="O218" s="201">
        <f t="shared" si="180"/>
        <v>0</v>
      </c>
      <c r="P218" s="95"/>
      <c r="Q218" s="95"/>
      <c r="R218" s="95"/>
      <c r="S218" s="95"/>
      <c r="T218" s="95"/>
      <c r="U218" s="95"/>
      <c r="V218" s="201">
        <f t="shared" si="182"/>
        <v>0</v>
      </c>
      <c r="W218" s="200">
        <f t="shared" si="183"/>
        <v>0</v>
      </c>
      <c r="X218" s="308">
        <f t="shared" si="184"/>
        <v>0</v>
      </c>
      <c r="Y218" s="95"/>
      <c r="Z218" s="95"/>
      <c r="AA218" s="198">
        <f t="shared" si="192"/>
        <v>0</v>
      </c>
      <c r="AB218" s="308">
        <f t="shared" si="185"/>
        <v>0</v>
      </c>
      <c r="AC218" s="95"/>
      <c r="AD218" s="95"/>
      <c r="AE218" s="198">
        <f t="shared" si="193"/>
        <v>0</v>
      </c>
      <c r="AF218" s="308">
        <f t="shared" si="186"/>
        <v>0</v>
      </c>
    </row>
    <row r="219" spans="1:32" ht="12.95" customHeight="1" outlineLevel="2">
      <c r="A219" s="325"/>
      <c r="B219" s="331"/>
      <c r="C219" s="335" t="s">
        <v>1022</v>
      </c>
      <c r="D219" s="95"/>
      <c r="E219" s="95"/>
      <c r="F219" s="95"/>
      <c r="G219" s="95"/>
      <c r="H219" s="198">
        <f t="shared" si="187"/>
        <v>0</v>
      </c>
      <c r="I219" s="95"/>
      <c r="J219" s="95"/>
      <c r="K219" s="95"/>
      <c r="L219" s="95"/>
      <c r="M219" s="95"/>
      <c r="N219" s="95"/>
      <c r="O219" s="201">
        <f t="shared" si="180"/>
        <v>0</v>
      </c>
      <c r="P219" s="95"/>
      <c r="Q219" s="95"/>
      <c r="R219" s="95"/>
      <c r="S219" s="95"/>
      <c r="T219" s="95"/>
      <c r="U219" s="95"/>
      <c r="V219" s="201">
        <f t="shared" si="182"/>
        <v>0</v>
      </c>
      <c r="W219" s="200">
        <f t="shared" si="183"/>
        <v>0</v>
      </c>
      <c r="X219" s="308">
        <f t="shared" si="184"/>
        <v>0</v>
      </c>
      <c r="Y219" s="95"/>
      <c r="Z219" s="95"/>
      <c r="AA219" s="198">
        <f t="shared" si="192"/>
        <v>0</v>
      </c>
      <c r="AB219" s="308">
        <f t="shared" si="185"/>
        <v>0</v>
      </c>
      <c r="AC219" s="95"/>
      <c r="AD219" s="95"/>
      <c r="AE219" s="198">
        <f t="shared" si="193"/>
        <v>0</v>
      </c>
      <c r="AF219" s="308">
        <f t="shared" si="186"/>
        <v>0</v>
      </c>
    </row>
    <row r="220" spans="1:32" ht="12.95" customHeight="1" outlineLevel="2">
      <c r="A220" s="325"/>
      <c r="B220" s="331"/>
      <c r="C220" s="335" t="s">
        <v>1049</v>
      </c>
      <c r="D220" s="95"/>
      <c r="E220" s="95"/>
      <c r="F220" s="95"/>
      <c r="G220" s="95"/>
      <c r="H220" s="198">
        <f t="shared" si="187"/>
        <v>0</v>
      </c>
      <c r="I220" s="95"/>
      <c r="J220" s="95"/>
      <c r="K220" s="95"/>
      <c r="L220" s="95"/>
      <c r="M220" s="95"/>
      <c r="N220" s="95"/>
      <c r="O220" s="201">
        <f t="shared" si="180"/>
        <v>0</v>
      </c>
      <c r="P220" s="95"/>
      <c r="Q220" s="95"/>
      <c r="R220" s="95"/>
      <c r="S220" s="95"/>
      <c r="T220" s="95"/>
      <c r="U220" s="95"/>
      <c r="V220" s="201">
        <f t="shared" si="182"/>
        <v>0</v>
      </c>
      <c r="W220" s="200">
        <f t="shared" si="183"/>
        <v>0</v>
      </c>
      <c r="X220" s="308">
        <f t="shared" si="184"/>
        <v>0</v>
      </c>
      <c r="Y220" s="95"/>
      <c r="Z220" s="95"/>
      <c r="AA220" s="198">
        <f t="shared" si="192"/>
        <v>0</v>
      </c>
      <c r="AB220" s="308">
        <f t="shared" si="185"/>
        <v>0</v>
      </c>
      <c r="AC220" s="95"/>
      <c r="AD220" s="95"/>
      <c r="AE220" s="198">
        <f t="shared" si="193"/>
        <v>0</v>
      </c>
      <c r="AF220" s="308">
        <f t="shared" si="186"/>
        <v>0</v>
      </c>
    </row>
    <row r="221" spans="1:32" ht="12.95" customHeight="1" outlineLevel="2">
      <c r="A221" s="325"/>
      <c r="B221" s="331"/>
      <c r="C221" s="335" t="s">
        <v>1023</v>
      </c>
      <c r="D221" s="95"/>
      <c r="E221" s="95"/>
      <c r="F221" s="95"/>
      <c r="G221" s="95"/>
      <c r="H221" s="198">
        <f t="shared" si="187"/>
        <v>0</v>
      </c>
      <c r="I221" s="95"/>
      <c r="J221" s="95"/>
      <c r="K221" s="95"/>
      <c r="L221" s="95"/>
      <c r="M221" s="95"/>
      <c r="N221" s="95"/>
      <c r="O221" s="201">
        <f t="shared" si="180"/>
        <v>0</v>
      </c>
      <c r="P221" s="95"/>
      <c r="Q221" s="95"/>
      <c r="R221" s="95"/>
      <c r="S221" s="95"/>
      <c r="T221" s="95"/>
      <c r="U221" s="95"/>
      <c r="V221" s="201">
        <f t="shared" si="182"/>
        <v>0</v>
      </c>
      <c r="W221" s="200">
        <f t="shared" si="183"/>
        <v>0</v>
      </c>
      <c r="X221" s="308">
        <f t="shared" si="184"/>
        <v>0</v>
      </c>
      <c r="Y221" s="95"/>
      <c r="Z221" s="95"/>
      <c r="AA221" s="198">
        <f t="shared" si="192"/>
        <v>0</v>
      </c>
      <c r="AB221" s="308">
        <f t="shared" si="185"/>
        <v>0</v>
      </c>
      <c r="AC221" s="95"/>
      <c r="AD221" s="95"/>
      <c r="AE221" s="198">
        <f t="shared" si="193"/>
        <v>0</v>
      </c>
      <c r="AF221" s="308">
        <f t="shared" si="186"/>
        <v>0</v>
      </c>
    </row>
    <row r="222" spans="1:32" ht="12.95" customHeight="1" outlineLevel="2">
      <c r="A222" s="325"/>
      <c r="B222" s="331"/>
      <c r="C222" s="336" t="s">
        <v>1024</v>
      </c>
      <c r="D222" s="95"/>
      <c r="E222" s="95"/>
      <c r="F222" s="95"/>
      <c r="G222" s="95"/>
      <c r="H222" s="198">
        <f t="shared" si="187"/>
        <v>0</v>
      </c>
      <c r="I222" s="95"/>
      <c r="J222" s="95"/>
      <c r="K222" s="95"/>
      <c r="L222" s="95"/>
      <c r="M222" s="95"/>
      <c r="N222" s="95"/>
      <c r="O222" s="201">
        <f t="shared" si="180"/>
        <v>0</v>
      </c>
      <c r="P222" s="95"/>
      <c r="Q222" s="95"/>
      <c r="R222" s="95"/>
      <c r="S222" s="95"/>
      <c r="T222" s="95"/>
      <c r="U222" s="95"/>
      <c r="V222" s="201">
        <f t="shared" si="182"/>
        <v>0</v>
      </c>
      <c r="W222" s="200">
        <f t="shared" si="183"/>
        <v>0</v>
      </c>
      <c r="X222" s="308">
        <f t="shared" si="184"/>
        <v>0</v>
      </c>
      <c r="Y222" s="95"/>
      <c r="Z222" s="95"/>
      <c r="AA222" s="198">
        <f t="shared" si="192"/>
        <v>0</v>
      </c>
      <c r="AB222" s="308">
        <f t="shared" si="185"/>
        <v>0</v>
      </c>
      <c r="AC222" s="95"/>
      <c r="AD222" s="95"/>
      <c r="AE222" s="198">
        <f t="shared" si="193"/>
        <v>0</v>
      </c>
      <c r="AF222" s="308">
        <f t="shared" si="186"/>
        <v>0</v>
      </c>
    </row>
    <row r="223" spans="1:32" ht="12.95" customHeight="1" outlineLevel="2">
      <c r="A223" s="325"/>
      <c r="B223" s="331"/>
      <c r="C223" s="335" t="s">
        <v>1025</v>
      </c>
      <c r="D223" s="95"/>
      <c r="E223" s="95"/>
      <c r="F223" s="95"/>
      <c r="G223" s="95"/>
      <c r="H223" s="198">
        <f t="shared" si="187"/>
        <v>0</v>
      </c>
      <c r="I223" s="95"/>
      <c r="J223" s="95"/>
      <c r="K223" s="95"/>
      <c r="L223" s="95"/>
      <c r="M223" s="95"/>
      <c r="N223" s="95"/>
      <c r="O223" s="201">
        <f t="shared" si="180"/>
        <v>0</v>
      </c>
      <c r="P223" s="95"/>
      <c r="Q223" s="95"/>
      <c r="R223" s="95"/>
      <c r="S223" s="95"/>
      <c r="T223" s="95"/>
      <c r="U223" s="95"/>
      <c r="V223" s="201">
        <f t="shared" si="182"/>
        <v>0</v>
      </c>
      <c r="W223" s="200">
        <f t="shared" si="183"/>
        <v>0</v>
      </c>
      <c r="X223" s="308">
        <f t="shared" si="184"/>
        <v>0</v>
      </c>
      <c r="Y223" s="95"/>
      <c r="Z223" s="95"/>
      <c r="AA223" s="198">
        <f t="shared" si="192"/>
        <v>0</v>
      </c>
      <c r="AB223" s="308">
        <f t="shared" si="185"/>
        <v>0</v>
      </c>
      <c r="AC223" s="95"/>
      <c r="AD223" s="95"/>
      <c r="AE223" s="198">
        <f t="shared" si="193"/>
        <v>0</v>
      </c>
      <c r="AF223" s="308">
        <f t="shared" si="186"/>
        <v>0</v>
      </c>
    </row>
    <row r="224" spans="1:32" ht="12.95" customHeight="1" outlineLevel="2">
      <c r="A224" s="325"/>
      <c r="B224" s="331"/>
      <c r="C224" s="407" t="s">
        <v>1047</v>
      </c>
      <c r="D224" s="95"/>
      <c r="E224" s="95"/>
      <c r="F224" s="95"/>
      <c r="G224" s="95"/>
      <c r="H224" s="198">
        <f t="shared" si="187"/>
        <v>0</v>
      </c>
      <c r="I224" s="95"/>
      <c r="J224" s="95"/>
      <c r="K224" s="95"/>
      <c r="L224" s="95"/>
      <c r="M224" s="95"/>
      <c r="N224" s="95"/>
      <c r="O224" s="201">
        <f t="shared" si="180"/>
        <v>0</v>
      </c>
      <c r="P224" s="95"/>
      <c r="Q224" s="95"/>
      <c r="R224" s="95"/>
      <c r="S224" s="95"/>
      <c r="T224" s="95"/>
      <c r="U224" s="95"/>
      <c r="V224" s="201">
        <f t="shared" si="182"/>
        <v>0</v>
      </c>
      <c r="W224" s="200">
        <f t="shared" si="183"/>
        <v>0</v>
      </c>
      <c r="X224" s="308">
        <f t="shared" si="184"/>
        <v>0</v>
      </c>
      <c r="Y224" s="95"/>
      <c r="Z224" s="95"/>
      <c r="AA224" s="198">
        <f t="shared" si="192"/>
        <v>0</v>
      </c>
      <c r="AB224" s="308">
        <f t="shared" si="185"/>
        <v>0</v>
      </c>
      <c r="AC224" s="95"/>
      <c r="AD224" s="95"/>
      <c r="AE224" s="198">
        <f t="shared" si="193"/>
        <v>0</v>
      </c>
      <c r="AF224" s="308">
        <f t="shared" si="186"/>
        <v>0</v>
      </c>
    </row>
    <row r="225" spans="1:32" ht="12.95" customHeight="1" outlineLevel="2">
      <c r="A225" s="325"/>
      <c r="B225" s="331"/>
      <c r="C225" s="335" t="s">
        <v>1042</v>
      </c>
      <c r="D225" s="95"/>
      <c r="E225" s="95"/>
      <c r="F225" s="95"/>
      <c r="G225" s="95"/>
      <c r="H225" s="198">
        <f t="shared" si="187"/>
        <v>0</v>
      </c>
      <c r="I225" s="95"/>
      <c r="J225" s="95"/>
      <c r="K225" s="95"/>
      <c r="L225" s="95"/>
      <c r="M225" s="95"/>
      <c r="N225" s="95"/>
      <c r="O225" s="201">
        <f t="shared" si="180"/>
        <v>0</v>
      </c>
      <c r="P225" s="95"/>
      <c r="Q225" s="95"/>
      <c r="R225" s="95"/>
      <c r="S225" s="95"/>
      <c r="T225" s="95"/>
      <c r="U225" s="95"/>
      <c r="V225" s="201">
        <f t="shared" si="182"/>
        <v>0</v>
      </c>
      <c r="W225" s="200">
        <f t="shared" si="183"/>
        <v>0</v>
      </c>
      <c r="X225" s="308">
        <f t="shared" si="184"/>
        <v>0</v>
      </c>
      <c r="Y225" s="95"/>
      <c r="Z225" s="95"/>
      <c r="AA225" s="198">
        <f t="shared" si="192"/>
        <v>0</v>
      </c>
      <c r="AB225" s="308">
        <f t="shared" si="185"/>
        <v>0</v>
      </c>
      <c r="AC225" s="95"/>
      <c r="AD225" s="95"/>
      <c r="AE225" s="198">
        <f t="shared" si="193"/>
        <v>0</v>
      </c>
      <c r="AF225" s="308">
        <f t="shared" si="186"/>
        <v>0</v>
      </c>
    </row>
    <row r="226" spans="1:32" ht="12.95" customHeight="1" outlineLevel="1">
      <c r="A226" s="325"/>
      <c r="B226" s="331" t="s">
        <v>1097</v>
      </c>
      <c r="C226" s="334" t="s">
        <v>1026</v>
      </c>
      <c r="D226" s="198">
        <f>SUM(D227:D248)</f>
        <v>0</v>
      </c>
      <c r="E226" s="198">
        <f>SUM(E227:E248)</f>
        <v>0</v>
      </c>
      <c r="F226" s="198">
        <f>SUM(F227:F248)</f>
        <v>0</v>
      </c>
      <c r="G226" s="198">
        <f>SUM(G227:G248)</f>
        <v>0</v>
      </c>
      <c r="H226" s="198">
        <f t="shared" si="187"/>
        <v>0</v>
      </c>
      <c r="I226" s="198">
        <f t="shared" ref="I226:N226" si="194">SUM(I227:I248)</f>
        <v>0</v>
      </c>
      <c r="J226" s="198">
        <f t="shared" si="194"/>
        <v>0</v>
      </c>
      <c r="K226" s="198">
        <f t="shared" si="194"/>
        <v>0</v>
      </c>
      <c r="L226" s="198">
        <f t="shared" si="194"/>
        <v>0</v>
      </c>
      <c r="M226" s="198">
        <f t="shared" si="194"/>
        <v>0</v>
      </c>
      <c r="N226" s="198">
        <f t="shared" si="194"/>
        <v>0</v>
      </c>
      <c r="O226" s="200">
        <f t="shared" si="180"/>
        <v>0</v>
      </c>
      <c r="P226" s="198">
        <f t="shared" ref="P226:U226" si="195">SUM(P227:P248)</f>
        <v>0</v>
      </c>
      <c r="Q226" s="198">
        <f t="shared" si="195"/>
        <v>0</v>
      </c>
      <c r="R226" s="198">
        <f t="shared" si="195"/>
        <v>0</v>
      </c>
      <c r="S226" s="198">
        <f t="shared" si="195"/>
        <v>0</v>
      </c>
      <c r="T226" s="198">
        <f t="shared" si="195"/>
        <v>0</v>
      </c>
      <c r="U226" s="198">
        <f t="shared" si="195"/>
        <v>0</v>
      </c>
      <c r="V226" s="200">
        <f t="shared" si="182"/>
        <v>0</v>
      </c>
      <c r="W226" s="200">
        <f t="shared" si="183"/>
        <v>0</v>
      </c>
      <c r="X226" s="209">
        <f t="shared" si="184"/>
        <v>0</v>
      </c>
      <c r="Y226" s="198">
        <f>SUM(Y227:Y248)</f>
        <v>0</v>
      </c>
      <c r="Z226" s="198">
        <f>SUM(Z227:Z248)</f>
        <v>0</v>
      </c>
      <c r="AA226" s="198">
        <f>SUM(AA227:AA248)</f>
        <v>0</v>
      </c>
      <c r="AB226" s="209">
        <f t="shared" si="185"/>
        <v>0</v>
      </c>
      <c r="AC226" s="198">
        <f>SUM(AC227:AC248)</f>
        <v>0</v>
      </c>
      <c r="AD226" s="198">
        <f>SUM(AD227:AD248)</f>
        <v>0</v>
      </c>
      <c r="AE226" s="198">
        <f>SUM(AE227:AE248)</f>
        <v>0</v>
      </c>
      <c r="AF226" s="209">
        <f t="shared" si="186"/>
        <v>0</v>
      </c>
    </row>
    <row r="227" spans="1:32" ht="12.95" customHeight="1" outlineLevel="2">
      <c r="A227" s="325"/>
      <c r="B227" s="331"/>
      <c r="C227" s="335" t="s">
        <v>1027</v>
      </c>
      <c r="D227" s="95"/>
      <c r="E227" s="95"/>
      <c r="F227" s="95"/>
      <c r="G227" s="95"/>
      <c r="H227" s="198">
        <f t="shared" si="187"/>
        <v>0</v>
      </c>
      <c r="I227" s="95"/>
      <c r="J227" s="95"/>
      <c r="K227" s="95"/>
      <c r="L227" s="95"/>
      <c r="M227" s="95"/>
      <c r="N227" s="95"/>
      <c r="O227" s="201">
        <f t="shared" si="180"/>
        <v>0</v>
      </c>
      <c r="P227" s="95"/>
      <c r="Q227" s="95"/>
      <c r="R227" s="95"/>
      <c r="S227" s="95"/>
      <c r="T227" s="95"/>
      <c r="U227" s="95"/>
      <c r="V227" s="201">
        <f t="shared" si="182"/>
        <v>0</v>
      </c>
      <c r="W227" s="200">
        <f t="shared" si="183"/>
        <v>0</v>
      </c>
      <c r="X227" s="308">
        <f t="shared" si="184"/>
        <v>0</v>
      </c>
      <c r="Y227" s="95"/>
      <c r="Z227" s="95"/>
      <c r="AA227" s="198">
        <f t="shared" ref="AA227:AA249" si="196">Y227+Z227</f>
        <v>0</v>
      </c>
      <c r="AB227" s="308">
        <f t="shared" si="185"/>
        <v>0</v>
      </c>
      <c r="AC227" s="95"/>
      <c r="AD227" s="95"/>
      <c r="AE227" s="198">
        <f t="shared" ref="AE227:AE249" si="197">AC227+AD227</f>
        <v>0</v>
      </c>
      <c r="AF227" s="308">
        <f t="shared" si="186"/>
        <v>0</v>
      </c>
    </row>
    <row r="228" spans="1:32" ht="12.95" customHeight="1" outlineLevel="2">
      <c r="A228" s="325"/>
      <c r="B228" s="331"/>
      <c r="C228" s="335" t="s">
        <v>1028</v>
      </c>
      <c r="D228" s="95"/>
      <c r="E228" s="95"/>
      <c r="F228" s="95"/>
      <c r="G228" s="95"/>
      <c r="H228" s="198">
        <f t="shared" si="187"/>
        <v>0</v>
      </c>
      <c r="I228" s="95"/>
      <c r="J228" s="95"/>
      <c r="K228" s="95"/>
      <c r="L228" s="95"/>
      <c r="M228" s="95"/>
      <c r="N228" s="95"/>
      <c r="O228" s="201">
        <f t="shared" si="180"/>
        <v>0</v>
      </c>
      <c r="P228" s="95"/>
      <c r="Q228" s="95"/>
      <c r="R228" s="95"/>
      <c r="S228" s="95"/>
      <c r="T228" s="95"/>
      <c r="U228" s="95"/>
      <c r="V228" s="201">
        <f t="shared" si="182"/>
        <v>0</v>
      </c>
      <c r="W228" s="200">
        <f t="shared" si="183"/>
        <v>0</v>
      </c>
      <c r="X228" s="308">
        <f t="shared" si="184"/>
        <v>0</v>
      </c>
      <c r="Y228" s="95"/>
      <c r="Z228" s="95"/>
      <c r="AA228" s="198">
        <f t="shared" si="196"/>
        <v>0</v>
      </c>
      <c r="AB228" s="308">
        <f t="shared" si="185"/>
        <v>0</v>
      </c>
      <c r="AC228" s="95"/>
      <c r="AD228" s="95"/>
      <c r="AE228" s="198">
        <f t="shared" si="197"/>
        <v>0</v>
      </c>
      <c r="AF228" s="308">
        <f t="shared" si="186"/>
        <v>0</v>
      </c>
    </row>
    <row r="229" spans="1:32" ht="12.95" customHeight="1" outlineLevel="2">
      <c r="A229" s="325"/>
      <c r="B229" s="331"/>
      <c r="C229" s="335" t="s">
        <v>1029</v>
      </c>
      <c r="D229" s="95"/>
      <c r="E229" s="95"/>
      <c r="F229" s="95"/>
      <c r="G229" s="95"/>
      <c r="H229" s="198">
        <f t="shared" si="187"/>
        <v>0</v>
      </c>
      <c r="I229" s="95"/>
      <c r="J229" s="95"/>
      <c r="K229" s="95"/>
      <c r="L229" s="95"/>
      <c r="M229" s="95"/>
      <c r="N229" s="95"/>
      <c r="O229" s="201">
        <f t="shared" si="180"/>
        <v>0</v>
      </c>
      <c r="P229" s="95"/>
      <c r="Q229" s="95"/>
      <c r="R229" s="95"/>
      <c r="S229" s="95"/>
      <c r="T229" s="95"/>
      <c r="U229" s="95"/>
      <c r="V229" s="201">
        <f t="shared" si="182"/>
        <v>0</v>
      </c>
      <c r="W229" s="200">
        <f t="shared" si="183"/>
        <v>0</v>
      </c>
      <c r="X229" s="308">
        <f t="shared" si="184"/>
        <v>0</v>
      </c>
      <c r="Y229" s="95"/>
      <c r="Z229" s="95"/>
      <c r="AA229" s="198">
        <f t="shared" si="196"/>
        <v>0</v>
      </c>
      <c r="AB229" s="308">
        <f t="shared" si="185"/>
        <v>0</v>
      </c>
      <c r="AC229" s="95"/>
      <c r="AD229" s="95"/>
      <c r="AE229" s="198">
        <f t="shared" si="197"/>
        <v>0</v>
      </c>
      <c r="AF229" s="308">
        <f t="shared" si="186"/>
        <v>0</v>
      </c>
    </row>
    <row r="230" spans="1:32" ht="12.95" customHeight="1" outlineLevel="2">
      <c r="A230" s="325"/>
      <c r="B230" s="331"/>
      <c r="C230" s="335" t="s">
        <v>1030</v>
      </c>
      <c r="D230" s="95"/>
      <c r="E230" s="95"/>
      <c r="F230" s="95"/>
      <c r="G230" s="95"/>
      <c r="H230" s="198">
        <f t="shared" si="187"/>
        <v>0</v>
      </c>
      <c r="I230" s="95"/>
      <c r="J230" s="95"/>
      <c r="K230" s="95"/>
      <c r="L230" s="95"/>
      <c r="M230" s="95"/>
      <c r="N230" s="95"/>
      <c r="O230" s="201">
        <f t="shared" si="180"/>
        <v>0</v>
      </c>
      <c r="P230" s="95"/>
      <c r="Q230" s="95"/>
      <c r="R230" s="95"/>
      <c r="S230" s="95"/>
      <c r="T230" s="95"/>
      <c r="U230" s="95"/>
      <c r="V230" s="201">
        <f t="shared" si="182"/>
        <v>0</v>
      </c>
      <c r="W230" s="200">
        <f t="shared" si="183"/>
        <v>0</v>
      </c>
      <c r="X230" s="308">
        <f t="shared" si="184"/>
        <v>0</v>
      </c>
      <c r="Y230" s="95"/>
      <c r="Z230" s="95"/>
      <c r="AA230" s="198">
        <f t="shared" si="196"/>
        <v>0</v>
      </c>
      <c r="AB230" s="308">
        <f t="shared" si="185"/>
        <v>0</v>
      </c>
      <c r="AC230" s="95"/>
      <c r="AD230" s="95"/>
      <c r="AE230" s="198">
        <f t="shared" si="197"/>
        <v>0</v>
      </c>
      <c r="AF230" s="308">
        <f t="shared" si="186"/>
        <v>0</v>
      </c>
    </row>
    <row r="231" spans="1:32" ht="12.95" customHeight="1" outlineLevel="2">
      <c r="A231" s="325"/>
      <c r="B231" s="331"/>
      <c r="C231" s="335" t="s">
        <v>1031</v>
      </c>
      <c r="D231" s="95"/>
      <c r="E231" s="95"/>
      <c r="F231" s="95"/>
      <c r="G231" s="95"/>
      <c r="H231" s="198">
        <f t="shared" si="187"/>
        <v>0</v>
      </c>
      <c r="I231" s="95"/>
      <c r="J231" s="95"/>
      <c r="K231" s="95"/>
      <c r="L231" s="95"/>
      <c r="M231" s="95"/>
      <c r="N231" s="95"/>
      <c r="O231" s="201">
        <f t="shared" si="180"/>
        <v>0</v>
      </c>
      <c r="P231" s="95"/>
      <c r="Q231" s="95"/>
      <c r="R231" s="95"/>
      <c r="S231" s="95"/>
      <c r="T231" s="95"/>
      <c r="U231" s="95"/>
      <c r="V231" s="201">
        <f t="shared" si="182"/>
        <v>0</v>
      </c>
      <c r="W231" s="200">
        <f t="shared" si="183"/>
        <v>0</v>
      </c>
      <c r="X231" s="308">
        <f t="shared" si="184"/>
        <v>0</v>
      </c>
      <c r="Y231" s="95"/>
      <c r="Z231" s="95"/>
      <c r="AA231" s="198">
        <f t="shared" si="196"/>
        <v>0</v>
      </c>
      <c r="AB231" s="308">
        <f t="shared" si="185"/>
        <v>0</v>
      </c>
      <c r="AC231" s="95"/>
      <c r="AD231" s="95"/>
      <c r="AE231" s="198">
        <f t="shared" si="197"/>
        <v>0</v>
      </c>
      <c r="AF231" s="308">
        <f t="shared" si="186"/>
        <v>0</v>
      </c>
    </row>
    <row r="232" spans="1:32" ht="12.95" customHeight="1" outlineLevel="2">
      <c r="A232" s="325"/>
      <c r="B232" s="331"/>
      <c r="C232" s="335" t="s">
        <v>1032</v>
      </c>
      <c r="D232" s="95"/>
      <c r="E232" s="95"/>
      <c r="F232" s="95"/>
      <c r="G232" s="95"/>
      <c r="H232" s="198">
        <f t="shared" si="187"/>
        <v>0</v>
      </c>
      <c r="I232" s="95"/>
      <c r="J232" s="95"/>
      <c r="K232" s="95"/>
      <c r="L232" s="95"/>
      <c r="M232" s="95"/>
      <c r="N232" s="95"/>
      <c r="O232" s="201">
        <f t="shared" si="180"/>
        <v>0</v>
      </c>
      <c r="P232" s="95"/>
      <c r="Q232" s="95"/>
      <c r="R232" s="95"/>
      <c r="S232" s="95"/>
      <c r="T232" s="95"/>
      <c r="U232" s="95"/>
      <c r="V232" s="201">
        <f t="shared" si="182"/>
        <v>0</v>
      </c>
      <c r="W232" s="200">
        <f t="shared" si="183"/>
        <v>0</v>
      </c>
      <c r="X232" s="308">
        <f t="shared" si="184"/>
        <v>0</v>
      </c>
      <c r="Y232" s="95"/>
      <c r="Z232" s="95"/>
      <c r="AA232" s="198">
        <f t="shared" si="196"/>
        <v>0</v>
      </c>
      <c r="AB232" s="308">
        <f t="shared" si="185"/>
        <v>0</v>
      </c>
      <c r="AC232" s="95"/>
      <c r="AD232" s="95"/>
      <c r="AE232" s="198">
        <f t="shared" si="197"/>
        <v>0</v>
      </c>
      <c r="AF232" s="308">
        <f t="shared" si="186"/>
        <v>0</v>
      </c>
    </row>
    <row r="233" spans="1:32" ht="12.95" customHeight="1" outlineLevel="2">
      <c r="A233" s="325"/>
      <c r="B233" s="331"/>
      <c r="C233" s="335" t="s">
        <v>1033</v>
      </c>
      <c r="D233" s="95"/>
      <c r="E233" s="95"/>
      <c r="F233" s="95"/>
      <c r="G233" s="95"/>
      <c r="H233" s="198">
        <f t="shared" si="187"/>
        <v>0</v>
      </c>
      <c r="I233" s="95"/>
      <c r="J233" s="95"/>
      <c r="K233" s="95"/>
      <c r="L233" s="95"/>
      <c r="M233" s="95"/>
      <c r="N233" s="95"/>
      <c r="O233" s="201">
        <f t="shared" si="180"/>
        <v>0</v>
      </c>
      <c r="P233" s="95"/>
      <c r="Q233" s="95"/>
      <c r="R233" s="95"/>
      <c r="S233" s="95"/>
      <c r="T233" s="95"/>
      <c r="U233" s="95"/>
      <c r="V233" s="201">
        <f t="shared" si="182"/>
        <v>0</v>
      </c>
      <c r="W233" s="200">
        <f t="shared" si="183"/>
        <v>0</v>
      </c>
      <c r="X233" s="308">
        <f t="shared" si="184"/>
        <v>0</v>
      </c>
      <c r="Y233" s="95"/>
      <c r="Z233" s="95"/>
      <c r="AA233" s="198">
        <f t="shared" si="196"/>
        <v>0</v>
      </c>
      <c r="AB233" s="308">
        <f t="shared" si="185"/>
        <v>0</v>
      </c>
      <c r="AC233" s="95"/>
      <c r="AD233" s="95"/>
      <c r="AE233" s="198">
        <f t="shared" si="197"/>
        <v>0</v>
      </c>
      <c r="AF233" s="308">
        <f t="shared" si="186"/>
        <v>0</v>
      </c>
    </row>
    <row r="234" spans="1:32" ht="12.95" customHeight="1" outlineLevel="2">
      <c r="A234" s="325"/>
      <c r="B234" s="331"/>
      <c r="C234" s="335" t="s">
        <v>1034</v>
      </c>
      <c r="D234" s="95"/>
      <c r="E234" s="95"/>
      <c r="F234" s="95"/>
      <c r="G234" s="95"/>
      <c r="H234" s="198">
        <f t="shared" si="187"/>
        <v>0</v>
      </c>
      <c r="I234" s="95"/>
      <c r="J234" s="95"/>
      <c r="K234" s="95"/>
      <c r="L234" s="95"/>
      <c r="M234" s="95"/>
      <c r="N234" s="95"/>
      <c r="O234" s="201">
        <f t="shared" si="180"/>
        <v>0</v>
      </c>
      <c r="P234" s="95"/>
      <c r="Q234" s="95"/>
      <c r="R234" s="95"/>
      <c r="S234" s="95"/>
      <c r="T234" s="95"/>
      <c r="U234" s="95"/>
      <c r="V234" s="201">
        <f t="shared" si="182"/>
        <v>0</v>
      </c>
      <c r="W234" s="200">
        <f t="shared" si="183"/>
        <v>0</v>
      </c>
      <c r="X234" s="308">
        <f t="shared" si="184"/>
        <v>0</v>
      </c>
      <c r="Y234" s="95"/>
      <c r="Z234" s="95"/>
      <c r="AA234" s="198">
        <f t="shared" si="196"/>
        <v>0</v>
      </c>
      <c r="AB234" s="308">
        <f t="shared" si="185"/>
        <v>0</v>
      </c>
      <c r="AC234" s="95"/>
      <c r="AD234" s="95"/>
      <c r="AE234" s="198">
        <f t="shared" si="197"/>
        <v>0</v>
      </c>
      <c r="AF234" s="308">
        <f t="shared" si="186"/>
        <v>0</v>
      </c>
    </row>
    <row r="235" spans="1:32" ht="12.95" customHeight="1" outlineLevel="2">
      <c r="A235" s="325"/>
      <c r="B235" s="331"/>
      <c r="C235" s="335" t="s">
        <v>1035</v>
      </c>
      <c r="D235" s="95"/>
      <c r="E235" s="95"/>
      <c r="F235" s="95"/>
      <c r="G235" s="95"/>
      <c r="H235" s="198">
        <f t="shared" si="187"/>
        <v>0</v>
      </c>
      <c r="I235" s="95"/>
      <c r="J235" s="95"/>
      <c r="K235" s="95"/>
      <c r="L235" s="95"/>
      <c r="M235" s="95"/>
      <c r="N235" s="95"/>
      <c r="O235" s="201">
        <f t="shared" si="180"/>
        <v>0</v>
      </c>
      <c r="P235" s="95"/>
      <c r="Q235" s="95"/>
      <c r="R235" s="95"/>
      <c r="S235" s="95"/>
      <c r="T235" s="95"/>
      <c r="U235" s="95"/>
      <c r="V235" s="201">
        <f t="shared" si="182"/>
        <v>0</v>
      </c>
      <c r="W235" s="200">
        <f t="shared" si="183"/>
        <v>0</v>
      </c>
      <c r="X235" s="308">
        <f t="shared" si="184"/>
        <v>0</v>
      </c>
      <c r="Y235" s="95"/>
      <c r="Z235" s="95"/>
      <c r="AA235" s="198">
        <f t="shared" si="196"/>
        <v>0</v>
      </c>
      <c r="AB235" s="308">
        <f t="shared" si="185"/>
        <v>0</v>
      </c>
      <c r="AC235" s="95"/>
      <c r="AD235" s="95"/>
      <c r="AE235" s="198">
        <f t="shared" si="197"/>
        <v>0</v>
      </c>
      <c r="AF235" s="308">
        <f t="shared" si="186"/>
        <v>0</v>
      </c>
    </row>
    <row r="236" spans="1:32" ht="12.95" customHeight="1" outlineLevel="2">
      <c r="A236" s="325"/>
      <c r="B236" s="331"/>
      <c r="C236" s="335" t="s">
        <v>1036</v>
      </c>
      <c r="D236" s="95"/>
      <c r="E236" s="95"/>
      <c r="F236" s="95"/>
      <c r="G236" s="95"/>
      <c r="H236" s="198">
        <f t="shared" si="187"/>
        <v>0</v>
      </c>
      <c r="I236" s="95"/>
      <c r="J236" s="95"/>
      <c r="K236" s="95"/>
      <c r="L236" s="95"/>
      <c r="M236" s="95"/>
      <c r="N236" s="95"/>
      <c r="O236" s="201">
        <f t="shared" si="180"/>
        <v>0</v>
      </c>
      <c r="P236" s="95"/>
      <c r="Q236" s="95"/>
      <c r="R236" s="95"/>
      <c r="S236" s="95"/>
      <c r="T236" s="95"/>
      <c r="U236" s="95"/>
      <c r="V236" s="201">
        <f t="shared" si="182"/>
        <v>0</v>
      </c>
      <c r="W236" s="200">
        <f t="shared" si="183"/>
        <v>0</v>
      </c>
      <c r="X236" s="308">
        <f t="shared" si="184"/>
        <v>0</v>
      </c>
      <c r="Y236" s="95"/>
      <c r="Z236" s="95"/>
      <c r="AA236" s="198">
        <f t="shared" si="196"/>
        <v>0</v>
      </c>
      <c r="AB236" s="308">
        <f t="shared" si="185"/>
        <v>0</v>
      </c>
      <c r="AC236" s="95"/>
      <c r="AD236" s="95"/>
      <c r="AE236" s="198">
        <f t="shared" si="197"/>
        <v>0</v>
      </c>
      <c r="AF236" s="308">
        <f t="shared" si="186"/>
        <v>0</v>
      </c>
    </row>
    <row r="237" spans="1:32" ht="12.95" customHeight="1" outlineLevel="2">
      <c r="A237" s="325"/>
      <c r="B237" s="331"/>
      <c r="C237" s="335" t="s">
        <v>1037</v>
      </c>
      <c r="D237" s="95"/>
      <c r="E237" s="95"/>
      <c r="F237" s="95"/>
      <c r="G237" s="95"/>
      <c r="H237" s="198">
        <f t="shared" si="187"/>
        <v>0</v>
      </c>
      <c r="I237" s="95"/>
      <c r="J237" s="95"/>
      <c r="K237" s="95"/>
      <c r="L237" s="95"/>
      <c r="M237" s="95"/>
      <c r="N237" s="95"/>
      <c r="O237" s="201">
        <f t="shared" si="180"/>
        <v>0</v>
      </c>
      <c r="P237" s="95"/>
      <c r="Q237" s="95"/>
      <c r="R237" s="95"/>
      <c r="S237" s="95"/>
      <c r="T237" s="95"/>
      <c r="U237" s="95"/>
      <c r="V237" s="201">
        <f t="shared" si="182"/>
        <v>0</v>
      </c>
      <c r="W237" s="200">
        <f t="shared" si="183"/>
        <v>0</v>
      </c>
      <c r="X237" s="308">
        <f t="shared" si="184"/>
        <v>0</v>
      </c>
      <c r="Y237" s="95"/>
      <c r="Z237" s="95"/>
      <c r="AA237" s="198">
        <f t="shared" si="196"/>
        <v>0</v>
      </c>
      <c r="AB237" s="308">
        <f t="shared" si="185"/>
        <v>0</v>
      </c>
      <c r="AC237" s="95"/>
      <c r="AD237" s="95"/>
      <c r="AE237" s="198">
        <f t="shared" si="197"/>
        <v>0</v>
      </c>
      <c r="AF237" s="308">
        <f t="shared" si="186"/>
        <v>0</v>
      </c>
    </row>
    <row r="238" spans="1:32" ht="12.95" customHeight="1" outlineLevel="2">
      <c r="A238" s="325"/>
      <c r="B238" s="331"/>
      <c r="C238" s="335" t="s">
        <v>1038</v>
      </c>
      <c r="D238" s="95"/>
      <c r="E238" s="95"/>
      <c r="F238" s="95"/>
      <c r="G238" s="95"/>
      <c r="H238" s="198">
        <f t="shared" si="187"/>
        <v>0</v>
      </c>
      <c r="I238" s="95"/>
      <c r="J238" s="95"/>
      <c r="K238" s="95"/>
      <c r="L238" s="95"/>
      <c r="M238" s="95"/>
      <c r="N238" s="95"/>
      <c r="O238" s="201">
        <f t="shared" si="180"/>
        <v>0</v>
      </c>
      <c r="P238" s="95"/>
      <c r="Q238" s="95"/>
      <c r="R238" s="95"/>
      <c r="S238" s="95"/>
      <c r="T238" s="95"/>
      <c r="U238" s="95"/>
      <c r="V238" s="201">
        <f t="shared" si="182"/>
        <v>0</v>
      </c>
      <c r="W238" s="200">
        <f t="shared" si="183"/>
        <v>0</v>
      </c>
      <c r="X238" s="308">
        <f t="shared" si="184"/>
        <v>0</v>
      </c>
      <c r="Y238" s="95"/>
      <c r="Z238" s="95"/>
      <c r="AA238" s="198">
        <f t="shared" si="196"/>
        <v>0</v>
      </c>
      <c r="AB238" s="308">
        <f t="shared" si="185"/>
        <v>0</v>
      </c>
      <c r="AC238" s="95"/>
      <c r="AD238" s="95"/>
      <c r="AE238" s="198">
        <f t="shared" si="197"/>
        <v>0</v>
      </c>
      <c r="AF238" s="308">
        <f t="shared" si="186"/>
        <v>0</v>
      </c>
    </row>
    <row r="239" spans="1:32" ht="12.95" customHeight="1" outlineLevel="2">
      <c r="A239" s="325"/>
      <c r="B239" s="331"/>
      <c r="C239" s="335" t="s">
        <v>1039</v>
      </c>
      <c r="D239" s="95"/>
      <c r="E239" s="95"/>
      <c r="F239" s="95"/>
      <c r="G239" s="95"/>
      <c r="H239" s="198">
        <f t="shared" si="187"/>
        <v>0</v>
      </c>
      <c r="I239" s="95"/>
      <c r="J239" s="95"/>
      <c r="K239" s="95"/>
      <c r="L239" s="95"/>
      <c r="M239" s="95"/>
      <c r="N239" s="95"/>
      <c r="O239" s="201">
        <f t="shared" si="180"/>
        <v>0</v>
      </c>
      <c r="P239" s="95"/>
      <c r="Q239" s="95"/>
      <c r="R239" s="95"/>
      <c r="S239" s="95"/>
      <c r="T239" s="95"/>
      <c r="U239" s="95"/>
      <c r="V239" s="201">
        <f t="shared" si="182"/>
        <v>0</v>
      </c>
      <c r="W239" s="200">
        <f t="shared" si="183"/>
        <v>0</v>
      </c>
      <c r="X239" s="308">
        <f t="shared" si="184"/>
        <v>0</v>
      </c>
      <c r="Y239" s="95"/>
      <c r="Z239" s="95"/>
      <c r="AA239" s="198">
        <f t="shared" si="196"/>
        <v>0</v>
      </c>
      <c r="AB239" s="308">
        <f t="shared" si="185"/>
        <v>0</v>
      </c>
      <c r="AC239" s="95"/>
      <c r="AD239" s="95"/>
      <c r="AE239" s="198">
        <f t="shared" si="197"/>
        <v>0</v>
      </c>
      <c r="AF239" s="308">
        <f t="shared" si="186"/>
        <v>0</v>
      </c>
    </row>
    <row r="240" spans="1:32" ht="12.95" customHeight="1" outlineLevel="2">
      <c r="A240" s="325"/>
      <c r="B240" s="331"/>
      <c r="C240" s="335" t="s">
        <v>1040</v>
      </c>
      <c r="D240" s="95"/>
      <c r="E240" s="95"/>
      <c r="F240" s="95"/>
      <c r="G240" s="95"/>
      <c r="H240" s="198">
        <f t="shared" si="187"/>
        <v>0</v>
      </c>
      <c r="I240" s="95"/>
      <c r="J240" s="95"/>
      <c r="K240" s="95"/>
      <c r="L240" s="95"/>
      <c r="M240" s="95"/>
      <c r="N240" s="95"/>
      <c r="O240" s="201">
        <f t="shared" si="180"/>
        <v>0</v>
      </c>
      <c r="P240" s="95"/>
      <c r="Q240" s="95"/>
      <c r="R240" s="95"/>
      <c r="S240" s="95"/>
      <c r="T240" s="95"/>
      <c r="U240" s="95"/>
      <c r="V240" s="201">
        <f t="shared" si="182"/>
        <v>0</v>
      </c>
      <c r="W240" s="200">
        <f t="shared" si="183"/>
        <v>0</v>
      </c>
      <c r="X240" s="308">
        <f t="shared" si="184"/>
        <v>0</v>
      </c>
      <c r="Y240" s="95"/>
      <c r="Z240" s="95"/>
      <c r="AA240" s="198">
        <f t="shared" si="196"/>
        <v>0</v>
      </c>
      <c r="AB240" s="308">
        <f t="shared" si="185"/>
        <v>0</v>
      </c>
      <c r="AC240" s="95"/>
      <c r="AD240" s="95"/>
      <c r="AE240" s="198">
        <f t="shared" si="197"/>
        <v>0</v>
      </c>
      <c r="AF240" s="308">
        <f t="shared" si="186"/>
        <v>0</v>
      </c>
    </row>
    <row r="241" spans="1:32" ht="12.95" customHeight="1" outlineLevel="2">
      <c r="A241" s="325"/>
      <c r="B241" s="331"/>
      <c r="C241" s="335" t="s">
        <v>1041</v>
      </c>
      <c r="D241" s="95"/>
      <c r="E241" s="95"/>
      <c r="F241" s="95"/>
      <c r="G241" s="95"/>
      <c r="H241" s="198">
        <f t="shared" si="187"/>
        <v>0</v>
      </c>
      <c r="I241" s="95"/>
      <c r="J241" s="95"/>
      <c r="K241" s="95"/>
      <c r="L241" s="95"/>
      <c r="M241" s="95"/>
      <c r="N241" s="95"/>
      <c r="O241" s="201">
        <f t="shared" si="180"/>
        <v>0</v>
      </c>
      <c r="P241" s="95"/>
      <c r="Q241" s="95"/>
      <c r="R241" s="95"/>
      <c r="S241" s="95"/>
      <c r="T241" s="95"/>
      <c r="U241" s="95"/>
      <c r="V241" s="201">
        <f t="shared" si="182"/>
        <v>0</v>
      </c>
      <c r="W241" s="200">
        <f t="shared" si="183"/>
        <v>0</v>
      </c>
      <c r="X241" s="308">
        <f t="shared" si="184"/>
        <v>0</v>
      </c>
      <c r="Y241" s="95"/>
      <c r="Z241" s="95"/>
      <c r="AA241" s="198">
        <f t="shared" si="196"/>
        <v>0</v>
      </c>
      <c r="AB241" s="308">
        <f t="shared" si="185"/>
        <v>0</v>
      </c>
      <c r="AC241" s="95"/>
      <c r="AD241" s="95"/>
      <c r="AE241" s="198">
        <f t="shared" si="197"/>
        <v>0</v>
      </c>
      <c r="AF241" s="308">
        <f t="shared" si="186"/>
        <v>0</v>
      </c>
    </row>
    <row r="242" spans="1:32" ht="12.95" customHeight="1" outlineLevel="2">
      <c r="A242" s="325"/>
      <c r="B242" s="331"/>
      <c r="C242" s="407" t="s">
        <v>1048</v>
      </c>
      <c r="D242" s="95"/>
      <c r="E242" s="95"/>
      <c r="F242" s="95"/>
      <c r="G242" s="95"/>
      <c r="H242" s="198">
        <f t="shared" si="187"/>
        <v>0</v>
      </c>
      <c r="I242" s="95"/>
      <c r="J242" s="95"/>
      <c r="K242" s="95"/>
      <c r="L242" s="95"/>
      <c r="M242" s="95"/>
      <c r="N242" s="95"/>
      <c r="O242" s="201">
        <f t="shared" si="180"/>
        <v>0</v>
      </c>
      <c r="P242" s="95"/>
      <c r="Q242" s="95"/>
      <c r="R242" s="95"/>
      <c r="S242" s="95"/>
      <c r="T242" s="95"/>
      <c r="U242" s="95"/>
      <c r="V242" s="201">
        <f t="shared" si="182"/>
        <v>0</v>
      </c>
      <c r="W242" s="200">
        <f t="shared" si="183"/>
        <v>0</v>
      </c>
      <c r="X242" s="308">
        <f t="shared" si="184"/>
        <v>0</v>
      </c>
      <c r="Y242" s="95"/>
      <c r="Z242" s="95"/>
      <c r="AA242" s="198">
        <f t="shared" si="196"/>
        <v>0</v>
      </c>
      <c r="AB242" s="308">
        <f t="shared" si="185"/>
        <v>0</v>
      </c>
      <c r="AC242" s="95"/>
      <c r="AD242" s="95"/>
      <c r="AE242" s="198">
        <f t="shared" si="197"/>
        <v>0</v>
      </c>
      <c r="AF242" s="308">
        <f t="shared" si="186"/>
        <v>0</v>
      </c>
    </row>
    <row r="243" spans="1:32" ht="12.95" customHeight="1" outlineLevel="2">
      <c r="A243" s="325"/>
      <c r="B243" s="331"/>
      <c r="C243" s="333" t="s">
        <v>1057</v>
      </c>
      <c r="D243" s="95"/>
      <c r="E243" s="95"/>
      <c r="F243" s="95"/>
      <c r="G243" s="95"/>
      <c r="H243" s="198">
        <f t="shared" si="187"/>
        <v>0</v>
      </c>
      <c r="I243" s="95"/>
      <c r="J243" s="95"/>
      <c r="K243" s="95"/>
      <c r="L243" s="95"/>
      <c r="M243" s="95"/>
      <c r="N243" s="95"/>
      <c r="O243" s="201">
        <f t="shared" si="180"/>
        <v>0</v>
      </c>
      <c r="P243" s="95"/>
      <c r="Q243" s="95"/>
      <c r="R243" s="95"/>
      <c r="S243" s="95"/>
      <c r="T243" s="95"/>
      <c r="U243" s="95"/>
      <c r="V243" s="201">
        <f t="shared" si="182"/>
        <v>0</v>
      </c>
      <c r="W243" s="200">
        <f t="shared" si="183"/>
        <v>0</v>
      </c>
      <c r="X243" s="308">
        <f t="shared" si="184"/>
        <v>0</v>
      </c>
      <c r="Y243" s="95"/>
      <c r="Z243" s="95"/>
      <c r="AA243" s="198">
        <f t="shared" si="196"/>
        <v>0</v>
      </c>
      <c r="AB243" s="308">
        <f t="shared" si="185"/>
        <v>0</v>
      </c>
      <c r="AC243" s="95"/>
      <c r="AD243" s="95"/>
      <c r="AE243" s="198">
        <f t="shared" si="197"/>
        <v>0</v>
      </c>
      <c r="AF243" s="308">
        <f t="shared" si="186"/>
        <v>0</v>
      </c>
    </row>
    <row r="244" spans="1:32" ht="12.95" customHeight="1" outlineLevel="2">
      <c r="A244" s="325"/>
      <c r="B244" s="331"/>
      <c r="C244" s="333" t="s">
        <v>1058</v>
      </c>
      <c r="D244" s="95"/>
      <c r="E244" s="95"/>
      <c r="F244" s="95"/>
      <c r="G244" s="95"/>
      <c r="H244" s="198">
        <f t="shared" si="187"/>
        <v>0</v>
      </c>
      <c r="I244" s="95"/>
      <c r="J244" s="95"/>
      <c r="K244" s="95"/>
      <c r="L244" s="95"/>
      <c r="M244" s="95"/>
      <c r="N244" s="95"/>
      <c r="O244" s="201">
        <f t="shared" si="180"/>
        <v>0</v>
      </c>
      <c r="P244" s="95"/>
      <c r="Q244" s="95"/>
      <c r="R244" s="95"/>
      <c r="S244" s="95"/>
      <c r="T244" s="95"/>
      <c r="U244" s="95"/>
      <c r="V244" s="201">
        <f t="shared" si="182"/>
        <v>0</v>
      </c>
      <c r="W244" s="200">
        <f t="shared" si="183"/>
        <v>0</v>
      </c>
      <c r="X244" s="308">
        <f t="shared" si="184"/>
        <v>0</v>
      </c>
      <c r="Y244" s="95"/>
      <c r="Z244" s="95"/>
      <c r="AA244" s="198">
        <f t="shared" si="196"/>
        <v>0</v>
      </c>
      <c r="AB244" s="308">
        <f t="shared" si="185"/>
        <v>0</v>
      </c>
      <c r="AC244" s="95"/>
      <c r="AD244" s="95"/>
      <c r="AE244" s="198">
        <f t="shared" si="197"/>
        <v>0</v>
      </c>
      <c r="AF244" s="308">
        <f t="shared" si="186"/>
        <v>0</v>
      </c>
    </row>
    <row r="245" spans="1:32" ht="12.95" customHeight="1" outlineLevel="2">
      <c r="A245" s="325"/>
      <c r="B245" s="331"/>
      <c r="C245" s="333" t="s">
        <v>1077</v>
      </c>
      <c r="D245" s="95"/>
      <c r="E245" s="95"/>
      <c r="F245" s="95"/>
      <c r="G245" s="95"/>
      <c r="H245" s="198">
        <f t="shared" si="187"/>
        <v>0</v>
      </c>
      <c r="I245" s="95"/>
      <c r="J245" s="95"/>
      <c r="K245" s="95"/>
      <c r="L245" s="95"/>
      <c r="M245" s="95"/>
      <c r="N245" s="95"/>
      <c r="O245" s="201">
        <f t="shared" si="180"/>
        <v>0</v>
      </c>
      <c r="P245" s="95"/>
      <c r="Q245" s="95"/>
      <c r="R245" s="95"/>
      <c r="S245" s="95"/>
      <c r="T245" s="95"/>
      <c r="U245" s="95"/>
      <c r="V245" s="201">
        <f t="shared" si="182"/>
        <v>0</v>
      </c>
      <c r="W245" s="200">
        <f t="shared" si="183"/>
        <v>0</v>
      </c>
      <c r="X245" s="308">
        <f t="shared" si="184"/>
        <v>0</v>
      </c>
      <c r="Y245" s="95"/>
      <c r="Z245" s="95"/>
      <c r="AA245" s="198">
        <f t="shared" si="196"/>
        <v>0</v>
      </c>
      <c r="AB245" s="308">
        <f t="shared" si="185"/>
        <v>0</v>
      </c>
      <c r="AC245" s="95"/>
      <c r="AD245" s="95"/>
      <c r="AE245" s="198">
        <f t="shared" si="197"/>
        <v>0</v>
      </c>
      <c r="AF245" s="308">
        <f t="shared" si="186"/>
        <v>0</v>
      </c>
    </row>
    <row r="246" spans="1:32" ht="12.95" customHeight="1" outlineLevel="2">
      <c r="A246" s="325"/>
      <c r="B246" s="331"/>
      <c r="C246" s="333" t="s">
        <v>1078</v>
      </c>
      <c r="D246" s="95"/>
      <c r="E246" s="95"/>
      <c r="F246" s="95"/>
      <c r="G246" s="95"/>
      <c r="H246" s="198">
        <f t="shared" si="187"/>
        <v>0</v>
      </c>
      <c r="I246" s="95"/>
      <c r="J246" s="95"/>
      <c r="K246" s="95"/>
      <c r="L246" s="95"/>
      <c r="M246" s="95"/>
      <c r="N246" s="95"/>
      <c r="O246" s="201">
        <f t="shared" si="180"/>
        <v>0</v>
      </c>
      <c r="P246" s="95"/>
      <c r="Q246" s="95"/>
      <c r="R246" s="95"/>
      <c r="S246" s="95"/>
      <c r="T246" s="95"/>
      <c r="U246" s="95"/>
      <c r="V246" s="201">
        <f t="shared" si="182"/>
        <v>0</v>
      </c>
      <c r="W246" s="200">
        <f t="shared" si="183"/>
        <v>0</v>
      </c>
      <c r="X246" s="308">
        <f t="shared" si="184"/>
        <v>0</v>
      </c>
      <c r="Y246" s="95"/>
      <c r="Z246" s="95"/>
      <c r="AA246" s="198">
        <f t="shared" si="196"/>
        <v>0</v>
      </c>
      <c r="AB246" s="308">
        <f t="shared" si="185"/>
        <v>0</v>
      </c>
      <c r="AC246" s="95"/>
      <c r="AD246" s="95"/>
      <c r="AE246" s="198">
        <f t="shared" si="197"/>
        <v>0</v>
      </c>
      <c r="AF246" s="308">
        <f t="shared" si="186"/>
        <v>0</v>
      </c>
    </row>
    <row r="247" spans="1:32" ht="12.95" customHeight="1" outlineLevel="2">
      <c r="A247" s="325"/>
      <c r="B247" s="331"/>
      <c r="C247" s="333" t="s">
        <v>1059</v>
      </c>
      <c r="D247" s="95"/>
      <c r="E247" s="95"/>
      <c r="F247" s="95"/>
      <c r="G247" s="95"/>
      <c r="H247" s="198">
        <f t="shared" si="187"/>
        <v>0</v>
      </c>
      <c r="I247" s="95"/>
      <c r="J247" s="95"/>
      <c r="K247" s="95"/>
      <c r="L247" s="95"/>
      <c r="M247" s="95"/>
      <c r="N247" s="95"/>
      <c r="O247" s="201">
        <f t="shared" si="180"/>
        <v>0</v>
      </c>
      <c r="P247" s="95"/>
      <c r="Q247" s="95"/>
      <c r="R247" s="95"/>
      <c r="S247" s="95"/>
      <c r="T247" s="95"/>
      <c r="U247" s="95"/>
      <c r="V247" s="201">
        <f t="shared" si="182"/>
        <v>0</v>
      </c>
      <c r="W247" s="200">
        <f t="shared" si="183"/>
        <v>0</v>
      </c>
      <c r="X247" s="308">
        <f t="shared" si="184"/>
        <v>0</v>
      </c>
      <c r="Y247" s="95"/>
      <c r="Z247" s="95"/>
      <c r="AA247" s="198">
        <f t="shared" si="196"/>
        <v>0</v>
      </c>
      <c r="AB247" s="308">
        <f t="shared" si="185"/>
        <v>0</v>
      </c>
      <c r="AC247" s="95"/>
      <c r="AD247" s="95"/>
      <c r="AE247" s="198">
        <f t="shared" si="197"/>
        <v>0</v>
      </c>
      <c r="AF247" s="308">
        <f t="shared" si="186"/>
        <v>0</v>
      </c>
    </row>
    <row r="248" spans="1:32" ht="12.95" customHeight="1" outlineLevel="2">
      <c r="A248" s="325"/>
      <c r="B248" s="331"/>
      <c r="C248" s="333" t="s">
        <v>1042</v>
      </c>
      <c r="D248" s="95"/>
      <c r="E248" s="95"/>
      <c r="F248" s="95"/>
      <c r="G248" s="95"/>
      <c r="H248" s="198">
        <f t="shared" si="187"/>
        <v>0</v>
      </c>
      <c r="I248" s="95"/>
      <c r="J248" s="95"/>
      <c r="K248" s="95"/>
      <c r="L248" s="95"/>
      <c r="M248" s="95"/>
      <c r="N248" s="95"/>
      <c r="O248" s="201">
        <f t="shared" si="180"/>
        <v>0</v>
      </c>
      <c r="P248" s="95"/>
      <c r="Q248" s="95"/>
      <c r="R248" s="95"/>
      <c r="S248" s="95"/>
      <c r="T248" s="95"/>
      <c r="U248" s="95"/>
      <c r="V248" s="201">
        <f t="shared" si="182"/>
        <v>0</v>
      </c>
      <c r="W248" s="200">
        <f t="shared" si="183"/>
        <v>0</v>
      </c>
      <c r="X248" s="308">
        <f t="shared" si="184"/>
        <v>0</v>
      </c>
      <c r="Y248" s="95"/>
      <c r="Z248" s="95"/>
      <c r="AA248" s="198">
        <f t="shared" si="196"/>
        <v>0</v>
      </c>
      <c r="AB248" s="308">
        <f t="shared" si="185"/>
        <v>0</v>
      </c>
      <c r="AC248" s="95"/>
      <c r="AD248" s="95"/>
      <c r="AE248" s="198">
        <f t="shared" si="197"/>
        <v>0</v>
      </c>
      <c r="AF248" s="308">
        <f t="shared" si="186"/>
        <v>0</v>
      </c>
    </row>
    <row r="249" spans="1:32" ht="12.95" customHeight="1" outlineLevel="1">
      <c r="A249" s="325"/>
      <c r="B249" s="331" t="s">
        <v>1081</v>
      </c>
      <c r="C249" s="331" t="s">
        <v>1068</v>
      </c>
      <c r="D249" s="95"/>
      <c r="E249" s="95"/>
      <c r="F249" s="95"/>
      <c r="G249" s="95"/>
      <c r="H249" s="198">
        <f t="shared" si="187"/>
        <v>0</v>
      </c>
      <c r="I249" s="95"/>
      <c r="J249" s="95"/>
      <c r="K249" s="95"/>
      <c r="L249" s="95"/>
      <c r="M249" s="95"/>
      <c r="N249" s="95"/>
      <c r="O249" s="201">
        <f t="shared" si="180"/>
        <v>0</v>
      </c>
      <c r="P249" s="95"/>
      <c r="Q249" s="95"/>
      <c r="R249" s="95"/>
      <c r="S249" s="95"/>
      <c r="T249" s="95"/>
      <c r="U249" s="95"/>
      <c r="V249" s="201">
        <f t="shared" si="182"/>
        <v>0</v>
      </c>
      <c r="W249" s="200">
        <f t="shared" si="183"/>
        <v>0</v>
      </c>
      <c r="X249" s="308">
        <f t="shared" si="184"/>
        <v>0</v>
      </c>
      <c r="Y249" s="95"/>
      <c r="Z249" s="95"/>
      <c r="AA249" s="198">
        <f t="shared" si="196"/>
        <v>0</v>
      </c>
      <c r="AB249" s="308">
        <f t="shared" si="185"/>
        <v>0</v>
      </c>
      <c r="AC249" s="95"/>
      <c r="AD249" s="95"/>
      <c r="AE249" s="198">
        <f t="shared" si="197"/>
        <v>0</v>
      </c>
      <c r="AF249" s="308">
        <f t="shared" si="186"/>
        <v>0</v>
      </c>
    </row>
    <row r="250" spans="1:32" ht="12.95" customHeight="1" outlineLevel="1">
      <c r="A250" s="325"/>
      <c r="B250" s="331" t="s">
        <v>1098</v>
      </c>
      <c r="C250" s="331" t="s">
        <v>1046</v>
      </c>
      <c r="D250" s="198">
        <f>SUM(D251:D252)</f>
        <v>0</v>
      </c>
      <c r="E250" s="198">
        <f>SUM(E251:E252)</f>
        <v>0</v>
      </c>
      <c r="F250" s="198">
        <f>SUM(F251:F252)</f>
        <v>0</v>
      </c>
      <c r="G250" s="198">
        <f>SUM(G251:G252)</f>
        <v>0</v>
      </c>
      <c r="H250" s="198">
        <f t="shared" si="187"/>
        <v>0</v>
      </c>
      <c r="I250" s="198">
        <f t="shared" ref="I250:N250" si="198">SUM(I251:I252)</f>
        <v>0</v>
      </c>
      <c r="J250" s="198">
        <f t="shared" si="198"/>
        <v>0</v>
      </c>
      <c r="K250" s="198">
        <f t="shared" si="198"/>
        <v>0</v>
      </c>
      <c r="L250" s="198">
        <f t="shared" si="198"/>
        <v>0</v>
      </c>
      <c r="M250" s="198">
        <f t="shared" si="198"/>
        <v>0</v>
      </c>
      <c r="N250" s="198">
        <f t="shared" si="198"/>
        <v>0</v>
      </c>
      <c r="O250" s="200">
        <f t="shared" si="180"/>
        <v>0</v>
      </c>
      <c r="P250" s="198">
        <f t="shared" ref="P250:U250" si="199">SUM(P251:P252)</f>
        <v>0</v>
      </c>
      <c r="Q250" s="198">
        <f t="shared" si="199"/>
        <v>0</v>
      </c>
      <c r="R250" s="198">
        <f t="shared" si="199"/>
        <v>0</v>
      </c>
      <c r="S250" s="198">
        <f t="shared" si="199"/>
        <v>0</v>
      </c>
      <c r="T250" s="198">
        <f t="shared" si="199"/>
        <v>0</v>
      </c>
      <c r="U250" s="198">
        <f t="shared" si="199"/>
        <v>0</v>
      </c>
      <c r="V250" s="200">
        <f t="shared" si="182"/>
        <v>0</v>
      </c>
      <c r="W250" s="200">
        <f t="shared" si="183"/>
        <v>0</v>
      </c>
      <c r="X250" s="209">
        <f t="shared" si="184"/>
        <v>0</v>
      </c>
      <c r="Y250" s="198">
        <f>SUM(Y251:Y252)</f>
        <v>0</v>
      </c>
      <c r="Z250" s="198">
        <f>SUM(Z251:Z252)</f>
        <v>0</v>
      </c>
      <c r="AA250" s="198">
        <f>SUM(AA251:AA252)</f>
        <v>0</v>
      </c>
      <c r="AB250" s="209">
        <f t="shared" si="185"/>
        <v>0</v>
      </c>
      <c r="AC250" s="198">
        <f>SUM(AC251:AC252)</f>
        <v>0</v>
      </c>
      <c r="AD250" s="198">
        <f>SUM(AD251:AD252)</f>
        <v>0</v>
      </c>
      <c r="AE250" s="198">
        <f>SUM(AE251:AE252)</f>
        <v>0</v>
      </c>
      <c r="AF250" s="209">
        <f t="shared" si="186"/>
        <v>0</v>
      </c>
    </row>
    <row r="251" spans="1:32" ht="12.95" customHeight="1" outlineLevel="2">
      <c r="A251" s="325"/>
      <c r="B251" s="331"/>
      <c r="C251" s="337" t="s">
        <v>717</v>
      </c>
      <c r="D251" s="95"/>
      <c r="E251" s="95"/>
      <c r="F251" s="95"/>
      <c r="G251" s="95"/>
      <c r="H251" s="198">
        <f t="shared" si="187"/>
        <v>0</v>
      </c>
      <c r="I251" s="95"/>
      <c r="J251" s="95"/>
      <c r="K251" s="95"/>
      <c r="L251" s="95"/>
      <c r="M251" s="95"/>
      <c r="N251" s="95"/>
      <c r="O251" s="201">
        <f t="shared" si="180"/>
        <v>0</v>
      </c>
      <c r="P251" s="95"/>
      <c r="Q251" s="95"/>
      <c r="R251" s="95"/>
      <c r="S251" s="95"/>
      <c r="T251" s="95"/>
      <c r="U251" s="95"/>
      <c r="V251" s="201">
        <f t="shared" si="182"/>
        <v>0</v>
      </c>
      <c r="W251" s="200">
        <f t="shared" si="183"/>
        <v>0</v>
      </c>
      <c r="X251" s="308">
        <f t="shared" si="184"/>
        <v>0</v>
      </c>
      <c r="Y251" s="95"/>
      <c r="Z251" s="95"/>
      <c r="AA251" s="198">
        <f>Y251+Z251</f>
        <v>0</v>
      </c>
      <c r="AB251" s="308">
        <f t="shared" si="185"/>
        <v>0</v>
      </c>
      <c r="AC251" s="95"/>
      <c r="AD251" s="95"/>
      <c r="AE251" s="198">
        <f>AC251+AD251</f>
        <v>0</v>
      </c>
      <c r="AF251" s="308">
        <f t="shared" si="186"/>
        <v>0</v>
      </c>
    </row>
    <row r="252" spans="1:32" ht="12.95" customHeight="1" outlineLevel="2">
      <c r="A252" s="325"/>
      <c r="B252" s="331"/>
      <c r="C252" s="337" t="s">
        <v>1042</v>
      </c>
      <c r="D252" s="95"/>
      <c r="E252" s="95"/>
      <c r="F252" s="95"/>
      <c r="G252" s="95"/>
      <c r="H252" s="198">
        <f t="shared" si="187"/>
        <v>0</v>
      </c>
      <c r="I252" s="95"/>
      <c r="J252" s="95"/>
      <c r="K252" s="95"/>
      <c r="L252" s="95"/>
      <c r="M252" s="95"/>
      <c r="N252" s="95"/>
      <c r="O252" s="201">
        <f t="shared" si="180"/>
        <v>0</v>
      </c>
      <c r="P252" s="95"/>
      <c r="Q252" s="95"/>
      <c r="R252" s="95"/>
      <c r="S252" s="95"/>
      <c r="T252" s="95"/>
      <c r="U252" s="95"/>
      <c r="V252" s="201">
        <f t="shared" si="182"/>
        <v>0</v>
      </c>
      <c r="W252" s="200">
        <f t="shared" si="183"/>
        <v>0</v>
      </c>
      <c r="X252" s="308">
        <f t="shared" si="184"/>
        <v>0</v>
      </c>
      <c r="Y252" s="95"/>
      <c r="Z252" s="95"/>
      <c r="AA252" s="198">
        <f>Y252+Z252</f>
        <v>0</v>
      </c>
      <c r="AB252" s="308">
        <f t="shared" si="185"/>
        <v>0</v>
      </c>
      <c r="AC252" s="95"/>
      <c r="AD252" s="95"/>
      <c r="AE252" s="198">
        <f>AC252+AD252</f>
        <v>0</v>
      </c>
      <c r="AF252" s="308">
        <f t="shared" si="186"/>
        <v>0</v>
      </c>
    </row>
    <row r="253" spans="1:32" ht="12.95" customHeight="1" outlineLevel="1">
      <c r="A253" s="325"/>
      <c r="B253" s="331" t="s">
        <v>1082</v>
      </c>
      <c r="C253" s="331" t="s">
        <v>1069</v>
      </c>
      <c r="D253" s="95"/>
      <c r="E253" s="95"/>
      <c r="F253" s="95"/>
      <c r="G253" s="95"/>
      <c r="H253" s="198">
        <f t="shared" si="187"/>
        <v>0</v>
      </c>
      <c r="I253" s="95"/>
      <c r="J253" s="95"/>
      <c r="K253" s="95"/>
      <c r="L253" s="95"/>
      <c r="M253" s="95"/>
      <c r="N253" s="95"/>
      <c r="O253" s="201">
        <f t="shared" si="180"/>
        <v>0</v>
      </c>
      <c r="P253" s="95"/>
      <c r="Q253" s="95"/>
      <c r="R253" s="95"/>
      <c r="S253" s="95"/>
      <c r="T253" s="95"/>
      <c r="U253" s="95"/>
      <c r="V253" s="201">
        <f t="shared" si="182"/>
        <v>0</v>
      </c>
      <c r="W253" s="200">
        <f t="shared" si="183"/>
        <v>0</v>
      </c>
      <c r="X253" s="308">
        <f t="shared" si="184"/>
        <v>0</v>
      </c>
      <c r="Y253" s="95"/>
      <c r="Z253" s="95"/>
      <c r="AA253" s="198">
        <f>Y253+Z253</f>
        <v>0</v>
      </c>
      <c r="AB253" s="308">
        <f t="shared" si="185"/>
        <v>0</v>
      </c>
      <c r="AC253" s="95"/>
      <c r="AD253" s="95"/>
      <c r="AE253" s="198">
        <f>AC253+AD253</f>
        <v>0</v>
      </c>
      <c r="AF253" s="308">
        <f t="shared" si="186"/>
        <v>0</v>
      </c>
    </row>
    <row r="254" spans="1:32" ht="12.95" customHeight="1" outlineLevel="1">
      <c r="A254" s="325"/>
      <c r="B254" s="331" t="s">
        <v>1083</v>
      </c>
      <c r="C254" s="331" t="s">
        <v>1070</v>
      </c>
      <c r="D254" s="95"/>
      <c r="E254" s="95"/>
      <c r="F254" s="95"/>
      <c r="G254" s="95"/>
      <c r="H254" s="198">
        <f t="shared" si="187"/>
        <v>0</v>
      </c>
      <c r="I254" s="95"/>
      <c r="J254" s="95"/>
      <c r="K254" s="95"/>
      <c r="L254" s="95"/>
      <c r="M254" s="95"/>
      <c r="N254" s="95"/>
      <c r="O254" s="201">
        <f t="shared" si="180"/>
        <v>0</v>
      </c>
      <c r="P254" s="95"/>
      <c r="Q254" s="95"/>
      <c r="R254" s="95"/>
      <c r="S254" s="95"/>
      <c r="T254" s="95"/>
      <c r="U254" s="95"/>
      <c r="V254" s="201">
        <f t="shared" si="182"/>
        <v>0</v>
      </c>
      <c r="W254" s="200">
        <f t="shared" si="183"/>
        <v>0</v>
      </c>
      <c r="X254" s="308">
        <f t="shared" si="184"/>
        <v>0</v>
      </c>
      <c r="Y254" s="95"/>
      <c r="Z254" s="95"/>
      <c r="AA254" s="198">
        <f>Y254+Z254</f>
        <v>0</v>
      </c>
      <c r="AB254" s="308">
        <f t="shared" si="185"/>
        <v>0</v>
      </c>
      <c r="AC254" s="95"/>
      <c r="AD254" s="95"/>
      <c r="AE254" s="198">
        <f>AC254+AD254</f>
        <v>0</v>
      </c>
      <c r="AF254" s="308">
        <f t="shared" si="186"/>
        <v>0</v>
      </c>
    </row>
    <row r="255" spans="1:32" ht="12.95" customHeight="1" outlineLevel="1">
      <c r="A255" s="325"/>
      <c r="B255" s="331" t="s">
        <v>1095</v>
      </c>
      <c r="C255" s="331" t="s">
        <v>1071</v>
      </c>
      <c r="D255" s="198">
        <f>SUM(D256:D259)</f>
        <v>0</v>
      </c>
      <c r="E255" s="198">
        <f>SUM(E256:E259)</f>
        <v>0</v>
      </c>
      <c r="F255" s="198">
        <f>SUM(F256:F259)</f>
        <v>0</v>
      </c>
      <c r="G255" s="198">
        <f>SUM(G256:G259)</f>
        <v>0</v>
      </c>
      <c r="H255" s="198">
        <f t="shared" si="187"/>
        <v>0</v>
      </c>
      <c r="I255" s="198">
        <f t="shared" ref="I255:N255" si="200">SUM(I256:I259)</f>
        <v>0</v>
      </c>
      <c r="J255" s="198">
        <f t="shared" si="200"/>
        <v>0</v>
      </c>
      <c r="K255" s="198">
        <f t="shared" si="200"/>
        <v>0</v>
      </c>
      <c r="L255" s="198">
        <f t="shared" si="200"/>
        <v>0</v>
      </c>
      <c r="M255" s="198">
        <f t="shared" si="200"/>
        <v>0</v>
      </c>
      <c r="N255" s="198">
        <f t="shared" si="200"/>
        <v>0</v>
      </c>
      <c r="O255" s="200">
        <f t="shared" si="180"/>
        <v>0</v>
      </c>
      <c r="P255" s="198">
        <f t="shared" ref="P255:U255" si="201">SUM(P256:P259)</f>
        <v>0</v>
      </c>
      <c r="Q255" s="198">
        <f t="shared" si="201"/>
        <v>0</v>
      </c>
      <c r="R255" s="198">
        <f t="shared" si="201"/>
        <v>0</v>
      </c>
      <c r="S255" s="198">
        <f t="shared" si="201"/>
        <v>0</v>
      </c>
      <c r="T255" s="198">
        <f t="shared" si="201"/>
        <v>0</v>
      </c>
      <c r="U255" s="198">
        <f t="shared" si="201"/>
        <v>0</v>
      </c>
      <c r="V255" s="200">
        <f t="shared" si="182"/>
        <v>0</v>
      </c>
      <c r="W255" s="200">
        <f t="shared" si="183"/>
        <v>0</v>
      </c>
      <c r="X255" s="209">
        <f t="shared" si="184"/>
        <v>0</v>
      </c>
      <c r="Y255" s="198">
        <f>SUM(Y256:Y259)</f>
        <v>0</v>
      </c>
      <c r="Z255" s="198">
        <f>SUM(Z256:Z259)</f>
        <v>0</v>
      </c>
      <c r="AA255" s="198">
        <f>SUM(AA256:AA259)</f>
        <v>0</v>
      </c>
      <c r="AB255" s="209">
        <f t="shared" si="185"/>
        <v>0</v>
      </c>
      <c r="AC255" s="198">
        <f>SUM(AC256:AC259)</f>
        <v>0</v>
      </c>
      <c r="AD255" s="198">
        <f>SUM(AD256:AD259)</f>
        <v>0</v>
      </c>
      <c r="AE255" s="198">
        <f>SUM(AE256:AE259)</f>
        <v>0</v>
      </c>
      <c r="AF255" s="209">
        <f t="shared" si="186"/>
        <v>0</v>
      </c>
    </row>
    <row r="256" spans="1:32" ht="12.95" customHeight="1" outlineLevel="2">
      <c r="A256" s="325"/>
      <c r="B256" s="331"/>
      <c r="C256" s="338" t="s">
        <v>1043</v>
      </c>
      <c r="D256" s="95"/>
      <c r="E256" s="95"/>
      <c r="F256" s="95"/>
      <c r="G256" s="95"/>
      <c r="H256" s="198">
        <f t="shared" si="187"/>
        <v>0</v>
      </c>
      <c r="I256" s="95"/>
      <c r="J256" s="95"/>
      <c r="K256" s="95"/>
      <c r="L256" s="95"/>
      <c r="M256" s="95"/>
      <c r="N256" s="95"/>
      <c r="O256" s="201">
        <f t="shared" si="180"/>
        <v>0</v>
      </c>
      <c r="P256" s="95"/>
      <c r="Q256" s="95"/>
      <c r="R256" s="95"/>
      <c r="S256" s="95"/>
      <c r="T256" s="95"/>
      <c r="U256" s="95"/>
      <c r="V256" s="201">
        <f t="shared" si="182"/>
        <v>0</v>
      </c>
      <c r="W256" s="200">
        <f t="shared" si="183"/>
        <v>0</v>
      </c>
      <c r="X256" s="308">
        <f t="shared" si="184"/>
        <v>0</v>
      </c>
      <c r="Y256" s="95"/>
      <c r="Z256" s="95"/>
      <c r="AA256" s="198">
        <f t="shared" ref="AA256:AA261" si="202">Y256+Z256</f>
        <v>0</v>
      </c>
      <c r="AB256" s="308">
        <f t="shared" si="185"/>
        <v>0</v>
      </c>
      <c r="AC256" s="95"/>
      <c r="AD256" s="95"/>
      <c r="AE256" s="198">
        <f t="shared" ref="AE256:AE261" si="203">AC256+AD256</f>
        <v>0</v>
      </c>
      <c r="AF256" s="308">
        <f t="shared" si="186"/>
        <v>0</v>
      </c>
    </row>
    <row r="257" spans="1:32" ht="12.95" customHeight="1" outlineLevel="2">
      <c r="A257" s="325"/>
      <c r="B257" s="331"/>
      <c r="C257" s="338" t="s">
        <v>1044</v>
      </c>
      <c r="D257" s="95"/>
      <c r="E257" s="95"/>
      <c r="F257" s="95"/>
      <c r="G257" s="95"/>
      <c r="H257" s="198">
        <f t="shared" si="187"/>
        <v>0</v>
      </c>
      <c r="I257" s="95"/>
      <c r="J257" s="95"/>
      <c r="K257" s="95"/>
      <c r="L257" s="95"/>
      <c r="M257" s="95"/>
      <c r="N257" s="95"/>
      <c r="O257" s="201">
        <f t="shared" si="180"/>
        <v>0</v>
      </c>
      <c r="P257" s="95"/>
      <c r="Q257" s="95"/>
      <c r="R257" s="95"/>
      <c r="S257" s="95"/>
      <c r="T257" s="95"/>
      <c r="U257" s="95"/>
      <c r="V257" s="201">
        <f t="shared" si="182"/>
        <v>0</v>
      </c>
      <c r="W257" s="200">
        <f t="shared" si="183"/>
        <v>0</v>
      </c>
      <c r="X257" s="308">
        <f t="shared" si="184"/>
        <v>0</v>
      </c>
      <c r="Y257" s="95"/>
      <c r="Z257" s="95"/>
      <c r="AA257" s="198">
        <f t="shared" si="202"/>
        <v>0</v>
      </c>
      <c r="AB257" s="308">
        <f t="shared" si="185"/>
        <v>0</v>
      </c>
      <c r="AC257" s="95"/>
      <c r="AD257" s="95"/>
      <c r="AE257" s="198">
        <f t="shared" si="203"/>
        <v>0</v>
      </c>
      <c r="AF257" s="308">
        <f t="shared" si="186"/>
        <v>0</v>
      </c>
    </row>
    <row r="258" spans="1:32" ht="12.95" customHeight="1" outlineLevel="2">
      <c r="A258" s="325"/>
      <c r="B258" s="331"/>
      <c r="C258" s="338" t="s">
        <v>1045</v>
      </c>
      <c r="D258" s="95"/>
      <c r="E258" s="95"/>
      <c r="F258" s="95"/>
      <c r="G258" s="95"/>
      <c r="H258" s="198">
        <f t="shared" si="187"/>
        <v>0</v>
      </c>
      <c r="I258" s="95"/>
      <c r="J258" s="95"/>
      <c r="K258" s="95"/>
      <c r="L258" s="95"/>
      <c r="M258" s="95"/>
      <c r="N258" s="95"/>
      <c r="O258" s="201">
        <f t="shared" si="180"/>
        <v>0</v>
      </c>
      <c r="P258" s="95"/>
      <c r="Q258" s="95"/>
      <c r="R258" s="95"/>
      <c r="S258" s="95"/>
      <c r="T258" s="95"/>
      <c r="U258" s="95"/>
      <c r="V258" s="201">
        <f t="shared" si="182"/>
        <v>0</v>
      </c>
      <c r="W258" s="200">
        <f t="shared" si="183"/>
        <v>0</v>
      </c>
      <c r="X258" s="308">
        <f t="shared" si="184"/>
        <v>0</v>
      </c>
      <c r="Y258" s="95"/>
      <c r="Z258" s="95"/>
      <c r="AA258" s="198">
        <f t="shared" si="202"/>
        <v>0</v>
      </c>
      <c r="AB258" s="308">
        <f t="shared" si="185"/>
        <v>0</v>
      </c>
      <c r="AC258" s="95"/>
      <c r="AD258" s="95"/>
      <c r="AE258" s="198">
        <f t="shared" si="203"/>
        <v>0</v>
      </c>
      <c r="AF258" s="308">
        <f t="shared" si="186"/>
        <v>0</v>
      </c>
    </row>
    <row r="259" spans="1:32" ht="12.95" customHeight="1" outlineLevel="2">
      <c r="A259" s="325"/>
      <c r="B259" s="331"/>
      <c r="C259" s="338" t="s">
        <v>1042</v>
      </c>
      <c r="D259" s="95"/>
      <c r="E259" s="95"/>
      <c r="F259" s="95"/>
      <c r="G259" s="95"/>
      <c r="H259" s="198">
        <f t="shared" si="187"/>
        <v>0</v>
      </c>
      <c r="I259" s="95"/>
      <c r="J259" s="95"/>
      <c r="K259" s="95"/>
      <c r="L259" s="95"/>
      <c r="M259" s="95"/>
      <c r="N259" s="95"/>
      <c r="O259" s="201">
        <f t="shared" si="180"/>
        <v>0</v>
      </c>
      <c r="P259" s="95"/>
      <c r="Q259" s="95"/>
      <c r="R259" s="95"/>
      <c r="S259" s="95"/>
      <c r="T259" s="95"/>
      <c r="U259" s="95"/>
      <c r="V259" s="201">
        <f t="shared" si="182"/>
        <v>0</v>
      </c>
      <c r="W259" s="200">
        <f t="shared" si="183"/>
        <v>0</v>
      </c>
      <c r="X259" s="308">
        <f t="shared" si="184"/>
        <v>0</v>
      </c>
      <c r="Y259" s="95"/>
      <c r="Z259" s="95"/>
      <c r="AA259" s="198">
        <f t="shared" si="202"/>
        <v>0</v>
      </c>
      <c r="AB259" s="308">
        <f t="shared" si="185"/>
        <v>0</v>
      </c>
      <c r="AC259" s="95"/>
      <c r="AD259" s="95"/>
      <c r="AE259" s="198">
        <f t="shared" si="203"/>
        <v>0</v>
      </c>
      <c r="AF259" s="308">
        <f t="shared" si="186"/>
        <v>0</v>
      </c>
    </row>
    <row r="260" spans="1:32" ht="12.95" customHeight="1" outlineLevel="1">
      <c r="A260" s="325"/>
      <c r="B260" s="331" t="s">
        <v>1084</v>
      </c>
      <c r="C260" s="338"/>
      <c r="D260" s="95"/>
      <c r="E260" s="95"/>
      <c r="F260" s="95"/>
      <c r="G260" s="95"/>
      <c r="H260" s="198">
        <f t="shared" si="187"/>
        <v>0</v>
      </c>
      <c r="I260" s="95"/>
      <c r="J260" s="95"/>
      <c r="K260" s="95"/>
      <c r="L260" s="95"/>
      <c r="M260" s="95"/>
      <c r="N260" s="95"/>
      <c r="O260" s="201">
        <f t="shared" si="180"/>
        <v>0</v>
      </c>
      <c r="P260" s="95"/>
      <c r="Q260" s="95"/>
      <c r="R260" s="95"/>
      <c r="S260" s="95"/>
      <c r="T260" s="95"/>
      <c r="U260" s="95"/>
      <c r="V260" s="201">
        <f t="shared" si="182"/>
        <v>0</v>
      </c>
      <c r="W260" s="200">
        <f t="shared" si="183"/>
        <v>0</v>
      </c>
      <c r="X260" s="308">
        <f t="shared" si="184"/>
        <v>0</v>
      </c>
      <c r="Y260" s="95"/>
      <c r="Z260" s="95"/>
      <c r="AA260" s="198">
        <f t="shared" si="202"/>
        <v>0</v>
      </c>
      <c r="AB260" s="308">
        <f t="shared" si="185"/>
        <v>0</v>
      </c>
      <c r="AC260" s="95"/>
      <c r="AD260" s="95"/>
      <c r="AE260" s="198">
        <f t="shared" si="203"/>
        <v>0</v>
      </c>
      <c r="AF260" s="308">
        <f t="shared" si="186"/>
        <v>0</v>
      </c>
    </row>
    <row r="261" spans="1:32" ht="12.95" customHeight="1" outlineLevel="1">
      <c r="A261" s="325"/>
      <c r="B261" s="331" t="s">
        <v>1085</v>
      </c>
      <c r="C261" s="338"/>
      <c r="D261" s="95"/>
      <c r="E261" s="95"/>
      <c r="F261" s="95"/>
      <c r="G261" s="95"/>
      <c r="H261" s="198">
        <f t="shared" si="187"/>
        <v>0</v>
      </c>
      <c r="I261" s="95"/>
      <c r="J261" s="95"/>
      <c r="K261" s="95"/>
      <c r="L261" s="95"/>
      <c r="M261" s="95"/>
      <c r="N261" s="95"/>
      <c r="O261" s="201">
        <f t="shared" si="180"/>
        <v>0</v>
      </c>
      <c r="P261" s="95"/>
      <c r="Q261" s="95"/>
      <c r="R261" s="95"/>
      <c r="S261" s="95"/>
      <c r="T261" s="95"/>
      <c r="U261" s="95"/>
      <c r="V261" s="201">
        <f t="shared" si="182"/>
        <v>0</v>
      </c>
      <c r="W261" s="200">
        <f t="shared" si="183"/>
        <v>0</v>
      </c>
      <c r="X261" s="308">
        <f t="shared" si="184"/>
        <v>0</v>
      </c>
      <c r="Y261" s="95"/>
      <c r="Z261" s="95"/>
      <c r="AA261" s="198">
        <f t="shared" si="202"/>
        <v>0</v>
      </c>
      <c r="AB261" s="308">
        <f t="shared" si="185"/>
        <v>0</v>
      </c>
      <c r="AC261" s="95"/>
      <c r="AD261" s="95"/>
      <c r="AE261" s="198">
        <f t="shared" si="203"/>
        <v>0</v>
      </c>
      <c r="AF261" s="308">
        <f t="shared" si="186"/>
        <v>0</v>
      </c>
    </row>
    <row r="262" spans="1:32" ht="12.95" customHeight="1" outlineLevel="1">
      <c r="A262" s="325"/>
      <c r="B262" s="331" t="s">
        <v>1086</v>
      </c>
      <c r="C262" s="339" t="s">
        <v>1072</v>
      </c>
      <c r="D262" s="198">
        <f>SUM(D263:D264)</f>
        <v>0</v>
      </c>
      <c r="E262" s="198">
        <f>SUM(E263:E264)</f>
        <v>0</v>
      </c>
      <c r="F262" s="198">
        <f>SUM(F263:F264)</f>
        <v>0</v>
      </c>
      <c r="G262" s="198">
        <f>SUM(G263:G264)</f>
        <v>0</v>
      </c>
      <c r="H262" s="198">
        <f t="shared" si="187"/>
        <v>0</v>
      </c>
      <c r="I262" s="198">
        <f t="shared" ref="I262:N262" si="204">SUM(I263:I264)</f>
        <v>0</v>
      </c>
      <c r="J262" s="198">
        <f t="shared" si="204"/>
        <v>0</v>
      </c>
      <c r="K262" s="198">
        <f t="shared" si="204"/>
        <v>0</v>
      </c>
      <c r="L262" s="198">
        <f t="shared" si="204"/>
        <v>0</v>
      </c>
      <c r="M262" s="198">
        <f t="shared" si="204"/>
        <v>0</v>
      </c>
      <c r="N262" s="198">
        <f t="shared" si="204"/>
        <v>0</v>
      </c>
      <c r="O262" s="200">
        <f>SUM(I262:N262)</f>
        <v>0</v>
      </c>
      <c r="P262" s="198">
        <f t="shared" ref="P262:U262" si="205">SUM(P263:P264)</f>
        <v>0</v>
      </c>
      <c r="Q262" s="198">
        <f t="shared" si="205"/>
        <v>0</v>
      </c>
      <c r="R262" s="198">
        <f t="shared" si="205"/>
        <v>0</v>
      </c>
      <c r="S262" s="198">
        <f t="shared" si="205"/>
        <v>0</v>
      </c>
      <c r="T262" s="198">
        <f t="shared" si="205"/>
        <v>0</v>
      </c>
      <c r="U262" s="198">
        <f t="shared" si="205"/>
        <v>0</v>
      </c>
      <c r="V262" s="200">
        <f>SUM(P262:U262)</f>
        <v>0</v>
      </c>
      <c r="W262" s="200">
        <f>O262+V262</f>
        <v>0</v>
      </c>
      <c r="X262" s="209">
        <f>IF(H262=0,0,W262/H262-1)</f>
        <v>0</v>
      </c>
      <c r="Y262" s="198">
        <f>SUM(Y263:Y264)</f>
        <v>0</v>
      </c>
      <c r="Z262" s="198">
        <f>SUM(Z263:Z264)</f>
        <v>0</v>
      </c>
      <c r="AA262" s="198">
        <f>SUM(AA263:AA264)</f>
        <v>0</v>
      </c>
      <c r="AB262" s="209">
        <f>IF(W262=0,0,AA262/W262-1)</f>
        <v>0</v>
      </c>
      <c r="AC262" s="198">
        <f>SUM(AC263:AC264)</f>
        <v>0</v>
      </c>
      <c r="AD262" s="198">
        <f>SUM(AD263:AD264)</f>
        <v>0</v>
      </c>
      <c r="AE262" s="198">
        <f>SUM(AE263:AE264)</f>
        <v>0</v>
      </c>
      <c r="AF262" s="209">
        <f>IF(AA262=0,0,AE262/AA262-1)</f>
        <v>0</v>
      </c>
    </row>
    <row r="263" spans="1:32" ht="12.95" customHeight="1" outlineLevel="2">
      <c r="A263" s="325"/>
      <c r="B263" s="331"/>
      <c r="C263" s="340" t="s">
        <v>1073</v>
      </c>
      <c r="D263" s="95"/>
      <c r="E263" s="95"/>
      <c r="F263" s="95"/>
      <c r="G263" s="95"/>
      <c r="H263" s="198">
        <f t="shared" si="187"/>
        <v>0</v>
      </c>
      <c r="I263" s="95"/>
      <c r="J263" s="95"/>
      <c r="K263" s="95"/>
      <c r="L263" s="95"/>
      <c r="M263" s="95"/>
      <c r="N263" s="95"/>
      <c r="O263" s="201">
        <f t="shared" ref="O263:O273" si="206">SUM(I263:N263)</f>
        <v>0</v>
      </c>
      <c r="P263" s="95"/>
      <c r="Q263" s="95"/>
      <c r="R263" s="95"/>
      <c r="S263" s="95"/>
      <c r="T263" s="95"/>
      <c r="U263" s="95"/>
      <c r="V263" s="201">
        <f t="shared" ref="V263:V273" si="207">SUM(P263:U263)</f>
        <v>0</v>
      </c>
      <c r="W263" s="200">
        <f t="shared" ref="W263:W273" si="208">O263+V263</f>
        <v>0</v>
      </c>
      <c r="X263" s="308">
        <f t="shared" ref="X263:X273" si="209">IF(H263=0,0,W263/H263-1)</f>
        <v>0</v>
      </c>
      <c r="Y263" s="95"/>
      <c r="Z263" s="95"/>
      <c r="AA263" s="198">
        <f t="shared" ref="AA263:AA273" si="210">Y263+Z263</f>
        <v>0</v>
      </c>
      <c r="AB263" s="308">
        <f t="shared" ref="AB263:AB273" si="211">IF(W263=0,0,AA263/W263-1)</f>
        <v>0</v>
      </c>
      <c r="AC263" s="95"/>
      <c r="AD263" s="95"/>
      <c r="AE263" s="198">
        <f t="shared" ref="AE263:AE273" si="212">AC263+AD263</f>
        <v>0</v>
      </c>
      <c r="AF263" s="308">
        <f t="shared" ref="AF263:AF273" si="213">IF(AA263=0,0,AE263/AA263-1)</f>
        <v>0</v>
      </c>
    </row>
    <row r="264" spans="1:32" ht="12.95" customHeight="1" outlineLevel="2">
      <c r="A264" s="325"/>
      <c r="B264" s="331"/>
      <c r="C264" s="340" t="s">
        <v>1074</v>
      </c>
      <c r="D264" s="95"/>
      <c r="E264" s="95"/>
      <c r="F264" s="95"/>
      <c r="G264" s="95"/>
      <c r="H264" s="198">
        <f t="shared" si="187"/>
        <v>0</v>
      </c>
      <c r="I264" s="95"/>
      <c r="J264" s="95"/>
      <c r="K264" s="95"/>
      <c r="L264" s="95"/>
      <c r="M264" s="95"/>
      <c r="N264" s="95"/>
      <c r="O264" s="201">
        <f t="shared" si="206"/>
        <v>0</v>
      </c>
      <c r="P264" s="95"/>
      <c r="Q264" s="95"/>
      <c r="R264" s="95"/>
      <c r="S264" s="95"/>
      <c r="T264" s="95"/>
      <c r="U264" s="95"/>
      <c r="V264" s="201">
        <f t="shared" si="207"/>
        <v>0</v>
      </c>
      <c r="W264" s="200">
        <f t="shared" si="208"/>
        <v>0</v>
      </c>
      <c r="X264" s="308">
        <f t="shared" si="209"/>
        <v>0</v>
      </c>
      <c r="Y264" s="95"/>
      <c r="Z264" s="95"/>
      <c r="AA264" s="198">
        <f t="shared" si="210"/>
        <v>0</v>
      </c>
      <c r="AB264" s="308">
        <f t="shared" si="211"/>
        <v>0</v>
      </c>
      <c r="AC264" s="95"/>
      <c r="AD264" s="95"/>
      <c r="AE264" s="198">
        <f t="shared" si="212"/>
        <v>0</v>
      </c>
      <c r="AF264" s="308">
        <f t="shared" si="213"/>
        <v>0</v>
      </c>
    </row>
    <row r="265" spans="1:32" ht="12.95" customHeight="1" outlineLevel="1">
      <c r="A265" s="325"/>
      <c r="B265" s="331" t="s">
        <v>1087</v>
      </c>
      <c r="C265" s="341"/>
      <c r="D265" s="95"/>
      <c r="E265" s="95"/>
      <c r="F265" s="95"/>
      <c r="G265" s="95"/>
      <c r="H265" s="198">
        <f t="shared" si="187"/>
        <v>0</v>
      </c>
      <c r="I265" s="95"/>
      <c r="J265" s="95"/>
      <c r="K265" s="95"/>
      <c r="L265" s="95"/>
      <c r="M265" s="95"/>
      <c r="N265" s="95"/>
      <c r="O265" s="201">
        <f t="shared" si="206"/>
        <v>0</v>
      </c>
      <c r="P265" s="95"/>
      <c r="Q265" s="95"/>
      <c r="R265" s="95"/>
      <c r="S265" s="95"/>
      <c r="T265" s="95"/>
      <c r="U265" s="95"/>
      <c r="V265" s="201">
        <f t="shared" si="207"/>
        <v>0</v>
      </c>
      <c r="W265" s="200">
        <f t="shared" si="208"/>
        <v>0</v>
      </c>
      <c r="X265" s="308">
        <f t="shared" si="209"/>
        <v>0</v>
      </c>
      <c r="Y265" s="95"/>
      <c r="Z265" s="95"/>
      <c r="AA265" s="198">
        <f t="shared" si="210"/>
        <v>0</v>
      </c>
      <c r="AB265" s="308">
        <f t="shared" si="211"/>
        <v>0</v>
      </c>
      <c r="AC265" s="95"/>
      <c r="AD265" s="95"/>
      <c r="AE265" s="198">
        <f t="shared" si="212"/>
        <v>0</v>
      </c>
      <c r="AF265" s="308">
        <f t="shared" si="213"/>
        <v>0</v>
      </c>
    </row>
    <row r="266" spans="1:32" ht="12.95" customHeight="1" outlineLevel="1">
      <c r="A266" s="325"/>
      <c r="B266" s="331" t="s">
        <v>1124</v>
      </c>
      <c r="C266" s="341"/>
      <c r="D266" s="95"/>
      <c r="E266" s="95"/>
      <c r="F266" s="95"/>
      <c r="G266" s="95"/>
      <c r="H266" s="198">
        <f t="shared" si="187"/>
        <v>0</v>
      </c>
      <c r="I266" s="95"/>
      <c r="J266" s="95"/>
      <c r="K266" s="95"/>
      <c r="L266" s="95"/>
      <c r="M266" s="95"/>
      <c r="N266" s="95"/>
      <c r="O266" s="201">
        <f t="shared" si="206"/>
        <v>0</v>
      </c>
      <c r="P266" s="95"/>
      <c r="Q266" s="95"/>
      <c r="R266" s="95"/>
      <c r="S266" s="95"/>
      <c r="T266" s="95"/>
      <c r="U266" s="95"/>
      <c r="V266" s="201">
        <f t="shared" si="207"/>
        <v>0</v>
      </c>
      <c r="W266" s="200">
        <f t="shared" si="208"/>
        <v>0</v>
      </c>
      <c r="X266" s="308">
        <f t="shared" si="209"/>
        <v>0</v>
      </c>
      <c r="Y266" s="95"/>
      <c r="Z266" s="95"/>
      <c r="AA266" s="198">
        <f t="shared" si="210"/>
        <v>0</v>
      </c>
      <c r="AB266" s="308">
        <f t="shared" si="211"/>
        <v>0</v>
      </c>
      <c r="AC266" s="95"/>
      <c r="AD266" s="95"/>
      <c r="AE266" s="198">
        <f t="shared" si="212"/>
        <v>0</v>
      </c>
      <c r="AF266" s="308">
        <f t="shared" si="213"/>
        <v>0</v>
      </c>
    </row>
    <row r="267" spans="1:32" ht="12.95" customHeight="1" outlineLevel="1">
      <c r="A267" s="325"/>
      <c r="B267" s="331" t="s">
        <v>1088</v>
      </c>
      <c r="C267" s="341"/>
      <c r="D267" s="95"/>
      <c r="E267" s="95"/>
      <c r="F267" s="95"/>
      <c r="G267" s="95"/>
      <c r="H267" s="198">
        <f t="shared" ref="H267:H274" si="214">SUM(D267:G267)</f>
        <v>0</v>
      </c>
      <c r="I267" s="95"/>
      <c r="J267" s="95"/>
      <c r="K267" s="95"/>
      <c r="L267" s="95"/>
      <c r="M267" s="95"/>
      <c r="N267" s="95"/>
      <c r="O267" s="201">
        <f t="shared" si="206"/>
        <v>0</v>
      </c>
      <c r="P267" s="95"/>
      <c r="Q267" s="95"/>
      <c r="R267" s="95"/>
      <c r="S267" s="95"/>
      <c r="T267" s="95"/>
      <c r="U267" s="95"/>
      <c r="V267" s="201">
        <f t="shared" si="207"/>
        <v>0</v>
      </c>
      <c r="W267" s="200">
        <f t="shared" si="208"/>
        <v>0</v>
      </c>
      <c r="X267" s="308">
        <f t="shared" si="209"/>
        <v>0</v>
      </c>
      <c r="Y267" s="95"/>
      <c r="Z267" s="95"/>
      <c r="AA267" s="198">
        <f t="shared" si="210"/>
        <v>0</v>
      </c>
      <c r="AB267" s="308">
        <f t="shared" si="211"/>
        <v>0</v>
      </c>
      <c r="AC267" s="95"/>
      <c r="AD267" s="95"/>
      <c r="AE267" s="198">
        <f t="shared" si="212"/>
        <v>0</v>
      </c>
      <c r="AF267" s="308">
        <f t="shared" si="213"/>
        <v>0</v>
      </c>
    </row>
    <row r="268" spans="1:32" ht="12.95" customHeight="1" outlineLevel="1">
      <c r="A268" s="325"/>
      <c r="B268" s="331" t="s">
        <v>1089</v>
      </c>
      <c r="C268" s="341"/>
      <c r="D268" s="95"/>
      <c r="E268" s="95"/>
      <c r="F268" s="95"/>
      <c r="G268" s="95"/>
      <c r="H268" s="198">
        <f t="shared" si="214"/>
        <v>0</v>
      </c>
      <c r="I268" s="95"/>
      <c r="J268" s="95"/>
      <c r="K268" s="95"/>
      <c r="L268" s="95"/>
      <c r="M268" s="95"/>
      <c r="N268" s="95"/>
      <c r="O268" s="201">
        <f t="shared" si="206"/>
        <v>0</v>
      </c>
      <c r="P268" s="95"/>
      <c r="Q268" s="95"/>
      <c r="R268" s="95"/>
      <c r="S268" s="95"/>
      <c r="T268" s="95"/>
      <c r="U268" s="95"/>
      <c r="V268" s="201">
        <f t="shared" si="207"/>
        <v>0</v>
      </c>
      <c r="W268" s="200">
        <f t="shared" si="208"/>
        <v>0</v>
      </c>
      <c r="X268" s="308">
        <f t="shared" si="209"/>
        <v>0</v>
      </c>
      <c r="Y268" s="95"/>
      <c r="Z268" s="95"/>
      <c r="AA268" s="198">
        <f t="shared" si="210"/>
        <v>0</v>
      </c>
      <c r="AB268" s="308">
        <f t="shared" si="211"/>
        <v>0</v>
      </c>
      <c r="AC268" s="95"/>
      <c r="AD268" s="95"/>
      <c r="AE268" s="198">
        <f t="shared" si="212"/>
        <v>0</v>
      </c>
      <c r="AF268" s="308">
        <f t="shared" si="213"/>
        <v>0</v>
      </c>
    </row>
    <row r="269" spans="1:32" ht="12.95" customHeight="1" outlineLevel="1">
      <c r="A269" s="325"/>
      <c r="B269" s="331" t="s">
        <v>1090</v>
      </c>
      <c r="C269" s="341"/>
      <c r="D269" s="95"/>
      <c r="E269" s="95"/>
      <c r="F269" s="95"/>
      <c r="G269" s="95"/>
      <c r="H269" s="198">
        <f t="shared" si="214"/>
        <v>0</v>
      </c>
      <c r="I269" s="95"/>
      <c r="J269" s="95"/>
      <c r="K269" s="95"/>
      <c r="L269" s="95"/>
      <c r="M269" s="95"/>
      <c r="N269" s="95"/>
      <c r="O269" s="201">
        <f t="shared" si="206"/>
        <v>0</v>
      </c>
      <c r="P269" s="95"/>
      <c r="Q269" s="95"/>
      <c r="R269" s="95"/>
      <c r="S269" s="95"/>
      <c r="T269" s="95"/>
      <c r="U269" s="95"/>
      <c r="V269" s="201">
        <f t="shared" si="207"/>
        <v>0</v>
      </c>
      <c r="W269" s="200">
        <f t="shared" si="208"/>
        <v>0</v>
      </c>
      <c r="X269" s="308">
        <f t="shared" si="209"/>
        <v>0</v>
      </c>
      <c r="Y269" s="95"/>
      <c r="Z269" s="95"/>
      <c r="AA269" s="198">
        <f t="shared" si="210"/>
        <v>0</v>
      </c>
      <c r="AB269" s="308">
        <f t="shared" si="211"/>
        <v>0</v>
      </c>
      <c r="AC269" s="95"/>
      <c r="AD269" s="95"/>
      <c r="AE269" s="198">
        <f t="shared" si="212"/>
        <v>0</v>
      </c>
      <c r="AF269" s="308">
        <f t="shared" si="213"/>
        <v>0</v>
      </c>
    </row>
    <row r="270" spans="1:32" ht="12.95" customHeight="1" outlineLevel="1">
      <c r="A270" s="325"/>
      <c r="B270" s="331" t="s">
        <v>1091</v>
      </c>
      <c r="C270" s="341"/>
      <c r="D270" s="95"/>
      <c r="E270" s="95"/>
      <c r="F270" s="95"/>
      <c r="G270" s="95"/>
      <c r="H270" s="198">
        <f t="shared" si="214"/>
        <v>0</v>
      </c>
      <c r="I270" s="95"/>
      <c r="J270" s="95"/>
      <c r="K270" s="95"/>
      <c r="L270" s="95"/>
      <c r="M270" s="95"/>
      <c r="N270" s="95"/>
      <c r="O270" s="201">
        <f t="shared" si="206"/>
        <v>0</v>
      </c>
      <c r="P270" s="95"/>
      <c r="Q270" s="95"/>
      <c r="R270" s="95"/>
      <c r="S270" s="95"/>
      <c r="T270" s="95"/>
      <c r="U270" s="95"/>
      <c r="V270" s="201">
        <f t="shared" si="207"/>
        <v>0</v>
      </c>
      <c r="W270" s="200">
        <f t="shared" si="208"/>
        <v>0</v>
      </c>
      <c r="X270" s="308">
        <f t="shared" si="209"/>
        <v>0</v>
      </c>
      <c r="Y270" s="95"/>
      <c r="Z270" s="95"/>
      <c r="AA270" s="198">
        <f t="shared" si="210"/>
        <v>0</v>
      </c>
      <c r="AB270" s="308">
        <f t="shared" si="211"/>
        <v>0</v>
      </c>
      <c r="AC270" s="95"/>
      <c r="AD270" s="95"/>
      <c r="AE270" s="198">
        <f t="shared" si="212"/>
        <v>0</v>
      </c>
      <c r="AF270" s="308">
        <f t="shared" si="213"/>
        <v>0</v>
      </c>
    </row>
    <row r="271" spans="1:32" ht="12.95" customHeight="1" outlineLevel="1">
      <c r="A271" s="325"/>
      <c r="B271" s="331" t="s">
        <v>1092</v>
      </c>
      <c r="C271" s="341"/>
      <c r="D271" s="95"/>
      <c r="E271" s="95"/>
      <c r="F271" s="95"/>
      <c r="G271" s="95"/>
      <c r="H271" s="198">
        <f t="shared" si="214"/>
        <v>0</v>
      </c>
      <c r="I271" s="95"/>
      <c r="J271" s="95"/>
      <c r="K271" s="95"/>
      <c r="L271" s="95"/>
      <c r="M271" s="95"/>
      <c r="N271" s="95"/>
      <c r="O271" s="201">
        <f t="shared" si="206"/>
        <v>0</v>
      </c>
      <c r="P271" s="95"/>
      <c r="Q271" s="95"/>
      <c r="R271" s="95"/>
      <c r="S271" s="95"/>
      <c r="T271" s="95"/>
      <c r="U271" s="95"/>
      <c r="V271" s="201">
        <f t="shared" si="207"/>
        <v>0</v>
      </c>
      <c r="W271" s="200">
        <f t="shared" si="208"/>
        <v>0</v>
      </c>
      <c r="X271" s="308">
        <f t="shared" si="209"/>
        <v>0</v>
      </c>
      <c r="Y271" s="95"/>
      <c r="Z271" s="95"/>
      <c r="AA271" s="198">
        <f t="shared" si="210"/>
        <v>0</v>
      </c>
      <c r="AB271" s="308">
        <f t="shared" si="211"/>
        <v>0</v>
      </c>
      <c r="AC271" s="95"/>
      <c r="AD271" s="95"/>
      <c r="AE271" s="198">
        <f t="shared" si="212"/>
        <v>0</v>
      </c>
      <c r="AF271" s="308">
        <f t="shared" si="213"/>
        <v>0</v>
      </c>
    </row>
    <row r="272" spans="1:32" ht="12.95" customHeight="1" outlineLevel="1">
      <c r="A272" s="325"/>
      <c r="B272" s="331" t="s">
        <v>1093</v>
      </c>
      <c r="C272" s="341"/>
      <c r="D272" s="95"/>
      <c r="E272" s="95"/>
      <c r="F272" s="95"/>
      <c r="G272" s="95"/>
      <c r="H272" s="198">
        <f t="shared" si="214"/>
        <v>0</v>
      </c>
      <c r="I272" s="95"/>
      <c r="J272" s="95"/>
      <c r="K272" s="95"/>
      <c r="L272" s="95"/>
      <c r="M272" s="95"/>
      <c r="N272" s="95"/>
      <c r="O272" s="201">
        <f t="shared" si="206"/>
        <v>0</v>
      </c>
      <c r="P272" s="95"/>
      <c r="Q272" s="95"/>
      <c r="R272" s="95"/>
      <c r="S272" s="95"/>
      <c r="T272" s="95"/>
      <c r="U272" s="95"/>
      <c r="V272" s="201">
        <f t="shared" si="207"/>
        <v>0</v>
      </c>
      <c r="W272" s="200">
        <f t="shared" si="208"/>
        <v>0</v>
      </c>
      <c r="X272" s="308">
        <f t="shared" si="209"/>
        <v>0</v>
      </c>
      <c r="Y272" s="95"/>
      <c r="Z272" s="95"/>
      <c r="AA272" s="198">
        <f t="shared" si="210"/>
        <v>0</v>
      </c>
      <c r="AB272" s="308">
        <f t="shared" si="211"/>
        <v>0</v>
      </c>
      <c r="AC272" s="95"/>
      <c r="AD272" s="95"/>
      <c r="AE272" s="198">
        <f t="shared" si="212"/>
        <v>0</v>
      </c>
      <c r="AF272" s="308">
        <f t="shared" si="213"/>
        <v>0</v>
      </c>
    </row>
    <row r="273" spans="1:32" ht="12.95" customHeight="1" outlineLevel="1">
      <c r="A273" s="325"/>
      <c r="B273" s="331" t="s">
        <v>1094</v>
      </c>
      <c r="C273" s="334" t="s">
        <v>718</v>
      </c>
      <c r="D273" s="95"/>
      <c r="E273" s="95"/>
      <c r="F273" s="95"/>
      <c r="G273" s="95"/>
      <c r="H273" s="198">
        <f t="shared" si="214"/>
        <v>0</v>
      </c>
      <c r="I273" s="95"/>
      <c r="J273" s="95"/>
      <c r="K273" s="95"/>
      <c r="L273" s="95"/>
      <c r="M273" s="95"/>
      <c r="N273" s="95"/>
      <c r="O273" s="201">
        <f t="shared" si="206"/>
        <v>0</v>
      </c>
      <c r="P273" s="95"/>
      <c r="Q273" s="95"/>
      <c r="R273" s="95"/>
      <c r="S273" s="95"/>
      <c r="T273" s="95"/>
      <c r="U273" s="95"/>
      <c r="V273" s="201">
        <f t="shared" si="207"/>
        <v>0</v>
      </c>
      <c r="W273" s="200">
        <f t="shared" si="208"/>
        <v>0</v>
      </c>
      <c r="X273" s="308">
        <f t="shared" si="209"/>
        <v>0</v>
      </c>
      <c r="Y273" s="95"/>
      <c r="Z273" s="95"/>
      <c r="AA273" s="198">
        <f t="shared" si="210"/>
        <v>0</v>
      </c>
      <c r="AB273" s="308">
        <f t="shared" si="211"/>
        <v>0</v>
      </c>
      <c r="AC273" s="95"/>
      <c r="AD273" s="95"/>
      <c r="AE273" s="198">
        <f t="shared" si="212"/>
        <v>0</v>
      </c>
      <c r="AF273" s="308">
        <f t="shared" si="213"/>
        <v>0</v>
      </c>
    </row>
    <row r="274" spans="1:32" ht="12.95" customHeight="1" outlineLevel="1">
      <c r="A274" s="325"/>
      <c r="B274" s="342" t="s">
        <v>1099</v>
      </c>
      <c r="C274" s="342"/>
      <c r="D274" s="198">
        <f>SUM(D201,D206,D210,D226,D249:D250,D253:D255,D260:D262,D265:D273)</f>
        <v>0</v>
      </c>
      <c r="E274" s="198">
        <f>SUM(E201,E206,E210,E226,E249:E250,E253:E255,E260:E262,E265:E273)</f>
        <v>0</v>
      </c>
      <c r="F274" s="198">
        <f>SUM(F201,F206,F210,F226,F249:F250,F253:F255,F260:F262,F265:F273)</f>
        <v>0</v>
      </c>
      <c r="G274" s="198">
        <f>SUM(G201,G206,G210,G226,G249:G250,G253:G255,G260:G262,G265:G273)</f>
        <v>0</v>
      </c>
      <c r="H274" s="198">
        <f t="shared" si="214"/>
        <v>0</v>
      </c>
      <c r="I274" s="198">
        <f t="shared" ref="I274:N274" si="215">SUM(I201,I206,I210,I226,I249:I250,I253:I255,I260:I262,I265:I273)</f>
        <v>0</v>
      </c>
      <c r="J274" s="198">
        <f t="shared" si="215"/>
        <v>0</v>
      </c>
      <c r="K274" s="198">
        <f t="shared" si="215"/>
        <v>0</v>
      </c>
      <c r="L274" s="198">
        <f t="shared" si="215"/>
        <v>0</v>
      </c>
      <c r="M274" s="198">
        <f t="shared" si="215"/>
        <v>0</v>
      </c>
      <c r="N274" s="198">
        <f t="shared" si="215"/>
        <v>0</v>
      </c>
      <c r="O274" s="200">
        <f>SUM(I274:N274)</f>
        <v>0</v>
      </c>
      <c r="P274" s="198">
        <f t="shared" ref="P274:U274" si="216">SUM(P201,P206,P210,P226,P249:P250,P253:P255,P260:P262,P265:P273)</f>
        <v>0</v>
      </c>
      <c r="Q274" s="198">
        <f t="shared" si="216"/>
        <v>0</v>
      </c>
      <c r="R274" s="198">
        <f t="shared" si="216"/>
        <v>0</v>
      </c>
      <c r="S274" s="198">
        <f t="shared" si="216"/>
        <v>0</v>
      </c>
      <c r="T274" s="198">
        <f t="shared" si="216"/>
        <v>0</v>
      </c>
      <c r="U274" s="198">
        <f t="shared" si="216"/>
        <v>0</v>
      </c>
      <c r="V274" s="200">
        <f>SUM(P274:U274)</f>
        <v>0</v>
      </c>
      <c r="W274" s="200">
        <f>O274+V274</f>
        <v>0</v>
      </c>
      <c r="X274" s="209">
        <f>IF(H274=0,0,W274/H274-1)</f>
        <v>0</v>
      </c>
      <c r="Y274" s="198">
        <f>SUM(Y201,Y206,Y210,Y226,Y249:Y250,Y253:Y255,Y260:Y262,Y265:Y273)</f>
        <v>0</v>
      </c>
      <c r="Z274" s="198">
        <f>SUM(Z201,Z206,Z210,Z226,Z249:Z250,Z253:Z255,Z260:Z262,Z265:Z273)</f>
        <v>0</v>
      </c>
      <c r="AA274" s="198">
        <f>SUM(AA201,AA206,AA210,AA226,AA249:AA250,AA253:AA255,AA260:AA262,AA265:AA273)</f>
        <v>0</v>
      </c>
      <c r="AB274" s="209">
        <f>IF(W274=0,0,AA274/W274-1)</f>
        <v>0</v>
      </c>
      <c r="AC274" s="198">
        <f>SUM(AC201,AC206,AC210,AC226,AC249:AC250,AC253:AC255,AC260:AC262,AC265:AC273)</f>
        <v>0</v>
      </c>
      <c r="AD274" s="198">
        <f>SUM(AD201,AD206,AD210,AD226,AD249:AD250,AD253:AD255,AD260:AD262,AD265:AD273)</f>
        <v>0</v>
      </c>
      <c r="AE274" s="198">
        <f>SUM(AE201,AE206,AE210,AE226,AE249:AE250,AE253:AE255,AE260:AE262,AE265:AE273)</f>
        <v>0</v>
      </c>
      <c r="AF274" s="209">
        <f>IF(AA274=0,0,AE274/AA274-1)</f>
        <v>0</v>
      </c>
    </row>
    <row r="275" spans="1:32" s="361" customFormat="1" ht="12.95" customHeight="1" outlineLevel="1">
      <c r="A275" s="362"/>
      <c r="B275" s="363"/>
      <c r="C275" s="363"/>
      <c r="D275" s="360"/>
      <c r="E275" s="360"/>
      <c r="F275" s="360"/>
      <c r="G275" s="360"/>
      <c r="H275" s="360"/>
      <c r="I275" s="360"/>
      <c r="J275" s="360"/>
      <c r="K275" s="360"/>
      <c r="L275" s="360"/>
      <c r="M275" s="360"/>
      <c r="N275" s="360"/>
      <c r="O275" s="360"/>
      <c r="P275" s="360"/>
      <c r="Q275" s="360"/>
      <c r="R275" s="360"/>
      <c r="S275" s="360"/>
      <c r="T275" s="360"/>
      <c r="U275" s="360"/>
      <c r="V275" s="360"/>
      <c r="W275" s="360"/>
      <c r="X275" s="360"/>
      <c r="Y275" s="360"/>
      <c r="Z275" s="360"/>
      <c r="AA275" s="360"/>
      <c r="AB275" s="360"/>
      <c r="AC275" s="360"/>
      <c r="AD275" s="360"/>
      <c r="AE275" s="360"/>
      <c r="AF275" s="360"/>
    </row>
    <row r="276" spans="1:32" ht="12.95" customHeight="1" outlineLevel="1">
      <c r="A276" s="327"/>
      <c r="B276" s="327"/>
      <c r="C276" s="343"/>
      <c r="D276" s="344"/>
      <c r="E276" s="344"/>
      <c r="F276" s="344"/>
      <c r="G276" s="344"/>
      <c r="H276" s="344"/>
      <c r="I276" s="327"/>
      <c r="J276" s="345"/>
      <c r="K276" s="327"/>
      <c r="L276" s="327"/>
      <c r="M276" s="327"/>
      <c r="N276" s="330"/>
      <c r="O276" s="330"/>
      <c r="P276" s="330"/>
      <c r="Q276" s="330"/>
      <c r="R276" s="330"/>
      <c r="S276" s="330"/>
      <c r="T276" s="330"/>
      <c r="U276" s="330"/>
      <c r="V276" s="330"/>
      <c r="W276" s="330"/>
      <c r="X276" s="330"/>
      <c r="Y276" s="330"/>
      <c r="Z276" s="330"/>
      <c r="AA276" s="330"/>
      <c r="AB276" s="330"/>
      <c r="AC276" s="330"/>
      <c r="AD276" s="330"/>
      <c r="AE276" s="330"/>
      <c r="AF276" s="330"/>
    </row>
    <row r="277" spans="1:32" s="136" customFormat="1" outlineLevel="1">
      <c r="B277" s="148" t="s">
        <v>669</v>
      </c>
      <c r="C277" s="123"/>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c r="AA277" s="120"/>
      <c r="AB277" s="120"/>
      <c r="AC277" s="120"/>
      <c r="AD277" s="120"/>
      <c r="AE277" s="120"/>
    </row>
    <row r="278" spans="1:32" s="136" customFormat="1" outlineLevel="1">
      <c r="B278" s="149" t="s">
        <v>1169</v>
      </c>
      <c r="C278" s="123"/>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c r="AA278" s="120"/>
      <c r="AB278" s="120"/>
      <c r="AC278" s="120"/>
      <c r="AD278" s="120"/>
      <c r="AE278" s="120"/>
    </row>
    <row r="279" spans="1:32" s="136" customFormat="1" outlineLevel="1">
      <c r="B279" s="780" t="s">
        <v>980</v>
      </c>
      <c r="C279" s="780"/>
    </row>
    <row r="280" spans="1:32" s="136" customFormat="1" outlineLevel="1">
      <c r="B280" s="146"/>
      <c r="C280" s="146"/>
      <c r="D280" s="95"/>
      <c r="E280" s="95"/>
      <c r="F280" s="95"/>
      <c r="G280" s="95"/>
      <c r="H280" s="200">
        <f t="shared" ref="H280:H289" si="217">SUM(D280:G280)</f>
        <v>0</v>
      </c>
      <c r="I280" s="95"/>
      <c r="J280" s="95"/>
      <c r="K280" s="95"/>
      <c r="L280" s="95"/>
      <c r="M280" s="95"/>
      <c r="N280" s="95"/>
      <c r="O280" s="201">
        <f t="shared" ref="O280:O289" si="218">SUM(I280:N280)</f>
        <v>0</v>
      </c>
      <c r="P280" s="95"/>
      <c r="Q280" s="95"/>
      <c r="R280" s="95"/>
      <c r="S280" s="95"/>
      <c r="T280" s="95"/>
      <c r="U280" s="95"/>
      <c r="V280" s="201">
        <f t="shared" ref="V280:V289" si="219">SUM(P280:U280)</f>
        <v>0</v>
      </c>
      <c r="W280" s="200">
        <f t="shared" ref="W280:W289" si="220">O280+V280</f>
        <v>0</v>
      </c>
      <c r="X280" s="308">
        <f t="shared" ref="X280:X290" si="221">IF(H280=0,0,W280/H280-1)</f>
        <v>0</v>
      </c>
      <c r="Y280" s="96"/>
      <c r="Z280" s="96"/>
      <c r="AA280" s="198">
        <f t="shared" ref="AA280:AA289" si="222">Y280+Z280</f>
        <v>0</v>
      </c>
      <c r="AB280" s="308">
        <f t="shared" ref="AB280:AB290" si="223">IF(W280=0,0,AA280/W280-1)</f>
        <v>0</v>
      </c>
      <c r="AC280" s="96"/>
      <c r="AD280" s="96"/>
      <c r="AE280" s="198">
        <f t="shared" ref="AE280:AE289" si="224">AC280+AD280</f>
        <v>0</v>
      </c>
      <c r="AF280" s="308">
        <f t="shared" ref="AF280:AF290" si="225">IF(AA280=0,0,AE280/AA280-1)</f>
        <v>0</v>
      </c>
    </row>
    <row r="281" spans="1:32" s="136" customFormat="1" outlineLevel="1">
      <c r="B281" s="146"/>
      <c r="C281" s="146"/>
      <c r="D281" s="95"/>
      <c r="E281" s="95"/>
      <c r="F281" s="95"/>
      <c r="G281" s="95"/>
      <c r="H281" s="200">
        <f t="shared" si="217"/>
        <v>0</v>
      </c>
      <c r="I281" s="95"/>
      <c r="J281" s="95"/>
      <c r="K281" s="95"/>
      <c r="L281" s="95"/>
      <c r="M281" s="95"/>
      <c r="N281" s="95"/>
      <c r="O281" s="201">
        <f t="shared" si="218"/>
        <v>0</v>
      </c>
      <c r="P281" s="95"/>
      <c r="Q281" s="95"/>
      <c r="R281" s="95"/>
      <c r="S281" s="95"/>
      <c r="T281" s="95"/>
      <c r="U281" s="95"/>
      <c r="V281" s="201">
        <f t="shared" si="219"/>
        <v>0</v>
      </c>
      <c r="W281" s="200">
        <f t="shared" si="220"/>
        <v>0</v>
      </c>
      <c r="X281" s="308">
        <f t="shared" si="221"/>
        <v>0</v>
      </c>
      <c r="Y281" s="96"/>
      <c r="Z281" s="96"/>
      <c r="AA281" s="198">
        <f t="shared" si="222"/>
        <v>0</v>
      </c>
      <c r="AB281" s="308">
        <f t="shared" si="223"/>
        <v>0</v>
      </c>
      <c r="AC281" s="96"/>
      <c r="AD281" s="96"/>
      <c r="AE281" s="198">
        <f t="shared" si="224"/>
        <v>0</v>
      </c>
      <c r="AF281" s="308">
        <f t="shared" si="225"/>
        <v>0</v>
      </c>
    </row>
    <row r="282" spans="1:32" s="136" customFormat="1" outlineLevel="1">
      <c r="B282" s="146"/>
      <c r="C282" s="146"/>
      <c r="D282" s="95"/>
      <c r="E282" s="95"/>
      <c r="F282" s="95"/>
      <c r="G282" s="95"/>
      <c r="H282" s="200">
        <f t="shared" si="217"/>
        <v>0</v>
      </c>
      <c r="I282" s="95"/>
      <c r="J282" s="95"/>
      <c r="K282" s="95"/>
      <c r="L282" s="95"/>
      <c r="M282" s="95"/>
      <c r="N282" s="95"/>
      <c r="O282" s="201">
        <f t="shared" si="218"/>
        <v>0</v>
      </c>
      <c r="P282" s="95"/>
      <c r="Q282" s="95"/>
      <c r="R282" s="95"/>
      <c r="S282" s="95"/>
      <c r="T282" s="95"/>
      <c r="U282" s="95"/>
      <c r="V282" s="201">
        <f t="shared" si="219"/>
        <v>0</v>
      </c>
      <c r="W282" s="200">
        <f t="shared" si="220"/>
        <v>0</v>
      </c>
      <c r="X282" s="308">
        <f t="shared" si="221"/>
        <v>0</v>
      </c>
      <c r="Y282" s="96"/>
      <c r="Z282" s="96"/>
      <c r="AA282" s="198">
        <f t="shared" si="222"/>
        <v>0</v>
      </c>
      <c r="AB282" s="308">
        <f t="shared" si="223"/>
        <v>0</v>
      </c>
      <c r="AC282" s="96"/>
      <c r="AD282" s="96"/>
      <c r="AE282" s="198">
        <f t="shared" si="224"/>
        <v>0</v>
      </c>
      <c r="AF282" s="308">
        <f t="shared" si="225"/>
        <v>0</v>
      </c>
    </row>
    <row r="283" spans="1:32" s="136" customFormat="1" outlineLevel="1">
      <c r="B283" s="146"/>
      <c r="C283" s="146"/>
      <c r="D283" s="95"/>
      <c r="E283" s="95"/>
      <c r="F283" s="95"/>
      <c r="G283" s="95"/>
      <c r="H283" s="200">
        <f t="shared" si="217"/>
        <v>0</v>
      </c>
      <c r="I283" s="95"/>
      <c r="J283" s="95"/>
      <c r="K283" s="95"/>
      <c r="L283" s="95"/>
      <c r="M283" s="95"/>
      <c r="N283" s="95"/>
      <c r="O283" s="201">
        <f t="shared" si="218"/>
        <v>0</v>
      </c>
      <c r="P283" s="95"/>
      <c r="Q283" s="95"/>
      <c r="R283" s="95"/>
      <c r="S283" s="95"/>
      <c r="T283" s="95"/>
      <c r="U283" s="95"/>
      <c r="V283" s="201">
        <f t="shared" si="219"/>
        <v>0</v>
      </c>
      <c r="W283" s="200">
        <f t="shared" si="220"/>
        <v>0</v>
      </c>
      <c r="X283" s="308">
        <f t="shared" si="221"/>
        <v>0</v>
      </c>
      <c r="Y283" s="96"/>
      <c r="Z283" s="96"/>
      <c r="AA283" s="198">
        <f t="shared" si="222"/>
        <v>0</v>
      </c>
      <c r="AB283" s="308">
        <f t="shared" si="223"/>
        <v>0</v>
      </c>
      <c r="AC283" s="96"/>
      <c r="AD283" s="96"/>
      <c r="AE283" s="198">
        <f t="shared" si="224"/>
        <v>0</v>
      </c>
      <c r="AF283" s="308">
        <f t="shared" si="225"/>
        <v>0</v>
      </c>
    </row>
    <row r="284" spans="1:32" s="144" customFormat="1" outlineLevel="1">
      <c r="B284" s="146"/>
      <c r="C284" s="146"/>
      <c r="D284" s="95"/>
      <c r="E284" s="95"/>
      <c r="F284" s="95"/>
      <c r="G284" s="95"/>
      <c r="H284" s="200">
        <f t="shared" si="217"/>
        <v>0</v>
      </c>
      <c r="I284" s="95"/>
      <c r="J284" s="95"/>
      <c r="K284" s="95"/>
      <c r="L284" s="95"/>
      <c r="M284" s="95"/>
      <c r="N284" s="95"/>
      <c r="O284" s="201">
        <f t="shared" si="218"/>
        <v>0</v>
      </c>
      <c r="P284" s="95"/>
      <c r="Q284" s="95"/>
      <c r="R284" s="95"/>
      <c r="S284" s="95"/>
      <c r="T284" s="95"/>
      <c r="U284" s="95"/>
      <c r="V284" s="201">
        <f t="shared" si="219"/>
        <v>0</v>
      </c>
      <c r="W284" s="200">
        <f t="shared" si="220"/>
        <v>0</v>
      </c>
      <c r="X284" s="308">
        <f t="shared" si="221"/>
        <v>0</v>
      </c>
      <c r="Y284" s="96"/>
      <c r="Z284" s="96"/>
      <c r="AA284" s="198">
        <f t="shared" si="222"/>
        <v>0</v>
      </c>
      <c r="AB284" s="308">
        <f t="shared" si="223"/>
        <v>0</v>
      </c>
      <c r="AC284" s="96"/>
      <c r="AD284" s="96"/>
      <c r="AE284" s="198">
        <f t="shared" si="224"/>
        <v>0</v>
      </c>
      <c r="AF284" s="308">
        <f t="shared" si="225"/>
        <v>0</v>
      </c>
    </row>
    <row r="285" spans="1:32" s="120" customFormat="1" outlineLevel="1">
      <c r="B285" s="146"/>
      <c r="C285" s="146"/>
      <c r="D285" s="95"/>
      <c r="E285" s="95"/>
      <c r="F285" s="95"/>
      <c r="G285" s="95"/>
      <c r="H285" s="200">
        <f t="shared" si="217"/>
        <v>0</v>
      </c>
      <c r="I285" s="95"/>
      <c r="J285" s="95"/>
      <c r="K285" s="95"/>
      <c r="L285" s="95"/>
      <c r="M285" s="95"/>
      <c r="N285" s="95"/>
      <c r="O285" s="201">
        <f t="shared" si="218"/>
        <v>0</v>
      </c>
      <c r="P285" s="95"/>
      <c r="Q285" s="95"/>
      <c r="R285" s="95"/>
      <c r="S285" s="95"/>
      <c r="T285" s="95"/>
      <c r="U285" s="95"/>
      <c r="V285" s="201">
        <f t="shared" si="219"/>
        <v>0</v>
      </c>
      <c r="W285" s="200">
        <f t="shared" si="220"/>
        <v>0</v>
      </c>
      <c r="X285" s="308">
        <f t="shared" si="221"/>
        <v>0</v>
      </c>
      <c r="Y285" s="96"/>
      <c r="Z285" s="96"/>
      <c r="AA285" s="198">
        <f t="shared" si="222"/>
        <v>0</v>
      </c>
      <c r="AB285" s="308">
        <f t="shared" si="223"/>
        <v>0</v>
      </c>
      <c r="AC285" s="96"/>
      <c r="AD285" s="96"/>
      <c r="AE285" s="198">
        <f t="shared" si="224"/>
        <v>0</v>
      </c>
      <c r="AF285" s="308">
        <f t="shared" si="225"/>
        <v>0</v>
      </c>
    </row>
    <row r="286" spans="1:32" s="136" customFormat="1" outlineLevel="1">
      <c r="B286" s="146"/>
      <c r="C286" s="146"/>
      <c r="D286" s="95"/>
      <c r="E286" s="95"/>
      <c r="F286" s="95"/>
      <c r="G286" s="95"/>
      <c r="H286" s="200">
        <f t="shared" si="217"/>
        <v>0</v>
      </c>
      <c r="I286" s="95"/>
      <c r="J286" s="95"/>
      <c r="K286" s="95"/>
      <c r="L286" s="95"/>
      <c r="M286" s="95"/>
      <c r="N286" s="95"/>
      <c r="O286" s="201">
        <f t="shared" si="218"/>
        <v>0</v>
      </c>
      <c r="P286" s="95"/>
      <c r="Q286" s="95"/>
      <c r="R286" s="95"/>
      <c r="S286" s="95"/>
      <c r="T286" s="95"/>
      <c r="U286" s="95"/>
      <c r="V286" s="201">
        <f t="shared" si="219"/>
        <v>0</v>
      </c>
      <c r="W286" s="200">
        <f t="shared" si="220"/>
        <v>0</v>
      </c>
      <c r="X286" s="308">
        <f t="shared" si="221"/>
        <v>0</v>
      </c>
      <c r="Y286" s="96"/>
      <c r="Z286" s="96"/>
      <c r="AA286" s="198">
        <f t="shared" si="222"/>
        <v>0</v>
      </c>
      <c r="AB286" s="308">
        <f t="shared" si="223"/>
        <v>0</v>
      </c>
      <c r="AC286" s="96"/>
      <c r="AD286" s="96"/>
      <c r="AE286" s="198">
        <f t="shared" si="224"/>
        <v>0</v>
      </c>
      <c r="AF286" s="308">
        <f t="shared" si="225"/>
        <v>0</v>
      </c>
    </row>
    <row r="287" spans="1:32" s="136" customFormat="1" outlineLevel="1">
      <c r="B287" s="146"/>
      <c r="C287" s="146"/>
      <c r="D287" s="95"/>
      <c r="E287" s="95"/>
      <c r="F287" s="95"/>
      <c r="G287" s="95"/>
      <c r="H287" s="200">
        <f t="shared" si="217"/>
        <v>0</v>
      </c>
      <c r="I287" s="95"/>
      <c r="J287" s="95"/>
      <c r="K287" s="95"/>
      <c r="L287" s="95"/>
      <c r="M287" s="95"/>
      <c r="N287" s="95"/>
      <c r="O287" s="201">
        <f t="shared" si="218"/>
        <v>0</v>
      </c>
      <c r="P287" s="95"/>
      <c r="Q287" s="95"/>
      <c r="R287" s="95"/>
      <c r="S287" s="95"/>
      <c r="T287" s="95"/>
      <c r="U287" s="95"/>
      <c r="V287" s="201">
        <f t="shared" si="219"/>
        <v>0</v>
      </c>
      <c r="W287" s="200">
        <f t="shared" si="220"/>
        <v>0</v>
      </c>
      <c r="X287" s="308">
        <f t="shared" si="221"/>
        <v>0</v>
      </c>
      <c r="Y287" s="96"/>
      <c r="Z287" s="96"/>
      <c r="AA287" s="198">
        <f t="shared" si="222"/>
        <v>0</v>
      </c>
      <c r="AB287" s="308">
        <f t="shared" si="223"/>
        <v>0</v>
      </c>
      <c r="AC287" s="96"/>
      <c r="AD287" s="96"/>
      <c r="AE287" s="198">
        <f t="shared" si="224"/>
        <v>0</v>
      </c>
      <c r="AF287" s="308">
        <f t="shared" si="225"/>
        <v>0</v>
      </c>
    </row>
    <row r="288" spans="1:32" s="144" customFormat="1" outlineLevel="1">
      <c r="B288" s="146"/>
      <c r="C288" s="146"/>
      <c r="D288" s="95"/>
      <c r="E288" s="95"/>
      <c r="F288" s="95"/>
      <c r="G288" s="95"/>
      <c r="H288" s="200">
        <f t="shared" si="217"/>
        <v>0</v>
      </c>
      <c r="I288" s="95"/>
      <c r="J288" s="95"/>
      <c r="K288" s="95"/>
      <c r="L288" s="95"/>
      <c r="M288" s="95"/>
      <c r="N288" s="95"/>
      <c r="O288" s="201">
        <f t="shared" si="218"/>
        <v>0</v>
      </c>
      <c r="P288" s="95"/>
      <c r="Q288" s="95"/>
      <c r="R288" s="95"/>
      <c r="S288" s="95"/>
      <c r="T288" s="95"/>
      <c r="U288" s="95"/>
      <c r="V288" s="201">
        <f t="shared" si="219"/>
        <v>0</v>
      </c>
      <c r="W288" s="200">
        <f t="shared" si="220"/>
        <v>0</v>
      </c>
      <c r="X288" s="308">
        <f t="shared" si="221"/>
        <v>0</v>
      </c>
      <c r="Y288" s="96"/>
      <c r="Z288" s="96"/>
      <c r="AA288" s="198">
        <f t="shared" si="222"/>
        <v>0</v>
      </c>
      <c r="AB288" s="308">
        <f t="shared" si="223"/>
        <v>0</v>
      </c>
      <c r="AC288" s="96"/>
      <c r="AD288" s="96"/>
      <c r="AE288" s="198">
        <f t="shared" si="224"/>
        <v>0</v>
      </c>
      <c r="AF288" s="308">
        <f t="shared" si="225"/>
        <v>0</v>
      </c>
    </row>
    <row r="289" spans="1:32" s="120" customFormat="1" outlineLevel="1">
      <c r="B289" s="146"/>
      <c r="C289" s="146"/>
      <c r="D289" s="95"/>
      <c r="E289" s="95"/>
      <c r="F289" s="95"/>
      <c r="G289" s="95"/>
      <c r="H289" s="200">
        <f t="shared" si="217"/>
        <v>0</v>
      </c>
      <c r="I289" s="95"/>
      <c r="J289" s="95"/>
      <c r="K289" s="95"/>
      <c r="L289" s="95"/>
      <c r="M289" s="95"/>
      <c r="N289" s="95"/>
      <c r="O289" s="201">
        <f t="shared" si="218"/>
        <v>0</v>
      </c>
      <c r="P289" s="95"/>
      <c r="Q289" s="95"/>
      <c r="R289" s="95"/>
      <c r="S289" s="95"/>
      <c r="T289" s="95"/>
      <c r="U289" s="95"/>
      <c r="V289" s="201">
        <f t="shared" si="219"/>
        <v>0</v>
      </c>
      <c r="W289" s="200">
        <f t="shared" si="220"/>
        <v>0</v>
      </c>
      <c r="X289" s="308">
        <f t="shared" si="221"/>
        <v>0</v>
      </c>
      <c r="Y289" s="96"/>
      <c r="Z289" s="96"/>
      <c r="AA289" s="198">
        <f t="shared" si="222"/>
        <v>0</v>
      </c>
      <c r="AB289" s="308">
        <f t="shared" si="223"/>
        <v>0</v>
      </c>
      <c r="AC289" s="96"/>
      <c r="AD289" s="96"/>
      <c r="AE289" s="198">
        <f t="shared" si="224"/>
        <v>0</v>
      </c>
      <c r="AF289" s="308">
        <f t="shared" si="225"/>
        <v>0</v>
      </c>
    </row>
    <row r="290" spans="1:32" s="120" customFormat="1" outlineLevel="1">
      <c r="B290" s="781" t="s">
        <v>609</v>
      </c>
      <c r="C290" s="781"/>
      <c r="D290" s="198">
        <f t="shared" ref="D290:W290" si="226">SUM(D280:D289)</f>
        <v>0</v>
      </c>
      <c r="E290" s="198">
        <f t="shared" si="226"/>
        <v>0</v>
      </c>
      <c r="F290" s="198">
        <f t="shared" si="226"/>
        <v>0</v>
      </c>
      <c r="G290" s="198">
        <f t="shared" si="226"/>
        <v>0</v>
      </c>
      <c r="H290" s="198">
        <f t="shared" si="226"/>
        <v>0</v>
      </c>
      <c r="I290" s="198">
        <f t="shared" si="226"/>
        <v>0</v>
      </c>
      <c r="J290" s="198">
        <f t="shared" si="226"/>
        <v>0</v>
      </c>
      <c r="K290" s="198">
        <f t="shared" si="226"/>
        <v>0</v>
      </c>
      <c r="L290" s="198">
        <f t="shared" si="226"/>
        <v>0</v>
      </c>
      <c r="M290" s="198">
        <f t="shared" si="226"/>
        <v>0</v>
      </c>
      <c r="N290" s="198">
        <f t="shared" si="226"/>
        <v>0</v>
      </c>
      <c r="O290" s="198">
        <f t="shared" si="226"/>
        <v>0</v>
      </c>
      <c r="P290" s="198">
        <f t="shared" si="226"/>
        <v>0</v>
      </c>
      <c r="Q290" s="198">
        <f t="shared" si="226"/>
        <v>0</v>
      </c>
      <c r="R290" s="198">
        <f t="shared" si="226"/>
        <v>0</v>
      </c>
      <c r="S290" s="198">
        <f t="shared" si="226"/>
        <v>0</v>
      </c>
      <c r="T290" s="198">
        <f t="shared" si="226"/>
        <v>0</v>
      </c>
      <c r="U290" s="198">
        <f t="shared" si="226"/>
        <v>0</v>
      </c>
      <c r="V290" s="198">
        <f t="shared" si="226"/>
        <v>0</v>
      </c>
      <c r="W290" s="198">
        <f t="shared" si="226"/>
        <v>0</v>
      </c>
      <c r="X290" s="209">
        <f t="shared" si="221"/>
        <v>0</v>
      </c>
      <c r="Y290" s="198">
        <f>SUM(Y280:Y289)</f>
        <v>0</v>
      </c>
      <c r="Z290" s="198">
        <f>SUM(Z280:Z289)</f>
        <v>0</v>
      </c>
      <c r="AA290" s="198">
        <f>SUM(AA280:AA289)</f>
        <v>0</v>
      </c>
      <c r="AB290" s="209">
        <f t="shared" si="223"/>
        <v>0</v>
      </c>
      <c r="AC290" s="198">
        <f>SUM(AC280:AC289)</f>
        <v>0</v>
      </c>
      <c r="AD290" s="198">
        <f>SUM(AD280:AD289)</f>
        <v>0</v>
      </c>
      <c r="AE290" s="198">
        <f>SUM(AE280:AE289)</f>
        <v>0</v>
      </c>
      <c r="AF290" s="209">
        <f t="shared" si="225"/>
        <v>0</v>
      </c>
    </row>
    <row r="291" spans="1:32" s="120" customFormat="1" outlineLevel="1">
      <c r="B291" s="138"/>
      <c r="C291" s="138"/>
      <c r="D291" s="150"/>
      <c r="E291" s="150"/>
      <c r="F291" s="150"/>
      <c r="G291" s="150"/>
      <c r="H291" s="150"/>
      <c r="I291" s="150"/>
      <c r="J291" s="150"/>
      <c r="K291" s="150"/>
      <c r="L291" s="150"/>
      <c r="M291" s="150"/>
      <c r="N291" s="150"/>
      <c r="O291" s="150"/>
      <c r="P291" s="150"/>
      <c r="Q291" s="150"/>
      <c r="R291" s="150"/>
      <c r="S291" s="150"/>
      <c r="T291" s="150"/>
      <c r="U291" s="150"/>
      <c r="V291" s="150"/>
      <c r="W291" s="136"/>
      <c r="X291" s="150"/>
      <c r="Y291" s="150"/>
      <c r="Z291" s="150"/>
      <c r="AA291" s="150"/>
      <c r="AB291" s="150"/>
      <c r="AC291" s="150"/>
      <c r="AD291" s="150"/>
      <c r="AE291" s="136"/>
    </row>
    <row r="292" spans="1:32" s="120" customFormat="1" outlineLevel="1">
      <c r="B292" s="152"/>
      <c r="C292" s="152" t="s">
        <v>611</v>
      </c>
      <c r="D292" s="153">
        <f t="shared" ref="D292:W292" si="227">D225+D248+D252+D259+D273-D290</f>
        <v>0</v>
      </c>
      <c r="E292" s="153">
        <f t="shared" si="227"/>
        <v>0</v>
      </c>
      <c r="F292" s="153">
        <f t="shared" si="227"/>
        <v>0</v>
      </c>
      <c r="G292" s="153">
        <f t="shared" si="227"/>
        <v>0</v>
      </c>
      <c r="H292" s="153">
        <f t="shared" si="227"/>
        <v>0</v>
      </c>
      <c r="I292" s="153">
        <f t="shared" si="227"/>
        <v>0</v>
      </c>
      <c r="J292" s="153">
        <f t="shared" si="227"/>
        <v>0</v>
      </c>
      <c r="K292" s="153">
        <f t="shared" si="227"/>
        <v>0</v>
      </c>
      <c r="L292" s="153">
        <f t="shared" si="227"/>
        <v>0</v>
      </c>
      <c r="M292" s="153">
        <f t="shared" si="227"/>
        <v>0</v>
      </c>
      <c r="N292" s="153">
        <f t="shared" si="227"/>
        <v>0</v>
      </c>
      <c r="O292" s="153">
        <f t="shared" si="227"/>
        <v>0</v>
      </c>
      <c r="P292" s="153">
        <f t="shared" si="227"/>
        <v>0</v>
      </c>
      <c r="Q292" s="153">
        <f t="shared" si="227"/>
        <v>0</v>
      </c>
      <c r="R292" s="153">
        <f t="shared" si="227"/>
        <v>0</v>
      </c>
      <c r="S292" s="153">
        <f t="shared" si="227"/>
        <v>0</v>
      </c>
      <c r="T292" s="153">
        <f t="shared" si="227"/>
        <v>0</v>
      </c>
      <c r="U292" s="153">
        <f t="shared" si="227"/>
        <v>0</v>
      </c>
      <c r="V292" s="153">
        <f t="shared" si="227"/>
        <v>0</v>
      </c>
      <c r="W292" s="153">
        <f t="shared" si="227"/>
        <v>0</v>
      </c>
      <c r="X292" s="153"/>
      <c r="Y292" s="153">
        <f>Y225+Y248+Y252+Y259+Y273-Y290</f>
        <v>0</v>
      </c>
      <c r="Z292" s="153">
        <f>Z225+Z248+Z252+Z259+Z273-Z290</f>
        <v>0</v>
      </c>
      <c r="AA292" s="153">
        <f>AA225+AA248+AA252+AA259+AA273-AA290</f>
        <v>0</v>
      </c>
      <c r="AB292" s="153"/>
      <c r="AC292" s="153">
        <f>AC225+AC248+AC252+AC259+AC273-AC290</f>
        <v>0</v>
      </c>
      <c r="AD292" s="153">
        <f>AD225+AD248+AD252+AD259+AD273-AD290</f>
        <v>0</v>
      </c>
      <c r="AE292" s="153">
        <f>AE225+AE248+AE252+AE259+AE273-AE290</f>
        <v>0</v>
      </c>
      <c r="AF292" s="153"/>
    </row>
    <row r="293" spans="1:32" s="120" customFormat="1">
      <c r="B293" s="152"/>
      <c r="C293" s="152"/>
      <c r="D293" s="153"/>
      <c r="E293" s="153"/>
      <c r="F293" s="153"/>
      <c r="G293" s="153"/>
      <c r="H293" s="153"/>
      <c r="I293" s="153"/>
      <c r="J293" s="153"/>
      <c r="K293" s="153"/>
      <c r="L293" s="153"/>
      <c r="M293" s="153"/>
      <c r="N293" s="153"/>
      <c r="O293" s="153"/>
      <c r="P293" s="153"/>
      <c r="Q293" s="153"/>
      <c r="R293" s="153"/>
      <c r="S293" s="153"/>
      <c r="T293" s="153"/>
      <c r="U293" s="153"/>
      <c r="V293" s="153"/>
      <c r="W293" s="153"/>
      <c r="X293" s="153"/>
      <c r="Y293" s="153"/>
      <c r="Z293" s="153"/>
      <c r="AA293" s="153"/>
      <c r="AB293" s="153"/>
      <c r="AC293" s="153"/>
      <c r="AD293" s="153"/>
      <c r="AE293" s="151"/>
    </row>
    <row r="294" spans="1:32">
      <c r="A294" s="330"/>
      <c r="B294" s="544" t="s">
        <v>1488</v>
      </c>
      <c r="C294" s="330"/>
      <c r="D294" s="330"/>
      <c r="E294" s="330"/>
      <c r="F294" s="330"/>
      <c r="G294" s="330"/>
      <c r="H294" s="330"/>
      <c r="I294" s="330"/>
      <c r="J294" s="330"/>
      <c r="K294" s="330"/>
      <c r="L294" s="330"/>
      <c r="M294" s="330"/>
      <c r="N294" s="330"/>
      <c r="O294" s="330"/>
      <c r="P294" s="330"/>
      <c r="Q294" s="330"/>
      <c r="R294" s="330"/>
      <c r="S294" s="330"/>
      <c r="T294" s="330"/>
      <c r="U294" s="330"/>
      <c r="V294" s="330"/>
      <c r="W294" s="330"/>
      <c r="X294" s="330"/>
      <c r="Y294" s="330"/>
      <c r="Z294" s="330"/>
      <c r="AA294" s="330"/>
      <c r="AB294" s="330"/>
      <c r="AC294" s="330"/>
      <c r="AD294" s="330"/>
      <c r="AE294" s="330"/>
      <c r="AF294" s="330"/>
    </row>
    <row r="295" spans="1:32" s="126" customFormat="1">
      <c r="A295" s="125"/>
      <c r="B295" s="777" t="s">
        <v>1076</v>
      </c>
      <c r="C295" s="777"/>
      <c r="D295" s="769" t="s">
        <v>1466</v>
      </c>
      <c r="E295" s="770"/>
      <c r="F295" s="770"/>
      <c r="G295" s="771"/>
      <c r="H295" s="540" t="s">
        <v>1466</v>
      </c>
      <c r="I295" s="772" t="s">
        <v>1458</v>
      </c>
      <c r="J295" s="773"/>
      <c r="K295" s="773"/>
      <c r="L295" s="773"/>
      <c r="M295" s="773"/>
      <c r="N295" s="773"/>
      <c r="O295" s="774"/>
      <c r="P295" s="772" t="s">
        <v>1458</v>
      </c>
      <c r="Q295" s="773"/>
      <c r="R295" s="773"/>
      <c r="S295" s="773"/>
      <c r="T295" s="773"/>
      <c r="U295" s="773"/>
      <c r="V295" s="774"/>
      <c r="W295" s="493" t="s">
        <v>1458</v>
      </c>
      <c r="X295" s="104" t="s">
        <v>1480</v>
      </c>
      <c r="Y295" s="493" t="s">
        <v>1457</v>
      </c>
      <c r="Z295" s="493" t="s">
        <v>1457</v>
      </c>
      <c r="AA295" s="493" t="s">
        <v>1457</v>
      </c>
      <c r="AB295" s="104" t="s">
        <v>1478</v>
      </c>
      <c r="AC295" s="493" t="s">
        <v>1456</v>
      </c>
      <c r="AD295" s="493" t="s">
        <v>1456</v>
      </c>
      <c r="AE295" s="493" t="s">
        <v>1456</v>
      </c>
      <c r="AF295" s="104" t="s">
        <v>1476</v>
      </c>
    </row>
    <row r="296" spans="1:32" s="128" customFormat="1">
      <c r="A296" s="127"/>
      <c r="B296" s="777"/>
      <c r="C296" s="777"/>
      <c r="D296" s="100" t="s">
        <v>1420</v>
      </c>
      <c r="E296" s="101" t="s">
        <v>1421</v>
      </c>
      <c r="F296" s="101" t="s">
        <v>646</v>
      </c>
      <c r="G296" s="101" t="s">
        <v>647</v>
      </c>
      <c r="H296" s="102" t="s">
        <v>1422</v>
      </c>
      <c r="I296" s="101" t="s">
        <v>1423</v>
      </c>
      <c r="J296" s="101" t="s">
        <v>650</v>
      </c>
      <c r="K296" s="101" t="s">
        <v>651</v>
      </c>
      <c r="L296" s="101" t="s">
        <v>652</v>
      </c>
      <c r="M296" s="101" t="s">
        <v>653</v>
      </c>
      <c r="N296" s="101" t="s">
        <v>654</v>
      </c>
      <c r="O296" s="101" t="s">
        <v>1424</v>
      </c>
      <c r="P296" s="101" t="s">
        <v>1425</v>
      </c>
      <c r="Q296" s="101" t="s">
        <v>656</v>
      </c>
      <c r="R296" s="101" t="s">
        <v>657</v>
      </c>
      <c r="S296" s="101" t="s">
        <v>658</v>
      </c>
      <c r="T296" s="101" t="s">
        <v>646</v>
      </c>
      <c r="U296" s="101" t="s">
        <v>647</v>
      </c>
      <c r="V296" s="103" t="s">
        <v>1426</v>
      </c>
      <c r="W296" s="103" t="s">
        <v>1422</v>
      </c>
      <c r="X296" s="104" t="s">
        <v>608</v>
      </c>
      <c r="Y296" s="103" t="s">
        <v>1424</v>
      </c>
      <c r="Z296" s="103" t="s">
        <v>661</v>
      </c>
      <c r="AA296" s="103" t="s">
        <v>1422</v>
      </c>
      <c r="AB296" s="104" t="s">
        <v>608</v>
      </c>
      <c r="AC296" s="103" t="s">
        <v>1424</v>
      </c>
      <c r="AD296" s="103" t="s">
        <v>661</v>
      </c>
      <c r="AE296" s="103" t="s">
        <v>1422</v>
      </c>
      <c r="AF296" s="104" t="s">
        <v>608</v>
      </c>
    </row>
    <row r="297" spans="1:32" ht="12.95" customHeight="1" outlineLevel="1">
      <c r="A297" s="325"/>
      <c r="B297" s="331" t="s">
        <v>1079</v>
      </c>
      <c r="C297" s="332" t="s">
        <v>1061</v>
      </c>
      <c r="D297" s="198">
        <f>SUM(D298:D301)</f>
        <v>0</v>
      </c>
      <c r="E297" s="198">
        <f>SUM(E298:E301)</f>
        <v>0</v>
      </c>
      <c r="F297" s="198">
        <f>SUM(F298:F301)</f>
        <v>0</v>
      </c>
      <c r="G297" s="198">
        <f>SUM(G298:G301)</f>
        <v>0</v>
      </c>
      <c r="H297" s="198">
        <f>SUM(D297:G297)</f>
        <v>0</v>
      </c>
      <c r="I297" s="198">
        <f t="shared" ref="I297:N297" si="228">SUM(I298:I301)</f>
        <v>0</v>
      </c>
      <c r="J297" s="198">
        <f t="shared" si="228"/>
        <v>0</v>
      </c>
      <c r="K297" s="198">
        <f t="shared" si="228"/>
        <v>0</v>
      </c>
      <c r="L297" s="198">
        <f t="shared" si="228"/>
        <v>0</v>
      </c>
      <c r="M297" s="198">
        <f t="shared" si="228"/>
        <v>0</v>
      </c>
      <c r="N297" s="198">
        <f t="shared" si="228"/>
        <v>0</v>
      </c>
      <c r="O297" s="200">
        <f t="shared" ref="O297:O357" si="229">SUM(I297:N297)</f>
        <v>0</v>
      </c>
      <c r="P297" s="198">
        <f t="shared" ref="P297:U297" si="230">SUM(P298:P301)</f>
        <v>0</v>
      </c>
      <c r="Q297" s="198">
        <f t="shared" si="230"/>
        <v>0</v>
      </c>
      <c r="R297" s="198">
        <f t="shared" si="230"/>
        <v>0</v>
      </c>
      <c r="S297" s="198">
        <f t="shared" si="230"/>
        <v>0</v>
      </c>
      <c r="T297" s="198">
        <f t="shared" si="230"/>
        <v>0</v>
      </c>
      <c r="U297" s="198">
        <f t="shared" si="230"/>
        <v>0</v>
      </c>
      <c r="V297" s="200">
        <f t="shared" ref="V297:V357" si="231">SUM(P297:U297)</f>
        <v>0</v>
      </c>
      <c r="W297" s="200">
        <f t="shared" ref="W297:W357" si="232">O297+V297</f>
        <v>0</v>
      </c>
      <c r="X297" s="209">
        <f t="shared" ref="X297:X357" si="233">IF(H297=0,0,W297/H297-1)</f>
        <v>0</v>
      </c>
      <c r="Y297" s="198">
        <f>SUM(Y298:Y301)</f>
        <v>0</v>
      </c>
      <c r="Z297" s="198">
        <f>SUM(Z298:Z301)</f>
        <v>0</v>
      </c>
      <c r="AA297" s="198">
        <f>SUM(AA298:AA301)</f>
        <v>0</v>
      </c>
      <c r="AB297" s="209">
        <f t="shared" ref="AB297:AB357" si="234">IF(W297=0,0,AA297/W297-1)</f>
        <v>0</v>
      </c>
      <c r="AC297" s="198">
        <f>SUM(AC298:AC301)</f>
        <v>0</v>
      </c>
      <c r="AD297" s="198">
        <f>SUM(AD298:AD301)</f>
        <v>0</v>
      </c>
      <c r="AE297" s="198">
        <f>SUM(AE298:AE301)</f>
        <v>0</v>
      </c>
      <c r="AF297" s="209">
        <f t="shared" ref="AF297:AF357" si="235">IF(AA297=0,0,AE297/AA297-1)</f>
        <v>0</v>
      </c>
    </row>
    <row r="298" spans="1:32" ht="12.95" customHeight="1" outlineLevel="2">
      <c r="A298" s="325"/>
      <c r="B298" s="331"/>
      <c r="C298" s="333" t="s">
        <v>734</v>
      </c>
      <c r="D298" s="95"/>
      <c r="E298" s="95"/>
      <c r="F298" s="95"/>
      <c r="G298" s="95"/>
      <c r="H298" s="198">
        <f t="shared" ref="H298:H362" si="236">SUM(D298:G298)</f>
        <v>0</v>
      </c>
      <c r="I298" s="95"/>
      <c r="J298" s="95"/>
      <c r="K298" s="95"/>
      <c r="L298" s="95"/>
      <c r="M298" s="95"/>
      <c r="N298" s="95"/>
      <c r="O298" s="201">
        <f t="shared" si="229"/>
        <v>0</v>
      </c>
      <c r="P298" s="95"/>
      <c r="Q298" s="95"/>
      <c r="R298" s="95"/>
      <c r="S298" s="95"/>
      <c r="T298" s="95"/>
      <c r="U298" s="95"/>
      <c r="V298" s="201">
        <f t="shared" si="231"/>
        <v>0</v>
      </c>
      <c r="W298" s="200">
        <f t="shared" si="232"/>
        <v>0</v>
      </c>
      <c r="X298" s="308">
        <f t="shared" si="233"/>
        <v>0</v>
      </c>
      <c r="Y298" s="95"/>
      <c r="Z298" s="95"/>
      <c r="AA298" s="198">
        <f t="shared" ref="AA298:AA366" si="237">Y298+Z298</f>
        <v>0</v>
      </c>
      <c r="AB298" s="308">
        <f t="shared" si="234"/>
        <v>0</v>
      </c>
      <c r="AC298" s="95"/>
      <c r="AD298" s="95"/>
      <c r="AE298" s="198">
        <f>AC298+AD298</f>
        <v>0</v>
      </c>
      <c r="AF298" s="308">
        <f t="shared" si="235"/>
        <v>0</v>
      </c>
    </row>
    <row r="299" spans="1:32" ht="12.95" customHeight="1" outlineLevel="2">
      <c r="A299" s="325"/>
      <c r="B299" s="331"/>
      <c r="C299" s="333" t="s">
        <v>1062</v>
      </c>
      <c r="D299" s="95"/>
      <c r="E299" s="95"/>
      <c r="F299" s="95"/>
      <c r="G299" s="95"/>
      <c r="H299" s="198">
        <f t="shared" si="236"/>
        <v>0</v>
      </c>
      <c r="I299" s="95"/>
      <c r="J299" s="95"/>
      <c r="K299" s="95"/>
      <c r="L299" s="95"/>
      <c r="M299" s="95"/>
      <c r="N299" s="95"/>
      <c r="O299" s="201">
        <f t="shared" si="229"/>
        <v>0</v>
      </c>
      <c r="P299" s="95"/>
      <c r="Q299" s="95"/>
      <c r="R299" s="95"/>
      <c r="S299" s="95"/>
      <c r="T299" s="95"/>
      <c r="U299" s="95"/>
      <c r="V299" s="201">
        <f t="shared" si="231"/>
        <v>0</v>
      </c>
      <c r="W299" s="200">
        <f t="shared" si="232"/>
        <v>0</v>
      </c>
      <c r="X299" s="308">
        <f t="shared" si="233"/>
        <v>0</v>
      </c>
      <c r="Y299" s="95"/>
      <c r="Z299" s="95"/>
      <c r="AA299" s="198">
        <f t="shared" si="237"/>
        <v>0</v>
      </c>
      <c r="AB299" s="308">
        <f t="shared" si="234"/>
        <v>0</v>
      </c>
      <c r="AC299" s="95"/>
      <c r="AD299" s="95"/>
      <c r="AE299" s="198">
        <f>AC299+AD299</f>
        <v>0</v>
      </c>
      <c r="AF299" s="308">
        <f t="shared" si="235"/>
        <v>0</v>
      </c>
    </row>
    <row r="300" spans="1:32" ht="12.95" customHeight="1" outlineLevel="2">
      <c r="A300" s="325"/>
      <c r="B300" s="331"/>
      <c r="C300" s="333" t="s">
        <v>1063</v>
      </c>
      <c r="D300" s="95"/>
      <c r="E300" s="95"/>
      <c r="F300" s="95"/>
      <c r="G300" s="95"/>
      <c r="H300" s="198">
        <f t="shared" si="236"/>
        <v>0</v>
      </c>
      <c r="I300" s="95"/>
      <c r="J300" s="95"/>
      <c r="K300" s="95"/>
      <c r="L300" s="95"/>
      <c r="M300" s="95"/>
      <c r="N300" s="95"/>
      <c r="O300" s="201">
        <f t="shared" si="229"/>
        <v>0</v>
      </c>
      <c r="P300" s="95"/>
      <c r="Q300" s="95"/>
      <c r="R300" s="95"/>
      <c r="S300" s="95"/>
      <c r="T300" s="95"/>
      <c r="U300" s="95"/>
      <c r="V300" s="201">
        <f t="shared" si="231"/>
        <v>0</v>
      </c>
      <c r="W300" s="200">
        <f t="shared" si="232"/>
        <v>0</v>
      </c>
      <c r="X300" s="308">
        <f t="shared" si="233"/>
        <v>0</v>
      </c>
      <c r="Y300" s="95"/>
      <c r="Z300" s="95"/>
      <c r="AA300" s="198">
        <f t="shared" si="237"/>
        <v>0</v>
      </c>
      <c r="AB300" s="308">
        <f t="shared" si="234"/>
        <v>0</v>
      </c>
      <c r="AC300" s="95"/>
      <c r="AD300" s="95"/>
      <c r="AE300" s="198">
        <f>AC300+AD300</f>
        <v>0</v>
      </c>
      <c r="AF300" s="308">
        <f t="shared" si="235"/>
        <v>0</v>
      </c>
    </row>
    <row r="301" spans="1:32" ht="12.95" customHeight="1" outlineLevel="2">
      <c r="A301" s="325"/>
      <c r="B301" s="331"/>
      <c r="C301" s="333" t="s">
        <v>1064</v>
      </c>
      <c r="D301" s="95"/>
      <c r="E301" s="95"/>
      <c r="F301" s="95"/>
      <c r="G301" s="95"/>
      <c r="H301" s="198">
        <f t="shared" si="236"/>
        <v>0</v>
      </c>
      <c r="I301" s="95"/>
      <c r="J301" s="95"/>
      <c r="K301" s="95"/>
      <c r="L301" s="95"/>
      <c r="M301" s="95"/>
      <c r="N301" s="95"/>
      <c r="O301" s="201">
        <f t="shared" si="229"/>
        <v>0</v>
      </c>
      <c r="P301" s="95"/>
      <c r="Q301" s="95"/>
      <c r="R301" s="95"/>
      <c r="S301" s="95"/>
      <c r="T301" s="95"/>
      <c r="U301" s="95"/>
      <c r="V301" s="201">
        <f t="shared" si="231"/>
        <v>0</v>
      </c>
      <c r="W301" s="200">
        <f t="shared" si="232"/>
        <v>0</v>
      </c>
      <c r="X301" s="308">
        <f t="shared" si="233"/>
        <v>0</v>
      </c>
      <c r="Y301" s="95"/>
      <c r="Z301" s="95"/>
      <c r="AA301" s="198">
        <f t="shared" si="237"/>
        <v>0</v>
      </c>
      <c r="AB301" s="308">
        <f t="shared" si="234"/>
        <v>0</v>
      </c>
      <c r="AC301" s="95"/>
      <c r="AD301" s="95"/>
      <c r="AE301" s="198">
        <f>AC301+AD301</f>
        <v>0</v>
      </c>
      <c r="AF301" s="308">
        <f t="shared" si="235"/>
        <v>0</v>
      </c>
    </row>
    <row r="302" spans="1:32" ht="12.95" customHeight="1" outlineLevel="1">
      <c r="A302" s="325"/>
      <c r="B302" s="331" t="s">
        <v>1080</v>
      </c>
      <c r="C302" s="334" t="s">
        <v>1065</v>
      </c>
      <c r="D302" s="198">
        <f>SUM(D303:D305)</f>
        <v>0</v>
      </c>
      <c r="E302" s="198">
        <f>SUM(E303:E305)</f>
        <v>0</v>
      </c>
      <c r="F302" s="198">
        <f>SUM(F303:F305)</f>
        <v>0</v>
      </c>
      <c r="G302" s="198">
        <f>SUM(G303:G305)</f>
        <v>0</v>
      </c>
      <c r="H302" s="198">
        <f t="shared" si="236"/>
        <v>0</v>
      </c>
      <c r="I302" s="198">
        <f t="shared" ref="I302:N302" si="238">SUM(I303:I305)</f>
        <v>0</v>
      </c>
      <c r="J302" s="198">
        <f t="shared" si="238"/>
        <v>0</v>
      </c>
      <c r="K302" s="198">
        <f t="shared" si="238"/>
        <v>0</v>
      </c>
      <c r="L302" s="198">
        <f t="shared" si="238"/>
        <v>0</v>
      </c>
      <c r="M302" s="198">
        <f t="shared" si="238"/>
        <v>0</v>
      </c>
      <c r="N302" s="198">
        <f t="shared" si="238"/>
        <v>0</v>
      </c>
      <c r="O302" s="200">
        <f t="shared" si="229"/>
        <v>0</v>
      </c>
      <c r="P302" s="198">
        <f t="shared" ref="P302:U302" si="239">SUM(P303:P305)</f>
        <v>0</v>
      </c>
      <c r="Q302" s="198">
        <f t="shared" si="239"/>
        <v>0</v>
      </c>
      <c r="R302" s="198">
        <f t="shared" si="239"/>
        <v>0</v>
      </c>
      <c r="S302" s="198">
        <f t="shared" si="239"/>
        <v>0</v>
      </c>
      <c r="T302" s="198">
        <f t="shared" si="239"/>
        <v>0</v>
      </c>
      <c r="U302" s="198">
        <f t="shared" si="239"/>
        <v>0</v>
      </c>
      <c r="V302" s="200">
        <f t="shared" si="231"/>
        <v>0</v>
      </c>
      <c r="W302" s="200">
        <f t="shared" si="232"/>
        <v>0</v>
      </c>
      <c r="X302" s="209">
        <f t="shared" si="233"/>
        <v>0</v>
      </c>
      <c r="Y302" s="198">
        <f>SUM(Y303:Y305)</f>
        <v>0</v>
      </c>
      <c r="Z302" s="198">
        <f>SUM(Z303:Z305)</f>
        <v>0</v>
      </c>
      <c r="AA302" s="198">
        <f>SUM(AA303:AA305)</f>
        <v>0</v>
      </c>
      <c r="AB302" s="209">
        <f t="shared" si="234"/>
        <v>0</v>
      </c>
      <c r="AC302" s="198">
        <f>SUM(AC303:AC305)</f>
        <v>0</v>
      </c>
      <c r="AD302" s="198">
        <f>SUM(AD303:AD305)</f>
        <v>0</v>
      </c>
      <c r="AE302" s="198">
        <f>SUM(AE303:AE305)</f>
        <v>0</v>
      </c>
      <c r="AF302" s="209">
        <f t="shared" si="235"/>
        <v>0</v>
      </c>
    </row>
    <row r="303" spans="1:32" ht="12.95" customHeight="1" outlineLevel="2">
      <c r="A303" s="325"/>
      <c r="B303" s="331"/>
      <c r="C303" s="333" t="s">
        <v>1066</v>
      </c>
      <c r="D303" s="95"/>
      <c r="E303" s="95"/>
      <c r="F303" s="95"/>
      <c r="G303" s="95"/>
      <c r="H303" s="198">
        <f t="shared" si="236"/>
        <v>0</v>
      </c>
      <c r="I303" s="95"/>
      <c r="J303" s="95"/>
      <c r="K303" s="95"/>
      <c r="L303" s="95"/>
      <c r="M303" s="95"/>
      <c r="N303" s="95"/>
      <c r="O303" s="201">
        <f t="shared" si="229"/>
        <v>0</v>
      </c>
      <c r="P303" s="95"/>
      <c r="Q303" s="95"/>
      <c r="R303" s="95"/>
      <c r="S303" s="95"/>
      <c r="T303" s="95"/>
      <c r="U303" s="95"/>
      <c r="V303" s="201">
        <f t="shared" si="231"/>
        <v>0</v>
      </c>
      <c r="W303" s="200">
        <f t="shared" si="232"/>
        <v>0</v>
      </c>
      <c r="X303" s="308">
        <f t="shared" si="233"/>
        <v>0</v>
      </c>
      <c r="Y303" s="95"/>
      <c r="Z303" s="95"/>
      <c r="AA303" s="198">
        <f t="shared" si="237"/>
        <v>0</v>
      </c>
      <c r="AB303" s="308">
        <f t="shared" si="234"/>
        <v>0</v>
      </c>
      <c r="AC303" s="95"/>
      <c r="AD303" s="95"/>
      <c r="AE303" s="198">
        <f>AC303+AD303</f>
        <v>0</v>
      </c>
      <c r="AF303" s="308">
        <f t="shared" si="235"/>
        <v>0</v>
      </c>
    </row>
    <row r="304" spans="1:32" ht="12.95" customHeight="1" outlineLevel="2">
      <c r="A304" s="325"/>
      <c r="B304" s="331"/>
      <c r="C304" s="333" t="s">
        <v>1067</v>
      </c>
      <c r="D304" s="95"/>
      <c r="E304" s="95"/>
      <c r="F304" s="95"/>
      <c r="G304" s="95"/>
      <c r="H304" s="198">
        <f>SUM(D304:G304)</f>
        <v>0</v>
      </c>
      <c r="I304" s="95"/>
      <c r="J304" s="95"/>
      <c r="K304" s="95"/>
      <c r="L304" s="95"/>
      <c r="M304" s="95"/>
      <c r="N304" s="95"/>
      <c r="O304" s="201">
        <f>SUM(I304:N304)</f>
        <v>0</v>
      </c>
      <c r="P304" s="95"/>
      <c r="Q304" s="95"/>
      <c r="R304" s="95"/>
      <c r="S304" s="95"/>
      <c r="T304" s="95"/>
      <c r="U304" s="95"/>
      <c r="V304" s="201">
        <f>SUM(P304:U304)</f>
        <v>0</v>
      </c>
      <c r="W304" s="200">
        <f>O304+V304</f>
        <v>0</v>
      </c>
      <c r="X304" s="308">
        <f>IF(H304=0,0,W304/H304-1)</f>
        <v>0</v>
      </c>
      <c r="Y304" s="95"/>
      <c r="Z304" s="95"/>
      <c r="AA304" s="198">
        <f>Y304+Z304</f>
        <v>0</v>
      </c>
      <c r="AB304" s="308">
        <f>IF(W304=0,0,AA304/W304-1)</f>
        <v>0</v>
      </c>
      <c r="AC304" s="95"/>
      <c r="AD304" s="95"/>
      <c r="AE304" s="198">
        <f>AC304+AD304</f>
        <v>0</v>
      </c>
      <c r="AF304" s="308">
        <f>IF(AA304=0,0,AE304/AA304-1)</f>
        <v>0</v>
      </c>
    </row>
    <row r="305" spans="1:32" ht="12.95" customHeight="1" outlineLevel="2">
      <c r="A305" s="325"/>
      <c r="B305" s="331"/>
      <c r="C305" s="333" t="s">
        <v>1503</v>
      </c>
      <c r="D305" s="95"/>
      <c r="E305" s="95"/>
      <c r="F305" s="95"/>
      <c r="G305" s="95"/>
      <c r="H305" s="198">
        <f t="shared" si="236"/>
        <v>0</v>
      </c>
      <c r="I305" s="95"/>
      <c r="J305" s="95"/>
      <c r="K305" s="95"/>
      <c r="L305" s="95"/>
      <c r="M305" s="95"/>
      <c r="N305" s="95"/>
      <c r="O305" s="201">
        <f t="shared" si="229"/>
        <v>0</v>
      </c>
      <c r="P305" s="95"/>
      <c r="Q305" s="95"/>
      <c r="R305" s="95"/>
      <c r="S305" s="95"/>
      <c r="T305" s="95"/>
      <c r="U305" s="95"/>
      <c r="V305" s="201">
        <f t="shared" si="231"/>
        <v>0</v>
      </c>
      <c r="W305" s="200">
        <f t="shared" si="232"/>
        <v>0</v>
      </c>
      <c r="X305" s="308">
        <f t="shared" si="233"/>
        <v>0</v>
      </c>
      <c r="Y305" s="95"/>
      <c r="Z305" s="95"/>
      <c r="AA305" s="198">
        <f t="shared" si="237"/>
        <v>0</v>
      </c>
      <c r="AB305" s="308">
        <f t="shared" si="234"/>
        <v>0</v>
      </c>
      <c r="AC305" s="95"/>
      <c r="AD305" s="95"/>
      <c r="AE305" s="198">
        <f>AC305+AD305</f>
        <v>0</v>
      </c>
      <c r="AF305" s="308">
        <f t="shared" si="235"/>
        <v>0</v>
      </c>
    </row>
    <row r="306" spans="1:32" ht="12.95" customHeight="1" outlineLevel="1">
      <c r="A306" s="325"/>
      <c r="B306" s="331" t="s">
        <v>1096</v>
      </c>
      <c r="C306" s="331" t="s">
        <v>1013</v>
      </c>
      <c r="D306" s="198">
        <f>SUM(D307:D321)</f>
        <v>0</v>
      </c>
      <c r="E306" s="198">
        <f>SUM(E307:E321)</f>
        <v>0</v>
      </c>
      <c r="F306" s="198">
        <f>SUM(F307:F321)</f>
        <v>0</v>
      </c>
      <c r="G306" s="198">
        <f>SUM(G307:G321)</f>
        <v>0</v>
      </c>
      <c r="H306" s="198">
        <f t="shared" si="236"/>
        <v>0</v>
      </c>
      <c r="I306" s="198">
        <f t="shared" ref="I306:N306" si="240">SUM(I307:I321)</f>
        <v>0</v>
      </c>
      <c r="J306" s="198">
        <f t="shared" si="240"/>
        <v>0</v>
      </c>
      <c r="K306" s="198">
        <f t="shared" si="240"/>
        <v>0</v>
      </c>
      <c r="L306" s="198">
        <f t="shared" si="240"/>
        <v>0</v>
      </c>
      <c r="M306" s="198">
        <f t="shared" si="240"/>
        <v>0</v>
      </c>
      <c r="N306" s="198">
        <f t="shared" si="240"/>
        <v>0</v>
      </c>
      <c r="O306" s="200">
        <f t="shared" si="229"/>
        <v>0</v>
      </c>
      <c r="P306" s="198">
        <f t="shared" ref="P306:U306" si="241">SUM(P307:P321)</f>
        <v>0</v>
      </c>
      <c r="Q306" s="198">
        <f t="shared" si="241"/>
        <v>0</v>
      </c>
      <c r="R306" s="198">
        <f t="shared" si="241"/>
        <v>0</v>
      </c>
      <c r="S306" s="198">
        <f t="shared" si="241"/>
        <v>0</v>
      </c>
      <c r="T306" s="198">
        <f t="shared" si="241"/>
        <v>0</v>
      </c>
      <c r="U306" s="198">
        <f t="shared" si="241"/>
        <v>0</v>
      </c>
      <c r="V306" s="200">
        <f t="shared" si="231"/>
        <v>0</v>
      </c>
      <c r="W306" s="200">
        <f t="shared" si="232"/>
        <v>0</v>
      </c>
      <c r="X306" s="209">
        <f t="shared" si="233"/>
        <v>0</v>
      </c>
      <c r="Y306" s="198">
        <f>SUM(Y307:Y321)</f>
        <v>0</v>
      </c>
      <c r="Z306" s="198">
        <f>SUM(Z307:Z321)</f>
        <v>0</v>
      </c>
      <c r="AA306" s="198">
        <f>SUM(AA307:AA321)</f>
        <v>0</v>
      </c>
      <c r="AB306" s="209">
        <f t="shared" si="234"/>
        <v>0</v>
      </c>
      <c r="AC306" s="198">
        <f>SUM(AC307:AC321)</f>
        <v>0</v>
      </c>
      <c r="AD306" s="198">
        <f>SUM(AD307:AD321)</f>
        <v>0</v>
      </c>
      <c r="AE306" s="198">
        <f>SUM(AE307:AE321)</f>
        <v>0</v>
      </c>
      <c r="AF306" s="209">
        <f t="shared" si="235"/>
        <v>0</v>
      </c>
    </row>
    <row r="307" spans="1:32" ht="12.95" customHeight="1" outlineLevel="2">
      <c r="A307" s="325"/>
      <c r="B307" s="331"/>
      <c r="C307" s="335" t="s">
        <v>1014</v>
      </c>
      <c r="D307" s="95"/>
      <c r="E307" s="95"/>
      <c r="F307" s="95"/>
      <c r="G307" s="95"/>
      <c r="H307" s="198">
        <f t="shared" si="236"/>
        <v>0</v>
      </c>
      <c r="I307" s="95"/>
      <c r="J307" s="95"/>
      <c r="K307" s="95"/>
      <c r="L307" s="95"/>
      <c r="M307" s="95"/>
      <c r="N307" s="95"/>
      <c r="O307" s="201">
        <f t="shared" si="229"/>
        <v>0</v>
      </c>
      <c r="P307" s="95"/>
      <c r="Q307" s="95"/>
      <c r="R307" s="95"/>
      <c r="S307" s="95"/>
      <c r="T307" s="95"/>
      <c r="U307" s="95"/>
      <c r="V307" s="201">
        <f t="shared" si="231"/>
        <v>0</v>
      </c>
      <c r="W307" s="200">
        <f t="shared" si="232"/>
        <v>0</v>
      </c>
      <c r="X307" s="308">
        <f t="shared" si="233"/>
        <v>0</v>
      </c>
      <c r="Y307" s="95"/>
      <c r="Z307" s="95"/>
      <c r="AA307" s="198">
        <f t="shared" si="237"/>
        <v>0</v>
      </c>
      <c r="AB307" s="308">
        <f t="shared" si="234"/>
        <v>0</v>
      </c>
      <c r="AC307" s="95"/>
      <c r="AD307" s="95"/>
      <c r="AE307" s="198">
        <f t="shared" ref="AE307:AE321" si="242">AC307+AD307</f>
        <v>0</v>
      </c>
      <c r="AF307" s="308">
        <f t="shared" si="235"/>
        <v>0</v>
      </c>
    </row>
    <row r="308" spans="1:32" ht="12.95" customHeight="1" outlineLevel="2">
      <c r="A308" s="325"/>
      <c r="B308" s="331"/>
      <c r="C308" s="335" t="s">
        <v>1015</v>
      </c>
      <c r="D308" s="95"/>
      <c r="E308" s="95"/>
      <c r="F308" s="95"/>
      <c r="G308" s="95"/>
      <c r="H308" s="198">
        <f t="shared" si="236"/>
        <v>0</v>
      </c>
      <c r="I308" s="95"/>
      <c r="J308" s="95"/>
      <c r="K308" s="95"/>
      <c r="L308" s="95"/>
      <c r="M308" s="95"/>
      <c r="N308" s="95"/>
      <c r="O308" s="201">
        <f t="shared" si="229"/>
        <v>0</v>
      </c>
      <c r="P308" s="95"/>
      <c r="Q308" s="95"/>
      <c r="R308" s="95"/>
      <c r="S308" s="95"/>
      <c r="T308" s="95"/>
      <c r="U308" s="95"/>
      <c r="V308" s="201">
        <f t="shared" si="231"/>
        <v>0</v>
      </c>
      <c r="W308" s="200">
        <f t="shared" si="232"/>
        <v>0</v>
      </c>
      <c r="X308" s="308">
        <f t="shared" si="233"/>
        <v>0</v>
      </c>
      <c r="Y308" s="95"/>
      <c r="Z308" s="95"/>
      <c r="AA308" s="198">
        <f t="shared" si="237"/>
        <v>0</v>
      </c>
      <c r="AB308" s="308">
        <f t="shared" si="234"/>
        <v>0</v>
      </c>
      <c r="AC308" s="95"/>
      <c r="AD308" s="95"/>
      <c r="AE308" s="198">
        <f t="shared" si="242"/>
        <v>0</v>
      </c>
      <c r="AF308" s="308">
        <f t="shared" si="235"/>
        <v>0</v>
      </c>
    </row>
    <row r="309" spans="1:32" ht="12.95" customHeight="1" outlineLevel="2">
      <c r="A309" s="325"/>
      <c r="B309" s="331"/>
      <c r="C309" s="335" t="s">
        <v>1016</v>
      </c>
      <c r="D309" s="95"/>
      <c r="E309" s="95"/>
      <c r="F309" s="95"/>
      <c r="G309" s="95"/>
      <c r="H309" s="198">
        <f t="shared" si="236"/>
        <v>0</v>
      </c>
      <c r="I309" s="95"/>
      <c r="J309" s="95"/>
      <c r="K309" s="95"/>
      <c r="L309" s="95"/>
      <c r="M309" s="95"/>
      <c r="N309" s="95"/>
      <c r="O309" s="201">
        <f t="shared" si="229"/>
        <v>0</v>
      </c>
      <c r="P309" s="95"/>
      <c r="Q309" s="95"/>
      <c r="R309" s="95"/>
      <c r="S309" s="95"/>
      <c r="T309" s="95"/>
      <c r="U309" s="95"/>
      <c r="V309" s="201">
        <f t="shared" si="231"/>
        <v>0</v>
      </c>
      <c r="W309" s="200">
        <f t="shared" si="232"/>
        <v>0</v>
      </c>
      <c r="X309" s="308">
        <f t="shared" si="233"/>
        <v>0</v>
      </c>
      <c r="Y309" s="95"/>
      <c r="Z309" s="95"/>
      <c r="AA309" s="198">
        <f t="shared" si="237"/>
        <v>0</v>
      </c>
      <c r="AB309" s="308">
        <f t="shared" si="234"/>
        <v>0</v>
      </c>
      <c r="AC309" s="95"/>
      <c r="AD309" s="95"/>
      <c r="AE309" s="198">
        <f t="shared" si="242"/>
        <v>0</v>
      </c>
      <c r="AF309" s="308">
        <f t="shared" si="235"/>
        <v>0</v>
      </c>
    </row>
    <row r="310" spans="1:32" ht="12.95" customHeight="1" outlineLevel="2">
      <c r="A310" s="325"/>
      <c r="B310" s="331"/>
      <c r="C310" s="335" t="s">
        <v>1017</v>
      </c>
      <c r="D310" s="95"/>
      <c r="E310" s="95"/>
      <c r="F310" s="95"/>
      <c r="G310" s="95"/>
      <c r="H310" s="198">
        <f t="shared" si="236"/>
        <v>0</v>
      </c>
      <c r="I310" s="95"/>
      <c r="J310" s="95"/>
      <c r="K310" s="95"/>
      <c r="L310" s="95"/>
      <c r="M310" s="95"/>
      <c r="N310" s="95"/>
      <c r="O310" s="201">
        <f t="shared" si="229"/>
        <v>0</v>
      </c>
      <c r="P310" s="95"/>
      <c r="Q310" s="95"/>
      <c r="R310" s="95"/>
      <c r="S310" s="95"/>
      <c r="T310" s="95"/>
      <c r="U310" s="95"/>
      <c r="V310" s="201">
        <f t="shared" si="231"/>
        <v>0</v>
      </c>
      <c r="W310" s="200">
        <f t="shared" si="232"/>
        <v>0</v>
      </c>
      <c r="X310" s="308">
        <f t="shared" si="233"/>
        <v>0</v>
      </c>
      <c r="Y310" s="95"/>
      <c r="Z310" s="95"/>
      <c r="AA310" s="198">
        <f t="shared" si="237"/>
        <v>0</v>
      </c>
      <c r="AB310" s="308">
        <f t="shared" si="234"/>
        <v>0</v>
      </c>
      <c r="AC310" s="95"/>
      <c r="AD310" s="95"/>
      <c r="AE310" s="198">
        <f t="shared" si="242"/>
        <v>0</v>
      </c>
      <c r="AF310" s="308">
        <f t="shared" si="235"/>
        <v>0</v>
      </c>
    </row>
    <row r="311" spans="1:32" ht="12.95" customHeight="1" outlineLevel="2">
      <c r="A311" s="325"/>
      <c r="B311" s="331"/>
      <c r="C311" s="335" t="s">
        <v>1018</v>
      </c>
      <c r="D311" s="95"/>
      <c r="E311" s="95"/>
      <c r="F311" s="95"/>
      <c r="G311" s="95"/>
      <c r="H311" s="198">
        <f t="shared" si="236"/>
        <v>0</v>
      </c>
      <c r="I311" s="95"/>
      <c r="J311" s="95"/>
      <c r="K311" s="95"/>
      <c r="L311" s="95"/>
      <c r="M311" s="95"/>
      <c r="N311" s="95"/>
      <c r="O311" s="201">
        <f t="shared" si="229"/>
        <v>0</v>
      </c>
      <c r="P311" s="95"/>
      <c r="Q311" s="95"/>
      <c r="R311" s="95"/>
      <c r="S311" s="95"/>
      <c r="T311" s="95"/>
      <c r="U311" s="95"/>
      <c r="V311" s="201">
        <f t="shared" si="231"/>
        <v>0</v>
      </c>
      <c r="W311" s="200">
        <f t="shared" si="232"/>
        <v>0</v>
      </c>
      <c r="X311" s="308">
        <f t="shared" si="233"/>
        <v>0</v>
      </c>
      <c r="Y311" s="95"/>
      <c r="Z311" s="95"/>
      <c r="AA311" s="198">
        <f t="shared" si="237"/>
        <v>0</v>
      </c>
      <c r="AB311" s="308">
        <f t="shared" si="234"/>
        <v>0</v>
      </c>
      <c r="AC311" s="95"/>
      <c r="AD311" s="95"/>
      <c r="AE311" s="198">
        <f t="shared" si="242"/>
        <v>0</v>
      </c>
      <c r="AF311" s="308">
        <f t="shared" si="235"/>
        <v>0</v>
      </c>
    </row>
    <row r="312" spans="1:32" ht="12.95" customHeight="1" outlineLevel="2">
      <c r="A312" s="325"/>
      <c r="B312" s="331"/>
      <c r="C312" s="335" t="s">
        <v>1019</v>
      </c>
      <c r="D312" s="95"/>
      <c r="E312" s="95"/>
      <c r="F312" s="95"/>
      <c r="G312" s="95"/>
      <c r="H312" s="198">
        <f t="shared" si="236"/>
        <v>0</v>
      </c>
      <c r="I312" s="95"/>
      <c r="J312" s="95"/>
      <c r="K312" s="95"/>
      <c r="L312" s="95"/>
      <c r="M312" s="95"/>
      <c r="N312" s="95"/>
      <c r="O312" s="201">
        <f t="shared" si="229"/>
        <v>0</v>
      </c>
      <c r="P312" s="95"/>
      <c r="Q312" s="95"/>
      <c r="R312" s="95"/>
      <c r="S312" s="95"/>
      <c r="T312" s="95"/>
      <c r="U312" s="95"/>
      <c r="V312" s="201">
        <f t="shared" si="231"/>
        <v>0</v>
      </c>
      <c r="W312" s="200">
        <f t="shared" si="232"/>
        <v>0</v>
      </c>
      <c r="X312" s="308">
        <f t="shared" si="233"/>
        <v>0</v>
      </c>
      <c r="Y312" s="95"/>
      <c r="Z312" s="95"/>
      <c r="AA312" s="198">
        <f t="shared" si="237"/>
        <v>0</v>
      </c>
      <c r="AB312" s="308">
        <f t="shared" si="234"/>
        <v>0</v>
      </c>
      <c r="AC312" s="95"/>
      <c r="AD312" s="95"/>
      <c r="AE312" s="198">
        <f t="shared" si="242"/>
        <v>0</v>
      </c>
      <c r="AF312" s="308">
        <f t="shared" si="235"/>
        <v>0</v>
      </c>
    </row>
    <row r="313" spans="1:32" ht="12.95" customHeight="1" outlineLevel="2">
      <c r="A313" s="325"/>
      <c r="B313" s="331"/>
      <c r="C313" s="335" t="s">
        <v>1020</v>
      </c>
      <c r="D313" s="95"/>
      <c r="E313" s="95"/>
      <c r="F313" s="95"/>
      <c r="G313" s="95"/>
      <c r="H313" s="198">
        <f t="shared" si="236"/>
        <v>0</v>
      </c>
      <c r="I313" s="95"/>
      <c r="J313" s="95"/>
      <c r="K313" s="95"/>
      <c r="L313" s="95"/>
      <c r="M313" s="95"/>
      <c r="N313" s="95"/>
      <c r="O313" s="201">
        <f t="shared" si="229"/>
        <v>0</v>
      </c>
      <c r="P313" s="95"/>
      <c r="Q313" s="95"/>
      <c r="R313" s="95"/>
      <c r="S313" s="95"/>
      <c r="T313" s="95"/>
      <c r="U313" s="95"/>
      <c r="V313" s="201">
        <f t="shared" si="231"/>
        <v>0</v>
      </c>
      <c r="W313" s="200">
        <f t="shared" si="232"/>
        <v>0</v>
      </c>
      <c r="X313" s="308">
        <f t="shared" si="233"/>
        <v>0</v>
      </c>
      <c r="Y313" s="95"/>
      <c r="Z313" s="95"/>
      <c r="AA313" s="198">
        <f t="shared" si="237"/>
        <v>0</v>
      </c>
      <c r="AB313" s="308">
        <f t="shared" si="234"/>
        <v>0</v>
      </c>
      <c r="AC313" s="95"/>
      <c r="AD313" s="95"/>
      <c r="AE313" s="198">
        <f t="shared" si="242"/>
        <v>0</v>
      </c>
      <c r="AF313" s="308">
        <f t="shared" si="235"/>
        <v>0</v>
      </c>
    </row>
    <row r="314" spans="1:32" ht="12.95" customHeight="1" outlineLevel="2">
      <c r="A314" s="325"/>
      <c r="B314" s="331"/>
      <c r="C314" s="335" t="s">
        <v>1021</v>
      </c>
      <c r="D314" s="95"/>
      <c r="E314" s="95"/>
      <c r="F314" s="95"/>
      <c r="G314" s="95"/>
      <c r="H314" s="198">
        <f t="shared" si="236"/>
        <v>0</v>
      </c>
      <c r="I314" s="95"/>
      <c r="J314" s="95"/>
      <c r="K314" s="95"/>
      <c r="L314" s="95"/>
      <c r="M314" s="95"/>
      <c r="N314" s="95"/>
      <c r="O314" s="201">
        <f t="shared" si="229"/>
        <v>0</v>
      </c>
      <c r="P314" s="95"/>
      <c r="Q314" s="95"/>
      <c r="R314" s="95"/>
      <c r="S314" s="95"/>
      <c r="T314" s="95"/>
      <c r="U314" s="95"/>
      <c r="V314" s="201">
        <f t="shared" si="231"/>
        <v>0</v>
      </c>
      <c r="W314" s="200">
        <f t="shared" si="232"/>
        <v>0</v>
      </c>
      <c r="X314" s="308">
        <f t="shared" si="233"/>
        <v>0</v>
      </c>
      <c r="Y314" s="95"/>
      <c r="Z314" s="95"/>
      <c r="AA314" s="198">
        <f t="shared" si="237"/>
        <v>0</v>
      </c>
      <c r="AB314" s="308">
        <f t="shared" si="234"/>
        <v>0</v>
      </c>
      <c r="AC314" s="95"/>
      <c r="AD314" s="95"/>
      <c r="AE314" s="198">
        <f t="shared" si="242"/>
        <v>0</v>
      </c>
      <c r="AF314" s="308">
        <f t="shared" si="235"/>
        <v>0</v>
      </c>
    </row>
    <row r="315" spans="1:32" ht="12.95" customHeight="1" outlineLevel="2">
      <c r="A315" s="325"/>
      <c r="B315" s="331"/>
      <c r="C315" s="335" t="s">
        <v>1022</v>
      </c>
      <c r="D315" s="95"/>
      <c r="E315" s="95"/>
      <c r="F315" s="95"/>
      <c r="G315" s="95"/>
      <c r="H315" s="198">
        <f t="shared" si="236"/>
        <v>0</v>
      </c>
      <c r="I315" s="95"/>
      <c r="J315" s="95"/>
      <c r="K315" s="95"/>
      <c r="L315" s="95"/>
      <c r="M315" s="95"/>
      <c r="N315" s="95"/>
      <c r="O315" s="201">
        <f t="shared" si="229"/>
        <v>0</v>
      </c>
      <c r="P315" s="95"/>
      <c r="Q315" s="95"/>
      <c r="R315" s="95"/>
      <c r="S315" s="95"/>
      <c r="T315" s="95"/>
      <c r="U315" s="95"/>
      <c r="V315" s="201">
        <f t="shared" si="231"/>
        <v>0</v>
      </c>
      <c r="W315" s="200">
        <f t="shared" si="232"/>
        <v>0</v>
      </c>
      <c r="X315" s="308">
        <f t="shared" si="233"/>
        <v>0</v>
      </c>
      <c r="Y315" s="95"/>
      <c r="Z315" s="95"/>
      <c r="AA315" s="198">
        <f t="shared" si="237"/>
        <v>0</v>
      </c>
      <c r="AB315" s="308">
        <f t="shared" si="234"/>
        <v>0</v>
      </c>
      <c r="AC315" s="95"/>
      <c r="AD315" s="95"/>
      <c r="AE315" s="198">
        <f t="shared" si="242"/>
        <v>0</v>
      </c>
      <c r="AF315" s="308">
        <f t="shared" si="235"/>
        <v>0</v>
      </c>
    </row>
    <row r="316" spans="1:32" ht="12.95" customHeight="1" outlineLevel="2">
      <c r="A316" s="325"/>
      <c r="B316" s="331"/>
      <c r="C316" s="335" t="s">
        <v>1049</v>
      </c>
      <c r="D316" s="95"/>
      <c r="E316" s="95"/>
      <c r="F316" s="95"/>
      <c r="G316" s="95"/>
      <c r="H316" s="198">
        <f t="shared" si="236"/>
        <v>0</v>
      </c>
      <c r="I316" s="95"/>
      <c r="J316" s="95"/>
      <c r="K316" s="95"/>
      <c r="L316" s="95"/>
      <c r="M316" s="95"/>
      <c r="N316" s="95"/>
      <c r="O316" s="201">
        <f t="shared" si="229"/>
        <v>0</v>
      </c>
      <c r="P316" s="95"/>
      <c r="Q316" s="95"/>
      <c r="R316" s="95"/>
      <c r="S316" s="95"/>
      <c r="T316" s="95"/>
      <c r="U316" s="95"/>
      <c r="V316" s="201">
        <f t="shared" si="231"/>
        <v>0</v>
      </c>
      <c r="W316" s="200">
        <f t="shared" si="232"/>
        <v>0</v>
      </c>
      <c r="X316" s="308">
        <f t="shared" si="233"/>
        <v>0</v>
      </c>
      <c r="Y316" s="95"/>
      <c r="Z316" s="95"/>
      <c r="AA316" s="198">
        <f t="shared" si="237"/>
        <v>0</v>
      </c>
      <c r="AB316" s="308">
        <f t="shared" si="234"/>
        <v>0</v>
      </c>
      <c r="AC316" s="95"/>
      <c r="AD316" s="95"/>
      <c r="AE316" s="198">
        <f t="shared" si="242"/>
        <v>0</v>
      </c>
      <c r="AF316" s="308">
        <f t="shared" si="235"/>
        <v>0</v>
      </c>
    </row>
    <row r="317" spans="1:32" ht="12.95" customHeight="1" outlineLevel="2">
      <c r="A317" s="325"/>
      <c r="B317" s="331"/>
      <c r="C317" s="335" t="s">
        <v>1023</v>
      </c>
      <c r="D317" s="95"/>
      <c r="E317" s="95"/>
      <c r="F317" s="95"/>
      <c r="G317" s="95"/>
      <c r="H317" s="198">
        <f t="shared" si="236"/>
        <v>0</v>
      </c>
      <c r="I317" s="95"/>
      <c r="J317" s="95"/>
      <c r="K317" s="95"/>
      <c r="L317" s="95"/>
      <c r="M317" s="95"/>
      <c r="N317" s="95"/>
      <c r="O317" s="201">
        <f t="shared" si="229"/>
        <v>0</v>
      </c>
      <c r="P317" s="95"/>
      <c r="Q317" s="95"/>
      <c r="R317" s="95"/>
      <c r="S317" s="95"/>
      <c r="T317" s="95"/>
      <c r="U317" s="95"/>
      <c r="V317" s="201">
        <f t="shared" si="231"/>
        <v>0</v>
      </c>
      <c r="W317" s="200">
        <f t="shared" si="232"/>
        <v>0</v>
      </c>
      <c r="X317" s="308">
        <f t="shared" si="233"/>
        <v>0</v>
      </c>
      <c r="Y317" s="95"/>
      <c r="Z317" s="95"/>
      <c r="AA317" s="198">
        <f t="shared" si="237"/>
        <v>0</v>
      </c>
      <c r="AB317" s="308">
        <f t="shared" si="234"/>
        <v>0</v>
      </c>
      <c r="AC317" s="95"/>
      <c r="AD317" s="95"/>
      <c r="AE317" s="198">
        <f t="shared" si="242"/>
        <v>0</v>
      </c>
      <c r="AF317" s="308">
        <f t="shared" si="235"/>
        <v>0</v>
      </c>
    </row>
    <row r="318" spans="1:32" ht="12.95" customHeight="1" outlineLevel="2">
      <c r="A318" s="325"/>
      <c r="B318" s="331"/>
      <c r="C318" s="336" t="s">
        <v>1024</v>
      </c>
      <c r="D318" s="95"/>
      <c r="E318" s="95"/>
      <c r="F318" s="95"/>
      <c r="G318" s="95"/>
      <c r="H318" s="198">
        <f t="shared" si="236"/>
        <v>0</v>
      </c>
      <c r="I318" s="95"/>
      <c r="J318" s="95"/>
      <c r="K318" s="95"/>
      <c r="L318" s="95"/>
      <c r="M318" s="95"/>
      <c r="N318" s="95"/>
      <c r="O318" s="201">
        <f t="shared" si="229"/>
        <v>0</v>
      </c>
      <c r="P318" s="95"/>
      <c r="Q318" s="95"/>
      <c r="R318" s="95"/>
      <c r="S318" s="95"/>
      <c r="T318" s="95"/>
      <c r="U318" s="95"/>
      <c r="V318" s="201">
        <f t="shared" si="231"/>
        <v>0</v>
      </c>
      <c r="W318" s="200">
        <f t="shared" si="232"/>
        <v>0</v>
      </c>
      <c r="X318" s="308">
        <f t="shared" si="233"/>
        <v>0</v>
      </c>
      <c r="Y318" s="95"/>
      <c r="Z318" s="95"/>
      <c r="AA318" s="198">
        <f t="shared" si="237"/>
        <v>0</v>
      </c>
      <c r="AB318" s="308">
        <f t="shared" si="234"/>
        <v>0</v>
      </c>
      <c r="AC318" s="95"/>
      <c r="AD318" s="95"/>
      <c r="AE318" s="198">
        <f t="shared" si="242"/>
        <v>0</v>
      </c>
      <c r="AF318" s="308">
        <f t="shared" si="235"/>
        <v>0</v>
      </c>
    </row>
    <row r="319" spans="1:32" ht="12.95" customHeight="1" outlineLevel="2">
      <c r="A319" s="325"/>
      <c r="B319" s="331"/>
      <c r="C319" s="335" t="s">
        <v>1025</v>
      </c>
      <c r="D319" s="95"/>
      <c r="E319" s="95"/>
      <c r="F319" s="95"/>
      <c r="G319" s="95"/>
      <c r="H319" s="198">
        <f t="shared" si="236"/>
        <v>0</v>
      </c>
      <c r="I319" s="95"/>
      <c r="J319" s="95"/>
      <c r="K319" s="95"/>
      <c r="L319" s="95"/>
      <c r="M319" s="95"/>
      <c r="N319" s="95"/>
      <c r="O319" s="201">
        <f t="shared" si="229"/>
        <v>0</v>
      </c>
      <c r="P319" s="95"/>
      <c r="Q319" s="95"/>
      <c r="R319" s="95"/>
      <c r="S319" s="95"/>
      <c r="T319" s="95"/>
      <c r="U319" s="95"/>
      <c r="V319" s="201">
        <f t="shared" si="231"/>
        <v>0</v>
      </c>
      <c r="W319" s="200">
        <f t="shared" si="232"/>
        <v>0</v>
      </c>
      <c r="X319" s="308">
        <f t="shared" si="233"/>
        <v>0</v>
      </c>
      <c r="Y319" s="95"/>
      <c r="Z319" s="95"/>
      <c r="AA319" s="198">
        <f t="shared" si="237"/>
        <v>0</v>
      </c>
      <c r="AB319" s="308">
        <f t="shared" si="234"/>
        <v>0</v>
      </c>
      <c r="AC319" s="95"/>
      <c r="AD319" s="95"/>
      <c r="AE319" s="198">
        <f t="shared" si="242"/>
        <v>0</v>
      </c>
      <c r="AF319" s="308">
        <f t="shared" si="235"/>
        <v>0</v>
      </c>
    </row>
    <row r="320" spans="1:32" ht="12.95" customHeight="1" outlineLevel="2">
      <c r="A320" s="325"/>
      <c r="B320" s="331"/>
      <c r="C320" s="407" t="s">
        <v>1047</v>
      </c>
      <c r="D320" s="95"/>
      <c r="E320" s="95"/>
      <c r="F320" s="95"/>
      <c r="G320" s="95"/>
      <c r="H320" s="198">
        <f t="shared" si="236"/>
        <v>0</v>
      </c>
      <c r="I320" s="95"/>
      <c r="J320" s="95"/>
      <c r="K320" s="95"/>
      <c r="L320" s="95"/>
      <c r="M320" s="95"/>
      <c r="N320" s="95"/>
      <c r="O320" s="201">
        <f t="shared" si="229"/>
        <v>0</v>
      </c>
      <c r="P320" s="95"/>
      <c r="Q320" s="95"/>
      <c r="R320" s="95"/>
      <c r="S320" s="95"/>
      <c r="T320" s="95"/>
      <c r="U320" s="95"/>
      <c r="V320" s="201">
        <f t="shared" si="231"/>
        <v>0</v>
      </c>
      <c r="W320" s="200">
        <f t="shared" si="232"/>
        <v>0</v>
      </c>
      <c r="X320" s="308">
        <f t="shared" si="233"/>
        <v>0</v>
      </c>
      <c r="Y320" s="95"/>
      <c r="Z320" s="95"/>
      <c r="AA320" s="198">
        <f t="shared" si="237"/>
        <v>0</v>
      </c>
      <c r="AB320" s="308">
        <f t="shared" si="234"/>
        <v>0</v>
      </c>
      <c r="AC320" s="95"/>
      <c r="AD320" s="95"/>
      <c r="AE320" s="198">
        <f t="shared" si="242"/>
        <v>0</v>
      </c>
      <c r="AF320" s="308">
        <f t="shared" si="235"/>
        <v>0</v>
      </c>
    </row>
    <row r="321" spans="1:32" ht="12.95" customHeight="1" outlineLevel="2">
      <c r="A321" s="325"/>
      <c r="B321" s="331"/>
      <c r="C321" s="335" t="s">
        <v>1042</v>
      </c>
      <c r="D321" s="95"/>
      <c r="E321" s="95"/>
      <c r="F321" s="95"/>
      <c r="G321" s="95"/>
      <c r="H321" s="198">
        <f t="shared" si="236"/>
        <v>0</v>
      </c>
      <c r="I321" s="95"/>
      <c r="J321" s="95"/>
      <c r="K321" s="95"/>
      <c r="L321" s="95"/>
      <c r="M321" s="95"/>
      <c r="N321" s="95"/>
      <c r="O321" s="201">
        <f t="shared" si="229"/>
        <v>0</v>
      </c>
      <c r="P321" s="95"/>
      <c r="Q321" s="95"/>
      <c r="R321" s="95"/>
      <c r="S321" s="95"/>
      <c r="T321" s="95"/>
      <c r="U321" s="95"/>
      <c r="V321" s="201">
        <f t="shared" si="231"/>
        <v>0</v>
      </c>
      <c r="W321" s="200">
        <f t="shared" si="232"/>
        <v>0</v>
      </c>
      <c r="X321" s="308">
        <f t="shared" si="233"/>
        <v>0</v>
      </c>
      <c r="Y321" s="95"/>
      <c r="Z321" s="95"/>
      <c r="AA321" s="198">
        <f t="shared" si="237"/>
        <v>0</v>
      </c>
      <c r="AB321" s="308">
        <f t="shared" si="234"/>
        <v>0</v>
      </c>
      <c r="AC321" s="95"/>
      <c r="AD321" s="95"/>
      <c r="AE321" s="198">
        <f t="shared" si="242"/>
        <v>0</v>
      </c>
      <c r="AF321" s="308">
        <f t="shared" si="235"/>
        <v>0</v>
      </c>
    </row>
    <row r="322" spans="1:32" ht="12.95" customHeight="1" outlineLevel="1">
      <c r="A322" s="325"/>
      <c r="B322" s="331" t="s">
        <v>1097</v>
      </c>
      <c r="C322" s="334" t="s">
        <v>1026</v>
      </c>
      <c r="D322" s="198">
        <f>SUM(D323:D344)</f>
        <v>0</v>
      </c>
      <c r="E322" s="198">
        <f>SUM(E323:E344)</f>
        <v>0</v>
      </c>
      <c r="F322" s="198">
        <f>SUM(F323:F344)</f>
        <v>0</v>
      </c>
      <c r="G322" s="198">
        <f>SUM(G323:G344)</f>
        <v>0</v>
      </c>
      <c r="H322" s="198">
        <f t="shared" si="236"/>
        <v>0</v>
      </c>
      <c r="I322" s="198">
        <f t="shared" ref="I322:N322" si="243">SUM(I323:I344)</f>
        <v>0</v>
      </c>
      <c r="J322" s="198">
        <f t="shared" si="243"/>
        <v>0</v>
      </c>
      <c r="K322" s="198">
        <f t="shared" si="243"/>
        <v>0</v>
      </c>
      <c r="L322" s="198">
        <f t="shared" si="243"/>
        <v>0</v>
      </c>
      <c r="M322" s="198">
        <f t="shared" si="243"/>
        <v>0</v>
      </c>
      <c r="N322" s="198">
        <f t="shared" si="243"/>
        <v>0</v>
      </c>
      <c r="O322" s="200">
        <f t="shared" si="229"/>
        <v>0</v>
      </c>
      <c r="P322" s="198">
        <f t="shared" ref="P322:U322" si="244">SUM(P323:P344)</f>
        <v>0</v>
      </c>
      <c r="Q322" s="198">
        <f t="shared" si="244"/>
        <v>0</v>
      </c>
      <c r="R322" s="198">
        <f t="shared" si="244"/>
        <v>0</v>
      </c>
      <c r="S322" s="198">
        <f t="shared" si="244"/>
        <v>0</v>
      </c>
      <c r="T322" s="198">
        <f t="shared" si="244"/>
        <v>0</v>
      </c>
      <c r="U322" s="198">
        <f t="shared" si="244"/>
        <v>0</v>
      </c>
      <c r="V322" s="200">
        <f t="shared" si="231"/>
        <v>0</v>
      </c>
      <c r="W322" s="200">
        <f t="shared" si="232"/>
        <v>0</v>
      </c>
      <c r="X322" s="209">
        <f t="shared" si="233"/>
        <v>0</v>
      </c>
      <c r="Y322" s="198">
        <f>SUM(Y323:Y344)</f>
        <v>0</v>
      </c>
      <c r="Z322" s="198">
        <f>SUM(Z323:Z344)</f>
        <v>0</v>
      </c>
      <c r="AA322" s="198">
        <f>SUM(AA323:AA344)</f>
        <v>0</v>
      </c>
      <c r="AB322" s="209">
        <f t="shared" si="234"/>
        <v>0</v>
      </c>
      <c r="AC322" s="198">
        <f>SUM(AC323:AC344)</f>
        <v>0</v>
      </c>
      <c r="AD322" s="198">
        <f>SUM(AD323:AD344)</f>
        <v>0</v>
      </c>
      <c r="AE322" s="198">
        <f>SUM(AE323:AE344)</f>
        <v>0</v>
      </c>
      <c r="AF322" s="209">
        <f t="shared" si="235"/>
        <v>0</v>
      </c>
    </row>
    <row r="323" spans="1:32" ht="12.95" customHeight="1" outlineLevel="2">
      <c r="A323" s="325"/>
      <c r="B323" s="331"/>
      <c r="C323" s="335" t="s">
        <v>1027</v>
      </c>
      <c r="D323" s="95"/>
      <c r="E323" s="95"/>
      <c r="F323" s="95"/>
      <c r="G323" s="95"/>
      <c r="H323" s="198">
        <f t="shared" si="236"/>
        <v>0</v>
      </c>
      <c r="I323" s="95"/>
      <c r="J323" s="95"/>
      <c r="K323" s="95"/>
      <c r="L323" s="95"/>
      <c r="M323" s="95"/>
      <c r="N323" s="95"/>
      <c r="O323" s="201">
        <f t="shared" si="229"/>
        <v>0</v>
      </c>
      <c r="P323" s="95"/>
      <c r="Q323" s="95"/>
      <c r="R323" s="95"/>
      <c r="S323" s="95"/>
      <c r="T323" s="95"/>
      <c r="U323" s="95"/>
      <c r="V323" s="201">
        <f t="shared" si="231"/>
        <v>0</v>
      </c>
      <c r="W323" s="200">
        <f t="shared" si="232"/>
        <v>0</v>
      </c>
      <c r="X323" s="308">
        <f t="shared" si="233"/>
        <v>0</v>
      </c>
      <c r="Y323" s="95"/>
      <c r="Z323" s="95"/>
      <c r="AA323" s="198">
        <f t="shared" si="237"/>
        <v>0</v>
      </c>
      <c r="AB323" s="308">
        <f t="shared" si="234"/>
        <v>0</v>
      </c>
      <c r="AC323" s="95"/>
      <c r="AD323" s="95"/>
      <c r="AE323" s="198">
        <f t="shared" ref="AE323:AE345" si="245">AC323+AD323</f>
        <v>0</v>
      </c>
      <c r="AF323" s="308">
        <f t="shared" si="235"/>
        <v>0</v>
      </c>
    </row>
    <row r="324" spans="1:32" ht="12.95" customHeight="1" outlineLevel="2">
      <c r="A324" s="325"/>
      <c r="B324" s="331"/>
      <c r="C324" s="335" t="s">
        <v>1028</v>
      </c>
      <c r="D324" s="95"/>
      <c r="E324" s="95"/>
      <c r="F324" s="95"/>
      <c r="G324" s="95"/>
      <c r="H324" s="198">
        <f t="shared" si="236"/>
        <v>0</v>
      </c>
      <c r="I324" s="95"/>
      <c r="J324" s="95"/>
      <c r="K324" s="95"/>
      <c r="L324" s="95"/>
      <c r="M324" s="95"/>
      <c r="N324" s="95"/>
      <c r="O324" s="201">
        <f t="shared" si="229"/>
        <v>0</v>
      </c>
      <c r="P324" s="95"/>
      <c r="Q324" s="95"/>
      <c r="R324" s="95"/>
      <c r="S324" s="95"/>
      <c r="T324" s="95"/>
      <c r="U324" s="95"/>
      <c r="V324" s="201">
        <f t="shared" si="231"/>
        <v>0</v>
      </c>
      <c r="W324" s="200">
        <f t="shared" si="232"/>
        <v>0</v>
      </c>
      <c r="X324" s="308">
        <f t="shared" si="233"/>
        <v>0</v>
      </c>
      <c r="Y324" s="95"/>
      <c r="Z324" s="95"/>
      <c r="AA324" s="198">
        <f t="shared" si="237"/>
        <v>0</v>
      </c>
      <c r="AB324" s="308">
        <f t="shared" si="234"/>
        <v>0</v>
      </c>
      <c r="AC324" s="95"/>
      <c r="AD324" s="95"/>
      <c r="AE324" s="198">
        <f t="shared" si="245"/>
        <v>0</v>
      </c>
      <c r="AF324" s="308">
        <f t="shared" si="235"/>
        <v>0</v>
      </c>
    </row>
    <row r="325" spans="1:32" ht="12.95" customHeight="1" outlineLevel="2">
      <c r="A325" s="325"/>
      <c r="B325" s="331"/>
      <c r="C325" s="335" t="s">
        <v>1029</v>
      </c>
      <c r="D325" s="95"/>
      <c r="E325" s="95"/>
      <c r="F325" s="95"/>
      <c r="G325" s="95"/>
      <c r="H325" s="198">
        <f t="shared" si="236"/>
        <v>0</v>
      </c>
      <c r="I325" s="95"/>
      <c r="J325" s="95"/>
      <c r="K325" s="95"/>
      <c r="L325" s="95"/>
      <c r="M325" s="95"/>
      <c r="N325" s="95"/>
      <c r="O325" s="201">
        <f t="shared" si="229"/>
        <v>0</v>
      </c>
      <c r="P325" s="95"/>
      <c r="Q325" s="95"/>
      <c r="R325" s="95"/>
      <c r="S325" s="95"/>
      <c r="T325" s="95"/>
      <c r="U325" s="95"/>
      <c r="V325" s="201">
        <f t="shared" si="231"/>
        <v>0</v>
      </c>
      <c r="W325" s="200">
        <f t="shared" si="232"/>
        <v>0</v>
      </c>
      <c r="X325" s="308">
        <f t="shared" si="233"/>
        <v>0</v>
      </c>
      <c r="Y325" s="95"/>
      <c r="Z325" s="95"/>
      <c r="AA325" s="198">
        <f t="shared" si="237"/>
        <v>0</v>
      </c>
      <c r="AB325" s="308">
        <f t="shared" si="234"/>
        <v>0</v>
      </c>
      <c r="AC325" s="95"/>
      <c r="AD325" s="95"/>
      <c r="AE325" s="198">
        <f t="shared" si="245"/>
        <v>0</v>
      </c>
      <c r="AF325" s="308">
        <f t="shared" si="235"/>
        <v>0</v>
      </c>
    </row>
    <row r="326" spans="1:32" ht="12.95" customHeight="1" outlineLevel="2">
      <c r="A326" s="325"/>
      <c r="B326" s="331"/>
      <c r="C326" s="335" t="s">
        <v>1030</v>
      </c>
      <c r="D326" s="95"/>
      <c r="E326" s="95"/>
      <c r="F326" s="95"/>
      <c r="G326" s="95"/>
      <c r="H326" s="198">
        <f t="shared" si="236"/>
        <v>0</v>
      </c>
      <c r="I326" s="95"/>
      <c r="J326" s="95"/>
      <c r="K326" s="95"/>
      <c r="L326" s="95"/>
      <c r="M326" s="95"/>
      <c r="N326" s="95"/>
      <c r="O326" s="201">
        <f t="shared" si="229"/>
        <v>0</v>
      </c>
      <c r="P326" s="95"/>
      <c r="Q326" s="95"/>
      <c r="R326" s="95"/>
      <c r="S326" s="95"/>
      <c r="T326" s="95"/>
      <c r="U326" s="95"/>
      <c r="V326" s="201">
        <f t="shared" si="231"/>
        <v>0</v>
      </c>
      <c r="W326" s="200">
        <f t="shared" si="232"/>
        <v>0</v>
      </c>
      <c r="X326" s="308">
        <f t="shared" si="233"/>
        <v>0</v>
      </c>
      <c r="Y326" s="95"/>
      <c r="Z326" s="95"/>
      <c r="AA326" s="198">
        <f t="shared" si="237"/>
        <v>0</v>
      </c>
      <c r="AB326" s="308">
        <f t="shared" si="234"/>
        <v>0</v>
      </c>
      <c r="AC326" s="95"/>
      <c r="AD326" s="95"/>
      <c r="AE326" s="198">
        <f t="shared" si="245"/>
        <v>0</v>
      </c>
      <c r="AF326" s="308">
        <f t="shared" si="235"/>
        <v>0</v>
      </c>
    </row>
    <row r="327" spans="1:32" ht="12.95" customHeight="1" outlineLevel="2">
      <c r="A327" s="325"/>
      <c r="B327" s="331"/>
      <c r="C327" s="335" t="s">
        <v>1031</v>
      </c>
      <c r="D327" s="95"/>
      <c r="E327" s="95"/>
      <c r="F327" s="95"/>
      <c r="G327" s="95"/>
      <c r="H327" s="198">
        <f t="shared" si="236"/>
        <v>0</v>
      </c>
      <c r="I327" s="95"/>
      <c r="J327" s="95"/>
      <c r="K327" s="95"/>
      <c r="L327" s="95"/>
      <c r="M327" s="95"/>
      <c r="N327" s="95"/>
      <c r="O327" s="201">
        <f t="shared" si="229"/>
        <v>0</v>
      </c>
      <c r="P327" s="95"/>
      <c r="Q327" s="95"/>
      <c r="R327" s="95"/>
      <c r="S327" s="95"/>
      <c r="T327" s="95"/>
      <c r="U327" s="95"/>
      <c r="V327" s="201">
        <f t="shared" si="231"/>
        <v>0</v>
      </c>
      <c r="W327" s="200">
        <f t="shared" si="232"/>
        <v>0</v>
      </c>
      <c r="X327" s="308">
        <f t="shared" si="233"/>
        <v>0</v>
      </c>
      <c r="Y327" s="95"/>
      <c r="Z327" s="95"/>
      <c r="AA327" s="198">
        <f t="shared" si="237"/>
        <v>0</v>
      </c>
      <c r="AB327" s="308">
        <f t="shared" si="234"/>
        <v>0</v>
      </c>
      <c r="AC327" s="95"/>
      <c r="AD327" s="95"/>
      <c r="AE327" s="198">
        <f t="shared" si="245"/>
        <v>0</v>
      </c>
      <c r="AF327" s="308">
        <f t="shared" si="235"/>
        <v>0</v>
      </c>
    </row>
    <row r="328" spans="1:32" ht="12.95" customHeight="1" outlineLevel="2">
      <c r="A328" s="325"/>
      <c r="B328" s="331"/>
      <c r="C328" s="335" t="s">
        <v>1032</v>
      </c>
      <c r="D328" s="95"/>
      <c r="E328" s="95"/>
      <c r="F328" s="95"/>
      <c r="G328" s="95"/>
      <c r="H328" s="198">
        <f t="shared" si="236"/>
        <v>0</v>
      </c>
      <c r="I328" s="95"/>
      <c r="J328" s="95"/>
      <c r="K328" s="95"/>
      <c r="L328" s="95"/>
      <c r="M328" s="95"/>
      <c r="N328" s="95"/>
      <c r="O328" s="201">
        <f t="shared" si="229"/>
        <v>0</v>
      </c>
      <c r="P328" s="95"/>
      <c r="Q328" s="95"/>
      <c r="R328" s="95"/>
      <c r="S328" s="95"/>
      <c r="T328" s="95"/>
      <c r="U328" s="95"/>
      <c r="V328" s="201">
        <f t="shared" si="231"/>
        <v>0</v>
      </c>
      <c r="W328" s="200">
        <f t="shared" si="232"/>
        <v>0</v>
      </c>
      <c r="X328" s="308">
        <f t="shared" si="233"/>
        <v>0</v>
      </c>
      <c r="Y328" s="95"/>
      <c r="Z328" s="95"/>
      <c r="AA328" s="198">
        <f t="shared" si="237"/>
        <v>0</v>
      </c>
      <c r="AB328" s="308">
        <f t="shared" si="234"/>
        <v>0</v>
      </c>
      <c r="AC328" s="95"/>
      <c r="AD328" s="95"/>
      <c r="AE328" s="198">
        <f t="shared" si="245"/>
        <v>0</v>
      </c>
      <c r="AF328" s="308">
        <f t="shared" si="235"/>
        <v>0</v>
      </c>
    </row>
    <row r="329" spans="1:32" ht="12.95" customHeight="1" outlineLevel="2">
      <c r="A329" s="325"/>
      <c r="B329" s="331"/>
      <c r="C329" s="335" t="s">
        <v>1033</v>
      </c>
      <c r="D329" s="95"/>
      <c r="E329" s="95"/>
      <c r="F329" s="95"/>
      <c r="G329" s="95"/>
      <c r="H329" s="198">
        <f t="shared" si="236"/>
        <v>0</v>
      </c>
      <c r="I329" s="95"/>
      <c r="J329" s="95"/>
      <c r="K329" s="95"/>
      <c r="L329" s="95"/>
      <c r="M329" s="95"/>
      <c r="N329" s="95"/>
      <c r="O329" s="201">
        <f t="shared" si="229"/>
        <v>0</v>
      </c>
      <c r="P329" s="95"/>
      <c r="Q329" s="95"/>
      <c r="R329" s="95"/>
      <c r="S329" s="95"/>
      <c r="T329" s="95"/>
      <c r="U329" s="95"/>
      <c r="V329" s="201">
        <f t="shared" si="231"/>
        <v>0</v>
      </c>
      <c r="W329" s="200">
        <f t="shared" si="232"/>
        <v>0</v>
      </c>
      <c r="X329" s="308">
        <f t="shared" si="233"/>
        <v>0</v>
      </c>
      <c r="Y329" s="95"/>
      <c r="Z329" s="95"/>
      <c r="AA329" s="198">
        <f t="shared" si="237"/>
        <v>0</v>
      </c>
      <c r="AB329" s="308">
        <f t="shared" si="234"/>
        <v>0</v>
      </c>
      <c r="AC329" s="95"/>
      <c r="AD329" s="95"/>
      <c r="AE329" s="198">
        <f t="shared" si="245"/>
        <v>0</v>
      </c>
      <c r="AF329" s="308">
        <f t="shared" si="235"/>
        <v>0</v>
      </c>
    </row>
    <row r="330" spans="1:32" ht="12.95" customHeight="1" outlineLevel="2">
      <c r="A330" s="325"/>
      <c r="B330" s="331"/>
      <c r="C330" s="335" t="s">
        <v>1034</v>
      </c>
      <c r="D330" s="95"/>
      <c r="E330" s="95"/>
      <c r="F330" s="95"/>
      <c r="G330" s="95"/>
      <c r="H330" s="198">
        <f t="shared" si="236"/>
        <v>0</v>
      </c>
      <c r="I330" s="95"/>
      <c r="J330" s="95"/>
      <c r="K330" s="95"/>
      <c r="L330" s="95"/>
      <c r="M330" s="95"/>
      <c r="N330" s="95"/>
      <c r="O330" s="201">
        <f t="shared" si="229"/>
        <v>0</v>
      </c>
      <c r="P330" s="95"/>
      <c r="Q330" s="95"/>
      <c r="R330" s="95"/>
      <c r="S330" s="95"/>
      <c r="T330" s="95"/>
      <c r="U330" s="95"/>
      <c r="V330" s="201">
        <f t="shared" si="231"/>
        <v>0</v>
      </c>
      <c r="W330" s="200">
        <f t="shared" si="232"/>
        <v>0</v>
      </c>
      <c r="X330" s="308">
        <f t="shared" si="233"/>
        <v>0</v>
      </c>
      <c r="Y330" s="95"/>
      <c r="Z330" s="95"/>
      <c r="AA330" s="198">
        <f t="shared" si="237"/>
        <v>0</v>
      </c>
      <c r="AB330" s="308">
        <f t="shared" si="234"/>
        <v>0</v>
      </c>
      <c r="AC330" s="95"/>
      <c r="AD330" s="95"/>
      <c r="AE330" s="198">
        <f t="shared" si="245"/>
        <v>0</v>
      </c>
      <c r="AF330" s="308">
        <f t="shared" si="235"/>
        <v>0</v>
      </c>
    </row>
    <row r="331" spans="1:32" ht="12.95" customHeight="1" outlineLevel="2">
      <c r="A331" s="325"/>
      <c r="B331" s="331"/>
      <c r="C331" s="335" t="s">
        <v>1035</v>
      </c>
      <c r="D331" s="95"/>
      <c r="E331" s="95"/>
      <c r="F331" s="95"/>
      <c r="G331" s="95"/>
      <c r="H331" s="198">
        <f t="shared" si="236"/>
        <v>0</v>
      </c>
      <c r="I331" s="95"/>
      <c r="J331" s="95"/>
      <c r="K331" s="95"/>
      <c r="L331" s="95"/>
      <c r="M331" s="95"/>
      <c r="N331" s="95"/>
      <c r="O331" s="201">
        <f t="shared" si="229"/>
        <v>0</v>
      </c>
      <c r="P331" s="95"/>
      <c r="Q331" s="95"/>
      <c r="R331" s="95"/>
      <c r="S331" s="95"/>
      <c r="T331" s="95"/>
      <c r="U331" s="95"/>
      <c r="V331" s="201">
        <f t="shared" si="231"/>
        <v>0</v>
      </c>
      <c r="W331" s="200">
        <f t="shared" si="232"/>
        <v>0</v>
      </c>
      <c r="X331" s="308">
        <f t="shared" si="233"/>
        <v>0</v>
      </c>
      <c r="Y331" s="95"/>
      <c r="Z331" s="95"/>
      <c r="AA331" s="198">
        <f t="shared" si="237"/>
        <v>0</v>
      </c>
      <c r="AB331" s="308">
        <f t="shared" si="234"/>
        <v>0</v>
      </c>
      <c r="AC331" s="95"/>
      <c r="AD331" s="95"/>
      <c r="AE331" s="198">
        <f t="shared" si="245"/>
        <v>0</v>
      </c>
      <c r="AF331" s="308">
        <f t="shared" si="235"/>
        <v>0</v>
      </c>
    </row>
    <row r="332" spans="1:32" ht="12.95" customHeight="1" outlineLevel="2">
      <c r="A332" s="325"/>
      <c r="B332" s="331"/>
      <c r="C332" s="335" t="s">
        <v>1036</v>
      </c>
      <c r="D332" s="95"/>
      <c r="E332" s="95"/>
      <c r="F332" s="95"/>
      <c r="G332" s="95"/>
      <c r="H332" s="198">
        <f t="shared" si="236"/>
        <v>0</v>
      </c>
      <c r="I332" s="95"/>
      <c r="J332" s="95"/>
      <c r="K332" s="95"/>
      <c r="L332" s="95"/>
      <c r="M332" s="95"/>
      <c r="N332" s="95"/>
      <c r="O332" s="201">
        <f t="shared" si="229"/>
        <v>0</v>
      </c>
      <c r="P332" s="95"/>
      <c r="Q332" s="95"/>
      <c r="R332" s="95"/>
      <c r="S332" s="95"/>
      <c r="T332" s="95"/>
      <c r="U332" s="95"/>
      <c r="V332" s="201">
        <f t="shared" si="231"/>
        <v>0</v>
      </c>
      <c r="W332" s="200">
        <f t="shared" si="232"/>
        <v>0</v>
      </c>
      <c r="X332" s="308">
        <f t="shared" si="233"/>
        <v>0</v>
      </c>
      <c r="Y332" s="95"/>
      <c r="Z332" s="95"/>
      <c r="AA332" s="198">
        <f t="shared" si="237"/>
        <v>0</v>
      </c>
      <c r="AB332" s="308">
        <f t="shared" si="234"/>
        <v>0</v>
      </c>
      <c r="AC332" s="95"/>
      <c r="AD332" s="95"/>
      <c r="AE332" s="198">
        <f t="shared" si="245"/>
        <v>0</v>
      </c>
      <c r="AF332" s="308">
        <f t="shared" si="235"/>
        <v>0</v>
      </c>
    </row>
    <row r="333" spans="1:32" ht="12.95" customHeight="1" outlineLevel="2">
      <c r="A333" s="325"/>
      <c r="B333" s="331"/>
      <c r="C333" s="335" t="s">
        <v>1037</v>
      </c>
      <c r="D333" s="95"/>
      <c r="E333" s="95"/>
      <c r="F333" s="95"/>
      <c r="G333" s="95"/>
      <c r="H333" s="198">
        <f t="shared" si="236"/>
        <v>0</v>
      </c>
      <c r="I333" s="95"/>
      <c r="J333" s="95"/>
      <c r="K333" s="95"/>
      <c r="L333" s="95"/>
      <c r="M333" s="95"/>
      <c r="N333" s="95"/>
      <c r="O333" s="201">
        <f t="shared" si="229"/>
        <v>0</v>
      </c>
      <c r="P333" s="95"/>
      <c r="Q333" s="95"/>
      <c r="R333" s="95"/>
      <c r="S333" s="95"/>
      <c r="T333" s="95"/>
      <c r="U333" s="95"/>
      <c r="V333" s="201">
        <f t="shared" si="231"/>
        <v>0</v>
      </c>
      <c r="W333" s="200">
        <f t="shared" si="232"/>
        <v>0</v>
      </c>
      <c r="X333" s="308">
        <f t="shared" si="233"/>
        <v>0</v>
      </c>
      <c r="Y333" s="95"/>
      <c r="Z333" s="95"/>
      <c r="AA333" s="198">
        <f t="shared" si="237"/>
        <v>0</v>
      </c>
      <c r="AB333" s="308">
        <f t="shared" si="234"/>
        <v>0</v>
      </c>
      <c r="AC333" s="95"/>
      <c r="AD333" s="95"/>
      <c r="AE333" s="198">
        <f t="shared" si="245"/>
        <v>0</v>
      </c>
      <c r="AF333" s="308">
        <f t="shared" si="235"/>
        <v>0</v>
      </c>
    </row>
    <row r="334" spans="1:32" ht="12.95" customHeight="1" outlineLevel="2">
      <c r="A334" s="325"/>
      <c r="B334" s="331"/>
      <c r="C334" s="335" t="s">
        <v>1038</v>
      </c>
      <c r="D334" s="95"/>
      <c r="E334" s="95"/>
      <c r="F334" s="95"/>
      <c r="G334" s="95"/>
      <c r="H334" s="198">
        <f t="shared" si="236"/>
        <v>0</v>
      </c>
      <c r="I334" s="95"/>
      <c r="J334" s="95"/>
      <c r="K334" s="95"/>
      <c r="L334" s="95"/>
      <c r="M334" s="95"/>
      <c r="N334" s="95"/>
      <c r="O334" s="201">
        <f t="shared" si="229"/>
        <v>0</v>
      </c>
      <c r="P334" s="95"/>
      <c r="Q334" s="95"/>
      <c r="R334" s="95"/>
      <c r="S334" s="95"/>
      <c r="T334" s="95"/>
      <c r="U334" s="95"/>
      <c r="V334" s="201">
        <f t="shared" si="231"/>
        <v>0</v>
      </c>
      <c r="W334" s="200">
        <f t="shared" si="232"/>
        <v>0</v>
      </c>
      <c r="X334" s="308">
        <f t="shared" si="233"/>
        <v>0</v>
      </c>
      <c r="Y334" s="95"/>
      <c r="Z334" s="95"/>
      <c r="AA334" s="198">
        <f t="shared" si="237"/>
        <v>0</v>
      </c>
      <c r="AB334" s="308">
        <f t="shared" si="234"/>
        <v>0</v>
      </c>
      <c r="AC334" s="95"/>
      <c r="AD334" s="95"/>
      <c r="AE334" s="198">
        <f t="shared" si="245"/>
        <v>0</v>
      </c>
      <c r="AF334" s="308">
        <f t="shared" si="235"/>
        <v>0</v>
      </c>
    </row>
    <row r="335" spans="1:32" ht="12.95" customHeight="1" outlineLevel="2">
      <c r="A335" s="325"/>
      <c r="B335" s="331"/>
      <c r="C335" s="335" t="s">
        <v>1039</v>
      </c>
      <c r="D335" s="95"/>
      <c r="E335" s="95"/>
      <c r="F335" s="95"/>
      <c r="G335" s="95"/>
      <c r="H335" s="198">
        <f t="shared" si="236"/>
        <v>0</v>
      </c>
      <c r="I335" s="95"/>
      <c r="J335" s="95"/>
      <c r="K335" s="95"/>
      <c r="L335" s="95"/>
      <c r="M335" s="95"/>
      <c r="N335" s="95"/>
      <c r="O335" s="201">
        <f t="shared" si="229"/>
        <v>0</v>
      </c>
      <c r="P335" s="95"/>
      <c r="Q335" s="95"/>
      <c r="R335" s="95"/>
      <c r="S335" s="95"/>
      <c r="T335" s="95"/>
      <c r="U335" s="95"/>
      <c r="V335" s="201">
        <f t="shared" si="231"/>
        <v>0</v>
      </c>
      <c r="W335" s="200">
        <f t="shared" si="232"/>
        <v>0</v>
      </c>
      <c r="X335" s="308">
        <f t="shared" si="233"/>
        <v>0</v>
      </c>
      <c r="Y335" s="95"/>
      <c r="Z335" s="95"/>
      <c r="AA335" s="198">
        <f t="shared" si="237"/>
        <v>0</v>
      </c>
      <c r="AB335" s="308">
        <f t="shared" si="234"/>
        <v>0</v>
      </c>
      <c r="AC335" s="95"/>
      <c r="AD335" s="95"/>
      <c r="AE335" s="198">
        <f t="shared" si="245"/>
        <v>0</v>
      </c>
      <c r="AF335" s="308">
        <f t="shared" si="235"/>
        <v>0</v>
      </c>
    </row>
    <row r="336" spans="1:32" ht="12.95" customHeight="1" outlineLevel="2">
      <c r="A336" s="325"/>
      <c r="B336" s="331"/>
      <c r="C336" s="335" t="s">
        <v>1040</v>
      </c>
      <c r="D336" s="95"/>
      <c r="E336" s="95"/>
      <c r="F336" s="95"/>
      <c r="G336" s="95"/>
      <c r="H336" s="198">
        <f t="shared" si="236"/>
        <v>0</v>
      </c>
      <c r="I336" s="95"/>
      <c r="J336" s="95"/>
      <c r="K336" s="95"/>
      <c r="L336" s="95"/>
      <c r="M336" s="95"/>
      <c r="N336" s="95"/>
      <c r="O336" s="201">
        <f t="shared" si="229"/>
        <v>0</v>
      </c>
      <c r="P336" s="95"/>
      <c r="Q336" s="95"/>
      <c r="R336" s="95"/>
      <c r="S336" s="95"/>
      <c r="T336" s="95"/>
      <c r="U336" s="95"/>
      <c r="V336" s="201">
        <f t="shared" si="231"/>
        <v>0</v>
      </c>
      <c r="W336" s="200">
        <f t="shared" si="232"/>
        <v>0</v>
      </c>
      <c r="X336" s="308">
        <f t="shared" si="233"/>
        <v>0</v>
      </c>
      <c r="Y336" s="95"/>
      <c r="Z336" s="95"/>
      <c r="AA336" s="198">
        <f t="shared" si="237"/>
        <v>0</v>
      </c>
      <c r="AB336" s="308">
        <f t="shared" si="234"/>
        <v>0</v>
      </c>
      <c r="AC336" s="95"/>
      <c r="AD336" s="95"/>
      <c r="AE336" s="198">
        <f t="shared" si="245"/>
        <v>0</v>
      </c>
      <c r="AF336" s="308">
        <f t="shared" si="235"/>
        <v>0</v>
      </c>
    </row>
    <row r="337" spans="1:32" ht="12.95" customHeight="1" outlineLevel="2">
      <c r="A337" s="325"/>
      <c r="B337" s="331"/>
      <c r="C337" s="335" t="s">
        <v>1041</v>
      </c>
      <c r="D337" s="95"/>
      <c r="E337" s="95"/>
      <c r="F337" s="95"/>
      <c r="G337" s="95"/>
      <c r="H337" s="198">
        <f t="shared" si="236"/>
        <v>0</v>
      </c>
      <c r="I337" s="95"/>
      <c r="J337" s="95"/>
      <c r="K337" s="95"/>
      <c r="L337" s="95"/>
      <c r="M337" s="95"/>
      <c r="N337" s="95"/>
      <c r="O337" s="201">
        <f t="shared" si="229"/>
        <v>0</v>
      </c>
      <c r="P337" s="95"/>
      <c r="Q337" s="95"/>
      <c r="R337" s="95"/>
      <c r="S337" s="95"/>
      <c r="T337" s="95"/>
      <c r="U337" s="95"/>
      <c r="V337" s="201">
        <f t="shared" si="231"/>
        <v>0</v>
      </c>
      <c r="W337" s="200">
        <f t="shared" si="232"/>
        <v>0</v>
      </c>
      <c r="X337" s="308">
        <f t="shared" si="233"/>
        <v>0</v>
      </c>
      <c r="Y337" s="95"/>
      <c r="Z337" s="95"/>
      <c r="AA337" s="198">
        <f t="shared" si="237"/>
        <v>0</v>
      </c>
      <c r="AB337" s="308">
        <f t="shared" si="234"/>
        <v>0</v>
      </c>
      <c r="AC337" s="95"/>
      <c r="AD337" s="95"/>
      <c r="AE337" s="198">
        <f t="shared" si="245"/>
        <v>0</v>
      </c>
      <c r="AF337" s="308">
        <f t="shared" si="235"/>
        <v>0</v>
      </c>
    </row>
    <row r="338" spans="1:32" ht="12.95" customHeight="1" outlineLevel="2">
      <c r="A338" s="325"/>
      <c r="B338" s="331"/>
      <c r="C338" s="407" t="s">
        <v>1048</v>
      </c>
      <c r="D338" s="95"/>
      <c r="E338" s="95"/>
      <c r="F338" s="95"/>
      <c r="G338" s="95"/>
      <c r="H338" s="198">
        <f t="shared" si="236"/>
        <v>0</v>
      </c>
      <c r="I338" s="95"/>
      <c r="J338" s="95"/>
      <c r="K338" s="95"/>
      <c r="L338" s="95"/>
      <c r="M338" s="95"/>
      <c r="N338" s="95"/>
      <c r="O338" s="201">
        <f t="shared" si="229"/>
        <v>0</v>
      </c>
      <c r="P338" s="95"/>
      <c r="Q338" s="95"/>
      <c r="R338" s="95"/>
      <c r="S338" s="95"/>
      <c r="T338" s="95"/>
      <c r="U338" s="95"/>
      <c r="V338" s="201">
        <f t="shared" si="231"/>
        <v>0</v>
      </c>
      <c r="W338" s="200">
        <f t="shared" si="232"/>
        <v>0</v>
      </c>
      <c r="X338" s="308">
        <f t="shared" si="233"/>
        <v>0</v>
      </c>
      <c r="Y338" s="95"/>
      <c r="Z338" s="95"/>
      <c r="AA338" s="198">
        <f t="shared" si="237"/>
        <v>0</v>
      </c>
      <c r="AB338" s="308">
        <f t="shared" si="234"/>
        <v>0</v>
      </c>
      <c r="AC338" s="95"/>
      <c r="AD338" s="95"/>
      <c r="AE338" s="198">
        <f t="shared" si="245"/>
        <v>0</v>
      </c>
      <c r="AF338" s="308">
        <f t="shared" si="235"/>
        <v>0</v>
      </c>
    </row>
    <row r="339" spans="1:32" ht="12.95" customHeight="1" outlineLevel="2">
      <c r="A339" s="325"/>
      <c r="B339" s="331"/>
      <c r="C339" s="333" t="s">
        <v>1057</v>
      </c>
      <c r="D339" s="95"/>
      <c r="E339" s="95"/>
      <c r="F339" s="95"/>
      <c r="G339" s="95"/>
      <c r="H339" s="198">
        <f t="shared" si="236"/>
        <v>0</v>
      </c>
      <c r="I339" s="95"/>
      <c r="J339" s="95"/>
      <c r="K339" s="95"/>
      <c r="L339" s="95"/>
      <c r="M339" s="95"/>
      <c r="N339" s="95"/>
      <c r="O339" s="201">
        <f t="shared" si="229"/>
        <v>0</v>
      </c>
      <c r="P339" s="95"/>
      <c r="Q339" s="95"/>
      <c r="R339" s="95"/>
      <c r="S339" s="95"/>
      <c r="T339" s="95"/>
      <c r="U339" s="95"/>
      <c r="V339" s="201">
        <f t="shared" si="231"/>
        <v>0</v>
      </c>
      <c r="W339" s="200">
        <f t="shared" si="232"/>
        <v>0</v>
      </c>
      <c r="X339" s="308">
        <f t="shared" si="233"/>
        <v>0</v>
      </c>
      <c r="Y339" s="95"/>
      <c r="Z339" s="95"/>
      <c r="AA339" s="198">
        <f t="shared" si="237"/>
        <v>0</v>
      </c>
      <c r="AB339" s="308">
        <f t="shared" si="234"/>
        <v>0</v>
      </c>
      <c r="AC339" s="95"/>
      <c r="AD339" s="95"/>
      <c r="AE339" s="198">
        <f t="shared" si="245"/>
        <v>0</v>
      </c>
      <c r="AF339" s="308">
        <f t="shared" si="235"/>
        <v>0</v>
      </c>
    </row>
    <row r="340" spans="1:32" ht="12.95" customHeight="1" outlineLevel="2">
      <c r="A340" s="325"/>
      <c r="B340" s="331"/>
      <c r="C340" s="333" t="s">
        <v>1058</v>
      </c>
      <c r="D340" s="95"/>
      <c r="E340" s="95"/>
      <c r="F340" s="95"/>
      <c r="G340" s="95"/>
      <c r="H340" s="198">
        <f t="shared" si="236"/>
        <v>0</v>
      </c>
      <c r="I340" s="95"/>
      <c r="J340" s="95"/>
      <c r="K340" s="95"/>
      <c r="L340" s="95"/>
      <c r="M340" s="95"/>
      <c r="N340" s="95"/>
      <c r="O340" s="201">
        <f t="shared" si="229"/>
        <v>0</v>
      </c>
      <c r="P340" s="95"/>
      <c r="Q340" s="95"/>
      <c r="R340" s="95"/>
      <c r="S340" s="95"/>
      <c r="T340" s="95"/>
      <c r="U340" s="95"/>
      <c r="V340" s="201">
        <f t="shared" si="231"/>
        <v>0</v>
      </c>
      <c r="W340" s="200">
        <f t="shared" si="232"/>
        <v>0</v>
      </c>
      <c r="X340" s="308">
        <f t="shared" si="233"/>
        <v>0</v>
      </c>
      <c r="Y340" s="95"/>
      <c r="Z340" s="95"/>
      <c r="AA340" s="198">
        <f t="shared" si="237"/>
        <v>0</v>
      </c>
      <c r="AB340" s="308">
        <f t="shared" si="234"/>
        <v>0</v>
      </c>
      <c r="AC340" s="95"/>
      <c r="AD340" s="95"/>
      <c r="AE340" s="198">
        <f t="shared" si="245"/>
        <v>0</v>
      </c>
      <c r="AF340" s="308">
        <f t="shared" si="235"/>
        <v>0</v>
      </c>
    </row>
    <row r="341" spans="1:32" ht="12.95" customHeight="1" outlineLevel="2">
      <c r="A341" s="325"/>
      <c r="B341" s="331"/>
      <c r="C341" s="333" t="s">
        <v>1077</v>
      </c>
      <c r="D341" s="95"/>
      <c r="E341" s="95"/>
      <c r="F341" s="95"/>
      <c r="G341" s="95"/>
      <c r="H341" s="198">
        <f t="shared" si="236"/>
        <v>0</v>
      </c>
      <c r="I341" s="95"/>
      <c r="J341" s="95"/>
      <c r="K341" s="95"/>
      <c r="L341" s="95"/>
      <c r="M341" s="95"/>
      <c r="N341" s="95"/>
      <c r="O341" s="201">
        <f t="shared" si="229"/>
        <v>0</v>
      </c>
      <c r="P341" s="95"/>
      <c r="Q341" s="95"/>
      <c r="R341" s="95"/>
      <c r="S341" s="95"/>
      <c r="T341" s="95"/>
      <c r="U341" s="95"/>
      <c r="V341" s="201">
        <f t="shared" si="231"/>
        <v>0</v>
      </c>
      <c r="W341" s="200">
        <f t="shared" si="232"/>
        <v>0</v>
      </c>
      <c r="X341" s="308">
        <f t="shared" si="233"/>
        <v>0</v>
      </c>
      <c r="Y341" s="95"/>
      <c r="Z341" s="95"/>
      <c r="AA341" s="198">
        <f t="shared" si="237"/>
        <v>0</v>
      </c>
      <c r="AB341" s="308">
        <f t="shared" si="234"/>
        <v>0</v>
      </c>
      <c r="AC341" s="95"/>
      <c r="AD341" s="95"/>
      <c r="AE341" s="198">
        <f t="shared" si="245"/>
        <v>0</v>
      </c>
      <c r="AF341" s="308">
        <f t="shared" si="235"/>
        <v>0</v>
      </c>
    </row>
    <row r="342" spans="1:32" ht="12.95" customHeight="1" outlineLevel="2">
      <c r="A342" s="325"/>
      <c r="B342" s="331"/>
      <c r="C342" s="333" t="s">
        <v>1078</v>
      </c>
      <c r="D342" s="95"/>
      <c r="E342" s="95"/>
      <c r="F342" s="95"/>
      <c r="G342" s="95"/>
      <c r="H342" s="198">
        <f t="shared" si="236"/>
        <v>0</v>
      </c>
      <c r="I342" s="95"/>
      <c r="J342" s="95"/>
      <c r="K342" s="95"/>
      <c r="L342" s="95"/>
      <c r="M342" s="95"/>
      <c r="N342" s="95"/>
      <c r="O342" s="201">
        <f t="shared" si="229"/>
        <v>0</v>
      </c>
      <c r="P342" s="95"/>
      <c r="Q342" s="95"/>
      <c r="R342" s="95"/>
      <c r="S342" s="95"/>
      <c r="T342" s="95"/>
      <c r="U342" s="95"/>
      <c r="V342" s="201">
        <f t="shared" si="231"/>
        <v>0</v>
      </c>
      <c r="W342" s="200">
        <f t="shared" si="232"/>
        <v>0</v>
      </c>
      <c r="X342" s="308">
        <f t="shared" si="233"/>
        <v>0</v>
      </c>
      <c r="Y342" s="95"/>
      <c r="Z342" s="95"/>
      <c r="AA342" s="198">
        <f t="shared" si="237"/>
        <v>0</v>
      </c>
      <c r="AB342" s="308">
        <f t="shared" si="234"/>
        <v>0</v>
      </c>
      <c r="AC342" s="95"/>
      <c r="AD342" s="95"/>
      <c r="AE342" s="198">
        <f t="shared" si="245"/>
        <v>0</v>
      </c>
      <c r="AF342" s="308">
        <f t="shared" si="235"/>
        <v>0</v>
      </c>
    </row>
    <row r="343" spans="1:32" ht="12.95" customHeight="1" outlineLevel="2">
      <c r="A343" s="325"/>
      <c r="B343" s="331"/>
      <c r="C343" s="333" t="s">
        <v>1059</v>
      </c>
      <c r="D343" s="95"/>
      <c r="E343" s="95"/>
      <c r="F343" s="95"/>
      <c r="G343" s="95"/>
      <c r="H343" s="198">
        <f t="shared" si="236"/>
        <v>0</v>
      </c>
      <c r="I343" s="95"/>
      <c r="J343" s="95"/>
      <c r="K343" s="95"/>
      <c r="L343" s="95"/>
      <c r="M343" s="95"/>
      <c r="N343" s="95"/>
      <c r="O343" s="201">
        <f t="shared" si="229"/>
        <v>0</v>
      </c>
      <c r="P343" s="95"/>
      <c r="Q343" s="95"/>
      <c r="R343" s="95"/>
      <c r="S343" s="95"/>
      <c r="T343" s="95"/>
      <c r="U343" s="95"/>
      <c r="V343" s="201">
        <f t="shared" si="231"/>
        <v>0</v>
      </c>
      <c r="W343" s="200">
        <f t="shared" si="232"/>
        <v>0</v>
      </c>
      <c r="X343" s="308">
        <f t="shared" si="233"/>
        <v>0</v>
      </c>
      <c r="Y343" s="95"/>
      <c r="Z343" s="95"/>
      <c r="AA343" s="198">
        <f t="shared" si="237"/>
        <v>0</v>
      </c>
      <c r="AB343" s="308">
        <f t="shared" si="234"/>
        <v>0</v>
      </c>
      <c r="AC343" s="95"/>
      <c r="AD343" s="95"/>
      <c r="AE343" s="198">
        <f t="shared" si="245"/>
        <v>0</v>
      </c>
      <c r="AF343" s="308">
        <f t="shared" si="235"/>
        <v>0</v>
      </c>
    </row>
    <row r="344" spans="1:32" ht="12.95" customHeight="1" outlineLevel="2">
      <c r="A344" s="325"/>
      <c r="B344" s="331"/>
      <c r="C344" s="333" t="s">
        <v>1042</v>
      </c>
      <c r="D344" s="95"/>
      <c r="E344" s="95"/>
      <c r="F344" s="95"/>
      <c r="G344" s="95"/>
      <c r="H344" s="198">
        <f t="shared" si="236"/>
        <v>0</v>
      </c>
      <c r="I344" s="95"/>
      <c r="J344" s="95"/>
      <c r="K344" s="95"/>
      <c r="L344" s="95"/>
      <c r="M344" s="95"/>
      <c r="N344" s="95"/>
      <c r="O344" s="201">
        <f t="shared" si="229"/>
        <v>0</v>
      </c>
      <c r="P344" s="95"/>
      <c r="Q344" s="95"/>
      <c r="R344" s="95"/>
      <c r="S344" s="95"/>
      <c r="T344" s="95"/>
      <c r="U344" s="95"/>
      <c r="V344" s="201">
        <f t="shared" si="231"/>
        <v>0</v>
      </c>
      <c r="W344" s="200">
        <f t="shared" si="232"/>
        <v>0</v>
      </c>
      <c r="X344" s="308">
        <f t="shared" si="233"/>
        <v>0</v>
      </c>
      <c r="Y344" s="95"/>
      <c r="Z344" s="95"/>
      <c r="AA344" s="198">
        <f t="shared" si="237"/>
        <v>0</v>
      </c>
      <c r="AB344" s="308">
        <f t="shared" si="234"/>
        <v>0</v>
      </c>
      <c r="AC344" s="95"/>
      <c r="AD344" s="95"/>
      <c r="AE344" s="198">
        <f t="shared" si="245"/>
        <v>0</v>
      </c>
      <c r="AF344" s="308">
        <f t="shared" si="235"/>
        <v>0</v>
      </c>
    </row>
    <row r="345" spans="1:32" ht="12.95" customHeight="1" outlineLevel="1">
      <c r="A345" s="325"/>
      <c r="B345" s="331" t="s">
        <v>1081</v>
      </c>
      <c r="C345" s="331" t="s">
        <v>1068</v>
      </c>
      <c r="D345" s="95"/>
      <c r="E345" s="95"/>
      <c r="F345" s="95"/>
      <c r="G345" s="95"/>
      <c r="H345" s="198">
        <f t="shared" si="236"/>
        <v>0</v>
      </c>
      <c r="I345" s="95"/>
      <c r="J345" s="95"/>
      <c r="K345" s="95"/>
      <c r="L345" s="95"/>
      <c r="M345" s="95"/>
      <c r="N345" s="95"/>
      <c r="O345" s="201">
        <f t="shared" si="229"/>
        <v>0</v>
      </c>
      <c r="P345" s="95"/>
      <c r="Q345" s="95"/>
      <c r="R345" s="95"/>
      <c r="S345" s="95"/>
      <c r="T345" s="95"/>
      <c r="U345" s="95"/>
      <c r="V345" s="201">
        <f t="shared" si="231"/>
        <v>0</v>
      </c>
      <c r="W345" s="200">
        <f t="shared" si="232"/>
        <v>0</v>
      </c>
      <c r="X345" s="308">
        <f t="shared" si="233"/>
        <v>0</v>
      </c>
      <c r="Y345" s="95"/>
      <c r="Z345" s="95"/>
      <c r="AA345" s="198">
        <f t="shared" si="237"/>
        <v>0</v>
      </c>
      <c r="AB345" s="308">
        <f t="shared" si="234"/>
        <v>0</v>
      </c>
      <c r="AC345" s="95"/>
      <c r="AD345" s="95"/>
      <c r="AE345" s="198">
        <f t="shared" si="245"/>
        <v>0</v>
      </c>
      <c r="AF345" s="308">
        <f t="shared" si="235"/>
        <v>0</v>
      </c>
    </row>
    <row r="346" spans="1:32" ht="12.95" customHeight="1" outlineLevel="1">
      <c r="A346" s="325"/>
      <c r="B346" s="331" t="s">
        <v>1098</v>
      </c>
      <c r="C346" s="331" t="s">
        <v>1046</v>
      </c>
      <c r="D346" s="198">
        <f>SUM(D347:D348)</f>
        <v>0</v>
      </c>
      <c r="E346" s="198">
        <f>SUM(E347:E348)</f>
        <v>0</v>
      </c>
      <c r="F346" s="198">
        <f>SUM(F347:F348)</f>
        <v>0</v>
      </c>
      <c r="G346" s="198">
        <f>SUM(G347:G348)</f>
        <v>0</v>
      </c>
      <c r="H346" s="198">
        <f t="shared" si="236"/>
        <v>0</v>
      </c>
      <c r="I346" s="198">
        <f t="shared" ref="I346:N346" si="246">SUM(I347:I348)</f>
        <v>0</v>
      </c>
      <c r="J346" s="198">
        <f t="shared" si="246"/>
        <v>0</v>
      </c>
      <c r="K346" s="198">
        <f t="shared" si="246"/>
        <v>0</v>
      </c>
      <c r="L346" s="198">
        <f t="shared" si="246"/>
        <v>0</v>
      </c>
      <c r="M346" s="198">
        <f t="shared" si="246"/>
        <v>0</v>
      </c>
      <c r="N346" s="198">
        <f t="shared" si="246"/>
        <v>0</v>
      </c>
      <c r="O346" s="200">
        <f t="shared" si="229"/>
        <v>0</v>
      </c>
      <c r="P346" s="198">
        <f t="shared" ref="P346:U346" si="247">SUM(P347:P348)</f>
        <v>0</v>
      </c>
      <c r="Q346" s="198">
        <f t="shared" si="247"/>
        <v>0</v>
      </c>
      <c r="R346" s="198">
        <f t="shared" si="247"/>
        <v>0</v>
      </c>
      <c r="S346" s="198">
        <f t="shared" si="247"/>
        <v>0</v>
      </c>
      <c r="T346" s="198">
        <f t="shared" si="247"/>
        <v>0</v>
      </c>
      <c r="U346" s="198">
        <f t="shared" si="247"/>
        <v>0</v>
      </c>
      <c r="V346" s="200">
        <f t="shared" si="231"/>
        <v>0</v>
      </c>
      <c r="W346" s="200">
        <f t="shared" si="232"/>
        <v>0</v>
      </c>
      <c r="X346" s="209">
        <f t="shared" si="233"/>
        <v>0</v>
      </c>
      <c r="Y346" s="198">
        <f>SUM(Y347:Y348)</f>
        <v>0</v>
      </c>
      <c r="Z346" s="198">
        <f>SUM(Z347:Z348)</f>
        <v>0</v>
      </c>
      <c r="AA346" s="198">
        <f>SUM(AA347:AA348)</f>
        <v>0</v>
      </c>
      <c r="AB346" s="209">
        <f t="shared" si="234"/>
        <v>0</v>
      </c>
      <c r="AC346" s="198">
        <f>SUM(AC347:AC348)</f>
        <v>0</v>
      </c>
      <c r="AD346" s="198">
        <f>SUM(AD347:AD348)</f>
        <v>0</v>
      </c>
      <c r="AE346" s="198">
        <f>SUM(AE347:AE348)</f>
        <v>0</v>
      </c>
      <c r="AF346" s="209">
        <f t="shared" si="235"/>
        <v>0</v>
      </c>
    </row>
    <row r="347" spans="1:32" ht="12.95" customHeight="1" outlineLevel="2">
      <c r="A347" s="325"/>
      <c r="B347" s="331"/>
      <c r="C347" s="337" t="s">
        <v>717</v>
      </c>
      <c r="D347" s="95"/>
      <c r="E347" s="95"/>
      <c r="F347" s="95"/>
      <c r="G347" s="95"/>
      <c r="H347" s="198">
        <f t="shared" si="236"/>
        <v>0</v>
      </c>
      <c r="I347" s="95"/>
      <c r="J347" s="95"/>
      <c r="K347" s="95"/>
      <c r="L347" s="95"/>
      <c r="M347" s="95"/>
      <c r="N347" s="95"/>
      <c r="O347" s="201">
        <f t="shared" si="229"/>
        <v>0</v>
      </c>
      <c r="P347" s="95"/>
      <c r="Q347" s="95"/>
      <c r="R347" s="95"/>
      <c r="S347" s="95"/>
      <c r="T347" s="95"/>
      <c r="U347" s="95"/>
      <c r="V347" s="201">
        <f t="shared" si="231"/>
        <v>0</v>
      </c>
      <c r="W347" s="200">
        <f t="shared" si="232"/>
        <v>0</v>
      </c>
      <c r="X347" s="308">
        <f t="shared" si="233"/>
        <v>0</v>
      </c>
      <c r="Y347" s="95"/>
      <c r="Z347" s="95"/>
      <c r="AA347" s="198">
        <f t="shared" si="237"/>
        <v>0</v>
      </c>
      <c r="AB347" s="308">
        <f t="shared" si="234"/>
        <v>0</v>
      </c>
      <c r="AC347" s="95"/>
      <c r="AD347" s="95"/>
      <c r="AE347" s="198">
        <f>AC347+AD347</f>
        <v>0</v>
      </c>
      <c r="AF347" s="308">
        <f t="shared" si="235"/>
        <v>0</v>
      </c>
    </row>
    <row r="348" spans="1:32" ht="12.95" customHeight="1" outlineLevel="2">
      <c r="A348" s="325"/>
      <c r="B348" s="331"/>
      <c r="C348" s="337" t="s">
        <v>1042</v>
      </c>
      <c r="D348" s="95"/>
      <c r="E348" s="95"/>
      <c r="F348" s="95"/>
      <c r="G348" s="95"/>
      <c r="H348" s="198">
        <f t="shared" si="236"/>
        <v>0</v>
      </c>
      <c r="I348" s="95"/>
      <c r="J348" s="95"/>
      <c r="K348" s="95"/>
      <c r="L348" s="95"/>
      <c r="M348" s="95"/>
      <c r="N348" s="95"/>
      <c r="O348" s="201">
        <f t="shared" si="229"/>
        <v>0</v>
      </c>
      <c r="P348" s="95"/>
      <c r="Q348" s="95"/>
      <c r="R348" s="95"/>
      <c r="S348" s="95"/>
      <c r="T348" s="95"/>
      <c r="U348" s="95"/>
      <c r="V348" s="201">
        <f t="shared" si="231"/>
        <v>0</v>
      </c>
      <c r="W348" s="200">
        <f t="shared" si="232"/>
        <v>0</v>
      </c>
      <c r="X348" s="308">
        <f t="shared" si="233"/>
        <v>0</v>
      </c>
      <c r="Y348" s="95"/>
      <c r="Z348" s="95"/>
      <c r="AA348" s="198">
        <f t="shared" si="237"/>
        <v>0</v>
      </c>
      <c r="AB348" s="308">
        <f t="shared" si="234"/>
        <v>0</v>
      </c>
      <c r="AC348" s="95"/>
      <c r="AD348" s="95"/>
      <c r="AE348" s="198">
        <f>AC348+AD348</f>
        <v>0</v>
      </c>
      <c r="AF348" s="308">
        <f t="shared" si="235"/>
        <v>0</v>
      </c>
    </row>
    <row r="349" spans="1:32" ht="12.95" customHeight="1" outlineLevel="1">
      <c r="A349" s="325"/>
      <c r="B349" s="331" t="s">
        <v>1082</v>
      </c>
      <c r="C349" s="331" t="s">
        <v>1069</v>
      </c>
      <c r="D349" s="95"/>
      <c r="E349" s="95"/>
      <c r="F349" s="95"/>
      <c r="G349" s="95"/>
      <c r="H349" s="198">
        <f t="shared" si="236"/>
        <v>0</v>
      </c>
      <c r="I349" s="95"/>
      <c r="J349" s="95"/>
      <c r="K349" s="95"/>
      <c r="L349" s="95"/>
      <c r="M349" s="95"/>
      <c r="N349" s="95"/>
      <c r="O349" s="201">
        <f t="shared" si="229"/>
        <v>0</v>
      </c>
      <c r="P349" s="95"/>
      <c r="Q349" s="95"/>
      <c r="R349" s="95"/>
      <c r="S349" s="95"/>
      <c r="T349" s="95"/>
      <c r="U349" s="95"/>
      <c r="V349" s="201">
        <f t="shared" si="231"/>
        <v>0</v>
      </c>
      <c r="W349" s="200">
        <f t="shared" si="232"/>
        <v>0</v>
      </c>
      <c r="X349" s="308">
        <f t="shared" si="233"/>
        <v>0</v>
      </c>
      <c r="Y349" s="95"/>
      <c r="Z349" s="95"/>
      <c r="AA349" s="198">
        <f t="shared" si="237"/>
        <v>0</v>
      </c>
      <c r="AB349" s="308">
        <f t="shared" si="234"/>
        <v>0</v>
      </c>
      <c r="AC349" s="95"/>
      <c r="AD349" s="95"/>
      <c r="AE349" s="198">
        <f>AC349+AD349</f>
        <v>0</v>
      </c>
      <c r="AF349" s="308">
        <f t="shared" si="235"/>
        <v>0</v>
      </c>
    </row>
    <row r="350" spans="1:32" ht="12.95" customHeight="1" outlineLevel="1">
      <c r="A350" s="325"/>
      <c r="B350" s="331" t="s">
        <v>1083</v>
      </c>
      <c r="C350" s="331" t="s">
        <v>1070</v>
      </c>
      <c r="D350" s="95"/>
      <c r="E350" s="95"/>
      <c r="F350" s="95"/>
      <c r="G350" s="95"/>
      <c r="H350" s="198">
        <f t="shared" si="236"/>
        <v>0</v>
      </c>
      <c r="I350" s="95"/>
      <c r="J350" s="95"/>
      <c r="K350" s="95"/>
      <c r="L350" s="95"/>
      <c r="M350" s="95"/>
      <c r="N350" s="95"/>
      <c r="O350" s="201">
        <f t="shared" si="229"/>
        <v>0</v>
      </c>
      <c r="P350" s="95"/>
      <c r="Q350" s="95"/>
      <c r="R350" s="95"/>
      <c r="S350" s="95"/>
      <c r="T350" s="95"/>
      <c r="U350" s="95"/>
      <c r="V350" s="201">
        <f t="shared" si="231"/>
        <v>0</v>
      </c>
      <c r="W350" s="200">
        <f t="shared" si="232"/>
        <v>0</v>
      </c>
      <c r="X350" s="308">
        <f t="shared" si="233"/>
        <v>0</v>
      </c>
      <c r="Y350" s="95"/>
      <c r="Z350" s="95"/>
      <c r="AA350" s="198">
        <f t="shared" si="237"/>
        <v>0</v>
      </c>
      <c r="AB350" s="308">
        <f t="shared" si="234"/>
        <v>0</v>
      </c>
      <c r="AC350" s="95"/>
      <c r="AD350" s="95"/>
      <c r="AE350" s="198">
        <f>AC350+AD350</f>
        <v>0</v>
      </c>
      <c r="AF350" s="308">
        <f t="shared" si="235"/>
        <v>0</v>
      </c>
    </row>
    <row r="351" spans="1:32" ht="12.95" customHeight="1" outlineLevel="1">
      <c r="A351" s="325"/>
      <c r="B351" s="331" t="s">
        <v>1095</v>
      </c>
      <c r="C351" s="331" t="s">
        <v>1071</v>
      </c>
      <c r="D351" s="198">
        <f>SUM(D352:D355)</f>
        <v>0</v>
      </c>
      <c r="E351" s="198">
        <f>SUM(E352:E355)</f>
        <v>0</v>
      </c>
      <c r="F351" s="198">
        <f>SUM(F352:F355)</f>
        <v>0</v>
      </c>
      <c r="G351" s="198">
        <f>SUM(G352:G355)</f>
        <v>0</v>
      </c>
      <c r="H351" s="198">
        <f t="shared" si="236"/>
        <v>0</v>
      </c>
      <c r="I351" s="198">
        <f t="shared" ref="I351:N351" si="248">SUM(I352:I355)</f>
        <v>0</v>
      </c>
      <c r="J351" s="198">
        <f t="shared" si="248"/>
        <v>0</v>
      </c>
      <c r="K351" s="198">
        <f t="shared" si="248"/>
        <v>0</v>
      </c>
      <c r="L351" s="198">
        <f t="shared" si="248"/>
        <v>0</v>
      </c>
      <c r="M351" s="198">
        <f t="shared" si="248"/>
        <v>0</v>
      </c>
      <c r="N351" s="198">
        <f t="shared" si="248"/>
        <v>0</v>
      </c>
      <c r="O351" s="200">
        <f t="shared" si="229"/>
        <v>0</v>
      </c>
      <c r="P351" s="198">
        <f t="shared" ref="P351:U351" si="249">SUM(P352:P355)</f>
        <v>0</v>
      </c>
      <c r="Q351" s="198">
        <f t="shared" si="249"/>
        <v>0</v>
      </c>
      <c r="R351" s="198">
        <f t="shared" si="249"/>
        <v>0</v>
      </c>
      <c r="S351" s="198">
        <f t="shared" si="249"/>
        <v>0</v>
      </c>
      <c r="T351" s="198">
        <f t="shared" si="249"/>
        <v>0</v>
      </c>
      <c r="U351" s="198">
        <f t="shared" si="249"/>
        <v>0</v>
      </c>
      <c r="V351" s="200">
        <f t="shared" si="231"/>
        <v>0</v>
      </c>
      <c r="W351" s="200">
        <f t="shared" si="232"/>
        <v>0</v>
      </c>
      <c r="X351" s="209">
        <f t="shared" si="233"/>
        <v>0</v>
      </c>
      <c r="Y351" s="198">
        <f>SUM(Y352:Y355)</f>
        <v>0</v>
      </c>
      <c r="Z351" s="198">
        <f>SUM(Z352:Z355)</f>
        <v>0</v>
      </c>
      <c r="AA351" s="198">
        <f>SUM(AA352:AA355)</f>
        <v>0</v>
      </c>
      <c r="AB351" s="209">
        <f t="shared" si="234"/>
        <v>0</v>
      </c>
      <c r="AC351" s="198">
        <f>SUM(AC352:AC355)</f>
        <v>0</v>
      </c>
      <c r="AD351" s="198">
        <f>SUM(AD352:AD355)</f>
        <v>0</v>
      </c>
      <c r="AE351" s="198">
        <f>SUM(AE352:AE355)</f>
        <v>0</v>
      </c>
      <c r="AF351" s="209">
        <f t="shared" si="235"/>
        <v>0</v>
      </c>
    </row>
    <row r="352" spans="1:32" ht="12.95" customHeight="1" outlineLevel="2">
      <c r="A352" s="325"/>
      <c r="B352" s="331"/>
      <c r="C352" s="338" t="s">
        <v>1043</v>
      </c>
      <c r="D352" s="95"/>
      <c r="E352" s="95"/>
      <c r="F352" s="95"/>
      <c r="G352" s="95"/>
      <c r="H352" s="198">
        <f t="shared" si="236"/>
        <v>0</v>
      </c>
      <c r="I352" s="95"/>
      <c r="J352" s="95"/>
      <c r="K352" s="95"/>
      <c r="L352" s="95"/>
      <c r="M352" s="95"/>
      <c r="N352" s="95"/>
      <c r="O352" s="201">
        <f t="shared" si="229"/>
        <v>0</v>
      </c>
      <c r="P352" s="95"/>
      <c r="Q352" s="95"/>
      <c r="R352" s="95"/>
      <c r="S352" s="95"/>
      <c r="T352" s="95"/>
      <c r="U352" s="95"/>
      <c r="V352" s="201">
        <f t="shared" si="231"/>
        <v>0</v>
      </c>
      <c r="W352" s="200">
        <f t="shared" si="232"/>
        <v>0</v>
      </c>
      <c r="X352" s="308">
        <f t="shared" si="233"/>
        <v>0</v>
      </c>
      <c r="Y352" s="95"/>
      <c r="Z352" s="95"/>
      <c r="AA352" s="198">
        <f t="shared" si="237"/>
        <v>0</v>
      </c>
      <c r="AB352" s="308">
        <f t="shared" si="234"/>
        <v>0</v>
      </c>
      <c r="AC352" s="95"/>
      <c r="AD352" s="95"/>
      <c r="AE352" s="198">
        <f t="shared" ref="AE352:AE357" si="250">AC352+AD352</f>
        <v>0</v>
      </c>
      <c r="AF352" s="308">
        <f t="shared" si="235"/>
        <v>0</v>
      </c>
    </row>
    <row r="353" spans="1:32" ht="12.95" customHeight="1" outlineLevel="2">
      <c r="A353" s="325"/>
      <c r="B353" s="331"/>
      <c r="C353" s="338" t="s">
        <v>1044</v>
      </c>
      <c r="D353" s="95"/>
      <c r="E353" s="95"/>
      <c r="F353" s="95"/>
      <c r="G353" s="95"/>
      <c r="H353" s="198">
        <f t="shared" si="236"/>
        <v>0</v>
      </c>
      <c r="I353" s="95"/>
      <c r="J353" s="95"/>
      <c r="K353" s="95"/>
      <c r="L353" s="95"/>
      <c r="M353" s="95"/>
      <c r="N353" s="95"/>
      <c r="O353" s="201">
        <f t="shared" si="229"/>
        <v>0</v>
      </c>
      <c r="P353" s="95"/>
      <c r="Q353" s="95"/>
      <c r="R353" s="95"/>
      <c r="S353" s="95"/>
      <c r="T353" s="95"/>
      <c r="U353" s="95"/>
      <c r="V353" s="201">
        <f t="shared" si="231"/>
        <v>0</v>
      </c>
      <c r="W353" s="200">
        <f t="shared" si="232"/>
        <v>0</v>
      </c>
      <c r="X353" s="308">
        <f t="shared" si="233"/>
        <v>0</v>
      </c>
      <c r="Y353" s="95"/>
      <c r="Z353" s="95"/>
      <c r="AA353" s="198">
        <f t="shared" si="237"/>
        <v>0</v>
      </c>
      <c r="AB353" s="308">
        <f t="shared" si="234"/>
        <v>0</v>
      </c>
      <c r="AC353" s="95"/>
      <c r="AD353" s="95"/>
      <c r="AE353" s="198">
        <f t="shared" si="250"/>
        <v>0</v>
      </c>
      <c r="AF353" s="308">
        <f t="shared" si="235"/>
        <v>0</v>
      </c>
    </row>
    <row r="354" spans="1:32" ht="12.95" customHeight="1" outlineLevel="2">
      <c r="A354" s="325"/>
      <c r="B354" s="331"/>
      <c r="C354" s="338" t="s">
        <v>1045</v>
      </c>
      <c r="D354" s="95"/>
      <c r="E354" s="95"/>
      <c r="F354" s="95"/>
      <c r="G354" s="95"/>
      <c r="H354" s="198">
        <f t="shared" si="236"/>
        <v>0</v>
      </c>
      <c r="I354" s="95"/>
      <c r="J354" s="95"/>
      <c r="K354" s="95"/>
      <c r="L354" s="95"/>
      <c r="M354" s="95"/>
      <c r="N354" s="95"/>
      <c r="O354" s="201">
        <f t="shared" si="229"/>
        <v>0</v>
      </c>
      <c r="P354" s="95"/>
      <c r="Q354" s="95"/>
      <c r="R354" s="95"/>
      <c r="S354" s="95"/>
      <c r="T354" s="95"/>
      <c r="U354" s="95"/>
      <c r="V354" s="201">
        <f t="shared" si="231"/>
        <v>0</v>
      </c>
      <c r="W354" s="200">
        <f t="shared" si="232"/>
        <v>0</v>
      </c>
      <c r="X354" s="308">
        <f t="shared" si="233"/>
        <v>0</v>
      </c>
      <c r="Y354" s="95"/>
      <c r="Z354" s="95"/>
      <c r="AA354" s="198">
        <f t="shared" si="237"/>
        <v>0</v>
      </c>
      <c r="AB354" s="308">
        <f t="shared" si="234"/>
        <v>0</v>
      </c>
      <c r="AC354" s="95"/>
      <c r="AD354" s="95"/>
      <c r="AE354" s="198">
        <f t="shared" si="250"/>
        <v>0</v>
      </c>
      <c r="AF354" s="308">
        <f t="shared" si="235"/>
        <v>0</v>
      </c>
    </row>
    <row r="355" spans="1:32" ht="12.95" customHeight="1" outlineLevel="2">
      <c r="A355" s="325"/>
      <c r="B355" s="331"/>
      <c r="C355" s="338" t="s">
        <v>1042</v>
      </c>
      <c r="D355" s="95"/>
      <c r="E355" s="95"/>
      <c r="F355" s="95"/>
      <c r="G355" s="95"/>
      <c r="H355" s="198">
        <f t="shared" si="236"/>
        <v>0</v>
      </c>
      <c r="I355" s="95"/>
      <c r="J355" s="95"/>
      <c r="K355" s="95"/>
      <c r="L355" s="95"/>
      <c r="M355" s="95"/>
      <c r="N355" s="95"/>
      <c r="O355" s="201">
        <f t="shared" si="229"/>
        <v>0</v>
      </c>
      <c r="P355" s="95"/>
      <c r="Q355" s="95"/>
      <c r="R355" s="95"/>
      <c r="S355" s="95"/>
      <c r="T355" s="95"/>
      <c r="U355" s="95"/>
      <c r="V355" s="201">
        <f t="shared" si="231"/>
        <v>0</v>
      </c>
      <c r="W355" s="200">
        <f t="shared" si="232"/>
        <v>0</v>
      </c>
      <c r="X355" s="308">
        <f t="shared" si="233"/>
        <v>0</v>
      </c>
      <c r="Y355" s="95"/>
      <c r="Z355" s="95"/>
      <c r="AA355" s="198">
        <f t="shared" si="237"/>
        <v>0</v>
      </c>
      <c r="AB355" s="308">
        <f t="shared" si="234"/>
        <v>0</v>
      </c>
      <c r="AC355" s="95"/>
      <c r="AD355" s="95"/>
      <c r="AE355" s="198">
        <f t="shared" si="250"/>
        <v>0</v>
      </c>
      <c r="AF355" s="308">
        <f t="shared" si="235"/>
        <v>0</v>
      </c>
    </row>
    <row r="356" spans="1:32" ht="12.95" customHeight="1" outlineLevel="1">
      <c r="A356" s="325"/>
      <c r="B356" s="331" t="s">
        <v>1084</v>
      </c>
      <c r="C356" s="338"/>
      <c r="D356" s="95"/>
      <c r="E356" s="95"/>
      <c r="F356" s="95"/>
      <c r="G356" s="95"/>
      <c r="H356" s="198">
        <f t="shared" si="236"/>
        <v>0</v>
      </c>
      <c r="I356" s="95"/>
      <c r="J356" s="95"/>
      <c r="K356" s="95"/>
      <c r="L356" s="95"/>
      <c r="M356" s="95"/>
      <c r="N356" s="95"/>
      <c r="O356" s="201">
        <f t="shared" si="229"/>
        <v>0</v>
      </c>
      <c r="P356" s="95"/>
      <c r="Q356" s="95"/>
      <c r="R356" s="95"/>
      <c r="S356" s="95"/>
      <c r="T356" s="95"/>
      <c r="U356" s="95"/>
      <c r="V356" s="201">
        <f t="shared" si="231"/>
        <v>0</v>
      </c>
      <c r="W356" s="200">
        <f t="shared" si="232"/>
        <v>0</v>
      </c>
      <c r="X356" s="308">
        <f t="shared" si="233"/>
        <v>0</v>
      </c>
      <c r="Y356" s="95"/>
      <c r="Z356" s="95"/>
      <c r="AA356" s="198">
        <f t="shared" si="237"/>
        <v>0</v>
      </c>
      <c r="AB356" s="308">
        <f t="shared" si="234"/>
        <v>0</v>
      </c>
      <c r="AC356" s="95"/>
      <c r="AD356" s="95"/>
      <c r="AE356" s="198">
        <f t="shared" si="250"/>
        <v>0</v>
      </c>
      <c r="AF356" s="308">
        <f t="shared" si="235"/>
        <v>0</v>
      </c>
    </row>
    <row r="357" spans="1:32" ht="12.95" customHeight="1" outlineLevel="1">
      <c r="A357" s="325"/>
      <c r="B357" s="331" t="s">
        <v>1085</v>
      </c>
      <c r="C357" s="338"/>
      <c r="D357" s="95"/>
      <c r="E357" s="95"/>
      <c r="F357" s="95"/>
      <c r="G357" s="95"/>
      <c r="H357" s="198">
        <f t="shared" si="236"/>
        <v>0</v>
      </c>
      <c r="I357" s="95"/>
      <c r="J357" s="95"/>
      <c r="K357" s="95"/>
      <c r="L357" s="95"/>
      <c r="M357" s="95"/>
      <c r="N357" s="95"/>
      <c r="O357" s="201">
        <f t="shared" si="229"/>
        <v>0</v>
      </c>
      <c r="P357" s="95"/>
      <c r="Q357" s="95"/>
      <c r="R357" s="95"/>
      <c r="S357" s="95"/>
      <c r="T357" s="95"/>
      <c r="U357" s="95"/>
      <c r="V357" s="201">
        <f t="shared" si="231"/>
        <v>0</v>
      </c>
      <c r="W357" s="200">
        <f t="shared" si="232"/>
        <v>0</v>
      </c>
      <c r="X357" s="308">
        <f t="shared" si="233"/>
        <v>0</v>
      </c>
      <c r="Y357" s="95"/>
      <c r="Z357" s="95"/>
      <c r="AA357" s="198">
        <f t="shared" si="237"/>
        <v>0</v>
      </c>
      <c r="AB357" s="308">
        <f t="shared" si="234"/>
        <v>0</v>
      </c>
      <c r="AC357" s="95"/>
      <c r="AD357" s="95"/>
      <c r="AE357" s="198">
        <f t="shared" si="250"/>
        <v>0</v>
      </c>
      <c r="AF357" s="308">
        <f t="shared" si="235"/>
        <v>0</v>
      </c>
    </row>
    <row r="358" spans="1:32" ht="12.95" customHeight="1" outlineLevel="1">
      <c r="A358" s="325"/>
      <c r="B358" s="331" t="s">
        <v>1086</v>
      </c>
      <c r="C358" s="339" t="s">
        <v>1072</v>
      </c>
      <c r="D358" s="198">
        <f>SUM(D359:D360)</f>
        <v>0</v>
      </c>
      <c r="E358" s="198">
        <f>SUM(E359:E360)</f>
        <v>0</v>
      </c>
      <c r="F358" s="198">
        <f>SUM(F359:F360)</f>
        <v>0</v>
      </c>
      <c r="G358" s="198">
        <f>SUM(G359:G360)</f>
        <v>0</v>
      </c>
      <c r="H358" s="198">
        <f t="shared" si="236"/>
        <v>0</v>
      </c>
      <c r="I358" s="198">
        <f t="shared" ref="I358:N358" si="251">SUM(I359:I360)</f>
        <v>0</v>
      </c>
      <c r="J358" s="198">
        <f t="shared" si="251"/>
        <v>0</v>
      </c>
      <c r="K358" s="198">
        <f t="shared" si="251"/>
        <v>0</v>
      </c>
      <c r="L358" s="198">
        <f t="shared" si="251"/>
        <v>0</v>
      </c>
      <c r="M358" s="198">
        <f t="shared" si="251"/>
        <v>0</v>
      </c>
      <c r="N358" s="198">
        <f t="shared" si="251"/>
        <v>0</v>
      </c>
      <c r="O358" s="200">
        <f>SUM(I358:N358)</f>
        <v>0</v>
      </c>
      <c r="P358" s="198">
        <f t="shared" ref="P358:U358" si="252">SUM(P359:P360)</f>
        <v>0</v>
      </c>
      <c r="Q358" s="198">
        <f t="shared" si="252"/>
        <v>0</v>
      </c>
      <c r="R358" s="198">
        <f t="shared" si="252"/>
        <v>0</v>
      </c>
      <c r="S358" s="198">
        <f t="shared" si="252"/>
        <v>0</v>
      </c>
      <c r="T358" s="198">
        <f t="shared" si="252"/>
        <v>0</v>
      </c>
      <c r="U358" s="198">
        <f t="shared" si="252"/>
        <v>0</v>
      </c>
      <c r="V358" s="200">
        <f>SUM(P358:U358)</f>
        <v>0</v>
      </c>
      <c r="W358" s="200">
        <f>O358+V358</f>
        <v>0</v>
      </c>
      <c r="X358" s="209">
        <f>IF(H358=0,0,W358/H358-1)</f>
        <v>0</v>
      </c>
      <c r="Y358" s="198">
        <f>SUM(Y359:Y360)</f>
        <v>0</v>
      </c>
      <c r="Z358" s="198">
        <f>SUM(Z359:Z360)</f>
        <v>0</v>
      </c>
      <c r="AA358" s="198">
        <f>SUM(AA359:AA360)</f>
        <v>0</v>
      </c>
      <c r="AB358" s="209">
        <f>IF(W358=0,0,AA358/W358-1)</f>
        <v>0</v>
      </c>
      <c r="AC358" s="198">
        <f>SUM(AC359:AC360)</f>
        <v>0</v>
      </c>
      <c r="AD358" s="198">
        <f>SUM(AD359:AD360)</f>
        <v>0</v>
      </c>
      <c r="AE358" s="198">
        <f>SUM(AE359:AE360)</f>
        <v>0</v>
      </c>
      <c r="AF358" s="209">
        <f>IF(AA358=0,0,AE358/AA358-1)</f>
        <v>0</v>
      </c>
    </row>
    <row r="359" spans="1:32" ht="12.95" customHeight="1" outlineLevel="2">
      <c r="A359" s="325"/>
      <c r="B359" s="331"/>
      <c r="C359" s="340" t="s">
        <v>1073</v>
      </c>
      <c r="D359" s="95"/>
      <c r="E359" s="95"/>
      <c r="F359" s="95"/>
      <c r="G359" s="95"/>
      <c r="H359" s="198">
        <f t="shared" si="236"/>
        <v>0</v>
      </c>
      <c r="I359" s="95"/>
      <c r="J359" s="95"/>
      <c r="K359" s="95"/>
      <c r="L359" s="95"/>
      <c r="M359" s="95"/>
      <c r="N359" s="95"/>
      <c r="O359" s="201">
        <f t="shared" ref="O359:O369" si="253">SUM(I359:N359)</f>
        <v>0</v>
      </c>
      <c r="P359" s="95"/>
      <c r="Q359" s="95"/>
      <c r="R359" s="95"/>
      <c r="S359" s="95"/>
      <c r="T359" s="95"/>
      <c r="U359" s="95"/>
      <c r="V359" s="201">
        <f t="shared" ref="V359:V369" si="254">SUM(P359:U359)</f>
        <v>0</v>
      </c>
      <c r="W359" s="200">
        <f t="shared" ref="W359:W369" si="255">O359+V359</f>
        <v>0</v>
      </c>
      <c r="X359" s="308">
        <f t="shared" ref="X359:X369" si="256">IF(H359=0,0,W359/H359-1)</f>
        <v>0</v>
      </c>
      <c r="Y359" s="95"/>
      <c r="Z359" s="95"/>
      <c r="AA359" s="198">
        <f t="shared" si="237"/>
        <v>0</v>
      </c>
      <c r="AB359" s="308">
        <f t="shared" ref="AB359:AB369" si="257">IF(W359=0,0,AA359/W359-1)</f>
        <v>0</v>
      </c>
      <c r="AC359" s="95"/>
      <c r="AD359" s="95"/>
      <c r="AE359" s="198">
        <f t="shared" ref="AE359:AE369" si="258">AC359+AD359</f>
        <v>0</v>
      </c>
      <c r="AF359" s="308">
        <f t="shared" ref="AF359:AF369" si="259">IF(AA359=0,0,AE359/AA359-1)</f>
        <v>0</v>
      </c>
    </row>
    <row r="360" spans="1:32" ht="12.95" customHeight="1" outlineLevel="2">
      <c r="A360" s="325"/>
      <c r="B360" s="331"/>
      <c r="C360" s="340" t="s">
        <v>1074</v>
      </c>
      <c r="D360" s="95"/>
      <c r="E360" s="95"/>
      <c r="F360" s="95"/>
      <c r="G360" s="95"/>
      <c r="H360" s="198">
        <f t="shared" si="236"/>
        <v>0</v>
      </c>
      <c r="I360" s="95"/>
      <c r="J360" s="95"/>
      <c r="K360" s="95"/>
      <c r="L360" s="95"/>
      <c r="M360" s="95"/>
      <c r="N360" s="95"/>
      <c r="O360" s="201">
        <f t="shared" si="253"/>
        <v>0</v>
      </c>
      <c r="P360" s="95"/>
      <c r="Q360" s="95"/>
      <c r="R360" s="95"/>
      <c r="S360" s="95"/>
      <c r="T360" s="95"/>
      <c r="U360" s="95"/>
      <c r="V360" s="201">
        <f t="shared" si="254"/>
        <v>0</v>
      </c>
      <c r="W360" s="200">
        <f t="shared" si="255"/>
        <v>0</v>
      </c>
      <c r="X360" s="308">
        <f t="shared" si="256"/>
        <v>0</v>
      </c>
      <c r="Y360" s="95"/>
      <c r="Z360" s="95"/>
      <c r="AA360" s="198">
        <f t="shared" si="237"/>
        <v>0</v>
      </c>
      <c r="AB360" s="308">
        <f t="shared" si="257"/>
        <v>0</v>
      </c>
      <c r="AC360" s="95"/>
      <c r="AD360" s="95"/>
      <c r="AE360" s="198">
        <f t="shared" si="258"/>
        <v>0</v>
      </c>
      <c r="AF360" s="308">
        <f t="shared" si="259"/>
        <v>0</v>
      </c>
    </row>
    <row r="361" spans="1:32" ht="12.95" customHeight="1" outlineLevel="1">
      <c r="A361" s="325"/>
      <c r="B361" s="331" t="s">
        <v>1087</v>
      </c>
      <c r="C361" s="341"/>
      <c r="D361" s="95"/>
      <c r="E361" s="95"/>
      <c r="F361" s="95"/>
      <c r="G361" s="95"/>
      <c r="H361" s="198">
        <f t="shared" si="236"/>
        <v>0</v>
      </c>
      <c r="I361" s="95"/>
      <c r="J361" s="95"/>
      <c r="K361" s="95"/>
      <c r="L361" s="95"/>
      <c r="M361" s="95"/>
      <c r="N361" s="95"/>
      <c r="O361" s="201">
        <f t="shared" si="253"/>
        <v>0</v>
      </c>
      <c r="P361" s="95"/>
      <c r="Q361" s="95"/>
      <c r="R361" s="95"/>
      <c r="S361" s="95"/>
      <c r="T361" s="95"/>
      <c r="U361" s="95"/>
      <c r="V361" s="201">
        <f t="shared" si="254"/>
        <v>0</v>
      </c>
      <c r="W361" s="200">
        <f t="shared" si="255"/>
        <v>0</v>
      </c>
      <c r="X361" s="308">
        <f t="shared" si="256"/>
        <v>0</v>
      </c>
      <c r="Y361" s="95"/>
      <c r="Z361" s="95"/>
      <c r="AA361" s="198">
        <f t="shared" si="237"/>
        <v>0</v>
      </c>
      <c r="AB361" s="308">
        <f t="shared" si="257"/>
        <v>0</v>
      </c>
      <c r="AC361" s="95"/>
      <c r="AD361" s="95"/>
      <c r="AE361" s="198">
        <f t="shared" si="258"/>
        <v>0</v>
      </c>
      <c r="AF361" s="308">
        <f t="shared" si="259"/>
        <v>0</v>
      </c>
    </row>
    <row r="362" spans="1:32" ht="12.95" customHeight="1" outlineLevel="1">
      <c r="A362" s="325"/>
      <c r="B362" s="331" t="s">
        <v>1124</v>
      </c>
      <c r="C362" s="341"/>
      <c r="D362" s="95"/>
      <c r="E362" s="95"/>
      <c r="F362" s="95"/>
      <c r="G362" s="95"/>
      <c r="H362" s="198">
        <f t="shared" si="236"/>
        <v>0</v>
      </c>
      <c r="I362" s="95"/>
      <c r="J362" s="95"/>
      <c r="K362" s="95"/>
      <c r="L362" s="95"/>
      <c r="M362" s="95"/>
      <c r="N362" s="95"/>
      <c r="O362" s="201">
        <f t="shared" si="253"/>
        <v>0</v>
      </c>
      <c r="P362" s="95"/>
      <c r="Q362" s="95"/>
      <c r="R362" s="95"/>
      <c r="S362" s="95"/>
      <c r="T362" s="95"/>
      <c r="U362" s="95"/>
      <c r="V362" s="201">
        <f t="shared" si="254"/>
        <v>0</v>
      </c>
      <c r="W362" s="200">
        <f t="shared" si="255"/>
        <v>0</v>
      </c>
      <c r="X362" s="308">
        <f t="shared" si="256"/>
        <v>0</v>
      </c>
      <c r="Y362" s="95"/>
      <c r="Z362" s="95"/>
      <c r="AA362" s="198">
        <f t="shared" si="237"/>
        <v>0</v>
      </c>
      <c r="AB362" s="308">
        <f t="shared" si="257"/>
        <v>0</v>
      </c>
      <c r="AC362" s="95"/>
      <c r="AD362" s="95"/>
      <c r="AE362" s="198">
        <f t="shared" si="258"/>
        <v>0</v>
      </c>
      <c r="AF362" s="308">
        <f t="shared" si="259"/>
        <v>0</v>
      </c>
    </row>
    <row r="363" spans="1:32" ht="12.95" customHeight="1" outlineLevel="1">
      <c r="A363" s="325"/>
      <c r="B363" s="331" t="s">
        <v>1088</v>
      </c>
      <c r="C363" s="341"/>
      <c r="D363" s="95"/>
      <c r="E363" s="95"/>
      <c r="F363" s="95"/>
      <c r="G363" s="95"/>
      <c r="H363" s="198">
        <f t="shared" ref="H363:H370" si="260">SUM(D363:G363)</f>
        <v>0</v>
      </c>
      <c r="I363" s="95"/>
      <c r="J363" s="95"/>
      <c r="K363" s="95"/>
      <c r="L363" s="95"/>
      <c r="M363" s="95"/>
      <c r="N363" s="95"/>
      <c r="O363" s="201">
        <f t="shared" si="253"/>
        <v>0</v>
      </c>
      <c r="P363" s="95"/>
      <c r="Q363" s="95"/>
      <c r="R363" s="95"/>
      <c r="S363" s="95"/>
      <c r="T363" s="95"/>
      <c r="U363" s="95"/>
      <c r="V363" s="201">
        <f t="shared" si="254"/>
        <v>0</v>
      </c>
      <c r="W363" s="200">
        <f t="shared" si="255"/>
        <v>0</v>
      </c>
      <c r="X363" s="308">
        <f t="shared" si="256"/>
        <v>0</v>
      </c>
      <c r="Y363" s="95"/>
      <c r="Z363" s="95"/>
      <c r="AA363" s="198">
        <f t="shared" si="237"/>
        <v>0</v>
      </c>
      <c r="AB363" s="308">
        <f t="shared" si="257"/>
        <v>0</v>
      </c>
      <c r="AC363" s="95"/>
      <c r="AD363" s="95"/>
      <c r="AE363" s="198">
        <f t="shared" si="258"/>
        <v>0</v>
      </c>
      <c r="AF363" s="308">
        <f t="shared" si="259"/>
        <v>0</v>
      </c>
    </row>
    <row r="364" spans="1:32" ht="12.95" customHeight="1" outlineLevel="1">
      <c r="A364" s="325"/>
      <c r="B364" s="331" t="s">
        <v>1089</v>
      </c>
      <c r="C364" s="341"/>
      <c r="D364" s="95"/>
      <c r="E364" s="95"/>
      <c r="F364" s="95"/>
      <c r="G364" s="95"/>
      <c r="H364" s="198">
        <f t="shared" si="260"/>
        <v>0</v>
      </c>
      <c r="I364" s="95"/>
      <c r="J364" s="95"/>
      <c r="K364" s="95"/>
      <c r="L364" s="95"/>
      <c r="M364" s="95"/>
      <c r="N364" s="95"/>
      <c r="O364" s="201">
        <f t="shared" si="253"/>
        <v>0</v>
      </c>
      <c r="P364" s="95"/>
      <c r="Q364" s="95"/>
      <c r="R364" s="95"/>
      <c r="S364" s="95"/>
      <c r="T364" s="95"/>
      <c r="U364" s="95"/>
      <c r="V364" s="201">
        <f t="shared" si="254"/>
        <v>0</v>
      </c>
      <c r="W364" s="200">
        <f t="shared" si="255"/>
        <v>0</v>
      </c>
      <c r="X364" s="308">
        <f t="shared" si="256"/>
        <v>0</v>
      </c>
      <c r="Y364" s="95"/>
      <c r="Z364" s="95"/>
      <c r="AA364" s="198">
        <f t="shared" si="237"/>
        <v>0</v>
      </c>
      <c r="AB364" s="308">
        <f t="shared" si="257"/>
        <v>0</v>
      </c>
      <c r="AC364" s="95"/>
      <c r="AD364" s="95"/>
      <c r="AE364" s="198">
        <f t="shared" si="258"/>
        <v>0</v>
      </c>
      <c r="AF364" s="308">
        <f t="shared" si="259"/>
        <v>0</v>
      </c>
    </row>
    <row r="365" spans="1:32" ht="12.95" customHeight="1" outlineLevel="1">
      <c r="A365" s="325"/>
      <c r="B365" s="331" t="s">
        <v>1090</v>
      </c>
      <c r="C365" s="341"/>
      <c r="D365" s="95"/>
      <c r="E365" s="95"/>
      <c r="F365" s="95"/>
      <c r="G365" s="95"/>
      <c r="H365" s="198">
        <f t="shared" si="260"/>
        <v>0</v>
      </c>
      <c r="I365" s="95"/>
      <c r="J365" s="95"/>
      <c r="K365" s="95"/>
      <c r="L365" s="95"/>
      <c r="M365" s="95"/>
      <c r="N365" s="95"/>
      <c r="O365" s="201">
        <f t="shared" si="253"/>
        <v>0</v>
      </c>
      <c r="P365" s="95"/>
      <c r="Q365" s="95"/>
      <c r="R365" s="95"/>
      <c r="S365" s="95"/>
      <c r="T365" s="95"/>
      <c r="U365" s="95"/>
      <c r="V365" s="201">
        <f t="shared" si="254"/>
        <v>0</v>
      </c>
      <c r="W365" s="200">
        <f t="shared" si="255"/>
        <v>0</v>
      </c>
      <c r="X365" s="308">
        <f t="shared" si="256"/>
        <v>0</v>
      </c>
      <c r="Y365" s="95"/>
      <c r="Z365" s="95"/>
      <c r="AA365" s="198">
        <f t="shared" si="237"/>
        <v>0</v>
      </c>
      <c r="AB365" s="308">
        <f t="shared" si="257"/>
        <v>0</v>
      </c>
      <c r="AC365" s="95"/>
      <c r="AD365" s="95"/>
      <c r="AE365" s="198">
        <f t="shared" si="258"/>
        <v>0</v>
      </c>
      <c r="AF365" s="308">
        <f t="shared" si="259"/>
        <v>0</v>
      </c>
    </row>
    <row r="366" spans="1:32" ht="12.95" customHeight="1" outlineLevel="1">
      <c r="A366" s="325"/>
      <c r="B366" s="331" t="s">
        <v>1091</v>
      </c>
      <c r="C366" s="341"/>
      <c r="D366" s="95"/>
      <c r="E366" s="95"/>
      <c r="F366" s="95"/>
      <c r="G366" s="95"/>
      <c r="H366" s="198">
        <f t="shared" si="260"/>
        <v>0</v>
      </c>
      <c r="I366" s="95"/>
      <c r="J366" s="95"/>
      <c r="K366" s="95"/>
      <c r="L366" s="95"/>
      <c r="M366" s="95"/>
      <c r="N366" s="95"/>
      <c r="O366" s="201">
        <f t="shared" si="253"/>
        <v>0</v>
      </c>
      <c r="P366" s="95"/>
      <c r="Q366" s="95"/>
      <c r="R366" s="95"/>
      <c r="S366" s="95"/>
      <c r="T366" s="95"/>
      <c r="U366" s="95"/>
      <c r="V366" s="201">
        <f t="shared" si="254"/>
        <v>0</v>
      </c>
      <c r="W366" s="200">
        <f t="shared" si="255"/>
        <v>0</v>
      </c>
      <c r="X366" s="308">
        <f t="shared" si="256"/>
        <v>0</v>
      </c>
      <c r="Y366" s="95"/>
      <c r="Z366" s="95"/>
      <c r="AA366" s="198">
        <f t="shared" si="237"/>
        <v>0</v>
      </c>
      <c r="AB366" s="308">
        <f t="shared" si="257"/>
        <v>0</v>
      </c>
      <c r="AC366" s="95"/>
      <c r="AD366" s="95"/>
      <c r="AE366" s="198">
        <f t="shared" si="258"/>
        <v>0</v>
      </c>
      <c r="AF366" s="308">
        <f t="shared" si="259"/>
        <v>0</v>
      </c>
    </row>
    <row r="367" spans="1:32" ht="12.95" customHeight="1" outlineLevel="1">
      <c r="A367" s="325"/>
      <c r="B367" s="331" t="s">
        <v>1092</v>
      </c>
      <c r="C367" s="341"/>
      <c r="D367" s="95"/>
      <c r="E367" s="95"/>
      <c r="F367" s="95"/>
      <c r="G367" s="95"/>
      <c r="H367" s="198">
        <f t="shared" si="260"/>
        <v>0</v>
      </c>
      <c r="I367" s="95"/>
      <c r="J367" s="95"/>
      <c r="K367" s="95"/>
      <c r="L367" s="95"/>
      <c r="M367" s="95"/>
      <c r="N367" s="95"/>
      <c r="O367" s="201">
        <f t="shared" si="253"/>
        <v>0</v>
      </c>
      <c r="P367" s="95"/>
      <c r="Q367" s="95"/>
      <c r="R367" s="95"/>
      <c r="S367" s="95"/>
      <c r="T367" s="95"/>
      <c r="U367" s="95"/>
      <c r="V367" s="201">
        <f t="shared" si="254"/>
        <v>0</v>
      </c>
      <c r="W367" s="200">
        <f t="shared" si="255"/>
        <v>0</v>
      </c>
      <c r="X367" s="308">
        <f t="shared" si="256"/>
        <v>0</v>
      </c>
      <c r="Y367" s="95"/>
      <c r="Z367" s="95"/>
      <c r="AA367" s="198">
        <f>Y367+Z367</f>
        <v>0</v>
      </c>
      <c r="AB367" s="308">
        <f t="shared" si="257"/>
        <v>0</v>
      </c>
      <c r="AC367" s="95"/>
      <c r="AD367" s="95"/>
      <c r="AE367" s="198">
        <f t="shared" si="258"/>
        <v>0</v>
      </c>
      <c r="AF367" s="308">
        <f t="shared" si="259"/>
        <v>0</v>
      </c>
    </row>
    <row r="368" spans="1:32" ht="12.95" customHeight="1" outlineLevel="1">
      <c r="A368" s="325"/>
      <c r="B368" s="331" t="s">
        <v>1093</v>
      </c>
      <c r="C368" s="341"/>
      <c r="D368" s="95"/>
      <c r="E368" s="95"/>
      <c r="F368" s="95"/>
      <c r="G368" s="95"/>
      <c r="H368" s="198">
        <f t="shared" si="260"/>
        <v>0</v>
      </c>
      <c r="I368" s="95"/>
      <c r="J368" s="95"/>
      <c r="K368" s="95"/>
      <c r="L368" s="95"/>
      <c r="M368" s="95"/>
      <c r="N368" s="95"/>
      <c r="O368" s="201">
        <f t="shared" si="253"/>
        <v>0</v>
      </c>
      <c r="P368" s="95"/>
      <c r="Q368" s="95"/>
      <c r="R368" s="95"/>
      <c r="S368" s="95"/>
      <c r="T368" s="95"/>
      <c r="U368" s="95"/>
      <c r="V368" s="201">
        <f t="shared" si="254"/>
        <v>0</v>
      </c>
      <c r="W368" s="200">
        <f t="shared" si="255"/>
        <v>0</v>
      </c>
      <c r="X368" s="308">
        <f t="shared" si="256"/>
        <v>0</v>
      </c>
      <c r="Y368" s="95"/>
      <c r="Z368" s="95"/>
      <c r="AA368" s="198">
        <f>Y368+Z368</f>
        <v>0</v>
      </c>
      <c r="AB368" s="308">
        <f t="shared" si="257"/>
        <v>0</v>
      </c>
      <c r="AC368" s="95"/>
      <c r="AD368" s="95"/>
      <c r="AE368" s="198">
        <f t="shared" si="258"/>
        <v>0</v>
      </c>
      <c r="AF368" s="308">
        <f t="shared" si="259"/>
        <v>0</v>
      </c>
    </row>
    <row r="369" spans="1:32" ht="12.95" customHeight="1" outlineLevel="1">
      <c r="A369" s="325"/>
      <c r="B369" s="331" t="s">
        <v>1094</v>
      </c>
      <c r="C369" s="334" t="s">
        <v>718</v>
      </c>
      <c r="D369" s="95"/>
      <c r="E369" s="95"/>
      <c r="F369" s="95"/>
      <c r="G369" s="95"/>
      <c r="H369" s="198">
        <f t="shared" si="260"/>
        <v>0</v>
      </c>
      <c r="I369" s="95"/>
      <c r="J369" s="95"/>
      <c r="K369" s="95"/>
      <c r="L369" s="95"/>
      <c r="M369" s="95"/>
      <c r="N369" s="95"/>
      <c r="O369" s="201">
        <f t="shared" si="253"/>
        <v>0</v>
      </c>
      <c r="P369" s="95"/>
      <c r="Q369" s="95"/>
      <c r="R369" s="95"/>
      <c r="S369" s="95"/>
      <c r="T369" s="95"/>
      <c r="U369" s="95"/>
      <c r="V369" s="201">
        <f t="shared" si="254"/>
        <v>0</v>
      </c>
      <c r="W369" s="200">
        <f t="shared" si="255"/>
        <v>0</v>
      </c>
      <c r="X369" s="308">
        <f t="shared" si="256"/>
        <v>0</v>
      </c>
      <c r="Y369" s="95"/>
      <c r="Z369" s="95"/>
      <c r="AA369" s="198">
        <f>Y369+Z369</f>
        <v>0</v>
      </c>
      <c r="AB369" s="308">
        <f t="shared" si="257"/>
        <v>0</v>
      </c>
      <c r="AC369" s="95"/>
      <c r="AD369" s="95"/>
      <c r="AE369" s="198">
        <f t="shared" si="258"/>
        <v>0</v>
      </c>
      <c r="AF369" s="308">
        <f t="shared" si="259"/>
        <v>0</v>
      </c>
    </row>
    <row r="370" spans="1:32" ht="12.95" customHeight="1" outlineLevel="1">
      <c r="A370" s="325"/>
      <c r="B370" s="342" t="s">
        <v>1099</v>
      </c>
      <c r="C370" s="342"/>
      <c r="D370" s="198">
        <f>SUM(D297,D302,D306,D322,D345:D346,D349:D351,D356:D358,D361:D369)</f>
        <v>0</v>
      </c>
      <c r="E370" s="198">
        <f>SUM(E297,E302,E306,E322,E345:E346,E349:E351,E356:E358,E361:E369)</f>
        <v>0</v>
      </c>
      <c r="F370" s="198">
        <f>SUM(F297,F302,F306,F322,F345:F346,F349:F351,F356:F358,F361:F369)</f>
        <v>0</v>
      </c>
      <c r="G370" s="198">
        <f>SUM(G297,G302,G306,G322,G345:G346,G349:G351,G356:G358,G361:G369)</f>
        <v>0</v>
      </c>
      <c r="H370" s="198">
        <f t="shared" si="260"/>
        <v>0</v>
      </c>
      <c r="I370" s="198">
        <f t="shared" ref="I370:N370" si="261">SUM(I297,I302,I306,I322,I345:I346,I349:I351,I356:I358,I361:I369)</f>
        <v>0</v>
      </c>
      <c r="J370" s="198">
        <f t="shared" si="261"/>
        <v>0</v>
      </c>
      <c r="K370" s="198">
        <f t="shared" si="261"/>
        <v>0</v>
      </c>
      <c r="L370" s="198">
        <f t="shared" si="261"/>
        <v>0</v>
      </c>
      <c r="M370" s="198">
        <f t="shared" si="261"/>
        <v>0</v>
      </c>
      <c r="N370" s="198">
        <f t="shared" si="261"/>
        <v>0</v>
      </c>
      <c r="O370" s="200">
        <f>SUM(I370:N370)</f>
        <v>0</v>
      </c>
      <c r="P370" s="198">
        <f t="shared" ref="P370:U370" si="262">SUM(P297,P302,P306,P322,P345:P346,P349:P351,P356:P358,P361:P369)</f>
        <v>0</v>
      </c>
      <c r="Q370" s="198">
        <f t="shared" si="262"/>
        <v>0</v>
      </c>
      <c r="R370" s="198">
        <f t="shared" si="262"/>
        <v>0</v>
      </c>
      <c r="S370" s="198">
        <f t="shared" si="262"/>
        <v>0</v>
      </c>
      <c r="T370" s="198">
        <f t="shared" si="262"/>
        <v>0</v>
      </c>
      <c r="U370" s="198">
        <f t="shared" si="262"/>
        <v>0</v>
      </c>
      <c r="V370" s="200">
        <f>SUM(P370:U370)</f>
        <v>0</v>
      </c>
      <c r="W370" s="200">
        <f>O370+V370</f>
        <v>0</v>
      </c>
      <c r="X370" s="209">
        <f>IF(H370=0,0,W370/H370-1)</f>
        <v>0</v>
      </c>
      <c r="Y370" s="198">
        <f>SUM(Y297,Y302,Y306,Y322,Y345:Y346,Y349:Y351,Y356:Y358,Y361:Y369)</f>
        <v>0</v>
      </c>
      <c r="Z370" s="198">
        <f>SUM(Z297,Z302,Z306,Z322,Z345:Z346,Z349:Z351,Z356:Z358,Z361:Z369)</f>
        <v>0</v>
      </c>
      <c r="AA370" s="198">
        <f>SUM(AA297,AA302,AA306,AA322,AA345:AA346,AA349:AA351,AA356:AA358,AA361:AA369)</f>
        <v>0</v>
      </c>
      <c r="AB370" s="209">
        <f>IF(W370=0,0,AA370/W370-1)</f>
        <v>0</v>
      </c>
      <c r="AC370" s="198">
        <f>SUM(AC297,AC302,AC306,AC322,AC345:AC346,AC349:AC351,AC356:AC358,AC361:AC369)</f>
        <v>0</v>
      </c>
      <c r="AD370" s="198">
        <f>SUM(AD297,AD302,AD306,AD322,AD345:AD346,AD349:AD351,AD356:AD358,AD361:AD369)</f>
        <v>0</v>
      </c>
      <c r="AE370" s="198">
        <f>SUM(AE297,AE302,AE306,AE322,AE345:AE346,AE349:AE351,AE356:AE358,AE361:AE369)</f>
        <v>0</v>
      </c>
      <c r="AF370" s="209">
        <f>IF(AA370=0,0,AE370/AA370-1)</f>
        <v>0</v>
      </c>
    </row>
    <row r="371" spans="1:32" s="361" customFormat="1" ht="12.95" customHeight="1" outlineLevel="1">
      <c r="A371" s="362"/>
      <c r="B371" s="363"/>
      <c r="C371" s="363"/>
      <c r="D371" s="360"/>
      <c r="E371" s="360"/>
      <c r="F371" s="360"/>
      <c r="G371" s="360"/>
      <c r="H371" s="360"/>
      <c r="I371" s="360"/>
      <c r="J371" s="360"/>
      <c r="K371" s="360"/>
      <c r="L371" s="360"/>
      <c r="M371" s="360"/>
      <c r="N371" s="360"/>
      <c r="O371" s="360"/>
      <c r="P371" s="360"/>
      <c r="Q371" s="360"/>
      <c r="R371" s="360"/>
      <c r="S371" s="360"/>
      <c r="T371" s="360"/>
      <c r="U371" s="360"/>
      <c r="V371" s="360"/>
      <c r="W371" s="360"/>
      <c r="X371" s="360"/>
      <c r="Y371" s="360"/>
      <c r="Z371" s="360"/>
      <c r="AA371" s="360"/>
      <c r="AB371" s="360"/>
      <c r="AC371" s="360"/>
      <c r="AD371" s="360"/>
      <c r="AE371" s="360"/>
      <c r="AF371" s="360"/>
    </row>
    <row r="372" spans="1:32" ht="12.95" customHeight="1" outlineLevel="1">
      <c r="A372" s="327"/>
      <c r="B372" s="327"/>
      <c r="C372" s="343"/>
      <c r="D372" s="344"/>
      <c r="E372" s="344"/>
      <c r="F372" s="344"/>
      <c r="G372" s="344"/>
      <c r="H372" s="344"/>
      <c r="I372" s="327"/>
      <c r="J372" s="345"/>
      <c r="K372" s="327"/>
      <c r="L372" s="327"/>
      <c r="M372" s="327"/>
      <c r="N372" s="330"/>
      <c r="O372" s="330"/>
      <c r="P372" s="330"/>
      <c r="Q372" s="330"/>
      <c r="R372" s="330"/>
      <c r="S372" s="330"/>
      <c r="T372" s="330"/>
      <c r="U372" s="330"/>
      <c r="V372" s="330"/>
      <c r="W372" s="330"/>
      <c r="X372" s="330"/>
      <c r="Y372" s="330"/>
      <c r="Z372" s="330"/>
      <c r="AA372" s="330"/>
      <c r="AB372" s="330"/>
      <c r="AC372" s="330"/>
      <c r="AD372" s="330"/>
      <c r="AE372" s="330"/>
      <c r="AF372" s="330"/>
    </row>
    <row r="373" spans="1:32" s="136" customFormat="1" outlineLevel="1">
      <c r="B373" s="148" t="s">
        <v>669</v>
      </c>
      <c r="C373" s="123"/>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c r="AA373" s="120"/>
      <c r="AB373" s="120"/>
      <c r="AC373" s="120"/>
      <c r="AD373" s="120"/>
      <c r="AE373" s="120"/>
    </row>
    <row r="374" spans="1:32" s="136" customFormat="1" outlineLevel="1">
      <c r="B374" s="149" t="s">
        <v>1169</v>
      </c>
      <c r="C374" s="123"/>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c r="AA374" s="120"/>
      <c r="AB374" s="120"/>
      <c r="AC374" s="120"/>
      <c r="AD374" s="120"/>
      <c r="AE374" s="120"/>
    </row>
    <row r="375" spans="1:32" s="136" customFormat="1" outlineLevel="1">
      <c r="B375" s="780" t="s">
        <v>980</v>
      </c>
      <c r="C375" s="780"/>
    </row>
    <row r="376" spans="1:32" s="136" customFormat="1" outlineLevel="1">
      <c r="B376" s="146"/>
      <c r="C376" s="146"/>
      <c r="D376" s="95"/>
      <c r="E376" s="95"/>
      <c r="F376" s="95"/>
      <c r="G376" s="95"/>
      <c r="H376" s="200">
        <f t="shared" ref="H376:H385" si="263">SUM(D376:G376)</f>
        <v>0</v>
      </c>
      <c r="I376" s="95"/>
      <c r="J376" s="95"/>
      <c r="K376" s="95"/>
      <c r="L376" s="95"/>
      <c r="M376" s="95"/>
      <c r="N376" s="95"/>
      <c r="O376" s="201">
        <f t="shared" ref="O376:O385" si="264">SUM(I376:N376)</f>
        <v>0</v>
      </c>
      <c r="P376" s="95"/>
      <c r="Q376" s="95"/>
      <c r="R376" s="95"/>
      <c r="S376" s="95"/>
      <c r="T376" s="95"/>
      <c r="U376" s="95"/>
      <c r="V376" s="201">
        <f t="shared" ref="V376:V385" si="265">SUM(P376:U376)</f>
        <v>0</v>
      </c>
      <c r="W376" s="200">
        <f t="shared" ref="W376:W385" si="266">O376+V376</f>
        <v>0</v>
      </c>
      <c r="X376" s="308">
        <f t="shared" ref="X376:X386" si="267">IF(H376=0,0,W376/H376-1)</f>
        <v>0</v>
      </c>
      <c r="Y376" s="96"/>
      <c r="Z376" s="96"/>
      <c r="AA376" s="198">
        <f t="shared" ref="AA376:AA385" si="268">Y376+Z376</f>
        <v>0</v>
      </c>
      <c r="AB376" s="308">
        <f t="shared" ref="AB376:AB386" si="269">IF(W376=0,0,AA376/W376-1)</f>
        <v>0</v>
      </c>
      <c r="AC376" s="96"/>
      <c r="AD376" s="96"/>
      <c r="AE376" s="198">
        <f t="shared" ref="AE376:AE385" si="270">AC376+AD376</f>
        <v>0</v>
      </c>
      <c r="AF376" s="308">
        <f t="shared" ref="AF376:AF386" si="271">IF(AA376=0,0,AE376/AA376-1)</f>
        <v>0</v>
      </c>
    </row>
    <row r="377" spans="1:32" s="136" customFormat="1" outlineLevel="1">
      <c r="B377" s="146"/>
      <c r="C377" s="146"/>
      <c r="D377" s="95"/>
      <c r="E377" s="95"/>
      <c r="F377" s="95"/>
      <c r="G377" s="95"/>
      <c r="H377" s="200">
        <f t="shared" si="263"/>
        <v>0</v>
      </c>
      <c r="I377" s="95"/>
      <c r="J377" s="95"/>
      <c r="K377" s="95"/>
      <c r="L377" s="95"/>
      <c r="M377" s="95"/>
      <c r="N377" s="95"/>
      <c r="O377" s="201">
        <f t="shared" si="264"/>
        <v>0</v>
      </c>
      <c r="P377" s="95"/>
      <c r="Q377" s="95"/>
      <c r="R377" s="95"/>
      <c r="S377" s="95"/>
      <c r="T377" s="95"/>
      <c r="U377" s="95"/>
      <c r="V377" s="201">
        <f t="shared" si="265"/>
        <v>0</v>
      </c>
      <c r="W377" s="200">
        <f t="shared" si="266"/>
        <v>0</v>
      </c>
      <c r="X377" s="308">
        <f t="shared" si="267"/>
        <v>0</v>
      </c>
      <c r="Y377" s="96"/>
      <c r="Z377" s="96"/>
      <c r="AA377" s="198">
        <f t="shared" si="268"/>
        <v>0</v>
      </c>
      <c r="AB377" s="308">
        <f t="shared" si="269"/>
        <v>0</v>
      </c>
      <c r="AC377" s="96"/>
      <c r="AD377" s="96"/>
      <c r="AE377" s="198">
        <f t="shared" si="270"/>
        <v>0</v>
      </c>
      <c r="AF377" s="308">
        <f t="shared" si="271"/>
        <v>0</v>
      </c>
    </row>
    <row r="378" spans="1:32" s="136" customFormat="1" outlineLevel="1">
      <c r="B378" s="146"/>
      <c r="C378" s="146"/>
      <c r="D378" s="95"/>
      <c r="E378" s="95"/>
      <c r="F378" s="95"/>
      <c r="G378" s="95"/>
      <c r="H378" s="200">
        <f t="shared" si="263"/>
        <v>0</v>
      </c>
      <c r="I378" s="95"/>
      <c r="J378" s="95"/>
      <c r="K378" s="95"/>
      <c r="L378" s="95"/>
      <c r="M378" s="95"/>
      <c r="N378" s="95"/>
      <c r="O378" s="201">
        <f t="shared" si="264"/>
        <v>0</v>
      </c>
      <c r="P378" s="95"/>
      <c r="Q378" s="95"/>
      <c r="R378" s="95"/>
      <c r="S378" s="95"/>
      <c r="T378" s="95"/>
      <c r="U378" s="95"/>
      <c r="V378" s="201">
        <f t="shared" si="265"/>
        <v>0</v>
      </c>
      <c r="W378" s="200">
        <f t="shared" si="266"/>
        <v>0</v>
      </c>
      <c r="X378" s="308">
        <f t="shared" si="267"/>
        <v>0</v>
      </c>
      <c r="Y378" s="96"/>
      <c r="Z378" s="96"/>
      <c r="AA378" s="198">
        <f t="shared" si="268"/>
        <v>0</v>
      </c>
      <c r="AB378" s="308">
        <f t="shared" si="269"/>
        <v>0</v>
      </c>
      <c r="AC378" s="96"/>
      <c r="AD378" s="96"/>
      <c r="AE378" s="198">
        <f t="shared" si="270"/>
        <v>0</v>
      </c>
      <c r="AF378" s="308">
        <f t="shared" si="271"/>
        <v>0</v>
      </c>
    </row>
    <row r="379" spans="1:32" s="136" customFormat="1" outlineLevel="1">
      <c r="B379" s="146"/>
      <c r="C379" s="146"/>
      <c r="D379" s="95"/>
      <c r="E379" s="95"/>
      <c r="F379" s="95"/>
      <c r="G379" s="95"/>
      <c r="H379" s="200">
        <f t="shared" si="263"/>
        <v>0</v>
      </c>
      <c r="I379" s="95"/>
      <c r="J379" s="95"/>
      <c r="K379" s="95"/>
      <c r="L379" s="95"/>
      <c r="M379" s="95"/>
      <c r="N379" s="95"/>
      <c r="O379" s="201">
        <f t="shared" si="264"/>
        <v>0</v>
      </c>
      <c r="P379" s="95"/>
      <c r="Q379" s="95"/>
      <c r="R379" s="95"/>
      <c r="S379" s="95"/>
      <c r="T379" s="95"/>
      <c r="U379" s="95"/>
      <c r="V379" s="201">
        <f t="shared" si="265"/>
        <v>0</v>
      </c>
      <c r="W379" s="200">
        <f t="shared" si="266"/>
        <v>0</v>
      </c>
      <c r="X379" s="308">
        <f t="shared" si="267"/>
        <v>0</v>
      </c>
      <c r="Y379" s="96"/>
      <c r="Z379" s="96"/>
      <c r="AA379" s="198">
        <f t="shared" si="268"/>
        <v>0</v>
      </c>
      <c r="AB379" s="308">
        <f t="shared" si="269"/>
        <v>0</v>
      </c>
      <c r="AC379" s="96"/>
      <c r="AD379" s="96"/>
      <c r="AE379" s="198">
        <f t="shared" si="270"/>
        <v>0</v>
      </c>
      <c r="AF379" s="308">
        <f t="shared" si="271"/>
        <v>0</v>
      </c>
    </row>
    <row r="380" spans="1:32" s="144" customFormat="1" outlineLevel="1">
      <c r="B380" s="146"/>
      <c r="C380" s="146"/>
      <c r="D380" s="95"/>
      <c r="E380" s="95"/>
      <c r="F380" s="95"/>
      <c r="G380" s="95"/>
      <c r="H380" s="200">
        <f t="shared" si="263"/>
        <v>0</v>
      </c>
      <c r="I380" s="95"/>
      <c r="J380" s="95"/>
      <c r="K380" s="95"/>
      <c r="L380" s="95"/>
      <c r="M380" s="95"/>
      <c r="N380" s="95"/>
      <c r="O380" s="201">
        <f t="shared" si="264"/>
        <v>0</v>
      </c>
      <c r="P380" s="95"/>
      <c r="Q380" s="95"/>
      <c r="R380" s="95"/>
      <c r="S380" s="95"/>
      <c r="T380" s="95"/>
      <c r="U380" s="95"/>
      <c r="V380" s="201">
        <f t="shared" si="265"/>
        <v>0</v>
      </c>
      <c r="W380" s="200">
        <f t="shared" si="266"/>
        <v>0</v>
      </c>
      <c r="X380" s="308">
        <f t="shared" si="267"/>
        <v>0</v>
      </c>
      <c r="Y380" s="96"/>
      <c r="Z380" s="96"/>
      <c r="AA380" s="198">
        <f t="shared" si="268"/>
        <v>0</v>
      </c>
      <c r="AB380" s="308">
        <f t="shared" si="269"/>
        <v>0</v>
      </c>
      <c r="AC380" s="96"/>
      <c r="AD380" s="96"/>
      <c r="AE380" s="198">
        <f t="shared" si="270"/>
        <v>0</v>
      </c>
      <c r="AF380" s="308">
        <f t="shared" si="271"/>
        <v>0</v>
      </c>
    </row>
    <row r="381" spans="1:32" s="120" customFormat="1" outlineLevel="1">
      <c r="B381" s="146"/>
      <c r="C381" s="146"/>
      <c r="D381" s="95"/>
      <c r="E381" s="95"/>
      <c r="F381" s="95"/>
      <c r="G381" s="95"/>
      <c r="H381" s="200">
        <f t="shared" si="263"/>
        <v>0</v>
      </c>
      <c r="I381" s="95"/>
      <c r="J381" s="95"/>
      <c r="K381" s="95"/>
      <c r="L381" s="95"/>
      <c r="M381" s="95"/>
      <c r="N381" s="95"/>
      <c r="O381" s="201">
        <f t="shared" si="264"/>
        <v>0</v>
      </c>
      <c r="P381" s="95"/>
      <c r="Q381" s="95"/>
      <c r="R381" s="95"/>
      <c r="S381" s="95"/>
      <c r="T381" s="95"/>
      <c r="U381" s="95"/>
      <c r="V381" s="201">
        <f t="shared" si="265"/>
        <v>0</v>
      </c>
      <c r="W381" s="200">
        <f t="shared" si="266"/>
        <v>0</v>
      </c>
      <c r="X381" s="308">
        <f t="shared" si="267"/>
        <v>0</v>
      </c>
      <c r="Y381" s="96"/>
      <c r="Z381" s="96"/>
      <c r="AA381" s="198">
        <f t="shared" si="268"/>
        <v>0</v>
      </c>
      <c r="AB381" s="308">
        <f t="shared" si="269"/>
        <v>0</v>
      </c>
      <c r="AC381" s="96"/>
      <c r="AD381" s="96"/>
      <c r="AE381" s="198">
        <f t="shared" si="270"/>
        <v>0</v>
      </c>
      <c r="AF381" s="308">
        <f t="shared" si="271"/>
        <v>0</v>
      </c>
    </row>
    <row r="382" spans="1:32" s="136" customFormat="1" outlineLevel="1">
      <c r="B382" s="146"/>
      <c r="C382" s="146"/>
      <c r="D382" s="95"/>
      <c r="E382" s="95"/>
      <c r="F382" s="95"/>
      <c r="G382" s="95"/>
      <c r="H382" s="200">
        <f t="shared" si="263"/>
        <v>0</v>
      </c>
      <c r="I382" s="95"/>
      <c r="J382" s="95"/>
      <c r="K382" s="95"/>
      <c r="L382" s="95"/>
      <c r="M382" s="95"/>
      <c r="N382" s="95"/>
      <c r="O382" s="201">
        <f t="shared" si="264"/>
        <v>0</v>
      </c>
      <c r="P382" s="95"/>
      <c r="Q382" s="95"/>
      <c r="R382" s="95"/>
      <c r="S382" s="95"/>
      <c r="T382" s="95"/>
      <c r="U382" s="95"/>
      <c r="V382" s="201">
        <f t="shared" si="265"/>
        <v>0</v>
      </c>
      <c r="W382" s="200">
        <f t="shared" si="266"/>
        <v>0</v>
      </c>
      <c r="X382" s="308">
        <f t="shared" si="267"/>
        <v>0</v>
      </c>
      <c r="Y382" s="96"/>
      <c r="Z382" s="96"/>
      <c r="AA382" s="198">
        <f t="shared" si="268"/>
        <v>0</v>
      </c>
      <c r="AB382" s="308">
        <f t="shared" si="269"/>
        <v>0</v>
      </c>
      <c r="AC382" s="96"/>
      <c r="AD382" s="96"/>
      <c r="AE382" s="198">
        <f t="shared" si="270"/>
        <v>0</v>
      </c>
      <c r="AF382" s="308">
        <f t="shared" si="271"/>
        <v>0</v>
      </c>
    </row>
    <row r="383" spans="1:32" s="136" customFormat="1" outlineLevel="1">
      <c r="B383" s="146"/>
      <c r="C383" s="146"/>
      <c r="D383" s="95"/>
      <c r="E383" s="95"/>
      <c r="F383" s="95"/>
      <c r="G383" s="95"/>
      <c r="H383" s="200">
        <f t="shared" si="263"/>
        <v>0</v>
      </c>
      <c r="I383" s="95"/>
      <c r="J383" s="95"/>
      <c r="K383" s="95"/>
      <c r="L383" s="95"/>
      <c r="M383" s="95"/>
      <c r="N383" s="95"/>
      <c r="O383" s="201">
        <f t="shared" si="264"/>
        <v>0</v>
      </c>
      <c r="P383" s="95"/>
      <c r="Q383" s="95"/>
      <c r="R383" s="95"/>
      <c r="S383" s="95"/>
      <c r="T383" s="95"/>
      <c r="U383" s="95"/>
      <c r="V383" s="201">
        <f t="shared" si="265"/>
        <v>0</v>
      </c>
      <c r="W383" s="200">
        <f t="shared" si="266"/>
        <v>0</v>
      </c>
      <c r="X383" s="308">
        <f t="shared" si="267"/>
        <v>0</v>
      </c>
      <c r="Y383" s="96"/>
      <c r="Z383" s="96"/>
      <c r="AA383" s="198">
        <f t="shared" si="268"/>
        <v>0</v>
      </c>
      <c r="AB383" s="308">
        <f t="shared" si="269"/>
        <v>0</v>
      </c>
      <c r="AC383" s="96"/>
      <c r="AD383" s="96"/>
      <c r="AE383" s="198">
        <f t="shared" si="270"/>
        <v>0</v>
      </c>
      <c r="AF383" s="308">
        <f t="shared" si="271"/>
        <v>0</v>
      </c>
    </row>
    <row r="384" spans="1:32" s="144" customFormat="1" outlineLevel="1">
      <c r="B384" s="146"/>
      <c r="C384" s="146"/>
      <c r="D384" s="95"/>
      <c r="E384" s="95"/>
      <c r="F384" s="95"/>
      <c r="G384" s="95"/>
      <c r="H384" s="200">
        <f t="shared" si="263"/>
        <v>0</v>
      </c>
      <c r="I384" s="95"/>
      <c r="J384" s="95"/>
      <c r="K384" s="95"/>
      <c r="L384" s="95"/>
      <c r="M384" s="95"/>
      <c r="N384" s="95"/>
      <c r="O384" s="201">
        <f t="shared" si="264"/>
        <v>0</v>
      </c>
      <c r="P384" s="95"/>
      <c r="Q384" s="95"/>
      <c r="R384" s="95"/>
      <c r="S384" s="95"/>
      <c r="T384" s="95"/>
      <c r="U384" s="95"/>
      <c r="V384" s="201">
        <f t="shared" si="265"/>
        <v>0</v>
      </c>
      <c r="W384" s="200">
        <f t="shared" si="266"/>
        <v>0</v>
      </c>
      <c r="X384" s="308">
        <f t="shared" si="267"/>
        <v>0</v>
      </c>
      <c r="Y384" s="96"/>
      <c r="Z384" s="96"/>
      <c r="AA384" s="198">
        <f t="shared" si="268"/>
        <v>0</v>
      </c>
      <c r="AB384" s="308">
        <f t="shared" si="269"/>
        <v>0</v>
      </c>
      <c r="AC384" s="96"/>
      <c r="AD384" s="96"/>
      <c r="AE384" s="198">
        <f t="shared" si="270"/>
        <v>0</v>
      </c>
      <c r="AF384" s="308">
        <f t="shared" si="271"/>
        <v>0</v>
      </c>
    </row>
    <row r="385" spans="1:32" s="120" customFormat="1" outlineLevel="1">
      <c r="B385" s="146"/>
      <c r="C385" s="146"/>
      <c r="D385" s="95"/>
      <c r="E385" s="95"/>
      <c r="F385" s="95"/>
      <c r="G385" s="95"/>
      <c r="H385" s="200">
        <f t="shared" si="263"/>
        <v>0</v>
      </c>
      <c r="I385" s="95"/>
      <c r="J385" s="95"/>
      <c r="K385" s="95"/>
      <c r="L385" s="95"/>
      <c r="M385" s="95"/>
      <c r="N385" s="95"/>
      <c r="O385" s="201">
        <f t="shared" si="264"/>
        <v>0</v>
      </c>
      <c r="P385" s="95"/>
      <c r="Q385" s="95"/>
      <c r="R385" s="95"/>
      <c r="S385" s="95"/>
      <c r="T385" s="95"/>
      <c r="U385" s="95"/>
      <c r="V385" s="201">
        <f t="shared" si="265"/>
        <v>0</v>
      </c>
      <c r="W385" s="200">
        <f t="shared" si="266"/>
        <v>0</v>
      </c>
      <c r="X385" s="308">
        <f t="shared" si="267"/>
        <v>0</v>
      </c>
      <c r="Y385" s="96"/>
      <c r="Z385" s="96"/>
      <c r="AA385" s="198">
        <f t="shared" si="268"/>
        <v>0</v>
      </c>
      <c r="AB385" s="308">
        <f t="shared" si="269"/>
        <v>0</v>
      </c>
      <c r="AC385" s="96"/>
      <c r="AD385" s="96"/>
      <c r="AE385" s="198">
        <f t="shared" si="270"/>
        <v>0</v>
      </c>
      <c r="AF385" s="308">
        <f t="shared" si="271"/>
        <v>0</v>
      </c>
    </row>
    <row r="386" spans="1:32" s="120" customFormat="1" outlineLevel="1">
      <c r="B386" s="781" t="s">
        <v>609</v>
      </c>
      <c r="C386" s="781"/>
      <c r="D386" s="198">
        <f t="shared" ref="D386:W386" si="272">SUM(D376:D385)</f>
        <v>0</v>
      </c>
      <c r="E386" s="198">
        <f t="shared" si="272"/>
        <v>0</v>
      </c>
      <c r="F386" s="198">
        <f t="shared" si="272"/>
        <v>0</v>
      </c>
      <c r="G386" s="198">
        <f t="shared" si="272"/>
        <v>0</v>
      </c>
      <c r="H386" s="198">
        <f t="shared" si="272"/>
        <v>0</v>
      </c>
      <c r="I386" s="198">
        <f t="shared" si="272"/>
        <v>0</v>
      </c>
      <c r="J386" s="198">
        <f t="shared" si="272"/>
        <v>0</v>
      </c>
      <c r="K386" s="198">
        <f t="shared" si="272"/>
        <v>0</v>
      </c>
      <c r="L386" s="198">
        <f t="shared" si="272"/>
        <v>0</v>
      </c>
      <c r="M386" s="198">
        <f t="shared" si="272"/>
        <v>0</v>
      </c>
      <c r="N386" s="198">
        <f t="shared" si="272"/>
        <v>0</v>
      </c>
      <c r="O386" s="198">
        <f t="shared" si="272"/>
        <v>0</v>
      </c>
      <c r="P386" s="198">
        <f t="shared" si="272"/>
        <v>0</v>
      </c>
      <c r="Q386" s="198">
        <f t="shared" si="272"/>
        <v>0</v>
      </c>
      <c r="R386" s="198">
        <f t="shared" si="272"/>
        <v>0</v>
      </c>
      <c r="S386" s="198">
        <f t="shared" si="272"/>
        <v>0</v>
      </c>
      <c r="T386" s="198">
        <f t="shared" si="272"/>
        <v>0</v>
      </c>
      <c r="U386" s="198">
        <f t="shared" si="272"/>
        <v>0</v>
      </c>
      <c r="V386" s="198">
        <f t="shared" si="272"/>
        <v>0</v>
      </c>
      <c r="W386" s="198">
        <f t="shared" si="272"/>
        <v>0</v>
      </c>
      <c r="X386" s="209">
        <f t="shared" si="267"/>
        <v>0</v>
      </c>
      <c r="Y386" s="198">
        <f>SUM(Y376:Y385)</f>
        <v>0</v>
      </c>
      <c r="Z386" s="198">
        <f>SUM(Z376:Z385)</f>
        <v>0</v>
      </c>
      <c r="AA386" s="198">
        <f>SUM(AA376:AA385)</f>
        <v>0</v>
      </c>
      <c r="AB386" s="209">
        <f t="shared" si="269"/>
        <v>0</v>
      </c>
      <c r="AC386" s="198">
        <f>SUM(AC376:AC385)</f>
        <v>0</v>
      </c>
      <c r="AD386" s="198">
        <f>SUM(AD376:AD385)</f>
        <v>0</v>
      </c>
      <c r="AE386" s="198">
        <f>SUM(AE376:AE385)</f>
        <v>0</v>
      </c>
      <c r="AF386" s="209">
        <f t="shared" si="271"/>
        <v>0</v>
      </c>
    </row>
    <row r="387" spans="1:32" s="120" customFormat="1" outlineLevel="1">
      <c r="B387" s="138"/>
      <c r="C387" s="138"/>
      <c r="D387" s="150"/>
      <c r="E387" s="150"/>
      <c r="F387" s="150"/>
      <c r="G387" s="150"/>
      <c r="H387" s="150"/>
      <c r="I387" s="150"/>
      <c r="J387" s="150"/>
      <c r="K387" s="150"/>
      <c r="L387" s="150"/>
      <c r="M387" s="150"/>
      <c r="N387" s="150"/>
      <c r="O387" s="150"/>
      <c r="P387" s="150"/>
      <c r="Q387" s="150"/>
      <c r="R387" s="150"/>
      <c r="S387" s="150"/>
      <c r="T387" s="150"/>
      <c r="U387" s="150"/>
      <c r="V387" s="150"/>
      <c r="W387" s="136"/>
      <c r="X387" s="150"/>
      <c r="Y387" s="150"/>
      <c r="Z387" s="150"/>
      <c r="AA387" s="150"/>
      <c r="AB387" s="150"/>
      <c r="AC387" s="150"/>
      <c r="AD387" s="150"/>
      <c r="AE387" s="136"/>
    </row>
    <row r="388" spans="1:32" s="120" customFormat="1" outlineLevel="1">
      <c r="B388" s="152"/>
      <c r="C388" s="152" t="s">
        <v>611</v>
      </c>
      <c r="D388" s="153">
        <f t="shared" ref="D388:W388" si="273">D321+D344+D348+D355+D369-D386</f>
        <v>0</v>
      </c>
      <c r="E388" s="153">
        <f t="shared" si="273"/>
        <v>0</v>
      </c>
      <c r="F388" s="153">
        <f t="shared" si="273"/>
        <v>0</v>
      </c>
      <c r="G388" s="153">
        <f t="shared" si="273"/>
        <v>0</v>
      </c>
      <c r="H388" s="153">
        <f t="shared" si="273"/>
        <v>0</v>
      </c>
      <c r="I388" s="153">
        <f t="shared" si="273"/>
        <v>0</v>
      </c>
      <c r="J388" s="153">
        <f t="shared" si="273"/>
        <v>0</v>
      </c>
      <c r="K388" s="153">
        <f t="shared" si="273"/>
        <v>0</v>
      </c>
      <c r="L388" s="153">
        <f t="shared" si="273"/>
        <v>0</v>
      </c>
      <c r="M388" s="153">
        <f t="shared" si="273"/>
        <v>0</v>
      </c>
      <c r="N388" s="153">
        <f t="shared" si="273"/>
        <v>0</v>
      </c>
      <c r="O388" s="153">
        <f t="shared" si="273"/>
        <v>0</v>
      </c>
      <c r="P388" s="153">
        <f t="shared" si="273"/>
        <v>0</v>
      </c>
      <c r="Q388" s="153">
        <f t="shared" si="273"/>
        <v>0</v>
      </c>
      <c r="R388" s="153">
        <f t="shared" si="273"/>
        <v>0</v>
      </c>
      <c r="S388" s="153">
        <f t="shared" si="273"/>
        <v>0</v>
      </c>
      <c r="T388" s="153">
        <f t="shared" si="273"/>
        <v>0</v>
      </c>
      <c r="U388" s="153">
        <f t="shared" si="273"/>
        <v>0</v>
      </c>
      <c r="V388" s="153">
        <f t="shared" si="273"/>
        <v>0</v>
      </c>
      <c r="W388" s="153">
        <f t="shared" si="273"/>
        <v>0</v>
      </c>
      <c r="X388" s="153"/>
      <c r="Y388" s="153">
        <f>Y321+Y344+Y348+Y355+Y369-Y386</f>
        <v>0</v>
      </c>
      <c r="Z388" s="153">
        <f>Z321+Z344+Z348+Z355+Z369-Z386</f>
        <v>0</v>
      </c>
      <c r="AA388" s="153">
        <f>AA321+AA344+AA348+AA355+AA369-AA386</f>
        <v>0</v>
      </c>
      <c r="AB388" s="153"/>
      <c r="AC388" s="153">
        <f>AC321+AC344+AC348+AC355+AC369-AC386</f>
        <v>0</v>
      </c>
      <c r="AD388" s="153">
        <f>AD321+AD344+AD348+AD355+AD369-AD386</f>
        <v>0</v>
      </c>
      <c r="AE388" s="153">
        <f>AE321+AE344+AE348+AE355+AE369-AE386</f>
        <v>0</v>
      </c>
      <c r="AF388" s="153"/>
    </row>
    <row r="389" spans="1:32" s="120" customFormat="1">
      <c r="B389" s="152"/>
      <c r="C389" s="152"/>
      <c r="D389" s="153"/>
      <c r="E389" s="153"/>
      <c r="F389" s="153"/>
      <c r="G389" s="153"/>
      <c r="H389" s="153"/>
      <c r="I389" s="153"/>
      <c r="J389" s="153"/>
      <c r="K389" s="153"/>
      <c r="L389" s="153"/>
      <c r="M389" s="153"/>
      <c r="N389" s="153"/>
      <c r="O389" s="153"/>
      <c r="P389" s="153"/>
      <c r="Q389" s="153"/>
      <c r="R389" s="153"/>
      <c r="S389" s="153"/>
      <c r="T389" s="153"/>
      <c r="U389" s="153"/>
      <c r="V389" s="153"/>
      <c r="W389" s="153"/>
      <c r="X389" s="153"/>
      <c r="Y389" s="153"/>
      <c r="Z389" s="153"/>
      <c r="AA389" s="153"/>
      <c r="AB389" s="153"/>
      <c r="AC389" s="153"/>
      <c r="AD389" s="153"/>
      <c r="AE389" s="151"/>
    </row>
    <row r="390" spans="1:32">
      <c r="A390" s="330"/>
      <c r="B390" s="544" t="s">
        <v>1490</v>
      </c>
      <c r="C390" s="330"/>
      <c r="D390" s="330"/>
      <c r="E390" s="330"/>
      <c r="F390" s="330"/>
      <c r="G390" s="330"/>
      <c r="H390" s="330"/>
      <c r="I390" s="330"/>
      <c r="J390" s="330"/>
      <c r="K390" s="330"/>
      <c r="L390" s="330"/>
      <c r="M390" s="330"/>
      <c r="N390" s="330"/>
      <c r="O390" s="330"/>
      <c r="P390" s="330"/>
      <c r="Q390" s="330"/>
      <c r="R390" s="330"/>
      <c r="S390" s="330"/>
      <c r="T390" s="330"/>
      <c r="U390" s="330"/>
      <c r="V390" s="330"/>
      <c r="W390" s="330"/>
      <c r="X390" s="330"/>
      <c r="Y390" s="330"/>
      <c r="Z390" s="330"/>
      <c r="AA390" s="330"/>
      <c r="AB390" s="330"/>
      <c r="AC390" s="330"/>
      <c r="AD390" s="330"/>
      <c r="AE390" s="330"/>
      <c r="AF390" s="330"/>
    </row>
    <row r="391" spans="1:32" s="126" customFormat="1">
      <c r="A391" s="125"/>
      <c r="B391" s="777" t="s">
        <v>1076</v>
      </c>
      <c r="C391" s="777"/>
      <c r="D391" s="769" t="s">
        <v>1466</v>
      </c>
      <c r="E391" s="770"/>
      <c r="F391" s="770"/>
      <c r="G391" s="771"/>
      <c r="H391" s="540" t="s">
        <v>1466</v>
      </c>
      <c r="I391" s="772" t="s">
        <v>1458</v>
      </c>
      <c r="J391" s="773"/>
      <c r="K391" s="773"/>
      <c r="L391" s="773"/>
      <c r="M391" s="773"/>
      <c r="N391" s="773"/>
      <c r="O391" s="774"/>
      <c r="P391" s="772" t="s">
        <v>1458</v>
      </c>
      <c r="Q391" s="773"/>
      <c r="R391" s="773"/>
      <c r="S391" s="773"/>
      <c r="T391" s="773"/>
      <c r="U391" s="773"/>
      <c r="V391" s="774"/>
      <c r="W391" s="493" t="s">
        <v>1458</v>
      </c>
      <c r="X391" s="104" t="s">
        <v>1480</v>
      </c>
      <c r="Y391" s="493" t="s">
        <v>1457</v>
      </c>
      <c r="Z391" s="493" t="s">
        <v>1457</v>
      </c>
      <c r="AA391" s="493" t="s">
        <v>1457</v>
      </c>
      <c r="AB391" s="104" t="s">
        <v>1478</v>
      </c>
      <c r="AC391" s="493" t="s">
        <v>1456</v>
      </c>
      <c r="AD391" s="493" t="s">
        <v>1456</v>
      </c>
      <c r="AE391" s="493" t="s">
        <v>1456</v>
      </c>
      <c r="AF391" s="104" t="s">
        <v>1476</v>
      </c>
    </row>
    <row r="392" spans="1:32" s="128" customFormat="1">
      <c r="A392" s="127"/>
      <c r="B392" s="777"/>
      <c r="C392" s="777"/>
      <c r="D392" s="100" t="s">
        <v>1420</v>
      </c>
      <c r="E392" s="101" t="s">
        <v>1421</v>
      </c>
      <c r="F392" s="101" t="s">
        <v>646</v>
      </c>
      <c r="G392" s="101" t="s">
        <v>647</v>
      </c>
      <c r="H392" s="102" t="s">
        <v>1422</v>
      </c>
      <c r="I392" s="101" t="s">
        <v>1423</v>
      </c>
      <c r="J392" s="101" t="s">
        <v>650</v>
      </c>
      <c r="K392" s="101" t="s">
        <v>651</v>
      </c>
      <c r="L392" s="101" t="s">
        <v>652</v>
      </c>
      <c r="M392" s="101" t="s">
        <v>653</v>
      </c>
      <c r="N392" s="101" t="s">
        <v>654</v>
      </c>
      <c r="O392" s="101" t="s">
        <v>1424</v>
      </c>
      <c r="P392" s="101" t="s">
        <v>1425</v>
      </c>
      <c r="Q392" s="101" t="s">
        <v>656</v>
      </c>
      <c r="R392" s="101" t="s">
        <v>657</v>
      </c>
      <c r="S392" s="101" t="s">
        <v>658</v>
      </c>
      <c r="T392" s="101" t="s">
        <v>646</v>
      </c>
      <c r="U392" s="101" t="s">
        <v>647</v>
      </c>
      <c r="V392" s="103" t="s">
        <v>1426</v>
      </c>
      <c r="W392" s="103" t="s">
        <v>1422</v>
      </c>
      <c r="X392" s="104" t="s">
        <v>608</v>
      </c>
      <c r="Y392" s="103" t="s">
        <v>1424</v>
      </c>
      <c r="Z392" s="103" t="s">
        <v>661</v>
      </c>
      <c r="AA392" s="103" t="s">
        <v>1422</v>
      </c>
      <c r="AB392" s="104" t="s">
        <v>608</v>
      </c>
      <c r="AC392" s="103" t="s">
        <v>1424</v>
      </c>
      <c r="AD392" s="103" t="s">
        <v>661</v>
      </c>
      <c r="AE392" s="103" t="s">
        <v>1422</v>
      </c>
      <c r="AF392" s="104" t="s">
        <v>608</v>
      </c>
    </row>
    <row r="393" spans="1:32" ht="12.95" customHeight="1" outlineLevel="1">
      <c r="A393" s="325"/>
      <c r="B393" s="331" t="s">
        <v>1079</v>
      </c>
      <c r="C393" s="332" t="s">
        <v>1061</v>
      </c>
      <c r="D393" s="198">
        <f>SUM(D394:D397)</f>
        <v>0</v>
      </c>
      <c r="E393" s="198">
        <f>SUM(E394:E397)</f>
        <v>0</v>
      </c>
      <c r="F393" s="198">
        <f>SUM(F394:F397)</f>
        <v>0</v>
      </c>
      <c r="G393" s="198">
        <f>SUM(G394:G397)</f>
        <v>0</v>
      </c>
      <c r="H393" s="198">
        <f>SUM(D393:G393)</f>
        <v>0</v>
      </c>
      <c r="I393" s="198">
        <f t="shared" ref="I393:N393" si="274">SUM(I394:I397)</f>
        <v>0</v>
      </c>
      <c r="J393" s="198">
        <f t="shared" si="274"/>
        <v>0</v>
      </c>
      <c r="K393" s="198">
        <f t="shared" si="274"/>
        <v>0</v>
      </c>
      <c r="L393" s="198">
        <f t="shared" si="274"/>
        <v>0</v>
      </c>
      <c r="M393" s="198">
        <f t="shared" si="274"/>
        <v>0</v>
      </c>
      <c r="N393" s="198">
        <f t="shared" si="274"/>
        <v>0</v>
      </c>
      <c r="O393" s="200">
        <f t="shared" ref="O393:O453" si="275">SUM(I393:N393)</f>
        <v>0</v>
      </c>
      <c r="P393" s="198">
        <f t="shared" ref="P393:U393" si="276">SUM(P394:P397)</f>
        <v>0</v>
      </c>
      <c r="Q393" s="198">
        <f t="shared" si="276"/>
        <v>0</v>
      </c>
      <c r="R393" s="198">
        <f t="shared" si="276"/>
        <v>0</v>
      </c>
      <c r="S393" s="198">
        <f t="shared" si="276"/>
        <v>0</v>
      </c>
      <c r="T393" s="198">
        <f t="shared" si="276"/>
        <v>0</v>
      </c>
      <c r="U393" s="198">
        <f t="shared" si="276"/>
        <v>0</v>
      </c>
      <c r="V393" s="200">
        <f t="shared" ref="V393:V453" si="277">SUM(P393:U393)</f>
        <v>0</v>
      </c>
      <c r="W393" s="200">
        <f t="shared" ref="W393:W453" si="278">O393+V393</f>
        <v>0</v>
      </c>
      <c r="X393" s="209">
        <f t="shared" ref="X393:X453" si="279">IF(H393=0,0,W393/H393-1)</f>
        <v>0</v>
      </c>
      <c r="Y393" s="198">
        <f>SUM(Y394:Y397)</f>
        <v>0</v>
      </c>
      <c r="Z393" s="198">
        <f>SUM(Z394:Z397)</f>
        <v>0</v>
      </c>
      <c r="AA393" s="198">
        <f>SUM(AA394:AA397)</f>
        <v>0</v>
      </c>
      <c r="AB393" s="209">
        <f t="shared" ref="AB393:AB453" si="280">IF(W393=0,0,AA393/W393-1)</f>
        <v>0</v>
      </c>
      <c r="AC393" s="198">
        <f>SUM(AC394:AC397)</f>
        <v>0</v>
      </c>
      <c r="AD393" s="198">
        <f>SUM(AD394:AD397)</f>
        <v>0</v>
      </c>
      <c r="AE393" s="198">
        <f>SUM(AE394:AE397)</f>
        <v>0</v>
      </c>
      <c r="AF393" s="209">
        <f t="shared" ref="AF393:AF453" si="281">IF(AA393=0,0,AE393/AA393-1)</f>
        <v>0</v>
      </c>
    </row>
    <row r="394" spans="1:32" ht="12.95" customHeight="1" outlineLevel="2">
      <c r="A394" s="325"/>
      <c r="B394" s="331"/>
      <c r="C394" s="333" t="s">
        <v>734</v>
      </c>
      <c r="D394" s="95">
        <f>'[97]营业成本表 (Hotel)'!F5</f>
        <v>0</v>
      </c>
      <c r="E394" s="95">
        <f>'[97]营业成本表 (Hotel)'!G5</f>
        <v>0</v>
      </c>
      <c r="F394" s="95">
        <f>'[97]营业成本表 (Hotel)'!H5</f>
        <v>0</v>
      </c>
      <c r="G394" s="95">
        <f>'[97]营业成本表 (Hotel)'!I5</f>
        <v>0</v>
      </c>
      <c r="H394" s="198">
        <f t="shared" ref="H394:H458" si="282">SUM(D394:G394)</f>
        <v>0</v>
      </c>
      <c r="I394" s="95">
        <f>'[97]营业成本表 (Hotel)'!K5</f>
        <v>0</v>
      </c>
      <c r="J394" s="95">
        <f>'[97]营业成本表 (Hotel)'!L5</f>
        <v>0</v>
      </c>
      <c r="K394" s="95">
        <f>'[97]营业成本表 (Hotel)'!M5</f>
        <v>0</v>
      </c>
      <c r="L394" s="95">
        <f>'[97]营业成本表 (Hotel)'!N5</f>
        <v>0</v>
      </c>
      <c r="M394" s="95">
        <f>'[97]营业成本表 (Hotel)'!O5</f>
        <v>0</v>
      </c>
      <c r="N394" s="95">
        <f>'[97]营业成本表 (Hotel)'!P5</f>
        <v>0</v>
      </c>
      <c r="O394" s="201">
        <f t="shared" si="275"/>
        <v>0</v>
      </c>
      <c r="P394" s="95">
        <f>'[97]营业成本表 (Hotel)'!R5</f>
        <v>0</v>
      </c>
      <c r="Q394" s="95">
        <f>'[97]营业成本表 (Hotel)'!S5</f>
        <v>0</v>
      </c>
      <c r="R394" s="95">
        <f>'[97]营业成本表 (Hotel)'!T5</f>
        <v>0</v>
      </c>
      <c r="S394" s="95">
        <f>'[97]营业成本表 (Hotel)'!U5</f>
        <v>0</v>
      </c>
      <c r="T394" s="95">
        <f>'[97]营业成本表 (Hotel)'!V5</f>
        <v>0</v>
      </c>
      <c r="U394" s="95">
        <f>'[97]营业成本表 (Hotel)'!W5</f>
        <v>0</v>
      </c>
      <c r="V394" s="201">
        <f t="shared" si="277"/>
        <v>0</v>
      </c>
      <c r="W394" s="200">
        <f t="shared" si="278"/>
        <v>0</v>
      </c>
      <c r="X394" s="308">
        <f t="shared" si="279"/>
        <v>0</v>
      </c>
      <c r="Y394" s="95"/>
      <c r="Z394" s="95"/>
      <c r="AA394" s="198">
        <f>Y394+Z394</f>
        <v>0</v>
      </c>
      <c r="AB394" s="308">
        <f t="shared" si="280"/>
        <v>0</v>
      </c>
      <c r="AC394" s="95"/>
      <c r="AD394" s="95"/>
      <c r="AE394" s="198">
        <f>AC394+AD394</f>
        <v>0</v>
      </c>
      <c r="AF394" s="308">
        <f t="shared" si="281"/>
        <v>0</v>
      </c>
    </row>
    <row r="395" spans="1:32" ht="12.95" customHeight="1" outlineLevel="2">
      <c r="A395" s="325"/>
      <c r="B395" s="331"/>
      <c r="C395" s="333" t="s">
        <v>1062</v>
      </c>
      <c r="D395" s="95">
        <f>'[97]营业成本表 (Hotel)'!F6</f>
        <v>0</v>
      </c>
      <c r="E395" s="95">
        <f>'[97]营业成本表 (Hotel)'!G6</f>
        <v>0</v>
      </c>
      <c r="F395" s="95">
        <f>'[97]营业成本表 (Hotel)'!H6</f>
        <v>0</v>
      </c>
      <c r="G395" s="95">
        <f>'[97]营业成本表 (Hotel)'!I6</f>
        <v>0</v>
      </c>
      <c r="H395" s="198">
        <f t="shared" si="282"/>
        <v>0</v>
      </c>
      <c r="I395" s="95">
        <f>'[97]营业成本表 (Hotel)'!K6</f>
        <v>0</v>
      </c>
      <c r="J395" s="95">
        <f>'[97]营业成本表 (Hotel)'!L6</f>
        <v>0</v>
      </c>
      <c r="K395" s="95">
        <f>'[97]营业成本表 (Hotel)'!M6</f>
        <v>0</v>
      </c>
      <c r="L395" s="95">
        <f>'[97]营业成本表 (Hotel)'!N6</f>
        <v>0</v>
      </c>
      <c r="M395" s="95">
        <f>'[97]营业成本表 (Hotel)'!O6</f>
        <v>0</v>
      </c>
      <c r="N395" s="95">
        <f>'[97]营业成本表 (Hotel)'!P6</f>
        <v>0</v>
      </c>
      <c r="O395" s="201">
        <f t="shared" si="275"/>
        <v>0</v>
      </c>
      <c r="P395" s="95">
        <f>'[97]营业成本表 (Hotel)'!R6</f>
        <v>0</v>
      </c>
      <c r="Q395" s="95">
        <f>'[97]营业成本表 (Hotel)'!S6</f>
        <v>0</v>
      </c>
      <c r="R395" s="95">
        <f>'[97]营业成本表 (Hotel)'!T6</f>
        <v>0</v>
      </c>
      <c r="S395" s="95">
        <f>'[97]营业成本表 (Hotel)'!U6</f>
        <v>0</v>
      </c>
      <c r="T395" s="95">
        <f>'[97]营业成本表 (Hotel)'!V6</f>
        <v>0</v>
      </c>
      <c r="U395" s="95">
        <f>'[97]营业成本表 (Hotel)'!W6</f>
        <v>0</v>
      </c>
      <c r="V395" s="201">
        <f t="shared" si="277"/>
        <v>0</v>
      </c>
      <c r="W395" s="200">
        <f t="shared" si="278"/>
        <v>0</v>
      </c>
      <c r="X395" s="308">
        <f t="shared" si="279"/>
        <v>0</v>
      </c>
      <c r="Y395" s="95"/>
      <c r="Z395" s="95"/>
      <c r="AA395" s="198">
        <f>Y395+Z395</f>
        <v>0</v>
      </c>
      <c r="AB395" s="308">
        <f t="shared" si="280"/>
        <v>0</v>
      </c>
      <c r="AC395" s="95"/>
      <c r="AD395" s="95"/>
      <c r="AE395" s="198">
        <f>AC395+AD395</f>
        <v>0</v>
      </c>
      <c r="AF395" s="308">
        <f t="shared" si="281"/>
        <v>0</v>
      </c>
    </row>
    <row r="396" spans="1:32" ht="12.95" customHeight="1" outlineLevel="2">
      <c r="A396" s="325"/>
      <c r="B396" s="331"/>
      <c r="C396" s="333" t="s">
        <v>1063</v>
      </c>
      <c r="D396" s="95">
        <f>'[97]营业成本表 (Hotel)'!F7</f>
        <v>0</v>
      </c>
      <c r="E396" s="95">
        <f>'[97]营业成本表 (Hotel)'!G7</f>
        <v>0</v>
      </c>
      <c r="F396" s="95">
        <f>'[97]营业成本表 (Hotel)'!H7</f>
        <v>0</v>
      </c>
      <c r="G396" s="95">
        <f>'[97]营业成本表 (Hotel)'!I7</f>
        <v>0</v>
      </c>
      <c r="H396" s="198">
        <f t="shared" si="282"/>
        <v>0</v>
      </c>
      <c r="I396" s="95">
        <f>'[97]营业成本表 (Hotel)'!K7</f>
        <v>0</v>
      </c>
      <c r="J396" s="95">
        <f>'[97]营业成本表 (Hotel)'!L7</f>
        <v>0</v>
      </c>
      <c r="K396" s="95">
        <f>'[97]营业成本表 (Hotel)'!M7</f>
        <v>0</v>
      </c>
      <c r="L396" s="95">
        <f>'[97]营业成本表 (Hotel)'!N7</f>
        <v>0</v>
      </c>
      <c r="M396" s="95">
        <f>'[97]营业成本表 (Hotel)'!O7</f>
        <v>0</v>
      </c>
      <c r="N396" s="95">
        <f>'[97]营业成本表 (Hotel)'!P7</f>
        <v>0</v>
      </c>
      <c r="O396" s="201">
        <f t="shared" si="275"/>
        <v>0</v>
      </c>
      <c r="P396" s="95">
        <f>'[97]营业成本表 (Hotel)'!R7</f>
        <v>0</v>
      </c>
      <c r="Q396" s="95">
        <f>'[97]营业成本表 (Hotel)'!S7</f>
        <v>0</v>
      </c>
      <c r="R396" s="95">
        <f>'[97]营业成本表 (Hotel)'!T7</f>
        <v>0</v>
      </c>
      <c r="S396" s="95">
        <f>'[97]营业成本表 (Hotel)'!U7</f>
        <v>0</v>
      </c>
      <c r="T396" s="95">
        <f>'[97]营业成本表 (Hotel)'!V7</f>
        <v>0</v>
      </c>
      <c r="U396" s="95">
        <f>'[97]营业成本表 (Hotel)'!W7</f>
        <v>0</v>
      </c>
      <c r="V396" s="201">
        <f t="shared" si="277"/>
        <v>0</v>
      </c>
      <c r="W396" s="200">
        <f t="shared" si="278"/>
        <v>0</v>
      </c>
      <c r="X396" s="308">
        <f t="shared" si="279"/>
        <v>0</v>
      </c>
      <c r="Y396" s="95"/>
      <c r="Z396" s="95"/>
      <c r="AA396" s="198">
        <f>Y396+Z396</f>
        <v>0</v>
      </c>
      <c r="AB396" s="308">
        <f t="shared" si="280"/>
        <v>0</v>
      </c>
      <c r="AC396" s="95"/>
      <c r="AD396" s="95"/>
      <c r="AE396" s="198">
        <f>AC396+AD396</f>
        <v>0</v>
      </c>
      <c r="AF396" s="308">
        <f t="shared" si="281"/>
        <v>0</v>
      </c>
    </row>
    <row r="397" spans="1:32" ht="12.95" customHeight="1" outlineLevel="2">
      <c r="A397" s="325"/>
      <c r="B397" s="331"/>
      <c r="C397" s="333" t="s">
        <v>1064</v>
      </c>
      <c r="D397" s="95">
        <f>'[97]营业成本表 (Hotel)'!F8</f>
        <v>0</v>
      </c>
      <c r="E397" s="95">
        <f>'[97]营业成本表 (Hotel)'!G8</f>
        <v>0</v>
      </c>
      <c r="F397" s="95">
        <f>'[97]营业成本表 (Hotel)'!H8</f>
        <v>0</v>
      </c>
      <c r="G397" s="95">
        <f>'[97]营业成本表 (Hotel)'!I8</f>
        <v>0</v>
      </c>
      <c r="H397" s="198">
        <f t="shared" si="282"/>
        <v>0</v>
      </c>
      <c r="I397" s="95">
        <f>'[97]营业成本表 (Hotel)'!K8</f>
        <v>0</v>
      </c>
      <c r="J397" s="95">
        <f>'[97]营业成本表 (Hotel)'!L8</f>
        <v>0</v>
      </c>
      <c r="K397" s="95">
        <f>'[97]营业成本表 (Hotel)'!M8</f>
        <v>0</v>
      </c>
      <c r="L397" s="95">
        <f>'[97]营业成本表 (Hotel)'!N8</f>
        <v>0</v>
      </c>
      <c r="M397" s="95">
        <f>'[97]营业成本表 (Hotel)'!O8</f>
        <v>0</v>
      </c>
      <c r="N397" s="95">
        <f>'[97]营业成本表 (Hotel)'!P8</f>
        <v>0</v>
      </c>
      <c r="O397" s="201">
        <f t="shared" si="275"/>
        <v>0</v>
      </c>
      <c r="P397" s="95">
        <f>'[97]营业成本表 (Hotel)'!R8</f>
        <v>0</v>
      </c>
      <c r="Q397" s="95">
        <f>'[97]营业成本表 (Hotel)'!S8</f>
        <v>0</v>
      </c>
      <c r="R397" s="95">
        <f>'[97]营业成本表 (Hotel)'!T8</f>
        <v>0</v>
      </c>
      <c r="S397" s="95">
        <f>'[97]营业成本表 (Hotel)'!U8</f>
        <v>0</v>
      </c>
      <c r="T397" s="95">
        <f>'[97]营业成本表 (Hotel)'!V8</f>
        <v>0</v>
      </c>
      <c r="U397" s="95">
        <f>'[97]营业成本表 (Hotel)'!W8</f>
        <v>0</v>
      </c>
      <c r="V397" s="201">
        <f t="shared" si="277"/>
        <v>0</v>
      </c>
      <c r="W397" s="200">
        <f t="shared" si="278"/>
        <v>0</v>
      </c>
      <c r="X397" s="308">
        <f t="shared" si="279"/>
        <v>0</v>
      </c>
      <c r="Y397" s="95"/>
      <c r="Z397" s="95"/>
      <c r="AA397" s="198">
        <f>Y397+Z397</f>
        <v>0</v>
      </c>
      <c r="AB397" s="308">
        <f t="shared" si="280"/>
        <v>0</v>
      </c>
      <c r="AC397" s="95"/>
      <c r="AD397" s="95"/>
      <c r="AE397" s="198">
        <f>AC397+AD397</f>
        <v>0</v>
      </c>
      <c r="AF397" s="308">
        <f t="shared" si="281"/>
        <v>0</v>
      </c>
    </row>
    <row r="398" spans="1:32" ht="12.95" customHeight="1" outlineLevel="1">
      <c r="A398" s="325"/>
      <c r="B398" s="331" t="s">
        <v>1080</v>
      </c>
      <c r="C398" s="334" t="s">
        <v>1065</v>
      </c>
      <c r="D398" s="198">
        <f>SUM(D399:D401)</f>
        <v>5024.9926589999986</v>
      </c>
      <c r="E398" s="198">
        <f>SUM(E399:E401)</f>
        <v>600.75971852192947</v>
      </c>
      <c r="F398" s="198">
        <f>SUM(F399:F401)</f>
        <v>591.63253126599432</v>
      </c>
      <c r="G398" s="198">
        <f>SUM(G399:G401)</f>
        <v>548.30309314208046</v>
      </c>
      <c r="H398" s="198">
        <f>SUM(D398:G398)</f>
        <v>6765.6880019300033</v>
      </c>
      <c r="I398" s="198">
        <f t="shared" ref="I398:N398" si="283">SUM(I399:I401)</f>
        <v>649.67024127731338</v>
      </c>
      <c r="J398" s="198">
        <f t="shared" si="283"/>
        <v>490.39364283727315</v>
      </c>
      <c r="K398" s="198">
        <f t="shared" si="283"/>
        <v>639.42374094949037</v>
      </c>
      <c r="L398" s="198">
        <f t="shared" si="283"/>
        <v>614.78598127035787</v>
      </c>
      <c r="M398" s="198">
        <f t="shared" si="283"/>
        <v>678.1430874766022</v>
      </c>
      <c r="N398" s="198">
        <f t="shared" si="283"/>
        <v>556.22139083881586</v>
      </c>
      <c r="O398" s="200">
        <f t="shared" si="275"/>
        <v>3628.6380846498523</v>
      </c>
      <c r="P398" s="198">
        <f t="shared" ref="P398:U398" si="284">SUM(P399:P401)</f>
        <v>509.09364847375946</v>
      </c>
      <c r="Q398" s="198">
        <f t="shared" si="284"/>
        <v>531.50068605554895</v>
      </c>
      <c r="R398" s="198">
        <f t="shared" si="284"/>
        <v>826.34265723496662</v>
      </c>
      <c r="S398" s="198">
        <f t="shared" si="284"/>
        <v>693.25517565943733</v>
      </c>
      <c r="T398" s="198">
        <f t="shared" si="284"/>
        <v>687.13140101799729</v>
      </c>
      <c r="U398" s="198">
        <f t="shared" si="284"/>
        <v>614.67496645649112</v>
      </c>
      <c r="V398" s="200">
        <f t="shared" si="277"/>
        <v>3861.9985348982009</v>
      </c>
      <c r="W398" s="200">
        <f t="shared" si="278"/>
        <v>7490.6366195480532</v>
      </c>
      <c r="X398" s="209">
        <f t="shared" si="279"/>
        <v>0.10715076092944997</v>
      </c>
      <c r="Y398" s="198" t="e">
        <f>SUM(Y399:Y401)</f>
        <v>#REF!</v>
      </c>
      <c r="Z398" s="198" t="e">
        <f>SUM(Z399:Z401)</f>
        <v>#REF!</v>
      </c>
      <c r="AA398" s="198" t="e">
        <f>SUM(AA399:AA401)</f>
        <v>#REF!</v>
      </c>
      <c r="AB398" s="209" t="e">
        <f t="shared" si="280"/>
        <v>#REF!</v>
      </c>
      <c r="AC398" s="198" t="e">
        <f>SUM(AC399:AC401)</f>
        <v>#REF!</v>
      </c>
      <c r="AD398" s="198" t="e">
        <f>SUM(AD399:AD401)</f>
        <v>#REF!</v>
      </c>
      <c r="AE398" s="198" t="e">
        <f>SUM(AE399:AE401)</f>
        <v>#REF!</v>
      </c>
      <c r="AF398" s="209" t="e">
        <f t="shared" si="281"/>
        <v>#REF!</v>
      </c>
    </row>
    <row r="399" spans="1:32" ht="12.95" customHeight="1" outlineLevel="2">
      <c r="A399" s="325"/>
      <c r="B399" s="331"/>
      <c r="C399" s="333" t="s">
        <v>1066</v>
      </c>
      <c r="D399" s="95">
        <f>'[97]营业成本表 (Hotel)'!F10</f>
        <v>497.342558</v>
      </c>
      <c r="E399" s="95">
        <f>'[97]营业成本表 (Hotel)'!G10</f>
        <v>58.687277332999997</v>
      </c>
      <c r="F399" s="95">
        <f>'[97]营业成本表 (Hotel)'!H10</f>
        <v>58.624528333000001</v>
      </c>
      <c r="G399" s="95">
        <f>'[97]营业成本表 (Hotel)'!I10</f>
        <v>44.248559333000003</v>
      </c>
      <c r="H399" s="198">
        <f t="shared" si="282"/>
        <v>658.90292299899988</v>
      </c>
      <c r="I399" s="95">
        <f>'[97]营业成本表 (Hotel)'!K10</f>
        <v>55.374442862999999</v>
      </c>
      <c r="J399" s="95">
        <f>'[97]营业成本表 (Hotel)'!L10</f>
        <v>48.302320862999998</v>
      </c>
      <c r="K399" s="95">
        <f>'[97]营业成本表 (Hotel)'!M10</f>
        <v>66.480578862999991</v>
      </c>
      <c r="L399" s="95">
        <f>'[97]营业成本表 (Hotel)'!N10</f>
        <v>67.059823543999997</v>
      </c>
      <c r="M399" s="95">
        <f>'[97]营业成本表 (Hotel)'!O10</f>
        <v>69.405556544000007</v>
      </c>
      <c r="N399" s="95">
        <f>'[97]营业成本表 (Hotel)'!P10</f>
        <v>65.147454543999999</v>
      </c>
      <c r="O399" s="201">
        <f t="shared" si="275"/>
        <v>371.77017722099993</v>
      </c>
      <c r="P399" s="95">
        <f>'[97]营业成本表 (Hotel)'!R10</f>
        <v>62.547924884000004</v>
      </c>
      <c r="Q399" s="95">
        <f>'[97]营业成本表 (Hotel)'!S10</f>
        <v>63.052650884000002</v>
      </c>
      <c r="R399" s="95">
        <f>'[97]营业成本表 (Hotel)'!T10</f>
        <v>70.752686883999999</v>
      </c>
      <c r="S399" s="95">
        <f>'[97]营业成本表 (Hotel)'!U10</f>
        <v>71.984797041999997</v>
      </c>
      <c r="T399" s="95">
        <f>'[97]营业成本表 (Hotel)'!V10</f>
        <v>73.86182604199999</v>
      </c>
      <c r="U399" s="95">
        <f>'[97]营业成本表 (Hotel)'!W10</f>
        <v>56.002346041999992</v>
      </c>
      <c r="V399" s="201">
        <f t="shared" si="277"/>
        <v>398.20223177799994</v>
      </c>
      <c r="W399" s="200">
        <f t="shared" si="278"/>
        <v>769.97240899899987</v>
      </c>
      <c r="X399" s="308">
        <f t="shared" si="279"/>
        <v>0.16856729894969447</v>
      </c>
      <c r="Y399" s="95">
        <f>O399*1.02</f>
        <v>379.20558076541994</v>
      </c>
      <c r="Z399" s="95">
        <f>V399*1.02</f>
        <v>406.16627641355996</v>
      </c>
      <c r="AA399" s="198">
        <f t="shared" ref="AA399:AA462" si="285">Y399+Z399</f>
        <v>785.37185717897989</v>
      </c>
      <c r="AB399" s="308">
        <f t="shared" si="280"/>
        <v>2.0000000000000018E-2</v>
      </c>
      <c r="AC399" s="95">
        <f>Y399</f>
        <v>379.20558076541994</v>
      </c>
      <c r="AD399" s="95">
        <f>Z399</f>
        <v>406.16627641355996</v>
      </c>
      <c r="AE399" s="198">
        <f>AC399+AD399</f>
        <v>785.37185717897989</v>
      </c>
      <c r="AF399" s="308">
        <f t="shared" si="281"/>
        <v>0</v>
      </c>
    </row>
    <row r="400" spans="1:32" ht="12.95" customHeight="1" outlineLevel="2">
      <c r="A400" s="325"/>
      <c r="B400" s="331"/>
      <c r="C400" s="333" t="s">
        <v>1067</v>
      </c>
      <c r="D400" s="95">
        <f>'[97]营业成本表 (Hotel)'!F11</f>
        <v>4505.1544969999986</v>
      </c>
      <c r="E400" s="95">
        <f>'[97]营业成本表 (Hotel)'!G11</f>
        <v>539.01327657428658</v>
      </c>
      <c r="F400" s="95">
        <f>'[97]营业成本表 (Hotel)'!H11</f>
        <v>529.9497822638798</v>
      </c>
      <c r="G400" s="95">
        <f>'[97]营业成本表 (Hotel)'!I11</f>
        <v>501.13464510284319</v>
      </c>
      <c r="H400" s="198">
        <f>SUM(D400:G400)</f>
        <v>6075.2522009410077</v>
      </c>
      <c r="I400" s="95">
        <f>'[97]营业成本表 (Hotel)'!K11</f>
        <v>591.85342789446793</v>
      </c>
      <c r="J400" s="95">
        <f>'[97]营业成本表 (Hotel)'!L11</f>
        <v>438.44323333637669</v>
      </c>
      <c r="K400" s="95">
        <f>'[97]营业成本表 (Hotel)'!M11</f>
        <v>569.86195186234818</v>
      </c>
      <c r="L400" s="95">
        <f>'[97]营业成本表 (Hotel)'!N11</f>
        <v>543.87550171205976</v>
      </c>
      <c r="M400" s="95">
        <f>'[97]营业成本表 (Hotel)'!O11</f>
        <v>605.97571512441186</v>
      </c>
      <c r="N400" s="95">
        <f>'[97]营业成本表 (Hotel)'!P11</f>
        <v>488.33878687138844</v>
      </c>
      <c r="O400" s="201">
        <f>SUM(I400:N400)</f>
        <v>3238.3486168010527</v>
      </c>
      <c r="P400" s="95">
        <f>'[97]营业成本表 (Hotel)'!R11</f>
        <v>443.13990181030192</v>
      </c>
      <c r="Q400" s="95">
        <f>'[97]营业成本表 (Hotel)'!S11</f>
        <v>465.64265439234504</v>
      </c>
      <c r="R400" s="95">
        <f>'[97]营业成本表 (Hotel)'!T11</f>
        <v>752.85591623498169</v>
      </c>
      <c r="S400" s="95">
        <f>'[97]营业成本表 (Hotel)'!U11</f>
        <v>618.51507764533198</v>
      </c>
      <c r="T400" s="95">
        <f>'[97]营业成本表 (Hotel)'!V11</f>
        <v>610.52482072459611</v>
      </c>
      <c r="U400" s="95">
        <f>'[97]营业成本表 (Hotel)'!W11</f>
        <v>555.92969588710707</v>
      </c>
      <c r="V400" s="201">
        <f>SUM(P400:U400)</f>
        <v>3446.6080666946636</v>
      </c>
      <c r="W400" s="200">
        <f>O400+V400</f>
        <v>6684.9566834957168</v>
      </c>
      <c r="X400" s="308">
        <f>IF(H400=0,0,W400/H400-1)</f>
        <v>0.10035871143921749</v>
      </c>
      <c r="Y400" s="95" t="e">
        <f>'C11-酒店专用表'!#REF!</f>
        <v>#REF!</v>
      </c>
      <c r="Z400" s="95" t="e">
        <f>'C11-酒店专用表'!#REF!</f>
        <v>#REF!</v>
      </c>
      <c r="AA400" s="198" t="e">
        <f>Y400+Z400</f>
        <v>#REF!</v>
      </c>
      <c r="AB400" s="308" t="e">
        <f>IF(W400=0,0,AA400/W400-1)</f>
        <v>#REF!</v>
      </c>
      <c r="AC400" s="95" t="e">
        <f>'C11-酒店专用表'!#REF!</f>
        <v>#REF!</v>
      </c>
      <c r="AD400" s="95" t="e">
        <f>'C11-酒店专用表'!#REF!</f>
        <v>#REF!</v>
      </c>
      <c r="AE400" s="198" t="e">
        <f>AC400+AD400</f>
        <v>#REF!</v>
      </c>
      <c r="AF400" s="308" t="e">
        <f>IF(AA400=0,0,AE400/AA400-1)</f>
        <v>#REF!</v>
      </c>
    </row>
    <row r="401" spans="1:33" ht="12.95" customHeight="1" outlineLevel="2">
      <c r="A401" s="325"/>
      <c r="B401" s="331"/>
      <c r="C401" s="333" t="s">
        <v>1503</v>
      </c>
      <c r="D401" s="95">
        <f>'[97]营业成本表 (Hotel)'!F12</f>
        <v>22.495604</v>
      </c>
      <c r="E401" s="95">
        <f>'[97]营业成本表 (Hotel)'!G12</f>
        <v>3.059164614642945</v>
      </c>
      <c r="F401" s="95">
        <f>'[97]营业成本表 (Hotel)'!H12</f>
        <v>3.0582206691146152</v>
      </c>
      <c r="G401" s="95">
        <f>'[97]营业成本表 (Hotel)'!I12</f>
        <v>2.9198887062372565</v>
      </c>
      <c r="H401" s="198">
        <f t="shared" si="282"/>
        <v>31.532877989994816</v>
      </c>
      <c r="I401" s="95">
        <f>'[97]营业成本表 (Hotel)'!K12</f>
        <v>2.4423705198453955</v>
      </c>
      <c r="J401" s="95">
        <f>'[97]营业成本表 (Hotel)'!L12</f>
        <v>3.6480886378964739</v>
      </c>
      <c r="K401" s="95">
        <f>'[97]营业成本表 (Hotel)'!M12</f>
        <v>3.081210224142144</v>
      </c>
      <c r="L401" s="95">
        <f>'[97]营业成本表 (Hotel)'!N12</f>
        <v>3.8506560142981194</v>
      </c>
      <c r="M401" s="95">
        <f>'[97]营业成本表 (Hotel)'!O12</f>
        <v>2.7618158081903408</v>
      </c>
      <c r="N401" s="95">
        <f>'[97]营业成本表 (Hotel)'!P12</f>
        <v>2.7351494234273686</v>
      </c>
      <c r="O401" s="201">
        <f t="shared" si="275"/>
        <v>18.519290627799844</v>
      </c>
      <c r="P401" s="95">
        <f>'[97]营业成本表 (Hotel)'!R12</f>
        <v>3.4058217794575598</v>
      </c>
      <c r="Q401" s="95">
        <f>'[97]营业成本表 (Hotel)'!S12</f>
        <v>2.8053807792039165</v>
      </c>
      <c r="R401" s="95">
        <f>'[97]营业成本表 (Hotel)'!T12</f>
        <v>2.7340541159849709</v>
      </c>
      <c r="S401" s="95">
        <f>'[97]营业成本表 (Hotel)'!U12</f>
        <v>2.755300972105398</v>
      </c>
      <c r="T401" s="95">
        <f>'[97]营业成本表 (Hotel)'!V12</f>
        <v>2.7447542514012246</v>
      </c>
      <c r="U401" s="95">
        <f>'[97]营业成本表 (Hotel)'!W12</f>
        <v>2.7429245273840066</v>
      </c>
      <c r="V401" s="201">
        <f t="shared" si="277"/>
        <v>17.188236425537077</v>
      </c>
      <c r="W401" s="200">
        <f t="shared" si="278"/>
        <v>35.707527053336918</v>
      </c>
      <c r="X401" s="308">
        <f t="shared" si="279"/>
        <v>0.13239035982274405</v>
      </c>
      <c r="Y401" s="95" t="e">
        <f>'C11-酒店专用表'!#REF!</f>
        <v>#REF!</v>
      </c>
      <c r="Z401" s="95" t="e">
        <f>'C11-酒店专用表'!#REF!</f>
        <v>#REF!</v>
      </c>
      <c r="AA401" s="198" t="e">
        <f t="shared" si="285"/>
        <v>#REF!</v>
      </c>
      <c r="AB401" s="308" t="e">
        <f t="shared" si="280"/>
        <v>#REF!</v>
      </c>
      <c r="AC401" s="95" t="e">
        <f>'C11-酒店专用表'!#REF!</f>
        <v>#REF!</v>
      </c>
      <c r="AD401" s="95" t="e">
        <f>'C11-酒店专用表'!#REF!</f>
        <v>#REF!</v>
      </c>
      <c r="AE401" s="198" t="e">
        <f>AC401+AD401</f>
        <v>#REF!</v>
      </c>
      <c r="AF401" s="308" t="e">
        <f t="shared" si="281"/>
        <v>#REF!</v>
      </c>
    </row>
    <row r="402" spans="1:33" ht="12.95" customHeight="1" outlineLevel="1">
      <c r="A402" s="325"/>
      <c r="B402" s="331" t="s">
        <v>1096</v>
      </c>
      <c r="C402" s="331" t="s">
        <v>1013</v>
      </c>
      <c r="D402" s="198">
        <f>SUM(D403:D417)</f>
        <v>5482.653459000001</v>
      </c>
      <c r="E402" s="198">
        <f>SUM(E403:E417)</f>
        <v>636.75650126621213</v>
      </c>
      <c r="F402" s="198">
        <f>SUM(F403:F417)</f>
        <v>595.93488913087413</v>
      </c>
      <c r="G402" s="198">
        <f>SUM(G403:G417)</f>
        <v>595.8187364415819</v>
      </c>
      <c r="H402" s="198">
        <f t="shared" si="282"/>
        <v>7311.1635858386699</v>
      </c>
      <c r="I402" s="198">
        <f t="shared" ref="I402:N402" si="286">SUM(I403:I417)</f>
        <v>637.73217559989757</v>
      </c>
      <c r="J402" s="198">
        <f t="shared" si="286"/>
        <v>640.08661867042395</v>
      </c>
      <c r="K402" s="198">
        <f t="shared" si="286"/>
        <v>597.14336493601354</v>
      </c>
      <c r="L402" s="198">
        <f t="shared" si="286"/>
        <v>622.56337897344577</v>
      </c>
      <c r="M402" s="198">
        <f t="shared" si="286"/>
        <v>635.11166467758449</v>
      </c>
      <c r="N402" s="198">
        <f t="shared" si="286"/>
        <v>631.93375469154125</v>
      </c>
      <c r="O402" s="200">
        <f t="shared" si="275"/>
        <v>3764.5709575489068</v>
      </c>
      <c r="P402" s="198">
        <f t="shared" ref="P402:U402" si="287">SUM(P403:P417)</f>
        <v>617.58318539156596</v>
      </c>
      <c r="Q402" s="198">
        <f t="shared" si="287"/>
        <v>625.55845204454204</v>
      </c>
      <c r="R402" s="198">
        <f t="shared" si="287"/>
        <v>629.31691149758853</v>
      </c>
      <c r="S402" s="198">
        <f t="shared" si="287"/>
        <v>670.23930717260146</v>
      </c>
      <c r="T402" s="198">
        <f t="shared" si="287"/>
        <v>627.62542081994093</v>
      </c>
      <c r="U402" s="198">
        <f t="shared" si="287"/>
        <v>610.52763293440535</v>
      </c>
      <c r="V402" s="200">
        <f t="shared" si="277"/>
        <v>3780.8509098606437</v>
      </c>
      <c r="W402" s="200">
        <f t="shared" si="278"/>
        <v>7545.42186740955</v>
      </c>
      <c r="X402" s="209">
        <f t="shared" si="279"/>
        <v>3.2041176321731646E-2</v>
      </c>
      <c r="Y402" s="198" t="e">
        <f>SUM(Y403:Y417)</f>
        <v>#REF!</v>
      </c>
      <c r="Z402" s="198" t="e">
        <f>SUM(Z403:Z417)</f>
        <v>#REF!</v>
      </c>
      <c r="AA402" s="198" t="e">
        <f>SUM(AA403:AA417)</f>
        <v>#REF!</v>
      </c>
      <c r="AB402" s="209" t="e">
        <f t="shared" si="280"/>
        <v>#REF!</v>
      </c>
      <c r="AC402" s="198" t="e">
        <f>SUM(AC403:AC417)</f>
        <v>#REF!</v>
      </c>
      <c r="AD402" s="198" t="e">
        <f>SUM(AD403:AD417)</f>
        <v>#REF!</v>
      </c>
      <c r="AE402" s="198" t="e">
        <f>SUM(AE403:AE417)</f>
        <v>#REF!</v>
      </c>
      <c r="AF402" s="209" t="e">
        <f t="shared" si="281"/>
        <v>#REF!</v>
      </c>
    </row>
    <row r="403" spans="1:33" ht="12.95" customHeight="1" outlineLevel="2">
      <c r="A403" s="325"/>
      <c r="B403" s="331"/>
      <c r="C403" s="335" t="s">
        <v>1014</v>
      </c>
      <c r="D403" s="95">
        <f>'[97]营业成本表 (Hotel)'!F14</f>
        <v>3119.1285459999999</v>
      </c>
      <c r="E403" s="95">
        <f>'[97]营业成本表 (Hotel)'!G14</f>
        <v>369.39898780666005</v>
      </c>
      <c r="F403" s="95">
        <f>'[97]营业成本表 (Hotel)'!H14</f>
        <v>328.45356701186</v>
      </c>
      <c r="G403" s="95">
        <f>'[97]营业成本表 (Hotel)'!I14</f>
        <v>328.82353372266004</v>
      </c>
      <c r="H403" s="198">
        <f t="shared" si="282"/>
        <v>4145.8046345411794</v>
      </c>
      <c r="I403" s="95">
        <f>'[97]营业成本表 (Hotel)'!K14</f>
        <v>380.38476851520005</v>
      </c>
      <c r="J403" s="95">
        <f>'[97]营业成本表 (Hotel)'!L14</f>
        <v>388.93140238720002</v>
      </c>
      <c r="K403" s="95">
        <f>'[97]营业成本表 (Hotel)'!M14</f>
        <v>342.52939283519993</v>
      </c>
      <c r="L403" s="95">
        <f>'[97]营业成本表 (Hotel)'!N14</f>
        <v>366.21904003519995</v>
      </c>
      <c r="M403" s="95">
        <f>'[97]营业成本表 (Hotel)'!O14</f>
        <v>380.62921591520001</v>
      </c>
      <c r="N403" s="95">
        <f>'[97]营业成本表 (Hotel)'!P14</f>
        <v>372.98684051520007</v>
      </c>
      <c r="O403" s="201">
        <f t="shared" si="275"/>
        <v>2231.6806602032002</v>
      </c>
      <c r="P403" s="95">
        <f>'[97]营业成本表 (Hotel)'!R14</f>
        <v>365.47553851520001</v>
      </c>
      <c r="Q403" s="95">
        <f>'[97]营业成本表 (Hotel)'!S14</f>
        <v>368.6186245152</v>
      </c>
      <c r="R403" s="95">
        <f>'[97]营业成本表 (Hotel)'!T14</f>
        <v>373.09031551519996</v>
      </c>
      <c r="S403" s="95">
        <f>'[97]营业成本表 (Hotel)'!U14</f>
        <v>412.47729651520001</v>
      </c>
      <c r="T403" s="95">
        <f>'[97]营业成本表 (Hotel)'!V14</f>
        <v>372.22845851519997</v>
      </c>
      <c r="U403" s="95">
        <f>'[97]营业成本表 (Hotel)'!W14</f>
        <v>356.0911115152</v>
      </c>
      <c r="V403" s="201">
        <f t="shared" si="277"/>
        <v>2247.9813450912002</v>
      </c>
      <c r="W403" s="200">
        <f t="shared" si="278"/>
        <v>4479.6620052943999</v>
      </c>
      <c r="X403" s="308">
        <f t="shared" si="279"/>
        <v>8.0528968483380758E-2</v>
      </c>
      <c r="Y403" s="95" t="e">
        <f>('C11-酒店专用表'!#REF!+'C11-酒店专用表'!#REF!)*AG403</f>
        <v>#REF!</v>
      </c>
      <c r="Z403" s="95" t="e">
        <f>('C11-酒店专用表'!#REF!+'C11-酒店专用表'!#REF!)*AG403</f>
        <v>#REF!</v>
      </c>
      <c r="AA403" s="198" t="e">
        <f t="shared" si="285"/>
        <v>#REF!</v>
      </c>
      <c r="AB403" s="308" t="e">
        <f t="shared" si="280"/>
        <v>#REF!</v>
      </c>
      <c r="AC403" s="95" t="e">
        <f>('C11-酒店专用表'!#REF!+'C11-酒店专用表'!#REF!)*AG403</f>
        <v>#REF!</v>
      </c>
      <c r="AD403" s="95" t="e">
        <f>('C11-酒店专用表'!#REF!+'C11-酒店专用表'!#REF!)*AG403</f>
        <v>#REF!</v>
      </c>
      <c r="AE403" s="198" t="e">
        <f t="shared" ref="AE403:AE417" si="288">AC403+AD403</f>
        <v>#REF!</v>
      </c>
      <c r="AF403" s="308" t="e">
        <f t="shared" si="281"/>
        <v>#REF!</v>
      </c>
      <c r="AG403" s="729">
        <f>W403/$W$402</f>
        <v>0.59369271645938215</v>
      </c>
    </row>
    <row r="404" spans="1:33" ht="12.95" customHeight="1" outlineLevel="2">
      <c r="A404" s="325"/>
      <c r="B404" s="331"/>
      <c r="C404" s="335" t="s">
        <v>1015</v>
      </c>
      <c r="D404" s="95">
        <f>'[97]营业成本表 (Hotel)'!F15</f>
        <v>318.11987299999993</v>
      </c>
      <c r="E404" s="95">
        <f>'[97]营业成本表 (Hotel)'!G15</f>
        <v>39.764101954099999</v>
      </c>
      <c r="F404" s="95">
        <f>'[97]营业成本表 (Hotel)'!H15</f>
        <v>39.889101954099999</v>
      </c>
      <c r="G404" s="95">
        <f>'[97]营业成本表 (Hotel)'!I15</f>
        <v>39.889101954099999</v>
      </c>
      <c r="H404" s="198">
        <f t="shared" si="282"/>
        <v>437.66217886229992</v>
      </c>
      <c r="I404" s="95">
        <f>'[97]营业成本表 (Hotel)'!K15</f>
        <v>42.348768999999997</v>
      </c>
      <c r="J404" s="95">
        <f>'[97]营业成本表 (Hotel)'!L15</f>
        <v>42.595773000000001</v>
      </c>
      <c r="K404" s="95">
        <f>'[97]营业成本表 (Hotel)'!M15</f>
        <v>43.065773</v>
      </c>
      <c r="L404" s="95">
        <f>'[97]营业成本表 (Hotel)'!N15</f>
        <v>42.125772999999995</v>
      </c>
      <c r="M404" s="95">
        <f>'[97]营业成本表 (Hotel)'!O15</f>
        <v>42.949455999999998</v>
      </c>
      <c r="N404" s="95">
        <f>'[97]营业成本表 (Hotel)'!P15</f>
        <v>44.829456</v>
      </c>
      <c r="O404" s="201">
        <f t="shared" si="275"/>
        <v>257.91499999999996</v>
      </c>
      <c r="P404" s="95">
        <f>'[97]营业成本表 (Hotel)'!R15</f>
        <v>46.102120999999997</v>
      </c>
      <c r="Q404" s="95">
        <f>'[97]营业成本表 (Hotel)'!S15</f>
        <v>44.556213</v>
      </c>
      <c r="R404" s="95">
        <f>'[97]营业成本表 (Hotel)'!T15</f>
        <v>43.919649</v>
      </c>
      <c r="S404" s="95">
        <f>'[97]营业成本表 (Hotel)'!U15</f>
        <v>46.391057000000004</v>
      </c>
      <c r="T404" s="95">
        <f>'[97]营业成本表 (Hotel)'!V15</f>
        <v>44.511057000000001</v>
      </c>
      <c r="U404" s="95">
        <f>'[97]营业成本表 (Hotel)'!W15</f>
        <v>43.571057000000003</v>
      </c>
      <c r="V404" s="201">
        <f t="shared" si="277"/>
        <v>269.051154</v>
      </c>
      <c r="W404" s="200">
        <f t="shared" si="278"/>
        <v>526.96615399999996</v>
      </c>
      <c r="X404" s="308">
        <f t="shared" si="279"/>
        <v>0.20404773236253848</v>
      </c>
      <c r="Y404" s="95" t="e">
        <f>('C11-酒店专用表'!#REF!+'C11-酒店专用表'!#REF!)*AG404</f>
        <v>#REF!</v>
      </c>
      <c r="Z404" s="95" t="e">
        <f>('C11-酒店专用表'!#REF!+'C11-酒店专用表'!#REF!)*AG404</f>
        <v>#REF!</v>
      </c>
      <c r="AA404" s="198" t="e">
        <f t="shared" si="285"/>
        <v>#REF!</v>
      </c>
      <c r="AB404" s="308" t="e">
        <f t="shared" si="280"/>
        <v>#REF!</v>
      </c>
      <c r="AC404" s="95" t="e">
        <f>('C11-酒店专用表'!#REF!+'C11-酒店专用表'!#REF!)*AG404</f>
        <v>#REF!</v>
      </c>
      <c r="AD404" s="95" t="e">
        <f>('C11-酒店专用表'!#REF!+'C11-酒店专用表'!#REF!)*AG404</f>
        <v>#REF!</v>
      </c>
      <c r="AE404" s="198" t="e">
        <f t="shared" si="288"/>
        <v>#REF!</v>
      </c>
      <c r="AF404" s="308" t="e">
        <f t="shared" si="281"/>
        <v>#REF!</v>
      </c>
      <c r="AG404" s="729">
        <f t="shared" ref="AG404:AG417" si="289">W404/$W$402</f>
        <v>6.983919034084636E-2</v>
      </c>
    </row>
    <row r="405" spans="1:33" ht="12.95" customHeight="1" outlineLevel="2">
      <c r="A405" s="325"/>
      <c r="B405" s="331"/>
      <c r="C405" s="335" t="s">
        <v>1016</v>
      </c>
      <c r="D405" s="95">
        <f>'[97]营业成本表 (Hotel)'!F16</f>
        <v>692.62790400000006</v>
      </c>
      <c r="E405" s="95">
        <f>'[97]营业成本表 (Hotel)'!G16</f>
        <v>70.400574782720156</v>
      </c>
      <c r="F405" s="95">
        <f>'[97]营业成本表 (Hotel)'!H16</f>
        <v>69.12280280107116</v>
      </c>
      <c r="G405" s="95">
        <f>'[97]营业成本表 (Hotel)'!I16</f>
        <v>69.103529876089908</v>
      </c>
      <c r="H405" s="198">
        <f t="shared" si="282"/>
        <v>901.25481145988124</v>
      </c>
      <c r="I405" s="95">
        <f>'[97]营业成本表 (Hotel)'!K16</f>
        <v>76.791590957224784</v>
      </c>
      <c r="J405" s="95">
        <f>'[97]营业成本表 (Hotel)'!L16</f>
        <v>71.244004047140891</v>
      </c>
      <c r="K405" s="95">
        <f>'[97]营业成本表 (Hotel)'!M16</f>
        <v>74.312767412921957</v>
      </c>
      <c r="L405" s="95">
        <f>'[97]营业成本表 (Hotel)'!N16</f>
        <v>76.689167600216621</v>
      </c>
      <c r="M405" s="95">
        <f>'[97]营业成本表 (Hotel)'!O16</f>
        <v>73.945991103822365</v>
      </c>
      <c r="N405" s="95">
        <f>'[97]营业成本表 (Hotel)'!P16</f>
        <v>76.128328926168194</v>
      </c>
      <c r="O405" s="201">
        <f t="shared" si="275"/>
        <v>449.1118500474949</v>
      </c>
      <c r="P405" s="95">
        <f>'[97]营业成本表 (Hotel)'!R16</f>
        <v>68.747054911164625</v>
      </c>
      <c r="Q405" s="95">
        <f>'[97]营业成本表 (Hotel)'!S16</f>
        <v>71.748674915601427</v>
      </c>
      <c r="R405" s="95">
        <f>'[97]营业成本表 (Hotel)'!T16</f>
        <v>72.101868718647907</v>
      </c>
      <c r="S405" s="95">
        <f>'[97]营业成本表 (Hotel)'!U16</f>
        <v>69.86927076033011</v>
      </c>
      <c r="T405" s="95">
        <f>'[97]营业成本表 (Hotel)'!V16</f>
        <v>68.871359974336286</v>
      </c>
      <c r="U405" s="95">
        <f>'[97]营业成本表 (Hotel)'!W16</f>
        <v>68.938484493800772</v>
      </c>
      <c r="V405" s="201">
        <f t="shared" si="277"/>
        <v>420.27671377388111</v>
      </c>
      <c r="W405" s="200">
        <f t="shared" si="278"/>
        <v>869.38856382137601</v>
      </c>
      <c r="X405" s="308">
        <f t="shared" si="279"/>
        <v>-3.5357644956022227E-2</v>
      </c>
      <c r="Y405" s="95" t="e">
        <f>('C11-酒店专用表'!#REF!+'C11-酒店专用表'!#REF!)*AG405</f>
        <v>#REF!</v>
      </c>
      <c r="Z405" s="95" t="e">
        <f>('C11-酒店专用表'!#REF!+'C11-酒店专用表'!#REF!)*AG405</f>
        <v>#REF!</v>
      </c>
      <c r="AA405" s="198" t="e">
        <f t="shared" si="285"/>
        <v>#REF!</v>
      </c>
      <c r="AB405" s="308" t="e">
        <f t="shared" si="280"/>
        <v>#REF!</v>
      </c>
      <c r="AC405" s="95" t="e">
        <f>('C11-酒店专用表'!#REF!+'C11-酒店专用表'!#REF!)*AG405</f>
        <v>#REF!</v>
      </c>
      <c r="AD405" s="95" t="e">
        <f>('C11-酒店专用表'!#REF!+'C11-酒店专用表'!#REF!)*AG405</f>
        <v>#REF!</v>
      </c>
      <c r="AE405" s="198" t="e">
        <f t="shared" si="288"/>
        <v>#REF!</v>
      </c>
      <c r="AF405" s="308" t="e">
        <f t="shared" si="281"/>
        <v>#REF!</v>
      </c>
      <c r="AG405" s="729">
        <f t="shared" si="289"/>
        <v>0.11522067010944338</v>
      </c>
    </row>
    <row r="406" spans="1:33" ht="12.95" customHeight="1" outlineLevel="2">
      <c r="A406" s="325"/>
      <c r="B406" s="331"/>
      <c r="C406" s="335" t="s">
        <v>1017</v>
      </c>
      <c r="D406" s="95">
        <f>'[97]营业成本表 (Hotel)'!F17</f>
        <v>1001.678305</v>
      </c>
      <c r="E406" s="95">
        <f>'[97]营业成本表 (Hotel)'!G17</f>
        <v>111.10078720791201</v>
      </c>
      <c r="F406" s="95">
        <f>'[97]营业成本表 (Hotel)'!H17</f>
        <v>111.10078720791201</v>
      </c>
      <c r="G406" s="95">
        <f>'[97]营业成本表 (Hotel)'!I17</f>
        <v>111.10078720791201</v>
      </c>
      <c r="H406" s="198">
        <f t="shared" si="282"/>
        <v>1334.9806666237359</v>
      </c>
      <c r="I406" s="95">
        <f>'[97]营业成本表 (Hotel)'!K17</f>
        <v>93.65029100000001</v>
      </c>
      <c r="J406" s="95">
        <f>'[97]营业成本表 (Hotel)'!L17</f>
        <v>92.933977999999982</v>
      </c>
      <c r="K406" s="95">
        <f>'[97]营业成本表 (Hotel)'!M17</f>
        <v>92.933977999999982</v>
      </c>
      <c r="L406" s="95">
        <f>'[97]营业成本表 (Hotel)'!N17</f>
        <v>92.933977999999982</v>
      </c>
      <c r="M406" s="95">
        <f>'[97]营业成本表 (Hotel)'!O17</f>
        <v>93.069886999999994</v>
      </c>
      <c r="N406" s="95">
        <f>'[97]营业成本表 (Hotel)'!P17</f>
        <v>93.048120999999995</v>
      </c>
      <c r="O406" s="201">
        <f t="shared" si="275"/>
        <v>558.57023299999992</v>
      </c>
      <c r="P406" s="95">
        <f>'[97]营业成本表 (Hotel)'!R17</f>
        <v>92.868255999999988</v>
      </c>
      <c r="Q406" s="95">
        <f>'[97]营业成本表 (Hotel)'!S17</f>
        <v>93.096799999999988</v>
      </c>
      <c r="R406" s="95">
        <f>'[97]营业成本表 (Hotel)'!T17</f>
        <v>94.051542999999995</v>
      </c>
      <c r="S406" s="95">
        <f>'[97]营业成本表 (Hotel)'!U17</f>
        <v>94.929042999999993</v>
      </c>
      <c r="T406" s="95">
        <f>'[97]营业成本表 (Hotel)'!V17</f>
        <v>94.929042999999993</v>
      </c>
      <c r="U406" s="95">
        <f>'[97]营业成本表 (Hotel)'!W17</f>
        <v>94.929042999999993</v>
      </c>
      <c r="V406" s="201">
        <f t="shared" si="277"/>
        <v>564.80372799999998</v>
      </c>
      <c r="W406" s="200">
        <f t="shared" si="278"/>
        <v>1123.3739609999998</v>
      </c>
      <c r="X406" s="308">
        <f t="shared" si="279"/>
        <v>-0.15850919111728046</v>
      </c>
      <c r="Y406" s="95" t="e">
        <f>('C11-酒店专用表'!#REF!+'C11-酒店专用表'!#REF!)*AG406</f>
        <v>#REF!</v>
      </c>
      <c r="Z406" s="95" t="e">
        <f>('C11-酒店专用表'!#REF!+'C11-酒店专用表'!#REF!)*AG406</f>
        <v>#REF!</v>
      </c>
      <c r="AA406" s="198" t="e">
        <f t="shared" si="285"/>
        <v>#REF!</v>
      </c>
      <c r="AB406" s="308" t="e">
        <f t="shared" si="280"/>
        <v>#REF!</v>
      </c>
      <c r="AC406" s="95" t="e">
        <f>('C11-酒店专用表'!#REF!+'C11-酒店专用表'!#REF!)*AG406</f>
        <v>#REF!</v>
      </c>
      <c r="AD406" s="95" t="e">
        <f>('C11-酒店专用表'!#REF!+'C11-酒店专用表'!#REF!)*AG406</f>
        <v>#REF!</v>
      </c>
      <c r="AE406" s="198" t="e">
        <f t="shared" si="288"/>
        <v>#REF!</v>
      </c>
      <c r="AF406" s="308" t="e">
        <f t="shared" si="281"/>
        <v>#REF!</v>
      </c>
      <c r="AG406" s="729">
        <f t="shared" si="289"/>
        <v>0.14888153117748337</v>
      </c>
    </row>
    <row r="407" spans="1:33" ht="12.95" customHeight="1" outlineLevel="2">
      <c r="A407" s="325"/>
      <c r="B407" s="331"/>
      <c r="C407" s="335" t="s">
        <v>1018</v>
      </c>
      <c r="D407" s="95">
        <f>'[97]营业成本表 (Hotel)'!F18</f>
        <v>7.4024620000000008</v>
      </c>
      <c r="E407" s="95">
        <f>'[97]营业成本表 (Hotel)'!G18</f>
        <v>1.2625740000000001</v>
      </c>
      <c r="F407" s="95">
        <f>'[97]营业成本表 (Hotel)'!H18</f>
        <v>1.3194030000000003</v>
      </c>
      <c r="G407" s="95">
        <f>'[97]营业成本表 (Hotel)'!I18</f>
        <v>1.5671586659999999</v>
      </c>
      <c r="H407" s="198">
        <f t="shared" si="282"/>
        <v>11.551597666000001</v>
      </c>
      <c r="I407" s="95">
        <f>'[97]营业成本表 (Hotel)'!K18</f>
        <v>1.05984955</v>
      </c>
      <c r="J407" s="95">
        <f>'[97]营业成本表 (Hotel)'!L18</f>
        <v>1.0521358000000001</v>
      </c>
      <c r="K407" s="95">
        <f>'[97]营业成本表 (Hotel)'!M18</f>
        <v>1.05116875</v>
      </c>
      <c r="L407" s="95">
        <f>'[97]营业成本表 (Hotel)'!N18</f>
        <v>1.0448393499999999</v>
      </c>
      <c r="M407" s="95">
        <f>'[97]营业成本表 (Hotel)'!O18</f>
        <v>1.05475915</v>
      </c>
      <c r="N407" s="95">
        <f>'[97]营业成本表 (Hotel)'!P18</f>
        <v>1.0524123999999999</v>
      </c>
      <c r="O407" s="201">
        <f t="shared" si="275"/>
        <v>6.3151649999999995</v>
      </c>
      <c r="P407" s="95">
        <f>'[97]营业成本表 (Hotel)'!R18</f>
        <v>1.0604769999999999</v>
      </c>
      <c r="Q407" s="95">
        <f>'[97]营业成本表 (Hotel)'!S18</f>
        <v>1.5872641000000001</v>
      </c>
      <c r="R407" s="95">
        <f>'[97]营业成本表 (Hotel)'!T18</f>
        <v>1.5933377500000001</v>
      </c>
      <c r="S407" s="95">
        <f>'[97]营业成本表 (Hotel)'!U18</f>
        <v>1.6450760500000001</v>
      </c>
      <c r="T407" s="95">
        <f>'[97]营业成本表 (Hotel)'!V18</f>
        <v>1.68466315</v>
      </c>
      <c r="U407" s="95">
        <f>'[97]营业成本表 (Hotel)'!W18</f>
        <v>1.9320997449999999</v>
      </c>
      <c r="V407" s="201">
        <f t="shared" si="277"/>
        <v>9.5029177950000001</v>
      </c>
      <c r="W407" s="200">
        <f t="shared" si="278"/>
        <v>15.818082794999999</v>
      </c>
      <c r="X407" s="308">
        <f t="shared" si="279"/>
        <v>0.36934156229814086</v>
      </c>
      <c r="Y407" s="95" t="e">
        <f>('C11-酒店专用表'!#REF!+'C11-酒店专用表'!#REF!)*AG407</f>
        <v>#REF!</v>
      </c>
      <c r="Z407" s="95" t="e">
        <f>('C11-酒店专用表'!#REF!+'C11-酒店专用表'!#REF!)*AG407</f>
        <v>#REF!</v>
      </c>
      <c r="AA407" s="198" t="e">
        <f t="shared" si="285"/>
        <v>#REF!</v>
      </c>
      <c r="AB407" s="308" t="e">
        <f t="shared" si="280"/>
        <v>#REF!</v>
      </c>
      <c r="AC407" s="95" t="e">
        <f>('C11-酒店专用表'!#REF!+'C11-酒店专用表'!#REF!)*AG407</f>
        <v>#REF!</v>
      </c>
      <c r="AD407" s="95" t="e">
        <f>('C11-酒店专用表'!#REF!+'C11-酒店专用表'!#REF!)*AG407</f>
        <v>#REF!</v>
      </c>
      <c r="AE407" s="198" t="e">
        <f t="shared" si="288"/>
        <v>#REF!</v>
      </c>
      <c r="AF407" s="308" t="e">
        <f t="shared" si="281"/>
        <v>#REF!</v>
      </c>
      <c r="AG407" s="729">
        <f t="shared" si="289"/>
        <v>2.0963814976763611E-3</v>
      </c>
    </row>
    <row r="408" spans="1:33" ht="12.95" customHeight="1" outlineLevel="2">
      <c r="A408" s="325"/>
      <c r="B408" s="331"/>
      <c r="C408" s="335" t="s">
        <v>1019</v>
      </c>
      <c r="D408" s="95">
        <f>'[97]营业成本表 (Hotel)'!F19</f>
        <v>333.45337000000001</v>
      </c>
      <c r="E408" s="95">
        <f>'[97]营业成本表 (Hotel)'!G19</f>
        <v>43.054231000000009</v>
      </c>
      <c r="F408" s="95">
        <f>'[97]营业成本表 (Hotel)'!H19</f>
        <v>43.054231000000009</v>
      </c>
      <c r="G408" s="95">
        <f>'[97]营业成本表 (Hotel)'!I19</f>
        <v>43.054231000000009</v>
      </c>
      <c r="H408" s="198">
        <f t="shared" si="282"/>
        <v>462.61606300000005</v>
      </c>
      <c r="I408" s="95">
        <f>'[97]营业成本表 (Hotel)'!K19</f>
        <v>39.597767000000005</v>
      </c>
      <c r="J408" s="95">
        <f>'[97]营业成本表 (Hotel)'!L19</f>
        <v>39.350779000000003</v>
      </c>
      <c r="K408" s="95">
        <f>'[97]营业成本表 (Hotel)'!M19</f>
        <v>39.350779000000003</v>
      </c>
      <c r="L408" s="95">
        <f>'[97]营业成本表 (Hotel)'!N19</f>
        <v>39.350779000000003</v>
      </c>
      <c r="M408" s="95">
        <f>'[97]营业成本表 (Hotel)'!O19</f>
        <v>39.597767000000005</v>
      </c>
      <c r="N408" s="95">
        <f>'[97]营业成本表 (Hotel)'!P19</f>
        <v>39.597767000000005</v>
      </c>
      <c r="O408" s="201">
        <f t="shared" si="275"/>
        <v>236.84563800000001</v>
      </c>
      <c r="P408" s="95">
        <f>'[97]营业成本表 (Hotel)'!R19</f>
        <v>39.418115</v>
      </c>
      <c r="Q408" s="95">
        <f>'[97]营业成本表 (Hotel)'!S19</f>
        <v>39.418115</v>
      </c>
      <c r="R408" s="95">
        <f>'[97]营业成本表 (Hotel)'!T19</f>
        <v>39.732438999999999</v>
      </c>
      <c r="S408" s="95">
        <f>'[97]营业成本表 (Hotel)'!U19</f>
        <v>40.318939</v>
      </c>
      <c r="T408" s="95">
        <f>'[97]营业成本表 (Hotel)'!V19</f>
        <v>40.318939</v>
      </c>
      <c r="U408" s="95">
        <f>'[97]营业成本表 (Hotel)'!W19</f>
        <v>40.318939</v>
      </c>
      <c r="V408" s="201">
        <f t="shared" si="277"/>
        <v>239.525486</v>
      </c>
      <c r="W408" s="200">
        <f t="shared" si="278"/>
        <v>476.37112400000001</v>
      </c>
      <c r="X408" s="308">
        <f t="shared" si="279"/>
        <v>2.973321097153514E-2</v>
      </c>
      <c r="Y408" s="95" t="e">
        <f>('C11-酒店专用表'!#REF!+'C11-酒店专用表'!#REF!)*AG408</f>
        <v>#REF!</v>
      </c>
      <c r="Z408" s="95" t="e">
        <f>('C11-酒店专用表'!#REF!+'C11-酒店专用表'!#REF!)*AG408</f>
        <v>#REF!</v>
      </c>
      <c r="AA408" s="198" t="e">
        <f t="shared" si="285"/>
        <v>#REF!</v>
      </c>
      <c r="AB408" s="308" t="e">
        <f t="shared" si="280"/>
        <v>#REF!</v>
      </c>
      <c r="AC408" s="95" t="e">
        <f>('C11-酒店专用表'!#REF!+'C11-酒店专用表'!#REF!)*AG408</f>
        <v>#REF!</v>
      </c>
      <c r="AD408" s="95" t="e">
        <f>('C11-酒店专用表'!#REF!+'C11-酒店专用表'!#REF!)*AG408</f>
        <v>#REF!</v>
      </c>
      <c r="AE408" s="198" t="e">
        <f t="shared" si="288"/>
        <v>#REF!</v>
      </c>
      <c r="AF408" s="308" t="e">
        <f t="shared" si="281"/>
        <v>#REF!</v>
      </c>
      <c r="AG408" s="729">
        <f t="shared" si="289"/>
        <v>6.313379587926804E-2</v>
      </c>
    </row>
    <row r="409" spans="1:33" ht="12.95" customHeight="1" outlineLevel="2">
      <c r="A409" s="325"/>
      <c r="B409" s="331"/>
      <c r="C409" s="335" t="s">
        <v>1020</v>
      </c>
      <c r="D409" s="95">
        <f>'[97]营业成本表 (Hotel)'!F20</f>
        <v>0</v>
      </c>
      <c r="E409" s="95">
        <f>'[97]营业成本表 (Hotel)'!G20</f>
        <v>0</v>
      </c>
      <c r="F409" s="95">
        <f>'[97]营业成本表 (Hotel)'!H20</f>
        <v>0</v>
      </c>
      <c r="G409" s="95">
        <f>'[97]营业成本表 (Hotel)'!I20</f>
        <v>0</v>
      </c>
      <c r="H409" s="198">
        <f t="shared" si="282"/>
        <v>0</v>
      </c>
      <c r="I409" s="95">
        <f>'[97]营业成本表 (Hotel)'!K20</f>
        <v>0</v>
      </c>
      <c r="J409" s="95">
        <f>'[97]营业成本表 (Hotel)'!L20</f>
        <v>0</v>
      </c>
      <c r="K409" s="95">
        <f>'[97]营业成本表 (Hotel)'!M20</f>
        <v>0</v>
      </c>
      <c r="L409" s="95">
        <f>'[97]营业成本表 (Hotel)'!N20</f>
        <v>0</v>
      </c>
      <c r="M409" s="95">
        <f>'[97]营业成本表 (Hotel)'!O20</f>
        <v>0</v>
      </c>
      <c r="N409" s="95">
        <f>'[97]营业成本表 (Hotel)'!P20</f>
        <v>0</v>
      </c>
      <c r="O409" s="201">
        <f t="shared" si="275"/>
        <v>0</v>
      </c>
      <c r="P409" s="95">
        <f>'[97]营业成本表 (Hotel)'!R20</f>
        <v>0</v>
      </c>
      <c r="Q409" s="95">
        <f>'[97]营业成本表 (Hotel)'!S20</f>
        <v>0</v>
      </c>
      <c r="R409" s="95">
        <f>'[97]营业成本表 (Hotel)'!T20</f>
        <v>0</v>
      </c>
      <c r="S409" s="95">
        <f>'[97]营业成本表 (Hotel)'!U20</f>
        <v>0</v>
      </c>
      <c r="T409" s="95">
        <f>'[97]营业成本表 (Hotel)'!V20</f>
        <v>0</v>
      </c>
      <c r="U409" s="95">
        <f>'[97]营业成本表 (Hotel)'!W20</f>
        <v>0</v>
      </c>
      <c r="V409" s="201">
        <f t="shared" si="277"/>
        <v>0</v>
      </c>
      <c r="W409" s="200">
        <f t="shared" si="278"/>
        <v>0</v>
      </c>
      <c r="X409" s="308">
        <f t="shared" si="279"/>
        <v>0</v>
      </c>
      <c r="Y409" s="95" t="e">
        <f>('C11-酒店专用表'!#REF!+'C11-酒店专用表'!#REF!)*AG409</f>
        <v>#REF!</v>
      </c>
      <c r="Z409" s="95" t="e">
        <f>('C11-酒店专用表'!#REF!+'C11-酒店专用表'!#REF!)*AG409</f>
        <v>#REF!</v>
      </c>
      <c r="AA409" s="198" t="e">
        <f t="shared" si="285"/>
        <v>#REF!</v>
      </c>
      <c r="AB409" s="308">
        <f t="shared" si="280"/>
        <v>0</v>
      </c>
      <c r="AC409" s="95" t="e">
        <f>('C11-酒店专用表'!#REF!+'C11-酒店专用表'!#REF!)*AG409</f>
        <v>#REF!</v>
      </c>
      <c r="AD409" s="95" t="e">
        <f>('C11-酒店专用表'!#REF!+'C11-酒店专用表'!#REF!)*AG409</f>
        <v>#REF!</v>
      </c>
      <c r="AE409" s="198" t="e">
        <f t="shared" si="288"/>
        <v>#REF!</v>
      </c>
      <c r="AF409" s="308" t="e">
        <f t="shared" si="281"/>
        <v>#REF!</v>
      </c>
      <c r="AG409" s="729">
        <f t="shared" si="289"/>
        <v>0</v>
      </c>
    </row>
    <row r="410" spans="1:33" ht="12.95" customHeight="1" outlineLevel="2">
      <c r="A410" s="325"/>
      <c r="B410" s="331"/>
      <c r="C410" s="335" t="s">
        <v>1021</v>
      </c>
      <c r="D410" s="95">
        <f>'[97]营业成本表 (Hotel)'!F21</f>
        <v>0</v>
      </c>
      <c r="E410" s="95">
        <f>'[97]营业成本表 (Hotel)'!G21</f>
        <v>0</v>
      </c>
      <c r="F410" s="95">
        <f>'[97]营业成本表 (Hotel)'!H21</f>
        <v>0</v>
      </c>
      <c r="G410" s="95">
        <f>'[97]营业成本表 (Hotel)'!I21</f>
        <v>0</v>
      </c>
      <c r="H410" s="198">
        <f t="shared" si="282"/>
        <v>0</v>
      </c>
      <c r="I410" s="95">
        <f>'[97]营业成本表 (Hotel)'!K21</f>
        <v>0</v>
      </c>
      <c r="J410" s="95">
        <f>'[97]营业成本表 (Hotel)'!L21</f>
        <v>0</v>
      </c>
      <c r="K410" s="95">
        <f>'[97]营业成本表 (Hotel)'!M21</f>
        <v>0</v>
      </c>
      <c r="L410" s="95">
        <f>'[97]营业成本表 (Hotel)'!N21</f>
        <v>0</v>
      </c>
      <c r="M410" s="95">
        <f>'[97]营业成本表 (Hotel)'!O21</f>
        <v>0</v>
      </c>
      <c r="N410" s="95">
        <f>'[97]营业成本表 (Hotel)'!P21</f>
        <v>0</v>
      </c>
      <c r="O410" s="201">
        <f t="shared" si="275"/>
        <v>0</v>
      </c>
      <c r="P410" s="95">
        <f>'[97]营业成本表 (Hotel)'!R21</f>
        <v>0</v>
      </c>
      <c r="Q410" s="95">
        <f>'[97]营业成本表 (Hotel)'!S21</f>
        <v>0</v>
      </c>
      <c r="R410" s="95">
        <f>'[97]营业成本表 (Hotel)'!T21</f>
        <v>0</v>
      </c>
      <c r="S410" s="95">
        <f>'[97]营业成本表 (Hotel)'!U21</f>
        <v>0</v>
      </c>
      <c r="T410" s="95">
        <f>'[97]营业成本表 (Hotel)'!V21</f>
        <v>0</v>
      </c>
      <c r="U410" s="95">
        <f>'[97]营业成本表 (Hotel)'!W21</f>
        <v>0</v>
      </c>
      <c r="V410" s="201">
        <f t="shared" si="277"/>
        <v>0</v>
      </c>
      <c r="W410" s="200">
        <f t="shared" si="278"/>
        <v>0</v>
      </c>
      <c r="X410" s="308">
        <f t="shared" si="279"/>
        <v>0</v>
      </c>
      <c r="Y410" s="95" t="e">
        <f>('C11-酒店专用表'!#REF!+'C11-酒店专用表'!#REF!)*AG410</f>
        <v>#REF!</v>
      </c>
      <c r="Z410" s="95" t="e">
        <f>('C11-酒店专用表'!#REF!+'C11-酒店专用表'!#REF!)*AG410</f>
        <v>#REF!</v>
      </c>
      <c r="AA410" s="198" t="e">
        <f t="shared" si="285"/>
        <v>#REF!</v>
      </c>
      <c r="AB410" s="308">
        <f t="shared" si="280"/>
        <v>0</v>
      </c>
      <c r="AC410" s="95" t="e">
        <f>('C11-酒店专用表'!#REF!+'C11-酒店专用表'!#REF!)*AG410</f>
        <v>#REF!</v>
      </c>
      <c r="AD410" s="95" t="e">
        <f>('C11-酒店专用表'!#REF!+'C11-酒店专用表'!#REF!)*AG410</f>
        <v>#REF!</v>
      </c>
      <c r="AE410" s="198" t="e">
        <f t="shared" si="288"/>
        <v>#REF!</v>
      </c>
      <c r="AF410" s="308" t="e">
        <f t="shared" si="281"/>
        <v>#REF!</v>
      </c>
      <c r="AG410" s="729">
        <f t="shared" si="289"/>
        <v>0</v>
      </c>
    </row>
    <row r="411" spans="1:33" ht="12.95" customHeight="1" outlineLevel="2">
      <c r="A411" s="325"/>
      <c r="B411" s="331"/>
      <c r="C411" s="335" t="s">
        <v>1022</v>
      </c>
      <c r="D411" s="95">
        <f>'[97]营业成本表 (Hotel)'!F22</f>
        <v>0</v>
      </c>
      <c r="E411" s="95">
        <f>'[97]营业成本表 (Hotel)'!G22</f>
        <v>0</v>
      </c>
      <c r="F411" s="95">
        <f>'[97]营业成本表 (Hotel)'!H22</f>
        <v>0</v>
      </c>
      <c r="G411" s="95">
        <f>'[97]营业成本表 (Hotel)'!I22</f>
        <v>0</v>
      </c>
      <c r="H411" s="198">
        <f t="shared" si="282"/>
        <v>0</v>
      </c>
      <c r="I411" s="95">
        <f>'[97]营业成本表 (Hotel)'!K22</f>
        <v>0</v>
      </c>
      <c r="J411" s="95">
        <f>'[97]营业成本表 (Hotel)'!L22</f>
        <v>0</v>
      </c>
      <c r="K411" s="95">
        <f>'[97]营业成本表 (Hotel)'!M22</f>
        <v>0</v>
      </c>
      <c r="L411" s="95">
        <f>'[97]营业成本表 (Hotel)'!N22</f>
        <v>0</v>
      </c>
      <c r="M411" s="95">
        <f>'[97]营业成本表 (Hotel)'!O22</f>
        <v>0</v>
      </c>
      <c r="N411" s="95">
        <f>'[97]营业成本表 (Hotel)'!P22</f>
        <v>0</v>
      </c>
      <c r="O411" s="201">
        <f t="shared" si="275"/>
        <v>0</v>
      </c>
      <c r="P411" s="95">
        <f>'[97]营业成本表 (Hotel)'!R22</f>
        <v>0</v>
      </c>
      <c r="Q411" s="95">
        <f>'[97]营业成本表 (Hotel)'!S22</f>
        <v>0</v>
      </c>
      <c r="R411" s="95">
        <f>'[97]营业成本表 (Hotel)'!T22</f>
        <v>0</v>
      </c>
      <c r="S411" s="95">
        <f>'[97]营业成本表 (Hotel)'!U22</f>
        <v>0</v>
      </c>
      <c r="T411" s="95">
        <f>'[97]营业成本表 (Hotel)'!V22</f>
        <v>0</v>
      </c>
      <c r="U411" s="95">
        <f>'[97]营业成本表 (Hotel)'!W22</f>
        <v>0</v>
      </c>
      <c r="V411" s="201">
        <f t="shared" si="277"/>
        <v>0</v>
      </c>
      <c r="W411" s="200">
        <f t="shared" si="278"/>
        <v>0</v>
      </c>
      <c r="X411" s="308">
        <f t="shared" si="279"/>
        <v>0</v>
      </c>
      <c r="Y411" s="95" t="e">
        <f>('C11-酒店专用表'!#REF!+'C11-酒店专用表'!#REF!)*AG411</f>
        <v>#REF!</v>
      </c>
      <c r="Z411" s="95" t="e">
        <f>('C11-酒店专用表'!#REF!+'C11-酒店专用表'!#REF!)*AG411</f>
        <v>#REF!</v>
      </c>
      <c r="AA411" s="198" t="e">
        <f t="shared" si="285"/>
        <v>#REF!</v>
      </c>
      <c r="AB411" s="308">
        <f t="shared" si="280"/>
        <v>0</v>
      </c>
      <c r="AC411" s="95" t="e">
        <f>('C11-酒店专用表'!#REF!+'C11-酒店专用表'!#REF!)*AG411</f>
        <v>#REF!</v>
      </c>
      <c r="AD411" s="95" t="e">
        <f>('C11-酒店专用表'!#REF!+'C11-酒店专用表'!#REF!)*AG411</f>
        <v>#REF!</v>
      </c>
      <c r="AE411" s="198" t="e">
        <f t="shared" si="288"/>
        <v>#REF!</v>
      </c>
      <c r="AF411" s="308" t="e">
        <f t="shared" si="281"/>
        <v>#REF!</v>
      </c>
      <c r="AG411" s="729">
        <f t="shared" si="289"/>
        <v>0</v>
      </c>
    </row>
    <row r="412" spans="1:33" ht="12.95" customHeight="1" outlineLevel="2">
      <c r="A412" s="325"/>
      <c r="B412" s="331"/>
      <c r="C412" s="335" t="s">
        <v>1049</v>
      </c>
      <c r="D412" s="95">
        <f>'[97]营业成本表 (Hotel)'!F23</f>
        <v>0</v>
      </c>
      <c r="E412" s="95">
        <f>'[97]营业成本表 (Hotel)'!G23</f>
        <v>0</v>
      </c>
      <c r="F412" s="95">
        <f>'[97]营业成本表 (Hotel)'!H23</f>
        <v>0</v>
      </c>
      <c r="G412" s="95">
        <f>'[97]营业成本表 (Hotel)'!I23</f>
        <v>0</v>
      </c>
      <c r="H412" s="198">
        <f t="shared" si="282"/>
        <v>0</v>
      </c>
      <c r="I412" s="95">
        <f>'[97]营业成本表 (Hotel)'!K23</f>
        <v>0</v>
      </c>
      <c r="J412" s="95">
        <f>'[97]营业成本表 (Hotel)'!L23</f>
        <v>0</v>
      </c>
      <c r="K412" s="95">
        <f>'[97]营业成本表 (Hotel)'!M23</f>
        <v>0</v>
      </c>
      <c r="L412" s="95">
        <f>'[97]营业成本表 (Hotel)'!N23</f>
        <v>0</v>
      </c>
      <c r="M412" s="95">
        <f>'[97]营业成本表 (Hotel)'!O23</f>
        <v>0</v>
      </c>
      <c r="N412" s="95">
        <f>'[97]营业成本表 (Hotel)'!P23</f>
        <v>0</v>
      </c>
      <c r="O412" s="201">
        <f t="shared" si="275"/>
        <v>0</v>
      </c>
      <c r="P412" s="95">
        <f>'[97]营业成本表 (Hotel)'!R23</f>
        <v>0</v>
      </c>
      <c r="Q412" s="95">
        <f>'[97]营业成本表 (Hotel)'!S23</f>
        <v>0</v>
      </c>
      <c r="R412" s="95">
        <f>'[97]营业成本表 (Hotel)'!T23</f>
        <v>0</v>
      </c>
      <c r="S412" s="95">
        <f>'[97]营业成本表 (Hotel)'!U23</f>
        <v>0</v>
      </c>
      <c r="T412" s="95">
        <f>'[97]营业成本表 (Hotel)'!V23</f>
        <v>0</v>
      </c>
      <c r="U412" s="95">
        <f>'[97]营业成本表 (Hotel)'!W23</f>
        <v>0</v>
      </c>
      <c r="V412" s="201">
        <f t="shared" si="277"/>
        <v>0</v>
      </c>
      <c r="W412" s="200">
        <f t="shared" si="278"/>
        <v>0</v>
      </c>
      <c r="X412" s="308">
        <f t="shared" si="279"/>
        <v>0</v>
      </c>
      <c r="Y412" s="95" t="e">
        <f>('C11-酒店专用表'!#REF!+'C11-酒店专用表'!#REF!)*AG412</f>
        <v>#REF!</v>
      </c>
      <c r="Z412" s="95" t="e">
        <f>('C11-酒店专用表'!#REF!+'C11-酒店专用表'!#REF!)*AG412</f>
        <v>#REF!</v>
      </c>
      <c r="AA412" s="198" t="e">
        <f t="shared" si="285"/>
        <v>#REF!</v>
      </c>
      <c r="AB412" s="308">
        <f t="shared" si="280"/>
        <v>0</v>
      </c>
      <c r="AC412" s="95" t="e">
        <f>('C11-酒店专用表'!#REF!+'C11-酒店专用表'!#REF!)*AG412</f>
        <v>#REF!</v>
      </c>
      <c r="AD412" s="95" t="e">
        <f>('C11-酒店专用表'!#REF!+'C11-酒店专用表'!#REF!)*AG412</f>
        <v>#REF!</v>
      </c>
      <c r="AE412" s="198" t="e">
        <f t="shared" si="288"/>
        <v>#REF!</v>
      </c>
      <c r="AF412" s="308" t="e">
        <f t="shared" si="281"/>
        <v>#REF!</v>
      </c>
      <c r="AG412" s="729">
        <f t="shared" si="289"/>
        <v>0</v>
      </c>
    </row>
    <row r="413" spans="1:33" ht="12.95" customHeight="1" outlineLevel="2">
      <c r="A413" s="325"/>
      <c r="B413" s="331"/>
      <c r="C413" s="335" t="s">
        <v>1023</v>
      </c>
      <c r="D413" s="95">
        <f>'[97]营业成本表 (Hotel)'!F24</f>
        <v>10.242999000000001</v>
      </c>
      <c r="E413" s="95">
        <f>'[97]营业成本表 (Hotel)'!G24</f>
        <v>1.7752445148199942</v>
      </c>
      <c r="F413" s="95">
        <f>'[97]营业成本表 (Hotel)'!H24</f>
        <v>2.9949961559311054</v>
      </c>
      <c r="G413" s="95">
        <f>'[97]营业成本表 (Hotel)'!I24</f>
        <v>2.2803940148199939</v>
      </c>
      <c r="H413" s="198">
        <f t="shared" si="282"/>
        <v>17.293633685571095</v>
      </c>
      <c r="I413" s="95">
        <f>'[97]营业成本表 (Hotel)'!K24</f>
        <v>3.8991395774727318</v>
      </c>
      <c r="J413" s="95">
        <f>'[97]营业成本表 (Hotel)'!L24</f>
        <v>3.9785464360831013</v>
      </c>
      <c r="K413" s="95">
        <f>'[97]营业成本表 (Hotel)'!M24</f>
        <v>3.8995059378917212</v>
      </c>
      <c r="L413" s="95">
        <f>'[97]营业成本表 (Hotel)'!N24</f>
        <v>4.1998019880292139</v>
      </c>
      <c r="M413" s="95">
        <f>'[97]营业成本表 (Hotel)'!O24</f>
        <v>3.8645885085621789</v>
      </c>
      <c r="N413" s="95">
        <f>'[97]营业成本表 (Hotel)'!P24</f>
        <v>4.2908288501730798</v>
      </c>
      <c r="O413" s="201">
        <f t="shared" si="275"/>
        <v>24.132411298212027</v>
      </c>
      <c r="P413" s="95">
        <f>'[97]营业成本表 (Hotel)'!R24</f>
        <v>3.9116229652012393</v>
      </c>
      <c r="Q413" s="95">
        <f>'[97]营业成本表 (Hotel)'!S24</f>
        <v>6.5327605137406488</v>
      </c>
      <c r="R413" s="95">
        <f>'[97]营业成本表 (Hotel)'!T24</f>
        <v>4.8277585137406485</v>
      </c>
      <c r="S413" s="95">
        <f>'[97]营业成本表 (Hotel)'!U24</f>
        <v>4.608624847071316</v>
      </c>
      <c r="T413" s="95">
        <f>'[97]营业成本表 (Hotel)'!V24</f>
        <v>5.0819001804046495</v>
      </c>
      <c r="U413" s="95">
        <f>'[97]营业成本表 (Hotel)'!W24</f>
        <v>4.7468981804046493</v>
      </c>
      <c r="V413" s="201">
        <f t="shared" si="277"/>
        <v>29.709565200563148</v>
      </c>
      <c r="W413" s="200">
        <f t="shared" si="278"/>
        <v>53.841976498775175</v>
      </c>
      <c r="X413" s="308">
        <f t="shared" si="279"/>
        <v>2.1133986921266934</v>
      </c>
      <c r="Y413" s="95" t="e">
        <f>('C11-酒店专用表'!#REF!+'C11-酒店专用表'!#REF!)*AG413</f>
        <v>#REF!</v>
      </c>
      <c r="Z413" s="95" t="e">
        <f>('C11-酒店专用表'!#REF!+'C11-酒店专用表'!#REF!)*AG413</f>
        <v>#REF!</v>
      </c>
      <c r="AA413" s="198" t="e">
        <f t="shared" si="285"/>
        <v>#REF!</v>
      </c>
      <c r="AB413" s="308" t="e">
        <f t="shared" si="280"/>
        <v>#REF!</v>
      </c>
      <c r="AC413" s="95" t="e">
        <f>('C11-酒店专用表'!#REF!+'C11-酒店专用表'!#REF!)*AG413</f>
        <v>#REF!</v>
      </c>
      <c r="AD413" s="95" t="e">
        <f>('C11-酒店专用表'!#REF!+'C11-酒店专用表'!#REF!)*AG413</f>
        <v>#REF!</v>
      </c>
      <c r="AE413" s="198" t="e">
        <f t="shared" si="288"/>
        <v>#REF!</v>
      </c>
      <c r="AF413" s="308" t="e">
        <f t="shared" si="281"/>
        <v>#REF!</v>
      </c>
      <c r="AG413" s="729">
        <f t="shared" si="289"/>
        <v>7.1357145359004139E-3</v>
      </c>
    </row>
    <row r="414" spans="1:33" ht="12.95" customHeight="1" outlineLevel="2">
      <c r="A414" s="325"/>
      <c r="B414" s="331"/>
      <c r="C414" s="336" t="s">
        <v>1024</v>
      </c>
      <c r="D414" s="95">
        <f>'[97]营业成本表 (Hotel)'!F25</f>
        <v>0</v>
      </c>
      <c r="E414" s="95">
        <f>'[97]营业成本表 (Hotel)'!G25</f>
        <v>0</v>
      </c>
      <c r="F414" s="95">
        <f>'[97]营业成本表 (Hotel)'!H25</f>
        <v>0</v>
      </c>
      <c r="G414" s="95">
        <f>'[97]营业成本表 (Hotel)'!I25</f>
        <v>0</v>
      </c>
      <c r="H414" s="198">
        <f t="shared" si="282"/>
        <v>0</v>
      </c>
      <c r="I414" s="95">
        <f>'[97]营业成本表 (Hotel)'!K25</f>
        <v>0</v>
      </c>
      <c r="J414" s="95">
        <f>'[97]营业成本表 (Hotel)'!L25</f>
        <v>0</v>
      </c>
      <c r="K414" s="95">
        <f>'[97]营业成本表 (Hotel)'!M25</f>
        <v>0</v>
      </c>
      <c r="L414" s="95">
        <f>'[97]营业成本表 (Hotel)'!N25</f>
        <v>0</v>
      </c>
      <c r="M414" s="95">
        <f>'[97]营业成本表 (Hotel)'!O25</f>
        <v>0</v>
      </c>
      <c r="N414" s="95">
        <f>'[97]营业成本表 (Hotel)'!P25</f>
        <v>0</v>
      </c>
      <c r="O414" s="201">
        <f t="shared" si="275"/>
        <v>0</v>
      </c>
      <c r="P414" s="95">
        <f>'[97]营业成本表 (Hotel)'!R25</f>
        <v>0</v>
      </c>
      <c r="Q414" s="95">
        <f>'[97]营业成本表 (Hotel)'!S25</f>
        <v>0</v>
      </c>
      <c r="R414" s="95">
        <f>'[97]营业成本表 (Hotel)'!T25</f>
        <v>0</v>
      </c>
      <c r="S414" s="95">
        <f>'[97]营业成本表 (Hotel)'!U25</f>
        <v>0</v>
      </c>
      <c r="T414" s="95">
        <f>'[97]营业成本表 (Hotel)'!V25</f>
        <v>0</v>
      </c>
      <c r="U414" s="95">
        <f>'[97]营业成本表 (Hotel)'!W25</f>
        <v>0</v>
      </c>
      <c r="V414" s="201">
        <f t="shared" si="277"/>
        <v>0</v>
      </c>
      <c r="W414" s="200">
        <f t="shared" si="278"/>
        <v>0</v>
      </c>
      <c r="X414" s="308">
        <f t="shared" si="279"/>
        <v>0</v>
      </c>
      <c r="Y414" s="95" t="e">
        <f>('C11-酒店专用表'!#REF!+'C11-酒店专用表'!#REF!)*AG414</f>
        <v>#REF!</v>
      </c>
      <c r="Z414" s="95" t="e">
        <f>('C11-酒店专用表'!#REF!+'C11-酒店专用表'!#REF!)*AG414</f>
        <v>#REF!</v>
      </c>
      <c r="AA414" s="198" t="e">
        <f t="shared" si="285"/>
        <v>#REF!</v>
      </c>
      <c r="AB414" s="308">
        <f t="shared" si="280"/>
        <v>0</v>
      </c>
      <c r="AC414" s="95" t="e">
        <f>('C11-酒店专用表'!#REF!+'C11-酒店专用表'!#REF!)*AG414</f>
        <v>#REF!</v>
      </c>
      <c r="AD414" s="95" t="e">
        <f>('C11-酒店专用表'!#REF!+'C11-酒店专用表'!#REF!)*AG414</f>
        <v>#REF!</v>
      </c>
      <c r="AE414" s="198" t="e">
        <f t="shared" si="288"/>
        <v>#REF!</v>
      </c>
      <c r="AF414" s="308" t="e">
        <f t="shared" si="281"/>
        <v>#REF!</v>
      </c>
      <c r="AG414" s="729">
        <f t="shared" si="289"/>
        <v>0</v>
      </c>
    </row>
    <row r="415" spans="1:33" ht="12.95" customHeight="1" outlineLevel="2">
      <c r="A415" s="325"/>
      <c r="B415" s="331"/>
      <c r="C415" s="335" t="s">
        <v>1025</v>
      </c>
      <c r="D415" s="95">
        <f>'[97]营业成本表 (Hotel)'!F26</f>
        <v>0</v>
      </c>
      <c r="E415" s="95">
        <f>'[97]营业成本表 (Hotel)'!G26</f>
        <v>0</v>
      </c>
      <c r="F415" s="95">
        <f>'[97]营业成本表 (Hotel)'!H26</f>
        <v>0</v>
      </c>
      <c r="G415" s="95">
        <f>'[97]营业成本表 (Hotel)'!I26</f>
        <v>0</v>
      </c>
      <c r="H415" s="198">
        <f t="shared" si="282"/>
        <v>0</v>
      </c>
      <c r="I415" s="95">
        <f>'[97]营业成本表 (Hotel)'!K26</f>
        <v>0</v>
      </c>
      <c r="J415" s="95">
        <f>'[97]营业成本表 (Hotel)'!L26</f>
        <v>0</v>
      </c>
      <c r="K415" s="95">
        <f>'[97]营业成本表 (Hotel)'!M26</f>
        <v>0</v>
      </c>
      <c r="L415" s="95">
        <f>'[97]营业成本表 (Hotel)'!N26</f>
        <v>0</v>
      </c>
      <c r="M415" s="95">
        <f>'[97]营业成本表 (Hotel)'!O26</f>
        <v>0</v>
      </c>
      <c r="N415" s="95">
        <f>'[97]营业成本表 (Hotel)'!P26</f>
        <v>0</v>
      </c>
      <c r="O415" s="201">
        <f t="shared" si="275"/>
        <v>0</v>
      </c>
      <c r="P415" s="95">
        <f>'[97]营业成本表 (Hotel)'!R26</f>
        <v>0</v>
      </c>
      <c r="Q415" s="95">
        <f>'[97]营业成本表 (Hotel)'!S26</f>
        <v>0</v>
      </c>
      <c r="R415" s="95">
        <f>'[97]营业成本表 (Hotel)'!T26</f>
        <v>0</v>
      </c>
      <c r="S415" s="95">
        <f>'[97]营业成本表 (Hotel)'!U26</f>
        <v>0</v>
      </c>
      <c r="T415" s="95">
        <f>'[97]营业成本表 (Hotel)'!V26</f>
        <v>0</v>
      </c>
      <c r="U415" s="95">
        <f>'[97]营业成本表 (Hotel)'!W26</f>
        <v>0</v>
      </c>
      <c r="V415" s="201">
        <f t="shared" si="277"/>
        <v>0</v>
      </c>
      <c r="W415" s="200">
        <f t="shared" si="278"/>
        <v>0</v>
      </c>
      <c r="X415" s="308">
        <f t="shared" si="279"/>
        <v>0</v>
      </c>
      <c r="Y415" s="95" t="e">
        <f>('C11-酒店专用表'!#REF!+'C11-酒店专用表'!#REF!)*AG415</f>
        <v>#REF!</v>
      </c>
      <c r="Z415" s="95" t="e">
        <f>('C11-酒店专用表'!#REF!+'C11-酒店专用表'!#REF!)*AG415</f>
        <v>#REF!</v>
      </c>
      <c r="AA415" s="198" t="e">
        <f t="shared" si="285"/>
        <v>#REF!</v>
      </c>
      <c r="AB415" s="308">
        <f t="shared" si="280"/>
        <v>0</v>
      </c>
      <c r="AC415" s="95" t="e">
        <f>('C11-酒店专用表'!#REF!+'C11-酒店专用表'!#REF!)*AG415</f>
        <v>#REF!</v>
      </c>
      <c r="AD415" s="95" t="e">
        <f>('C11-酒店专用表'!#REF!+'C11-酒店专用表'!#REF!)*AG415</f>
        <v>#REF!</v>
      </c>
      <c r="AE415" s="198" t="e">
        <f t="shared" si="288"/>
        <v>#REF!</v>
      </c>
      <c r="AF415" s="308" t="e">
        <f t="shared" si="281"/>
        <v>#REF!</v>
      </c>
      <c r="AG415" s="729">
        <f t="shared" si="289"/>
        <v>0</v>
      </c>
    </row>
    <row r="416" spans="1:33" ht="12.95" customHeight="1" outlineLevel="2">
      <c r="A416" s="325"/>
      <c r="B416" s="331"/>
      <c r="C416" s="407" t="s">
        <v>1047</v>
      </c>
      <c r="D416" s="95">
        <f>'[97]营业成本表 (Hotel)'!F27</f>
        <v>0</v>
      </c>
      <c r="E416" s="95">
        <f>'[97]营业成本表 (Hotel)'!G27</f>
        <v>0</v>
      </c>
      <c r="F416" s="95">
        <f>'[97]营业成本表 (Hotel)'!H27</f>
        <v>0</v>
      </c>
      <c r="G416" s="95">
        <f>'[97]营业成本表 (Hotel)'!I27</f>
        <v>0</v>
      </c>
      <c r="H416" s="198">
        <f t="shared" si="282"/>
        <v>0</v>
      </c>
      <c r="I416" s="95">
        <f>'[97]营业成本表 (Hotel)'!K27</f>
        <v>0</v>
      </c>
      <c r="J416" s="95">
        <f>'[97]营业成本表 (Hotel)'!L27</f>
        <v>0</v>
      </c>
      <c r="K416" s="95">
        <f>'[97]营业成本表 (Hotel)'!M27</f>
        <v>0</v>
      </c>
      <c r="L416" s="95">
        <f>'[97]营业成本表 (Hotel)'!N27</f>
        <v>0</v>
      </c>
      <c r="M416" s="95">
        <f>'[97]营业成本表 (Hotel)'!O27</f>
        <v>0</v>
      </c>
      <c r="N416" s="95">
        <f>'[97]营业成本表 (Hotel)'!P27</f>
        <v>0</v>
      </c>
      <c r="O416" s="201">
        <f t="shared" si="275"/>
        <v>0</v>
      </c>
      <c r="P416" s="95">
        <f>'[97]营业成本表 (Hotel)'!R27</f>
        <v>0</v>
      </c>
      <c r="Q416" s="95">
        <f>'[97]营业成本表 (Hotel)'!S27</f>
        <v>0</v>
      </c>
      <c r="R416" s="95">
        <f>'[97]营业成本表 (Hotel)'!T27</f>
        <v>0</v>
      </c>
      <c r="S416" s="95">
        <f>'[97]营业成本表 (Hotel)'!U27</f>
        <v>0</v>
      </c>
      <c r="T416" s="95">
        <f>'[97]营业成本表 (Hotel)'!V27</f>
        <v>0</v>
      </c>
      <c r="U416" s="95">
        <f>'[97]营业成本表 (Hotel)'!W27</f>
        <v>0</v>
      </c>
      <c r="V416" s="201">
        <f t="shared" si="277"/>
        <v>0</v>
      </c>
      <c r="W416" s="200">
        <f t="shared" si="278"/>
        <v>0</v>
      </c>
      <c r="X416" s="308">
        <f t="shared" si="279"/>
        <v>0</v>
      </c>
      <c r="Y416" s="95" t="e">
        <f>('C11-酒店专用表'!#REF!+'C11-酒店专用表'!#REF!)*AG416</f>
        <v>#REF!</v>
      </c>
      <c r="Z416" s="95" t="e">
        <f>('C11-酒店专用表'!#REF!+'C11-酒店专用表'!#REF!)*AG416</f>
        <v>#REF!</v>
      </c>
      <c r="AA416" s="198" t="e">
        <f t="shared" si="285"/>
        <v>#REF!</v>
      </c>
      <c r="AB416" s="308">
        <f t="shared" si="280"/>
        <v>0</v>
      </c>
      <c r="AC416" s="95" t="e">
        <f>('C11-酒店专用表'!#REF!+'C11-酒店专用表'!#REF!)*AG416</f>
        <v>#REF!</v>
      </c>
      <c r="AD416" s="95" t="e">
        <f>('C11-酒店专用表'!#REF!+'C11-酒店专用表'!#REF!)*AG416</f>
        <v>#REF!</v>
      </c>
      <c r="AE416" s="198" t="e">
        <f t="shared" si="288"/>
        <v>#REF!</v>
      </c>
      <c r="AF416" s="308" t="e">
        <f t="shared" si="281"/>
        <v>#REF!</v>
      </c>
      <c r="AG416" s="729">
        <f t="shared" si="289"/>
        <v>0</v>
      </c>
    </row>
    <row r="417" spans="1:33" ht="12.95" customHeight="1" outlineLevel="2">
      <c r="A417" s="325"/>
      <c r="B417" s="331"/>
      <c r="C417" s="335" t="s">
        <v>1042</v>
      </c>
      <c r="D417" s="95">
        <f>'[97]营业成本表 (Hotel)'!F28</f>
        <v>0</v>
      </c>
      <c r="E417" s="95">
        <f>'[97]营业成本表 (Hotel)'!G28</f>
        <v>0</v>
      </c>
      <c r="F417" s="95">
        <f>'[97]营业成本表 (Hotel)'!H28</f>
        <v>0</v>
      </c>
      <c r="G417" s="95">
        <f>'[97]营业成本表 (Hotel)'!I28</f>
        <v>0</v>
      </c>
      <c r="H417" s="198">
        <f t="shared" si="282"/>
        <v>0</v>
      </c>
      <c r="I417" s="95">
        <f>'[97]营业成本表 (Hotel)'!K28</f>
        <v>0</v>
      </c>
      <c r="J417" s="95">
        <f>'[97]营业成本表 (Hotel)'!L28</f>
        <v>0</v>
      </c>
      <c r="K417" s="95">
        <f>'[97]营业成本表 (Hotel)'!M28</f>
        <v>0</v>
      </c>
      <c r="L417" s="95">
        <f>'[97]营业成本表 (Hotel)'!N28</f>
        <v>0</v>
      </c>
      <c r="M417" s="95">
        <f>'[97]营业成本表 (Hotel)'!O28</f>
        <v>0</v>
      </c>
      <c r="N417" s="95">
        <f>'[97]营业成本表 (Hotel)'!P28</f>
        <v>0</v>
      </c>
      <c r="O417" s="201">
        <f t="shared" si="275"/>
        <v>0</v>
      </c>
      <c r="P417" s="95">
        <f>'[97]营业成本表 (Hotel)'!R28</f>
        <v>0</v>
      </c>
      <c r="Q417" s="95">
        <f>'[97]营业成本表 (Hotel)'!S28</f>
        <v>0</v>
      </c>
      <c r="R417" s="95">
        <f>'[97]营业成本表 (Hotel)'!T28</f>
        <v>0</v>
      </c>
      <c r="S417" s="95">
        <f>'[97]营业成本表 (Hotel)'!U28</f>
        <v>0</v>
      </c>
      <c r="T417" s="95">
        <f>'[97]营业成本表 (Hotel)'!V28</f>
        <v>0</v>
      </c>
      <c r="U417" s="95">
        <f>'[97]营业成本表 (Hotel)'!W28</f>
        <v>0</v>
      </c>
      <c r="V417" s="201">
        <f t="shared" si="277"/>
        <v>0</v>
      </c>
      <c r="W417" s="200">
        <f t="shared" si="278"/>
        <v>0</v>
      </c>
      <c r="X417" s="308">
        <f t="shared" si="279"/>
        <v>0</v>
      </c>
      <c r="Y417" s="95" t="e">
        <f>('C11-酒店专用表'!#REF!+'C11-酒店专用表'!#REF!)*AG417</f>
        <v>#REF!</v>
      </c>
      <c r="Z417" s="95" t="e">
        <f>('C11-酒店专用表'!#REF!+'C11-酒店专用表'!#REF!)*AG417</f>
        <v>#REF!</v>
      </c>
      <c r="AA417" s="198" t="e">
        <f t="shared" si="285"/>
        <v>#REF!</v>
      </c>
      <c r="AB417" s="308">
        <f t="shared" si="280"/>
        <v>0</v>
      </c>
      <c r="AC417" s="95" t="e">
        <f>('C11-酒店专用表'!#REF!+'C11-酒店专用表'!#REF!)*AG417</f>
        <v>#REF!</v>
      </c>
      <c r="AD417" s="95" t="e">
        <f>('C11-酒店专用表'!#REF!+'C11-酒店专用表'!#REF!)*AG417</f>
        <v>#REF!</v>
      </c>
      <c r="AE417" s="198" t="e">
        <f t="shared" si="288"/>
        <v>#REF!</v>
      </c>
      <c r="AF417" s="308" t="e">
        <f t="shared" si="281"/>
        <v>#REF!</v>
      </c>
      <c r="AG417" s="729">
        <f t="shared" si="289"/>
        <v>0</v>
      </c>
    </row>
    <row r="418" spans="1:33" ht="12.95" customHeight="1" outlineLevel="1">
      <c r="A418" s="325"/>
      <c r="B418" s="331" t="s">
        <v>1097</v>
      </c>
      <c r="C418" s="334" t="s">
        <v>1026</v>
      </c>
      <c r="D418" s="198">
        <f>SUM(D419:D440)</f>
        <v>2613.915763</v>
      </c>
      <c r="E418" s="198">
        <f>SUM(E419:E440)</f>
        <v>273.28068667024553</v>
      </c>
      <c r="F418" s="198">
        <f>SUM(F419:F440)</f>
        <v>288.61326153478899</v>
      </c>
      <c r="G418" s="198">
        <f>SUM(G419:G440)</f>
        <v>256.0506752935645</v>
      </c>
      <c r="H418" s="198">
        <f t="shared" si="282"/>
        <v>3431.8603864985989</v>
      </c>
      <c r="I418" s="198">
        <f t="shared" ref="I418:N418" si="290">SUM(I419:I440)</f>
        <v>313.02411838577495</v>
      </c>
      <c r="J418" s="198">
        <f t="shared" si="290"/>
        <v>268.92629455324112</v>
      </c>
      <c r="K418" s="198">
        <f t="shared" si="290"/>
        <v>311.46580986343798</v>
      </c>
      <c r="L418" s="198">
        <f t="shared" si="290"/>
        <v>306.90787300303629</v>
      </c>
      <c r="M418" s="198">
        <f t="shared" si="290"/>
        <v>302.94562406012307</v>
      </c>
      <c r="N418" s="198">
        <f t="shared" si="290"/>
        <v>294.81532232975985</v>
      </c>
      <c r="O418" s="200">
        <f t="shared" si="275"/>
        <v>1798.0850421953733</v>
      </c>
      <c r="P418" s="198">
        <f t="shared" ref="P418:U418" si="291">SUM(P419:P440)</f>
        <v>273.31502698214979</v>
      </c>
      <c r="Q418" s="198">
        <f t="shared" si="291"/>
        <v>265.52972321035958</v>
      </c>
      <c r="R418" s="198">
        <f t="shared" si="291"/>
        <v>295.32679947480682</v>
      </c>
      <c r="S418" s="198">
        <f t="shared" si="291"/>
        <v>278.65312517963338</v>
      </c>
      <c r="T418" s="198">
        <f t="shared" si="291"/>
        <v>284.64006382140968</v>
      </c>
      <c r="U418" s="198">
        <f t="shared" si="291"/>
        <v>262.71951848873573</v>
      </c>
      <c r="V418" s="200">
        <f t="shared" si="277"/>
        <v>1660.1842571570951</v>
      </c>
      <c r="W418" s="200">
        <f t="shared" si="278"/>
        <v>3458.2692993524684</v>
      </c>
      <c r="X418" s="209">
        <f t="shared" si="279"/>
        <v>7.6952177185778403E-3</v>
      </c>
      <c r="Y418" s="198" t="e">
        <f>SUM(Y419:Y440)</f>
        <v>#REF!</v>
      </c>
      <c r="Z418" s="198" t="e">
        <f>SUM(Z419:Z440)</f>
        <v>#REF!</v>
      </c>
      <c r="AA418" s="198" t="e">
        <f>SUM(AA419:AA440)</f>
        <v>#REF!</v>
      </c>
      <c r="AB418" s="209" t="e">
        <f t="shared" si="280"/>
        <v>#REF!</v>
      </c>
      <c r="AC418" s="198" t="e">
        <f>SUM(AC419:AC440)</f>
        <v>#REF!</v>
      </c>
      <c r="AD418" s="198" t="e">
        <f>SUM(AD419:AD440)</f>
        <v>#REF!</v>
      </c>
      <c r="AE418" s="198" t="e">
        <f>SUM(AE419:AE440)</f>
        <v>#REF!</v>
      </c>
      <c r="AF418" s="209" t="e">
        <f t="shared" si="281"/>
        <v>#REF!</v>
      </c>
    </row>
    <row r="419" spans="1:33" ht="12.95" customHeight="1" outlineLevel="2">
      <c r="A419" s="325"/>
      <c r="B419" s="331"/>
      <c r="C419" s="335" t="s">
        <v>1027</v>
      </c>
      <c r="D419" s="95">
        <f>'[97]营业成本表 (Hotel)'!F30</f>
        <v>251.30571900000012</v>
      </c>
      <c r="E419" s="95">
        <f>'[97]营业成本表 (Hotel)'!G30</f>
        <v>19.55071792359287</v>
      </c>
      <c r="F419" s="95">
        <f>'[97]营业成本表 (Hotel)'!H30</f>
        <v>19.135724525579164</v>
      </c>
      <c r="G419" s="95">
        <f>'[97]营业成本表 (Hotel)'!I30</f>
        <v>20.526849757123756</v>
      </c>
      <c r="H419" s="198">
        <f t="shared" si="282"/>
        <v>310.51901120629589</v>
      </c>
      <c r="I419" s="95">
        <f>'[97]营业成本表 (Hotel)'!K30</f>
        <v>32.298095203634091</v>
      </c>
      <c r="J419" s="95">
        <f>'[97]营业成本表 (Hotel)'!L30</f>
        <v>28.256530169609725</v>
      </c>
      <c r="K419" s="95">
        <f>'[97]营业成本表 (Hotel)'!M30</f>
        <v>39.969169113707508</v>
      </c>
      <c r="L419" s="95">
        <f>'[97]营业成本表 (Hotel)'!N30</f>
        <v>25.006069194665933</v>
      </c>
      <c r="M419" s="95">
        <f>'[97]营业成本表 (Hotel)'!O30</f>
        <v>30.169621280539445</v>
      </c>
      <c r="N419" s="95">
        <f>'[97]营业成本表 (Hotel)'!P30</f>
        <v>26.259738644858949</v>
      </c>
      <c r="O419" s="201">
        <f t="shared" si="275"/>
        <v>181.95922360701564</v>
      </c>
      <c r="P419" s="95">
        <f>'[97]营业成本表 (Hotel)'!R30</f>
        <v>29.2659090082227</v>
      </c>
      <c r="Q419" s="95">
        <f>'[97]营业成本表 (Hotel)'!S30</f>
        <v>19.738799926993615</v>
      </c>
      <c r="R419" s="95">
        <f>'[97]营业成本表 (Hotel)'!T30</f>
        <v>20.701862071208708</v>
      </c>
      <c r="S419" s="95">
        <f>'[97]营业成本表 (Hotel)'!U30</f>
        <v>20.731804335035207</v>
      </c>
      <c r="T419" s="95">
        <f>'[97]营业成本表 (Hotel)'!V30</f>
        <v>20.387726580344371</v>
      </c>
      <c r="U419" s="95">
        <f>'[97]营业成本表 (Hotel)'!W30</f>
        <v>21.064672997689279</v>
      </c>
      <c r="V419" s="201">
        <f t="shared" si="277"/>
        <v>131.89077491949388</v>
      </c>
      <c r="W419" s="200">
        <f t="shared" si="278"/>
        <v>313.84999852650952</v>
      </c>
      <c r="X419" s="308">
        <f t="shared" si="279"/>
        <v>1.0727160656841983E-2</v>
      </c>
      <c r="Y419" s="95" t="e">
        <f>('C11-酒店专用表'!#REF!-$Y$399)*AG419</f>
        <v>#REF!</v>
      </c>
      <c r="Z419" s="95" t="e">
        <f>('C11-酒店专用表'!#REF!-$Z$399)*AG419</f>
        <v>#REF!</v>
      </c>
      <c r="AA419" s="198" t="e">
        <f t="shared" si="285"/>
        <v>#REF!</v>
      </c>
      <c r="AB419" s="308" t="e">
        <f t="shared" si="280"/>
        <v>#REF!</v>
      </c>
      <c r="AC419" s="95" t="e">
        <f>('C11-酒店专用表'!#REF!-$AC$399)*AG419</f>
        <v>#REF!</v>
      </c>
      <c r="AD419" s="95" t="e">
        <f>('C11-酒店专用表'!#REF!-$AD$399)*AG419</f>
        <v>#REF!</v>
      </c>
      <c r="AE419" s="198" t="e">
        <f t="shared" ref="AE419:AE441" si="292">AC419+AD419</f>
        <v>#REF!</v>
      </c>
      <c r="AF419" s="308" t="e">
        <f t="shared" si="281"/>
        <v>#REF!</v>
      </c>
      <c r="AG419" s="729">
        <f>W419/$W$418</f>
        <v>9.0753487180791639E-2</v>
      </c>
    </row>
    <row r="420" spans="1:33" ht="12.95" customHeight="1" outlineLevel="2">
      <c r="A420" s="325"/>
      <c r="B420" s="331"/>
      <c r="C420" s="335" t="s">
        <v>1028</v>
      </c>
      <c r="D420" s="95">
        <f>'[97]营业成本表 (Hotel)'!F31</f>
        <v>0</v>
      </c>
      <c r="E420" s="95">
        <f>'[97]营业成本表 (Hotel)'!G31</f>
        <v>0</v>
      </c>
      <c r="F420" s="95">
        <f>'[97]营业成本表 (Hotel)'!H31</f>
        <v>0</v>
      </c>
      <c r="G420" s="95">
        <f>'[97]营业成本表 (Hotel)'!I31</f>
        <v>0</v>
      </c>
      <c r="H420" s="198">
        <f t="shared" si="282"/>
        <v>0</v>
      </c>
      <c r="I420" s="95">
        <f>'[97]营业成本表 (Hotel)'!K31</f>
        <v>0</v>
      </c>
      <c r="J420" s="95">
        <f>'[97]营业成本表 (Hotel)'!L31</f>
        <v>0</v>
      </c>
      <c r="K420" s="95">
        <f>'[97]营业成本表 (Hotel)'!M31</f>
        <v>0</v>
      </c>
      <c r="L420" s="95">
        <f>'[97]营业成本表 (Hotel)'!N31</f>
        <v>0</v>
      </c>
      <c r="M420" s="95">
        <f>'[97]营业成本表 (Hotel)'!O31</f>
        <v>0</v>
      </c>
      <c r="N420" s="95">
        <f>'[97]营业成本表 (Hotel)'!P31</f>
        <v>0</v>
      </c>
      <c r="O420" s="201">
        <f t="shared" si="275"/>
        <v>0</v>
      </c>
      <c r="P420" s="95">
        <f>'[97]营业成本表 (Hotel)'!R31</f>
        <v>0</v>
      </c>
      <c r="Q420" s="95">
        <f>'[97]营业成本表 (Hotel)'!S31</f>
        <v>0</v>
      </c>
      <c r="R420" s="95">
        <f>'[97]营业成本表 (Hotel)'!T31</f>
        <v>0</v>
      </c>
      <c r="S420" s="95">
        <f>'[97]营业成本表 (Hotel)'!U31</f>
        <v>0</v>
      </c>
      <c r="T420" s="95">
        <f>'[97]营业成本表 (Hotel)'!V31</f>
        <v>0</v>
      </c>
      <c r="U420" s="95">
        <f>'[97]营业成本表 (Hotel)'!W31</f>
        <v>0</v>
      </c>
      <c r="V420" s="201">
        <f t="shared" si="277"/>
        <v>0</v>
      </c>
      <c r="W420" s="200">
        <f t="shared" si="278"/>
        <v>0</v>
      </c>
      <c r="X420" s="308">
        <f t="shared" si="279"/>
        <v>0</v>
      </c>
      <c r="Y420" s="95" t="e">
        <f>('C11-酒店专用表'!#REF!-$Y$399)*AG420</f>
        <v>#REF!</v>
      </c>
      <c r="Z420" s="95" t="e">
        <f>('C11-酒店专用表'!#REF!-$Z$399)*AG420</f>
        <v>#REF!</v>
      </c>
      <c r="AA420" s="198" t="e">
        <f t="shared" si="285"/>
        <v>#REF!</v>
      </c>
      <c r="AB420" s="308">
        <f t="shared" si="280"/>
        <v>0</v>
      </c>
      <c r="AC420" s="95" t="e">
        <f>('C11-酒店专用表'!#REF!-$AC$399)*AG420</f>
        <v>#REF!</v>
      </c>
      <c r="AD420" s="95" t="e">
        <f>('C11-酒店专用表'!#REF!-$AD$399)*AG420</f>
        <v>#REF!</v>
      </c>
      <c r="AE420" s="198" t="e">
        <f t="shared" si="292"/>
        <v>#REF!</v>
      </c>
      <c r="AF420" s="308" t="e">
        <f t="shared" si="281"/>
        <v>#REF!</v>
      </c>
      <c r="AG420" s="729">
        <f t="shared" ref="AG420:AG440" si="293">W420/$W$418</f>
        <v>0</v>
      </c>
    </row>
    <row r="421" spans="1:33" ht="12.95" customHeight="1" outlineLevel="2">
      <c r="A421" s="325"/>
      <c r="B421" s="331"/>
      <c r="C421" s="335" t="s">
        <v>1029</v>
      </c>
      <c r="D421" s="95">
        <f>'[97]营业成本表 (Hotel)'!F32</f>
        <v>0</v>
      </c>
      <c r="E421" s="95">
        <f>'[97]营业成本表 (Hotel)'!G32</f>
        <v>0</v>
      </c>
      <c r="F421" s="95">
        <f>'[97]营业成本表 (Hotel)'!H32</f>
        <v>0</v>
      </c>
      <c r="G421" s="95">
        <f>'[97]营业成本表 (Hotel)'!I32</f>
        <v>0</v>
      </c>
      <c r="H421" s="198">
        <f t="shared" si="282"/>
        <v>0</v>
      </c>
      <c r="I421" s="95">
        <f>'[97]营业成本表 (Hotel)'!K32</f>
        <v>0</v>
      </c>
      <c r="J421" s="95">
        <f>'[97]营业成本表 (Hotel)'!L32</f>
        <v>0</v>
      </c>
      <c r="K421" s="95">
        <f>'[97]营业成本表 (Hotel)'!M32</f>
        <v>0</v>
      </c>
      <c r="L421" s="95">
        <f>'[97]营业成本表 (Hotel)'!N32</f>
        <v>0</v>
      </c>
      <c r="M421" s="95">
        <f>'[97]营业成本表 (Hotel)'!O32</f>
        <v>0</v>
      </c>
      <c r="N421" s="95">
        <f>'[97]营业成本表 (Hotel)'!P32</f>
        <v>0</v>
      </c>
      <c r="O421" s="201">
        <f t="shared" si="275"/>
        <v>0</v>
      </c>
      <c r="P421" s="95">
        <f>'[97]营业成本表 (Hotel)'!R32</f>
        <v>0</v>
      </c>
      <c r="Q421" s="95">
        <f>'[97]营业成本表 (Hotel)'!S32</f>
        <v>0</v>
      </c>
      <c r="R421" s="95">
        <f>'[97]营业成本表 (Hotel)'!T32</f>
        <v>0</v>
      </c>
      <c r="S421" s="95">
        <f>'[97]营业成本表 (Hotel)'!U32</f>
        <v>0</v>
      </c>
      <c r="T421" s="95">
        <f>'[97]营业成本表 (Hotel)'!V32</f>
        <v>0</v>
      </c>
      <c r="U421" s="95">
        <f>'[97]营业成本表 (Hotel)'!W32</f>
        <v>0</v>
      </c>
      <c r="V421" s="201">
        <f t="shared" si="277"/>
        <v>0</v>
      </c>
      <c r="W421" s="200">
        <f t="shared" si="278"/>
        <v>0</v>
      </c>
      <c r="X421" s="308">
        <f t="shared" si="279"/>
        <v>0</v>
      </c>
      <c r="Y421" s="95" t="e">
        <f>('C11-酒店专用表'!#REF!-$Y$399)*AG421</f>
        <v>#REF!</v>
      </c>
      <c r="Z421" s="95" t="e">
        <f>('C11-酒店专用表'!#REF!-$Z$399)*AG421</f>
        <v>#REF!</v>
      </c>
      <c r="AA421" s="198" t="e">
        <f t="shared" si="285"/>
        <v>#REF!</v>
      </c>
      <c r="AB421" s="308">
        <f t="shared" si="280"/>
        <v>0</v>
      </c>
      <c r="AC421" s="95" t="e">
        <f>('C11-酒店专用表'!#REF!-$AC$399)*AG421</f>
        <v>#REF!</v>
      </c>
      <c r="AD421" s="95" t="e">
        <f>('C11-酒店专用表'!#REF!-$AD$399)*AG421</f>
        <v>#REF!</v>
      </c>
      <c r="AE421" s="198" t="e">
        <f t="shared" si="292"/>
        <v>#REF!</v>
      </c>
      <c r="AF421" s="308" t="e">
        <f t="shared" si="281"/>
        <v>#REF!</v>
      </c>
      <c r="AG421" s="729">
        <f t="shared" si="293"/>
        <v>0</v>
      </c>
    </row>
    <row r="422" spans="1:33" ht="12.95" customHeight="1" outlineLevel="2">
      <c r="A422" s="325"/>
      <c r="B422" s="331"/>
      <c r="C422" s="335" t="s">
        <v>1030</v>
      </c>
      <c r="D422" s="95">
        <f>'[97]营业成本表 (Hotel)'!F33</f>
        <v>0</v>
      </c>
      <c r="E422" s="95">
        <f>'[97]营业成本表 (Hotel)'!G33</f>
        <v>0</v>
      </c>
      <c r="F422" s="95">
        <f>'[97]营业成本表 (Hotel)'!H33</f>
        <v>0</v>
      </c>
      <c r="G422" s="95">
        <f>'[97]营业成本表 (Hotel)'!I33</f>
        <v>0</v>
      </c>
      <c r="H422" s="198">
        <f t="shared" si="282"/>
        <v>0</v>
      </c>
      <c r="I422" s="95">
        <f>'[97]营业成本表 (Hotel)'!K33</f>
        <v>0</v>
      </c>
      <c r="J422" s="95">
        <f>'[97]营业成本表 (Hotel)'!L33</f>
        <v>0</v>
      </c>
      <c r="K422" s="95">
        <f>'[97]营业成本表 (Hotel)'!M33</f>
        <v>0</v>
      </c>
      <c r="L422" s="95">
        <f>'[97]营业成本表 (Hotel)'!N33</f>
        <v>0</v>
      </c>
      <c r="M422" s="95">
        <f>'[97]营业成本表 (Hotel)'!O33</f>
        <v>0</v>
      </c>
      <c r="N422" s="95">
        <f>'[97]营业成本表 (Hotel)'!P33</f>
        <v>0</v>
      </c>
      <c r="O422" s="201">
        <f t="shared" si="275"/>
        <v>0</v>
      </c>
      <c r="P422" s="95">
        <f>'[97]营业成本表 (Hotel)'!R33</f>
        <v>0</v>
      </c>
      <c r="Q422" s="95">
        <f>'[97]营业成本表 (Hotel)'!S33</f>
        <v>0</v>
      </c>
      <c r="R422" s="95">
        <f>'[97]营业成本表 (Hotel)'!T33</f>
        <v>0</v>
      </c>
      <c r="S422" s="95">
        <f>'[97]营业成本表 (Hotel)'!U33</f>
        <v>0</v>
      </c>
      <c r="T422" s="95">
        <f>'[97]营业成本表 (Hotel)'!V33</f>
        <v>0</v>
      </c>
      <c r="U422" s="95">
        <f>'[97]营业成本表 (Hotel)'!W33</f>
        <v>0</v>
      </c>
      <c r="V422" s="201">
        <f t="shared" si="277"/>
        <v>0</v>
      </c>
      <c r="W422" s="200">
        <f t="shared" si="278"/>
        <v>0</v>
      </c>
      <c r="X422" s="308">
        <f t="shared" si="279"/>
        <v>0</v>
      </c>
      <c r="Y422" s="95" t="e">
        <f>('C11-酒店专用表'!#REF!-$Y$399)*AG422</f>
        <v>#REF!</v>
      </c>
      <c r="Z422" s="95" t="e">
        <f>('C11-酒店专用表'!#REF!-$Z$399)*AG422</f>
        <v>#REF!</v>
      </c>
      <c r="AA422" s="198" t="e">
        <f t="shared" si="285"/>
        <v>#REF!</v>
      </c>
      <c r="AB422" s="308">
        <f t="shared" si="280"/>
        <v>0</v>
      </c>
      <c r="AC422" s="95" t="e">
        <f>('C11-酒店专用表'!#REF!-$AC$399)*AG422</f>
        <v>#REF!</v>
      </c>
      <c r="AD422" s="95" t="e">
        <f>('C11-酒店专用表'!#REF!-$AD$399)*AG422</f>
        <v>#REF!</v>
      </c>
      <c r="AE422" s="198" t="e">
        <f t="shared" si="292"/>
        <v>#REF!</v>
      </c>
      <c r="AF422" s="308" t="e">
        <f t="shared" si="281"/>
        <v>#REF!</v>
      </c>
      <c r="AG422" s="729">
        <f t="shared" si="293"/>
        <v>0</v>
      </c>
    </row>
    <row r="423" spans="1:33" ht="12.95" customHeight="1" outlineLevel="2">
      <c r="A423" s="325"/>
      <c r="B423" s="331"/>
      <c r="C423" s="335" t="s">
        <v>1031</v>
      </c>
      <c r="D423" s="95">
        <f>'[97]营业成本表 (Hotel)'!F34</f>
        <v>3.7199800000000005</v>
      </c>
      <c r="E423" s="95">
        <f>'[97]营业成本表 (Hotel)'!G34</f>
        <v>0.15</v>
      </c>
      <c r="F423" s="95">
        <f>'[97]营业成本表 (Hotel)'!H34</f>
        <v>0.15</v>
      </c>
      <c r="G423" s="95">
        <f>'[97]营业成本表 (Hotel)'!I34</f>
        <v>0.36249999999999999</v>
      </c>
      <c r="H423" s="198">
        <f t="shared" si="282"/>
        <v>4.3824800000000002</v>
      </c>
      <c r="I423" s="95">
        <f>'[97]营业成本表 (Hotel)'!K34</f>
        <v>0.32125999999999999</v>
      </c>
      <c r="J423" s="95">
        <f>'[97]营业成本表 (Hotel)'!L34</f>
        <v>0.32125999999999999</v>
      </c>
      <c r="K423" s="95">
        <f>'[97]营业成本表 (Hotel)'!M34</f>
        <v>0.32125999999999993</v>
      </c>
      <c r="L423" s="95">
        <f>'[97]营业成本表 (Hotel)'!N34</f>
        <v>0.34231100000000003</v>
      </c>
      <c r="M423" s="95">
        <f>'[97]营业成本表 (Hotel)'!O34</f>
        <v>0.49351800000000001</v>
      </c>
      <c r="N423" s="95">
        <f>'[97]营业成本表 (Hotel)'!P34</f>
        <v>0.64352000000000009</v>
      </c>
      <c r="O423" s="201">
        <f t="shared" si="275"/>
        <v>2.4431289999999999</v>
      </c>
      <c r="P423" s="95">
        <f>'[97]营业成本表 (Hotel)'!R34</f>
        <v>0.50075700000000001</v>
      </c>
      <c r="Q423" s="95">
        <f>'[97]营业成本表 (Hotel)'!S34</f>
        <v>0.15</v>
      </c>
      <c r="R423" s="95">
        <f>'[97]营业成本表 (Hotel)'!T34</f>
        <v>0.15</v>
      </c>
      <c r="S423" s="95">
        <f>'[97]营业成本表 (Hotel)'!U34</f>
        <v>0.15</v>
      </c>
      <c r="T423" s="95">
        <f>'[97]营业成本表 (Hotel)'!V34</f>
        <v>0.15</v>
      </c>
      <c r="U423" s="95">
        <f>'[97]营业成本表 (Hotel)'!W34</f>
        <v>0.36249999999999999</v>
      </c>
      <c r="V423" s="201">
        <f t="shared" si="277"/>
        <v>1.463257</v>
      </c>
      <c r="W423" s="200">
        <f t="shared" si="278"/>
        <v>3.9063859999999999</v>
      </c>
      <c r="X423" s="308">
        <f t="shared" si="279"/>
        <v>-0.10863574962121914</v>
      </c>
      <c r="Y423" s="95" t="e">
        <f>('C11-酒店专用表'!#REF!-$Y$399)*AG423</f>
        <v>#REF!</v>
      </c>
      <c r="Z423" s="95" t="e">
        <f>('C11-酒店专用表'!#REF!-$Z$399)*AG423</f>
        <v>#REF!</v>
      </c>
      <c r="AA423" s="198" t="e">
        <f t="shared" si="285"/>
        <v>#REF!</v>
      </c>
      <c r="AB423" s="308" t="e">
        <f t="shared" si="280"/>
        <v>#REF!</v>
      </c>
      <c r="AC423" s="95" t="e">
        <f>('C11-酒店专用表'!#REF!-$AC$399)*AG423</f>
        <v>#REF!</v>
      </c>
      <c r="AD423" s="95" t="e">
        <f>('C11-酒店专用表'!#REF!-$AD$399)*AG423</f>
        <v>#REF!</v>
      </c>
      <c r="AE423" s="198" t="e">
        <f t="shared" si="292"/>
        <v>#REF!</v>
      </c>
      <c r="AF423" s="308" t="e">
        <f t="shared" si="281"/>
        <v>#REF!</v>
      </c>
      <c r="AG423" s="729">
        <f t="shared" si="293"/>
        <v>1.1295783126928367E-3</v>
      </c>
    </row>
    <row r="424" spans="1:33" ht="12.95" customHeight="1" outlineLevel="2">
      <c r="A424" s="325"/>
      <c r="B424" s="331"/>
      <c r="C424" s="335" t="s">
        <v>1032</v>
      </c>
      <c r="D424" s="95">
        <f>'[97]营业成本表 (Hotel)'!F35</f>
        <v>0</v>
      </c>
      <c r="E424" s="95">
        <f>'[97]营业成本表 (Hotel)'!G35</f>
        <v>0</v>
      </c>
      <c r="F424" s="95">
        <f>'[97]营业成本表 (Hotel)'!H35</f>
        <v>0</v>
      </c>
      <c r="G424" s="95">
        <f>'[97]营业成本表 (Hotel)'!I35</f>
        <v>0</v>
      </c>
      <c r="H424" s="198">
        <f t="shared" si="282"/>
        <v>0</v>
      </c>
      <c r="I424" s="95">
        <f>'[97]营业成本表 (Hotel)'!K35</f>
        <v>0</v>
      </c>
      <c r="J424" s="95">
        <f>'[97]营业成本表 (Hotel)'!L35</f>
        <v>0</v>
      </c>
      <c r="K424" s="95">
        <f>'[97]营业成本表 (Hotel)'!M35</f>
        <v>0</v>
      </c>
      <c r="L424" s="95">
        <f>'[97]营业成本表 (Hotel)'!N35</f>
        <v>0</v>
      </c>
      <c r="M424" s="95">
        <f>'[97]营业成本表 (Hotel)'!O35</f>
        <v>0</v>
      </c>
      <c r="N424" s="95">
        <f>'[97]营业成本表 (Hotel)'!P35</f>
        <v>0</v>
      </c>
      <c r="O424" s="201">
        <f t="shared" si="275"/>
        <v>0</v>
      </c>
      <c r="P424" s="95">
        <f>'[97]营业成本表 (Hotel)'!R35</f>
        <v>0</v>
      </c>
      <c r="Q424" s="95">
        <f>'[97]营业成本表 (Hotel)'!S35</f>
        <v>0</v>
      </c>
      <c r="R424" s="95">
        <f>'[97]营业成本表 (Hotel)'!T35</f>
        <v>0</v>
      </c>
      <c r="S424" s="95">
        <f>'[97]营业成本表 (Hotel)'!U35</f>
        <v>0</v>
      </c>
      <c r="T424" s="95">
        <f>'[97]营业成本表 (Hotel)'!V35</f>
        <v>0</v>
      </c>
      <c r="U424" s="95">
        <f>'[97]营业成本表 (Hotel)'!W35</f>
        <v>0</v>
      </c>
      <c r="V424" s="201">
        <f t="shared" si="277"/>
        <v>0</v>
      </c>
      <c r="W424" s="200">
        <f t="shared" si="278"/>
        <v>0</v>
      </c>
      <c r="X424" s="308">
        <f t="shared" si="279"/>
        <v>0</v>
      </c>
      <c r="Y424" s="95" t="e">
        <f>('C11-酒店专用表'!#REF!-$Y$399)*AG424</f>
        <v>#REF!</v>
      </c>
      <c r="Z424" s="95" t="e">
        <f>('C11-酒店专用表'!#REF!-$Z$399)*AG424</f>
        <v>#REF!</v>
      </c>
      <c r="AA424" s="198" t="e">
        <f t="shared" si="285"/>
        <v>#REF!</v>
      </c>
      <c r="AB424" s="308">
        <f t="shared" si="280"/>
        <v>0</v>
      </c>
      <c r="AC424" s="95" t="e">
        <f>('C11-酒店专用表'!#REF!-$AC$399)*AG424</f>
        <v>#REF!</v>
      </c>
      <c r="AD424" s="95" t="e">
        <f>('C11-酒店专用表'!#REF!-$AD$399)*AG424</f>
        <v>#REF!</v>
      </c>
      <c r="AE424" s="198" t="e">
        <f t="shared" si="292"/>
        <v>#REF!</v>
      </c>
      <c r="AF424" s="308" t="e">
        <f t="shared" si="281"/>
        <v>#REF!</v>
      </c>
      <c r="AG424" s="729">
        <f t="shared" si="293"/>
        <v>0</v>
      </c>
    </row>
    <row r="425" spans="1:33" ht="12.95" customHeight="1" outlineLevel="2">
      <c r="A425" s="325"/>
      <c r="B425" s="331"/>
      <c r="C425" s="335" t="s">
        <v>1033</v>
      </c>
      <c r="D425" s="95">
        <f>'[97]营业成本表 (Hotel)'!F36</f>
        <v>0</v>
      </c>
      <c r="E425" s="95">
        <f>'[97]营业成本表 (Hotel)'!G36</f>
        <v>0</v>
      </c>
      <c r="F425" s="95">
        <f>'[97]营业成本表 (Hotel)'!H36</f>
        <v>0</v>
      </c>
      <c r="G425" s="95">
        <f>'[97]营业成本表 (Hotel)'!I36</f>
        <v>0</v>
      </c>
      <c r="H425" s="198">
        <f t="shared" si="282"/>
        <v>0</v>
      </c>
      <c r="I425" s="95">
        <f>'[97]营业成本表 (Hotel)'!K36</f>
        <v>0</v>
      </c>
      <c r="J425" s="95">
        <f>'[97]营业成本表 (Hotel)'!L36</f>
        <v>0</v>
      </c>
      <c r="K425" s="95">
        <f>'[97]营业成本表 (Hotel)'!M36</f>
        <v>0</v>
      </c>
      <c r="L425" s="95">
        <f>'[97]营业成本表 (Hotel)'!N36</f>
        <v>0</v>
      </c>
      <c r="M425" s="95">
        <f>'[97]营业成本表 (Hotel)'!O36</f>
        <v>0</v>
      </c>
      <c r="N425" s="95">
        <f>'[97]营业成本表 (Hotel)'!P36</f>
        <v>0</v>
      </c>
      <c r="O425" s="201">
        <f t="shared" si="275"/>
        <v>0</v>
      </c>
      <c r="P425" s="95">
        <f>'[97]营业成本表 (Hotel)'!R36</f>
        <v>0</v>
      </c>
      <c r="Q425" s="95">
        <f>'[97]营业成本表 (Hotel)'!S36</f>
        <v>0</v>
      </c>
      <c r="R425" s="95">
        <f>'[97]营业成本表 (Hotel)'!T36</f>
        <v>0</v>
      </c>
      <c r="S425" s="95">
        <f>'[97]营业成本表 (Hotel)'!U36</f>
        <v>0</v>
      </c>
      <c r="T425" s="95">
        <f>'[97]营业成本表 (Hotel)'!V36</f>
        <v>0</v>
      </c>
      <c r="U425" s="95">
        <f>'[97]营业成本表 (Hotel)'!W36</f>
        <v>0</v>
      </c>
      <c r="V425" s="201">
        <f t="shared" si="277"/>
        <v>0</v>
      </c>
      <c r="W425" s="200">
        <f t="shared" si="278"/>
        <v>0</v>
      </c>
      <c r="X425" s="308">
        <f t="shared" si="279"/>
        <v>0</v>
      </c>
      <c r="Y425" s="95" t="e">
        <f>('C11-酒店专用表'!#REF!-$Y$399)*AG425</f>
        <v>#REF!</v>
      </c>
      <c r="Z425" s="95" t="e">
        <f>('C11-酒店专用表'!#REF!-$Z$399)*AG425</f>
        <v>#REF!</v>
      </c>
      <c r="AA425" s="198" t="e">
        <f t="shared" si="285"/>
        <v>#REF!</v>
      </c>
      <c r="AB425" s="308">
        <f t="shared" si="280"/>
        <v>0</v>
      </c>
      <c r="AC425" s="95" t="e">
        <f>('C11-酒店专用表'!#REF!-$AC$399)*AG425</f>
        <v>#REF!</v>
      </c>
      <c r="AD425" s="95" t="e">
        <f>('C11-酒店专用表'!#REF!-$AD$399)*AG425</f>
        <v>#REF!</v>
      </c>
      <c r="AE425" s="198" t="e">
        <f t="shared" si="292"/>
        <v>#REF!</v>
      </c>
      <c r="AF425" s="308" t="e">
        <f t="shared" si="281"/>
        <v>#REF!</v>
      </c>
      <c r="AG425" s="729">
        <f t="shared" si="293"/>
        <v>0</v>
      </c>
    </row>
    <row r="426" spans="1:33" ht="12.95" customHeight="1" outlineLevel="2">
      <c r="A426" s="325"/>
      <c r="B426" s="331"/>
      <c r="C426" s="335" t="s">
        <v>1034</v>
      </c>
      <c r="D426" s="95">
        <f>'[97]营业成本表 (Hotel)'!F37</f>
        <v>0</v>
      </c>
      <c r="E426" s="95">
        <f>'[97]营业成本表 (Hotel)'!G37</f>
        <v>0</v>
      </c>
      <c r="F426" s="95">
        <f>'[97]营业成本表 (Hotel)'!H37</f>
        <v>0</v>
      </c>
      <c r="G426" s="95">
        <f>'[97]营业成本表 (Hotel)'!I37</f>
        <v>0</v>
      </c>
      <c r="H426" s="198">
        <f t="shared" si="282"/>
        <v>0</v>
      </c>
      <c r="I426" s="95">
        <f>'[97]营业成本表 (Hotel)'!K37</f>
        <v>0</v>
      </c>
      <c r="J426" s="95">
        <f>'[97]营业成本表 (Hotel)'!L37</f>
        <v>0</v>
      </c>
      <c r="K426" s="95">
        <f>'[97]营业成本表 (Hotel)'!M37</f>
        <v>0</v>
      </c>
      <c r="L426" s="95">
        <f>'[97]营业成本表 (Hotel)'!N37</f>
        <v>0</v>
      </c>
      <c r="M426" s="95">
        <f>'[97]营业成本表 (Hotel)'!O37</f>
        <v>0</v>
      </c>
      <c r="N426" s="95">
        <f>'[97]营业成本表 (Hotel)'!P37</f>
        <v>0</v>
      </c>
      <c r="O426" s="201">
        <f t="shared" si="275"/>
        <v>0</v>
      </c>
      <c r="P426" s="95">
        <f>'[97]营业成本表 (Hotel)'!R37</f>
        <v>0</v>
      </c>
      <c r="Q426" s="95">
        <f>'[97]营业成本表 (Hotel)'!S37</f>
        <v>0</v>
      </c>
      <c r="R426" s="95">
        <f>'[97]营业成本表 (Hotel)'!T37</f>
        <v>0</v>
      </c>
      <c r="S426" s="95">
        <f>'[97]营业成本表 (Hotel)'!U37</f>
        <v>0</v>
      </c>
      <c r="T426" s="95">
        <f>'[97]营业成本表 (Hotel)'!V37</f>
        <v>0</v>
      </c>
      <c r="U426" s="95">
        <f>'[97]营业成本表 (Hotel)'!W37</f>
        <v>0</v>
      </c>
      <c r="V426" s="201">
        <f t="shared" si="277"/>
        <v>0</v>
      </c>
      <c r="W426" s="200">
        <f t="shared" si="278"/>
        <v>0</v>
      </c>
      <c r="X426" s="308">
        <f t="shared" si="279"/>
        <v>0</v>
      </c>
      <c r="Y426" s="95" t="e">
        <f>('C11-酒店专用表'!#REF!-$Y$399)*AG426</f>
        <v>#REF!</v>
      </c>
      <c r="Z426" s="95" t="e">
        <f>('C11-酒店专用表'!#REF!-$Z$399)*AG426</f>
        <v>#REF!</v>
      </c>
      <c r="AA426" s="198" t="e">
        <f t="shared" si="285"/>
        <v>#REF!</v>
      </c>
      <c r="AB426" s="308">
        <f t="shared" si="280"/>
        <v>0</v>
      </c>
      <c r="AC426" s="95" t="e">
        <f>('C11-酒店专用表'!#REF!-$AC$399)*AG426</f>
        <v>#REF!</v>
      </c>
      <c r="AD426" s="95" t="e">
        <f>('C11-酒店专用表'!#REF!-$AD$399)*AG426</f>
        <v>#REF!</v>
      </c>
      <c r="AE426" s="198" t="e">
        <f t="shared" si="292"/>
        <v>#REF!</v>
      </c>
      <c r="AF426" s="308" t="e">
        <f t="shared" si="281"/>
        <v>#REF!</v>
      </c>
      <c r="AG426" s="729">
        <f t="shared" si="293"/>
        <v>0</v>
      </c>
    </row>
    <row r="427" spans="1:33" ht="12.95" customHeight="1" outlineLevel="2">
      <c r="A427" s="325"/>
      <c r="B427" s="331"/>
      <c r="C427" s="335" t="s">
        <v>1035</v>
      </c>
      <c r="D427" s="95">
        <f>'[97]营业成本表 (Hotel)'!F38</f>
        <v>22.104698000000003</v>
      </c>
      <c r="E427" s="95">
        <f>'[97]营业成本表 (Hotel)'!G38</f>
        <v>3.7188140530000005</v>
      </c>
      <c r="F427" s="95">
        <f>'[97]营业成本表 (Hotel)'!H38</f>
        <v>3.5011270019999996</v>
      </c>
      <c r="G427" s="95">
        <f>'[97]营业成本表 (Hotel)'!I38</f>
        <v>3.6437108200000003</v>
      </c>
      <c r="H427" s="198">
        <f t="shared" si="282"/>
        <v>32.968349875000001</v>
      </c>
      <c r="I427" s="95">
        <f>'[97]营业成本表 (Hotel)'!K38</f>
        <v>4.0390628333</v>
      </c>
      <c r="J427" s="95">
        <f>'[97]营业成本表 (Hotel)'!L38</f>
        <v>2.9359128333000002</v>
      </c>
      <c r="K427" s="95">
        <f>'[97]营业成本表 (Hotel)'!M38</f>
        <v>2.8402128332999999</v>
      </c>
      <c r="L427" s="95">
        <f>'[97]营业成本表 (Hotel)'!N38</f>
        <v>5.4970628333000002</v>
      </c>
      <c r="M427" s="95">
        <f>'[97]营业成本表 (Hotel)'!O38</f>
        <v>4.1700128333000004</v>
      </c>
      <c r="N427" s="95">
        <f>'[97]营业成本表 (Hotel)'!P38</f>
        <v>5.6950128332999999</v>
      </c>
      <c r="O427" s="201">
        <f t="shared" si="275"/>
        <v>25.1772769998</v>
      </c>
      <c r="P427" s="95">
        <f>'[97]营业成本表 (Hotel)'!R38</f>
        <v>2.5206128333</v>
      </c>
      <c r="Q427" s="95">
        <f>'[97]营业成本表 (Hotel)'!S38</f>
        <v>4.0543565692999994</v>
      </c>
      <c r="R427" s="95">
        <f>'[97]营业成本表 (Hotel)'!T38</f>
        <v>4.6710401942999997</v>
      </c>
      <c r="S427" s="95">
        <f>'[97]营业成本表 (Hotel)'!U38</f>
        <v>3.8884688862999996</v>
      </c>
      <c r="T427" s="95">
        <f>'[97]营业成本表 (Hotel)'!V38</f>
        <v>6.6707818352999997</v>
      </c>
      <c r="U427" s="95">
        <f>'[97]营业成本表 (Hotel)'!W38</f>
        <v>3.8128656533000003</v>
      </c>
      <c r="V427" s="201">
        <f t="shared" si="277"/>
        <v>25.618125971799998</v>
      </c>
      <c r="W427" s="200">
        <f t="shared" si="278"/>
        <v>50.795402971599998</v>
      </c>
      <c r="X427" s="308">
        <f t="shared" si="279"/>
        <v>0.54073234372334489</v>
      </c>
      <c r="Y427" s="95" t="e">
        <f>('C11-酒店专用表'!#REF!-$Y$399)*AG427</f>
        <v>#REF!</v>
      </c>
      <c r="Z427" s="95" t="e">
        <f>('C11-酒店专用表'!#REF!-$Z$399)*AG427</f>
        <v>#REF!</v>
      </c>
      <c r="AA427" s="198" t="e">
        <f t="shared" si="285"/>
        <v>#REF!</v>
      </c>
      <c r="AB427" s="308" t="e">
        <f t="shared" si="280"/>
        <v>#REF!</v>
      </c>
      <c r="AC427" s="95" t="e">
        <f>('C11-酒店专用表'!#REF!-$AC$399)*AG427</f>
        <v>#REF!</v>
      </c>
      <c r="AD427" s="95" t="e">
        <f>('C11-酒店专用表'!#REF!-$AD$399)*AG427</f>
        <v>#REF!</v>
      </c>
      <c r="AE427" s="198" t="e">
        <f t="shared" si="292"/>
        <v>#REF!</v>
      </c>
      <c r="AF427" s="308" t="e">
        <f t="shared" si="281"/>
        <v>#REF!</v>
      </c>
      <c r="AG427" s="729">
        <f t="shared" si="293"/>
        <v>1.4688099327924233E-2</v>
      </c>
    </row>
    <row r="428" spans="1:33" ht="12.95" customHeight="1" outlineLevel="2">
      <c r="A428" s="325"/>
      <c r="B428" s="331"/>
      <c r="C428" s="335" t="s">
        <v>1036</v>
      </c>
      <c r="D428" s="95">
        <f>'[97]营业成本表 (Hotel)'!F39</f>
        <v>0.47825000000000001</v>
      </c>
      <c r="E428" s="95">
        <f>'[97]营业成本表 (Hotel)'!G39</f>
        <v>0.3</v>
      </c>
      <c r="F428" s="95">
        <f>'[97]营业成本表 (Hotel)'!H39</f>
        <v>0.4</v>
      </c>
      <c r="G428" s="95">
        <f>'[97]营业成本表 (Hotel)'!I39</f>
        <v>0.3</v>
      </c>
      <c r="H428" s="198">
        <f t="shared" si="282"/>
        <v>1.4782500000000001</v>
      </c>
      <c r="I428" s="95">
        <f>'[97]营业成本表 (Hotel)'!K39</f>
        <v>5.1999999999999998E-2</v>
      </c>
      <c r="J428" s="95">
        <f>'[97]营业成本表 (Hotel)'!L39</f>
        <v>8.4500000000000006E-2</v>
      </c>
      <c r="K428" s="95">
        <f>'[97]营业成本表 (Hotel)'!M39</f>
        <v>0.156</v>
      </c>
      <c r="L428" s="95">
        <f>'[97]营业成本表 (Hotel)'!N39</f>
        <v>5.1999999999999998E-2</v>
      </c>
      <c r="M428" s="95">
        <f>'[97]营业成本表 (Hotel)'!O39</f>
        <v>9.425E-2</v>
      </c>
      <c r="N428" s="95">
        <f>'[97]营业成本表 (Hotel)'!P39</f>
        <v>1.95E-2</v>
      </c>
      <c r="O428" s="201">
        <f t="shared" si="275"/>
        <v>0.45824999999999999</v>
      </c>
      <c r="P428" s="95">
        <f>'[97]营业成本表 (Hotel)'!R39</f>
        <v>0</v>
      </c>
      <c r="Q428" s="95">
        <f>'[97]营业成本表 (Hotel)'!S39</f>
        <v>0.1</v>
      </c>
      <c r="R428" s="95">
        <f>'[97]营业成本表 (Hotel)'!T39</f>
        <v>0.4</v>
      </c>
      <c r="S428" s="95">
        <f>'[97]营业成本表 (Hotel)'!U39</f>
        <v>0.3</v>
      </c>
      <c r="T428" s="95">
        <f>'[97]营业成本表 (Hotel)'!V39</f>
        <v>0.4</v>
      </c>
      <c r="U428" s="95">
        <f>'[97]营业成本表 (Hotel)'!W39</f>
        <v>0.3</v>
      </c>
      <c r="V428" s="201">
        <f t="shared" si="277"/>
        <v>1.5000000000000002</v>
      </c>
      <c r="W428" s="200">
        <f t="shared" si="278"/>
        <v>1.9582500000000003</v>
      </c>
      <c r="X428" s="308">
        <f t="shared" si="279"/>
        <v>0.32470826991374957</v>
      </c>
      <c r="Y428" s="95" t="e">
        <f>('C11-酒店专用表'!#REF!-$Y$399)*AG428</f>
        <v>#REF!</v>
      </c>
      <c r="Z428" s="95" t="e">
        <f>('C11-酒店专用表'!#REF!-$Z$399)*AG428</f>
        <v>#REF!</v>
      </c>
      <c r="AA428" s="198" t="e">
        <f t="shared" si="285"/>
        <v>#REF!</v>
      </c>
      <c r="AB428" s="308" t="e">
        <f t="shared" si="280"/>
        <v>#REF!</v>
      </c>
      <c r="AC428" s="95" t="e">
        <f>('C11-酒店专用表'!#REF!-$AC$399)*AG428</f>
        <v>#REF!</v>
      </c>
      <c r="AD428" s="95" t="e">
        <f>('C11-酒店专用表'!#REF!-$AD$399)*AG428</f>
        <v>#REF!</v>
      </c>
      <c r="AE428" s="198" t="e">
        <f t="shared" si="292"/>
        <v>#REF!</v>
      </c>
      <c r="AF428" s="308" t="e">
        <f t="shared" si="281"/>
        <v>#REF!</v>
      </c>
      <c r="AG428" s="729">
        <f t="shared" si="293"/>
        <v>5.6625144848224107E-4</v>
      </c>
    </row>
    <row r="429" spans="1:33" ht="12.95" customHeight="1" outlineLevel="2">
      <c r="A429" s="325"/>
      <c r="B429" s="331"/>
      <c r="C429" s="335" t="s">
        <v>1037</v>
      </c>
      <c r="D429" s="95">
        <f>'[97]营业成本表 (Hotel)'!F40</f>
        <v>0</v>
      </c>
      <c r="E429" s="95">
        <f>'[97]营业成本表 (Hotel)'!G40</f>
        <v>0</v>
      </c>
      <c r="F429" s="95">
        <f>'[97]营业成本表 (Hotel)'!H40</f>
        <v>0</v>
      </c>
      <c r="G429" s="95">
        <f>'[97]营业成本表 (Hotel)'!I40</f>
        <v>0</v>
      </c>
      <c r="H429" s="198">
        <f t="shared" si="282"/>
        <v>0</v>
      </c>
      <c r="I429" s="95">
        <f>'[97]营业成本表 (Hotel)'!K40</f>
        <v>0</v>
      </c>
      <c r="J429" s="95">
        <f>'[97]营业成本表 (Hotel)'!L40</f>
        <v>0</v>
      </c>
      <c r="K429" s="95">
        <f>'[97]营业成本表 (Hotel)'!M40</f>
        <v>0</v>
      </c>
      <c r="L429" s="95">
        <f>'[97]营业成本表 (Hotel)'!N40</f>
        <v>0</v>
      </c>
      <c r="M429" s="95">
        <f>'[97]营业成本表 (Hotel)'!O40</f>
        <v>0</v>
      </c>
      <c r="N429" s="95">
        <f>'[97]营业成本表 (Hotel)'!P40</f>
        <v>0</v>
      </c>
      <c r="O429" s="201">
        <f t="shared" si="275"/>
        <v>0</v>
      </c>
      <c r="P429" s="95">
        <f>'[97]营业成本表 (Hotel)'!R40</f>
        <v>0</v>
      </c>
      <c r="Q429" s="95">
        <f>'[97]营业成本表 (Hotel)'!S40</f>
        <v>0</v>
      </c>
      <c r="R429" s="95">
        <f>'[97]营业成本表 (Hotel)'!T40</f>
        <v>0</v>
      </c>
      <c r="S429" s="95">
        <f>'[97]营业成本表 (Hotel)'!U40</f>
        <v>0</v>
      </c>
      <c r="T429" s="95">
        <f>'[97]营业成本表 (Hotel)'!V40</f>
        <v>0</v>
      </c>
      <c r="U429" s="95">
        <f>'[97]营业成本表 (Hotel)'!W40</f>
        <v>0</v>
      </c>
      <c r="V429" s="201">
        <f t="shared" si="277"/>
        <v>0</v>
      </c>
      <c r="W429" s="200">
        <f t="shared" si="278"/>
        <v>0</v>
      </c>
      <c r="X429" s="308">
        <f t="shared" si="279"/>
        <v>0</v>
      </c>
      <c r="Y429" s="95" t="e">
        <f>('C11-酒店专用表'!#REF!-$Y$399)*AG429</f>
        <v>#REF!</v>
      </c>
      <c r="Z429" s="95" t="e">
        <f>('C11-酒店专用表'!#REF!-$Z$399)*AG429</f>
        <v>#REF!</v>
      </c>
      <c r="AA429" s="198" t="e">
        <f t="shared" si="285"/>
        <v>#REF!</v>
      </c>
      <c r="AB429" s="308">
        <f t="shared" si="280"/>
        <v>0</v>
      </c>
      <c r="AC429" s="95" t="e">
        <f>('C11-酒店专用表'!#REF!-$AC$399)*AG429</f>
        <v>#REF!</v>
      </c>
      <c r="AD429" s="95" t="e">
        <f>('C11-酒店专用表'!#REF!-$AD$399)*AG429</f>
        <v>#REF!</v>
      </c>
      <c r="AE429" s="198" t="e">
        <f t="shared" si="292"/>
        <v>#REF!</v>
      </c>
      <c r="AF429" s="308" t="e">
        <f t="shared" si="281"/>
        <v>#REF!</v>
      </c>
      <c r="AG429" s="729">
        <f t="shared" si="293"/>
        <v>0</v>
      </c>
    </row>
    <row r="430" spans="1:33" ht="12.95" customHeight="1" outlineLevel="2">
      <c r="A430" s="325"/>
      <c r="B430" s="331"/>
      <c r="C430" s="335" t="s">
        <v>1038</v>
      </c>
      <c r="D430" s="95">
        <f>'[97]营业成本表 (Hotel)'!F41</f>
        <v>106.83296599999998</v>
      </c>
      <c r="E430" s="95">
        <f>'[97]营业成本表 (Hotel)'!G41</f>
        <v>14.274786539999997</v>
      </c>
      <c r="F430" s="95">
        <f>'[97]营业成本表 (Hotel)'!H41</f>
        <v>14.187633869999999</v>
      </c>
      <c r="G430" s="95">
        <f>'[97]营业成本表 (Hotel)'!I41</f>
        <v>9.1803854100000013</v>
      </c>
      <c r="H430" s="198">
        <f t="shared" si="282"/>
        <v>144.47577182000001</v>
      </c>
      <c r="I430" s="95">
        <f>'[97]营业成本表 (Hotel)'!K41</f>
        <v>10.820645000000001</v>
      </c>
      <c r="J430" s="95">
        <f>'[97]营业成本表 (Hotel)'!L41</f>
        <v>8.8505559999999992</v>
      </c>
      <c r="K430" s="95">
        <f>'[97]营业成本表 (Hotel)'!M41</f>
        <v>11.437350000000002</v>
      </c>
      <c r="L430" s="95">
        <f>'[97]营业成本表 (Hotel)'!N41</f>
        <v>13.680009999999998</v>
      </c>
      <c r="M430" s="95">
        <f>'[97]营业成本表 (Hotel)'!O41</f>
        <v>13.647170000000001</v>
      </c>
      <c r="N430" s="95">
        <f>'[97]营业成本表 (Hotel)'!P41</f>
        <v>11.35383</v>
      </c>
      <c r="O430" s="201">
        <f t="shared" si="275"/>
        <v>69.789561000000006</v>
      </c>
      <c r="P430" s="95">
        <f>'[97]营业成本表 (Hotel)'!R41</f>
        <v>11.86894</v>
      </c>
      <c r="Q430" s="95">
        <f>'[97]营业成本表 (Hotel)'!S41</f>
        <v>11.095649440000001</v>
      </c>
      <c r="R430" s="95">
        <f>'[97]营业成本表 (Hotel)'!T41</f>
        <v>11.149130670000002</v>
      </c>
      <c r="S430" s="95">
        <f>'[97]营业成本表 (Hotel)'!U41</f>
        <v>11.157676540000002</v>
      </c>
      <c r="T430" s="95">
        <f>'[97]营业成本表 (Hotel)'!V41</f>
        <v>13.02198888</v>
      </c>
      <c r="U430" s="95">
        <f>'[97]营业成本表 (Hotel)'!W41</f>
        <v>11.163275410000001</v>
      </c>
      <c r="V430" s="201">
        <f t="shared" si="277"/>
        <v>69.456660940000006</v>
      </c>
      <c r="W430" s="200">
        <f t="shared" si="278"/>
        <v>139.24622194</v>
      </c>
      <c r="X430" s="308">
        <f t="shared" si="279"/>
        <v>-3.6196725680174402E-2</v>
      </c>
      <c r="Y430" s="95" t="e">
        <f>('C11-酒店专用表'!#REF!-$Y$399)*AG430</f>
        <v>#REF!</v>
      </c>
      <c r="Z430" s="95" t="e">
        <f>('C11-酒店专用表'!#REF!-$Z$399)*AG430</f>
        <v>#REF!</v>
      </c>
      <c r="AA430" s="198" t="e">
        <f t="shared" si="285"/>
        <v>#REF!</v>
      </c>
      <c r="AB430" s="308" t="e">
        <f t="shared" si="280"/>
        <v>#REF!</v>
      </c>
      <c r="AC430" s="95" t="e">
        <f>('C11-酒店专用表'!#REF!-$AC$399)*AG430</f>
        <v>#REF!</v>
      </c>
      <c r="AD430" s="95" t="e">
        <f>('C11-酒店专用表'!#REF!-$AD$399)*AG430</f>
        <v>#REF!</v>
      </c>
      <c r="AE430" s="198" t="e">
        <f t="shared" si="292"/>
        <v>#REF!</v>
      </c>
      <c r="AF430" s="308" t="e">
        <f t="shared" si="281"/>
        <v>#REF!</v>
      </c>
      <c r="AG430" s="729">
        <f t="shared" si="293"/>
        <v>4.0264713325267258E-2</v>
      </c>
    </row>
    <row r="431" spans="1:33" ht="12.95" customHeight="1" outlineLevel="2">
      <c r="A431" s="325"/>
      <c r="B431" s="331"/>
      <c r="C431" s="335" t="s">
        <v>1039</v>
      </c>
      <c r="D431" s="95">
        <f>'[97]营业成本表 (Hotel)'!F42</f>
        <v>1.8706849999999999</v>
      </c>
      <c r="E431" s="95">
        <f>'[97]营业成本表 (Hotel)'!G42</f>
        <v>0.168767</v>
      </c>
      <c r="F431" s="95">
        <f>'[97]营业成本表 (Hotel)'!H42</f>
        <v>0.168767</v>
      </c>
      <c r="G431" s="95">
        <f>'[97]营业成本表 (Hotel)'!I42</f>
        <v>0.168767</v>
      </c>
      <c r="H431" s="198">
        <f t="shared" si="282"/>
        <v>2.3769859999999996</v>
      </c>
      <c r="I431" s="95">
        <f>'[97]营业成本表 (Hotel)'!K42</f>
        <v>0.1794</v>
      </c>
      <c r="J431" s="95">
        <f>'[97]营业成本表 (Hotel)'!L42</f>
        <v>0.17199999999999999</v>
      </c>
      <c r="K431" s="95">
        <f>'[97]营业成本表 (Hotel)'!M42</f>
        <v>0.17199999999999999</v>
      </c>
      <c r="L431" s="95">
        <f>'[97]营业成本表 (Hotel)'!N42</f>
        <v>0.17199999999999999</v>
      </c>
      <c r="M431" s="95">
        <f>'[97]营业成本表 (Hotel)'!O42</f>
        <v>0.18</v>
      </c>
      <c r="N431" s="95">
        <f>'[97]营业成本表 (Hotel)'!P42</f>
        <v>0.17730000000000001</v>
      </c>
      <c r="O431" s="201">
        <f t="shared" si="275"/>
        <v>1.0527</v>
      </c>
      <c r="P431" s="95">
        <f>'[97]营业成本表 (Hotel)'!R42</f>
        <v>0.1741</v>
      </c>
      <c r="Q431" s="95">
        <f>'[97]营业成本表 (Hotel)'!S42</f>
        <v>0.17910000000000001</v>
      </c>
      <c r="R431" s="95">
        <f>'[97]营业成本表 (Hotel)'!T42</f>
        <v>0.17910000000000001</v>
      </c>
      <c r="S431" s="95">
        <f>'[97]营业成本表 (Hotel)'!U42</f>
        <v>0.17910000000000001</v>
      </c>
      <c r="T431" s="95">
        <f>'[97]营业成本表 (Hotel)'!V42</f>
        <v>0.17910000000000001</v>
      </c>
      <c r="U431" s="95">
        <f>'[97]营业成本表 (Hotel)'!W42</f>
        <v>0.17910000000000001</v>
      </c>
      <c r="V431" s="201">
        <f t="shared" si="277"/>
        <v>1.0696000000000001</v>
      </c>
      <c r="W431" s="200">
        <f t="shared" si="278"/>
        <v>2.1223000000000001</v>
      </c>
      <c r="X431" s="308">
        <f t="shared" si="279"/>
        <v>-0.10714661340033116</v>
      </c>
      <c r="Y431" s="95" t="e">
        <f>('C11-酒店专用表'!#REF!-$Y$399)*AG431</f>
        <v>#REF!</v>
      </c>
      <c r="Z431" s="95" t="e">
        <f>('C11-酒店专用表'!#REF!-$Z$399)*AG431</f>
        <v>#REF!</v>
      </c>
      <c r="AA431" s="198" t="e">
        <f t="shared" si="285"/>
        <v>#REF!</v>
      </c>
      <c r="AB431" s="308" t="e">
        <f t="shared" si="280"/>
        <v>#REF!</v>
      </c>
      <c r="AC431" s="95" t="e">
        <f>('C11-酒店专用表'!#REF!-$AC$399)*AG431</f>
        <v>#REF!</v>
      </c>
      <c r="AD431" s="95" t="e">
        <f>('C11-酒店专用表'!#REF!-$AD$399)*AG431</f>
        <v>#REF!</v>
      </c>
      <c r="AE431" s="198" t="e">
        <f t="shared" si="292"/>
        <v>#REF!</v>
      </c>
      <c r="AF431" s="308" t="e">
        <f t="shared" si="281"/>
        <v>#REF!</v>
      </c>
      <c r="AG431" s="729">
        <f t="shared" si="293"/>
        <v>6.1368847139734979E-4</v>
      </c>
    </row>
    <row r="432" spans="1:33" ht="12.95" customHeight="1" outlineLevel="2">
      <c r="A432" s="325"/>
      <c r="B432" s="331"/>
      <c r="C432" s="335" t="s">
        <v>1040</v>
      </c>
      <c r="D432" s="95">
        <f>'[97]营业成本表 (Hotel)'!F43</f>
        <v>0</v>
      </c>
      <c r="E432" s="95">
        <f>'[97]营业成本表 (Hotel)'!G43</f>
        <v>0</v>
      </c>
      <c r="F432" s="95">
        <f>'[97]营业成本表 (Hotel)'!H43</f>
        <v>0</v>
      </c>
      <c r="G432" s="95">
        <f>'[97]营业成本表 (Hotel)'!I43</f>
        <v>0</v>
      </c>
      <c r="H432" s="198">
        <f t="shared" si="282"/>
        <v>0</v>
      </c>
      <c r="I432" s="95">
        <f>'[97]营业成本表 (Hotel)'!K43</f>
        <v>0</v>
      </c>
      <c r="J432" s="95">
        <f>'[97]营业成本表 (Hotel)'!L43</f>
        <v>0</v>
      </c>
      <c r="K432" s="95">
        <f>'[97]营业成本表 (Hotel)'!M43</f>
        <v>0</v>
      </c>
      <c r="L432" s="95">
        <f>'[97]营业成本表 (Hotel)'!N43</f>
        <v>0</v>
      </c>
      <c r="M432" s="95">
        <f>'[97]营业成本表 (Hotel)'!O43</f>
        <v>0</v>
      </c>
      <c r="N432" s="95">
        <f>'[97]营业成本表 (Hotel)'!P43</f>
        <v>0</v>
      </c>
      <c r="O432" s="201">
        <f t="shared" si="275"/>
        <v>0</v>
      </c>
      <c r="P432" s="95">
        <f>'[97]营业成本表 (Hotel)'!R43</f>
        <v>0</v>
      </c>
      <c r="Q432" s="95">
        <f>'[97]营业成本表 (Hotel)'!S43</f>
        <v>0</v>
      </c>
      <c r="R432" s="95">
        <f>'[97]营业成本表 (Hotel)'!T43</f>
        <v>0</v>
      </c>
      <c r="S432" s="95">
        <f>'[97]营业成本表 (Hotel)'!U43</f>
        <v>0</v>
      </c>
      <c r="T432" s="95">
        <f>'[97]营业成本表 (Hotel)'!V43</f>
        <v>0</v>
      </c>
      <c r="U432" s="95">
        <f>'[97]营业成本表 (Hotel)'!W43</f>
        <v>0</v>
      </c>
      <c r="V432" s="201">
        <f t="shared" si="277"/>
        <v>0</v>
      </c>
      <c r="W432" s="200">
        <f t="shared" si="278"/>
        <v>0</v>
      </c>
      <c r="X432" s="308">
        <f t="shared" si="279"/>
        <v>0</v>
      </c>
      <c r="Y432" s="95" t="e">
        <f>('C11-酒店专用表'!#REF!-$Y$399)*AG432</f>
        <v>#REF!</v>
      </c>
      <c r="Z432" s="95" t="e">
        <f>('C11-酒店专用表'!#REF!-$Z$399)*AG432</f>
        <v>#REF!</v>
      </c>
      <c r="AA432" s="198" t="e">
        <f t="shared" si="285"/>
        <v>#REF!</v>
      </c>
      <c r="AB432" s="308">
        <f t="shared" si="280"/>
        <v>0</v>
      </c>
      <c r="AC432" s="95" t="e">
        <f>('C11-酒店专用表'!#REF!-$AC$399)*AG432</f>
        <v>#REF!</v>
      </c>
      <c r="AD432" s="95" t="e">
        <f>('C11-酒店专用表'!#REF!-$AD$399)*AG432</f>
        <v>#REF!</v>
      </c>
      <c r="AE432" s="198" t="e">
        <f t="shared" si="292"/>
        <v>#REF!</v>
      </c>
      <c r="AF432" s="308" t="e">
        <f t="shared" si="281"/>
        <v>#REF!</v>
      </c>
      <c r="AG432" s="729">
        <f t="shared" si="293"/>
        <v>0</v>
      </c>
    </row>
    <row r="433" spans="1:33" ht="12.95" customHeight="1" outlineLevel="2">
      <c r="A433" s="325"/>
      <c r="B433" s="331"/>
      <c r="C433" s="335" t="s">
        <v>1041</v>
      </c>
      <c r="D433" s="95">
        <f>'[97]营业成本表 (Hotel)'!F44</f>
        <v>0</v>
      </c>
      <c r="E433" s="95">
        <f>'[97]营业成本表 (Hotel)'!G44</f>
        <v>0</v>
      </c>
      <c r="F433" s="95">
        <f>'[97]营业成本表 (Hotel)'!H44</f>
        <v>0</v>
      </c>
      <c r="G433" s="95">
        <f>'[97]营业成本表 (Hotel)'!I44</f>
        <v>0</v>
      </c>
      <c r="H433" s="198">
        <f t="shared" si="282"/>
        <v>0</v>
      </c>
      <c r="I433" s="95">
        <f>'[97]营业成本表 (Hotel)'!K44</f>
        <v>0</v>
      </c>
      <c r="J433" s="95">
        <f>'[97]营业成本表 (Hotel)'!L44</f>
        <v>0</v>
      </c>
      <c r="K433" s="95">
        <f>'[97]营业成本表 (Hotel)'!M44</f>
        <v>0</v>
      </c>
      <c r="L433" s="95">
        <f>'[97]营业成本表 (Hotel)'!N44</f>
        <v>0</v>
      </c>
      <c r="M433" s="95">
        <f>'[97]营业成本表 (Hotel)'!O44</f>
        <v>0</v>
      </c>
      <c r="N433" s="95">
        <f>'[97]营业成本表 (Hotel)'!P44</f>
        <v>0</v>
      </c>
      <c r="O433" s="201">
        <f t="shared" si="275"/>
        <v>0</v>
      </c>
      <c r="P433" s="95">
        <f>'[97]营业成本表 (Hotel)'!R44</f>
        <v>0</v>
      </c>
      <c r="Q433" s="95">
        <f>'[97]营业成本表 (Hotel)'!S44</f>
        <v>0</v>
      </c>
      <c r="R433" s="95">
        <f>'[97]营业成本表 (Hotel)'!T44</f>
        <v>0</v>
      </c>
      <c r="S433" s="95">
        <f>'[97]营业成本表 (Hotel)'!U44</f>
        <v>0</v>
      </c>
      <c r="T433" s="95">
        <f>'[97]营业成本表 (Hotel)'!V44</f>
        <v>0</v>
      </c>
      <c r="U433" s="95">
        <f>'[97]营业成本表 (Hotel)'!W44</f>
        <v>0</v>
      </c>
      <c r="V433" s="201">
        <f t="shared" si="277"/>
        <v>0</v>
      </c>
      <c r="W433" s="200">
        <f t="shared" si="278"/>
        <v>0</v>
      </c>
      <c r="X433" s="308">
        <f t="shared" si="279"/>
        <v>0</v>
      </c>
      <c r="Y433" s="95" t="e">
        <f>('C11-酒店专用表'!#REF!-$Y$399)*AG433</f>
        <v>#REF!</v>
      </c>
      <c r="Z433" s="95" t="e">
        <f>('C11-酒店专用表'!#REF!-$Z$399)*AG433</f>
        <v>#REF!</v>
      </c>
      <c r="AA433" s="198" t="e">
        <f t="shared" si="285"/>
        <v>#REF!</v>
      </c>
      <c r="AB433" s="308">
        <f t="shared" si="280"/>
        <v>0</v>
      </c>
      <c r="AC433" s="95" t="e">
        <f>('C11-酒店专用表'!#REF!-$AC$399)*AG433</f>
        <v>#REF!</v>
      </c>
      <c r="AD433" s="95" t="e">
        <f>('C11-酒店专用表'!#REF!-$AD$399)*AG433</f>
        <v>#REF!</v>
      </c>
      <c r="AE433" s="198" t="e">
        <f t="shared" si="292"/>
        <v>#REF!</v>
      </c>
      <c r="AF433" s="308" t="e">
        <f t="shared" si="281"/>
        <v>#REF!</v>
      </c>
      <c r="AG433" s="729">
        <f t="shared" si="293"/>
        <v>0</v>
      </c>
    </row>
    <row r="434" spans="1:33" ht="12.95" customHeight="1" outlineLevel="2">
      <c r="A434" s="325"/>
      <c r="B434" s="331"/>
      <c r="C434" s="407" t="s">
        <v>1048</v>
      </c>
      <c r="D434" s="95">
        <f>'[97]营业成本表 (Hotel)'!F45</f>
        <v>593.37662100000011</v>
      </c>
      <c r="E434" s="95">
        <f>'[97]营业成本表 (Hotel)'!G45</f>
        <v>71.322699520498603</v>
      </c>
      <c r="F434" s="95">
        <f>'[97]营业成本表 (Hotel)'!H45</f>
        <v>73.847271501998605</v>
      </c>
      <c r="G434" s="95">
        <f>'[97]营业成本表 (Hotel)'!I45</f>
        <v>61.400704528098615</v>
      </c>
      <c r="H434" s="198">
        <f t="shared" si="282"/>
        <v>799.94729655059598</v>
      </c>
      <c r="I434" s="95">
        <f>'[97]营业成本表 (Hotel)'!K45</f>
        <v>108.46967187589998</v>
      </c>
      <c r="J434" s="95">
        <f>'[97]营业成本表 (Hotel)'!L45</f>
        <v>59.946031825700004</v>
      </c>
      <c r="K434" s="95">
        <f>'[97]营业成本表 (Hotel)'!M45</f>
        <v>71.776044105099999</v>
      </c>
      <c r="L434" s="95">
        <f>'[97]营业成本表 (Hotel)'!N45</f>
        <v>78.229089905099997</v>
      </c>
      <c r="M434" s="95">
        <f>'[97]营业成本表 (Hotel)'!O45</f>
        <v>67.709024633999988</v>
      </c>
      <c r="N434" s="95">
        <f>'[97]营业成本表 (Hotel)'!P45</f>
        <v>69.094700444600022</v>
      </c>
      <c r="O434" s="201">
        <f t="shared" si="275"/>
        <v>455.2245627904</v>
      </c>
      <c r="P434" s="95">
        <f>'[97]营业成本表 (Hotel)'!R45</f>
        <v>52.692448444599997</v>
      </c>
      <c r="Q434" s="95">
        <f>'[97]营业成本表 (Hotel)'!S45</f>
        <v>68.915182331498613</v>
      </c>
      <c r="R434" s="95">
        <f>'[97]营业成本表 (Hotel)'!T45</f>
        <v>88.513822491798607</v>
      </c>
      <c r="S434" s="95">
        <f>'[97]营业成本表 (Hotel)'!U45</f>
        <v>69.547850300698613</v>
      </c>
      <c r="T434" s="95">
        <f>'[97]营业成本表 (Hotel)'!V45</f>
        <v>72.072422282198616</v>
      </c>
      <c r="U434" s="95">
        <f>'[97]营业成本表 (Hotel)'!W45</f>
        <v>74.654655308298615</v>
      </c>
      <c r="V434" s="201">
        <f t="shared" si="277"/>
        <v>426.39638115909304</v>
      </c>
      <c r="W434" s="200">
        <f t="shared" si="278"/>
        <v>881.62094394949304</v>
      </c>
      <c r="X434" s="308">
        <f t="shared" si="279"/>
        <v>0.10209878544633755</v>
      </c>
      <c r="Y434" s="95" t="e">
        <f>('C11-酒店专用表'!#REF!-$Y$399)*AG434</f>
        <v>#REF!</v>
      </c>
      <c r="Z434" s="95" t="e">
        <f>('C11-酒店专用表'!#REF!-$Z$399)*AG434</f>
        <v>#REF!</v>
      </c>
      <c r="AA434" s="198" t="e">
        <f t="shared" si="285"/>
        <v>#REF!</v>
      </c>
      <c r="AB434" s="308" t="e">
        <f t="shared" si="280"/>
        <v>#REF!</v>
      </c>
      <c r="AC434" s="95" t="e">
        <f>('C11-酒店专用表'!#REF!-$AC$399)*AG434</f>
        <v>#REF!</v>
      </c>
      <c r="AD434" s="95" t="e">
        <f>('C11-酒店专用表'!#REF!-$AD$399)*AG434</f>
        <v>#REF!</v>
      </c>
      <c r="AE434" s="198" t="e">
        <f t="shared" si="292"/>
        <v>#REF!</v>
      </c>
      <c r="AF434" s="308" t="e">
        <f t="shared" si="281"/>
        <v>#REF!</v>
      </c>
      <c r="AG434" s="729">
        <f t="shared" si="293"/>
        <v>0.25493125827840218</v>
      </c>
    </row>
    <row r="435" spans="1:33" ht="12.95" customHeight="1" outlineLevel="2">
      <c r="A435" s="325"/>
      <c r="B435" s="331"/>
      <c r="C435" s="333" t="s">
        <v>1057</v>
      </c>
      <c r="D435" s="95">
        <f>'[97]营业成本表 (Hotel)'!F46</f>
        <v>86.667141999999998</v>
      </c>
      <c r="E435" s="95">
        <f>'[97]营业成本表 (Hotel)'!G46</f>
        <v>9.2090100000000099</v>
      </c>
      <c r="F435" s="95">
        <f>'[97]营业成本表 (Hotel)'!H46</f>
        <v>9.2090100000000099</v>
      </c>
      <c r="G435" s="95">
        <f>'[97]营业成本表 (Hotel)'!I46</f>
        <v>9.2090100000000099</v>
      </c>
      <c r="H435" s="198">
        <f t="shared" si="282"/>
        <v>114.29417200000002</v>
      </c>
      <c r="I435" s="95">
        <f>'[97]营业成本表 (Hotel)'!K46</f>
        <v>9.1999999999999993</v>
      </c>
      <c r="J435" s="95">
        <f>'[97]营业成本表 (Hotel)'!L46</f>
        <v>9.1999999999999993</v>
      </c>
      <c r="K435" s="95">
        <f>'[97]营业成本表 (Hotel)'!M46</f>
        <v>9.1999999999999993</v>
      </c>
      <c r="L435" s="95">
        <f>'[97]营业成本表 (Hotel)'!N46</f>
        <v>9.1999999999999993</v>
      </c>
      <c r="M435" s="95">
        <f>'[97]营业成本表 (Hotel)'!O46</f>
        <v>9.1999999999999993</v>
      </c>
      <c r="N435" s="95">
        <f>'[97]营业成本表 (Hotel)'!P46</f>
        <v>9.1999999999999993</v>
      </c>
      <c r="O435" s="201">
        <f t="shared" si="275"/>
        <v>55.2</v>
      </c>
      <c r="P435" s="95">
        <f>'[97]营业成本表 (Hotel)'!R46</f>
        <v>9.1999999999999993</v>
      </c>
      <c r="Q435" s="95">
        <f>'[97]营业成本表 (Hotel)'!S46</f>
        <v>9.1999999999999993</v>
      </c>
      <c r="R435" s="95">
        <f>'[97]营业成本表 (Hotel)'!T46</f>
        <v>9.1999999999999993</v>
      </c>
      <c r="S435" s="95">
        <f>'[97]营业成本表 (Hotel)'!U46</f>
        <v>9.1999999999999993</v>
      </c>
      <c r="T435" s="95">
        <f>'[97]营业成本表 (Hotel)'!V46</f>
        <v>9.1999999999999993</v>
      </c>
      <c r="U435" s="95">
        <f>'[97]营业成本表 (Hotel)'!W46</f>
        <v>9.1999999999999993</v>
      </c>
      <c r="V435" s="201">
        <f t="shared" si="277"/>
        <v>55.2</v>
      </c>
      <c r="W435" s="200">
        <f t="shared" si="278"/>
        <v>110.4</v>
      </c>
      <c r="X435" s="308">
        <f t="shared" si="279"/>
        <v>-3.4071483539860781E-2</v>
      </c>
      <c r="Y435" s="95" t="e">
        <f>('C11-酒店专用表'!#REF!-$Y$399)*AG435</f>
        <v>#REF!</v>
      </c>
      <c r="Z435" s="95" t="e">
        <f>('C11-酒店专用表'!#REF!-$Z$399)*AG435</f>
        <v>#REF!</v>
      </c>
      <c r="AA435" s="198" t="e">
        <f t="shared" si="285"/>
        <v>#REF!</v>
      </c>
      <c r="AB435" s="308" t="e">
        <f t="shared" si="280"/>
        <v>#REF!</v>
      </c>
      <c r="AC435" s="95" t="e">
        <f>('C11-酒店专用表'!#REF!-$AC$399)*AG435</f>
        <v>#REF!</v>
      </c>
      <c r="AD435" s="95" t="e">
        <f>('C11-酒店专用表'!#REF!-$AD$399)*AG435</f>
        <v>#REF!</v>
      </c>
      <c r="AE435" s="198" t="e">
        <f t="shared" si="292"/>
        <v>#REF!</v>
      </c>
      <c r="AF435" s="308" t="e">
        <f t="shared" si="281"/>
        <v>#REF!</v>
      </c>
      <c r="AG435" s="729">
        <f t="shared" si="293"/>
        <v>3.1923482656677854E-2</v>
      </c>
    </row>
    <row r="436" spans="1:33" ht="12.95" customHeight="1" outlineLevel="2">
      <c r="A436" s="325"/>
      <c r="B436" s="331"/>
      <c r="C436" s="333" t="s">
        <v>1058</v>
      </c>
      <c r="D436" s="95">
        <f>'[97]营业成本表 (Hotel)'!F47</f>
        <v>134.944537</v>
      </c>
      <c r="E436" s="95">
        <f>'[97]营业成本表 (Hotel)'!G47</f>
        <v>14.632797409999998</v>
      </c>
      <c r="F436" s="95">
        <f>'[97]营业成本表 (Hotel)'!H47</f>
        <v>14.207985409999999</v>
      </c>
      <c r="G436" s="95">
        <f>'[97]营业成本表 (Hotel)'!I47</f>
        <v>14.632797409999998</v>
      </c>
      <c r="H436" s="198">
        <f t="shared" si="282"/>
        <v>178.41811722999998</v>
      </c>
      <c r="I436" s="95">
        <f>'[97]营业成本表 (Hotel)'!K47</f>
        <v>13.215216</v>
      </c>
      <c r="J436" s="95">
        <f>'[97]营业成本表 (Hotel)'!L47</f>
        <v>10.593364000000001</v>
      </c>
      <c r="K436" s="95">
        <f>'[97]营业成本表 (Hotel)'!M47</f>
        <v>12.702374000000002</v>
      </c>
      <c r="L436" s="95">
        <f>'[97]营业成本表 (Hotel)'!N47</f>
        <v>11.897364</v>
      </c>
      <c r="M436" s="95">
        <f>'[97]营业成本表 (Hotel)'!O47</f>
        <v>12.811225</v>
      </c>
      <c r="N436" s="95">
        <f>'[97]营业成本表 (Hotel)'!P47</f>
        <v>12.379614999999999</v>
      </c>
      <c r="O436" s="201">
        <f t="shared" si="275"/>
        <v>73.599157999999989</v>
      </c>
      <c r="P436" s="95">
        <f>'[97]营业成本表 (Hotel)'!R47</f>
        <v>12.321227000000002</v>
      </c>
      <c r="Q436" s="95">
        <f>'[97]营业成本表 (Hotel)'!S47</f>
        <v>12.887666840000001</v>
      </c>
      <c r="R436" s="95">
        <f>'[97]营业成本表 (Hotel)'!T47</f>
        <v>12.64285484</v>
      </c>
      <c r="S436" s="95">
        <f>'[97]营业成本表 (Hotel)'!U47</f>
        <v>12.887666840000001</v>
      </c>
      <c r="T436" s="95">
        <f>'[97]营业成本表 (Hotel)'!V47</f>
        <v>12.64285484</v>
      </c>
      <c r="U436" s="95">
        <f>'[97]营业成本表 (Hotel)'!W47</f>
        <v>12.887666840000001</v>
      </c>
      <c r="V436" s="201">
        <f t="shared" si="277"/>
        <v>76.269937200000001</v>
      </c>
      <c r="W436" s="200">
        <f t="shared" si="278"/>
        <v>149.8690952</v>
      </c>
      <c r="X436" s="308">
        <f t="shared" si="279"/>
        <v>-0.16001190054705738</v>
      </c>
      <c r="Y436" s="95" t="e">
        <f>('C11-酒店专用表'!#REF!-$Y$399)*AG436</f>
        <v>#REF!</v>
      </c>
      <c r="Z436" s="95" t="e">
        <f>('C11-酒店专用表'!#REF!-$Z$399)*AG436</f>
        <v>#REF!</v>
      </c>
      <c r="AA436" s="198" t="e">
        <f t="shared" si="285"/>
        <v>#REF!</v>
      </c>
      <c r="AB436" s="308" t="e">
        <f t="shared" si="280"/>
        <v>#REF!</v>
      </c>
      <c r="AC436" s="95" t="e">
        <f>('C11-酒店专用表'!#REF!-$AC$399)*AG436</f>
        <v>#REF!</v>
      </c>
      <c r="AD436" s="95" t="e">
        <f>('C11-酒店专用表'!#REF!-$AD$399)*AG436</f>
        <v>#REF!</v>
      </c>
      <c r="AE436" s="198" t="e">
        <f t="shared" si="292"/>
        <v>#REF!</v>
      </c>
      <c r="AF436" s="308" t="e">
        <f t="shared" si="281"/>
        <v>#REF!</v>
      </c>
      <c r="AG436" s="729">
        <f t="shared" si="293"/>
        <v>4.3336444396641326E-2</v>
      </c>
    </row>
    <row r="437" spans="1:33" ht="12.95" customHeight="1" outlineLevel="2">
      <c r="A437" s="325"/>
      <c r="B437" s="331"/>
      <c r="C437" s="333" t="s">
        <v>1077</v>
      </c>
      <c r="D437" s="95">
        <f>'[97]营业成本表 (Hotel)'!F48</f>
        <v>0</v>
      </c>
      <c r="E437" s="95">
        <f>'[97]营业成本表 (Hotel)'!G48</f>
        <v>0</v>
      </c>
      <c r="F437" s="95">
        <f>'[97]营业成本表 (Hotel)'!H48</f>
        <v>0</v>
      </c>
      <c r="G437" s="95">
        <f>'[97]营业成本表 (Hotel)'!I48</f>
        <v>0</v>
      </c>
      <c r="H437" s="198">
        <f t="shared" si="282"/>
        <v>0</v>
      </c>
      <c r="I437" s="95">
        <f>'[97]营业成本表 (Hotel)'!K48</f>
        <v>0</v>
      </c>
      <c r="J437" s="95">
        <f>'[97]营业成本表 (Hotel)'!L48</f>
        <v>0</v>
      </c>
      <c r="K437" s="95">
        <f>'[97]营业成本表 (Hotel)'!M48</f>
        <v>0</v>
      </c>
      <c r="L437" s="95">
        <f>'[97]营业成本表 (Hotel)'!N48</f>
        <v>0</v>
      </c>
      <c r="M437" s="95">
        <f>'[97]营业成本表 (Hotel)'!O48</f>
        <v>0</v>
      </c>
      <c r="N437" s="95">
        <f>'[97]营业成本表 (Hotel)'!P48</f>
        <v>0</v>
      </c>
      <c r="O437" s="201">
        <f t="shared" si="275"/>
        <v>0</v>
      </c>
      <c r="P437" s="95">
        <f>'[97]营业成本表 (Hotel)'!R48</f>
        <v>0</v>
      </c>
      <c r="Q437" s="95">
        <f>'[97]营业成本表 (Hotel)'!S48</f>
        <v>0</v>
      </c>
      <c r="R437" s="95">
        <f>'[97]营业成本表 (Hotel)'!T48</f>
        <v>0</v>
      </c>
      <c r="S437" s="95">
        <f>'[97]营业成本表 (Hotel)'!U48</f>
        <v>0</v>
      </c>
      <c r="T437" s="95">
        <f>'[97]营业成本表 (Hotel)'!V48</f>
        <v>0</v>
      </c>
      <c r="U437" s="95">
        <f>'[97]营业成本表 (Hotel)'!W48</f>
        <v>0</v>
      </c>
      <c r="V437" s="201">
        <f t="shared" si="277"/>
        <v>0</v>
      </c>
      <c r="W437" s="200">
        <f t="shared" si="278"/>
        <v>0</v>
      </c>
      <c r="X437" s="308">
        <f t="shared" si="279"/>
        <v>0</v>
      </c>
      <c r="Y437" s="95" t="e">
        <f>('C11-酒店专用表'!#REF!-$Y$399)*AG437</f>
        <v>#REF!</v>
      </c>
      <c r="Z437" s="95" t="e">
        <f>('C11-酒店专用表'!#REF!-$Z$399)*AG437</f>
        <v>#REF!</v>
      </c>
      <c r="AA437" s="198" t="e">
        <f t="shared" si="285"/>
        <v>#REF!</v>
      </c>
      <c r="AB437" s="308">
        <f t="shared" si="280"/>
        <v>0</v>
      </c>
      <c r="AC437" s="95" t="e">
        <f>('C11-酒店专用表'!#REF!-$AC$399)*AG437</f>
        <v>#REF!</v>
      </c>
      <c r="AD437" s="95" t="e">
        <f>('C11-酒店专用表'!#REF!-$AD$399)*AG437</f>
        <v>#REF!</v>
      </c>
      <c r="AE437" s="198" t="e">
        <f t="shared" si="292"/>
        <v>#REF!</v>
      </c>
      <c r="AF437" s="308" t="e">
        <f t="shared" si="281"/>
        <v>#REF!</v>
      </c>
      <c r="AG437" s="729">
        <f t="shared" si="293"/>
        <v>0</v>
      </c>
    </row>
    <row r="438" spans="1:33" ht="12.95" customHeight="1" outlineLevel="2">
      <c r="A438" s="325"/>
      <c r="B438" s="331"/>
      <c r="C438" s="333" t="s">
        <v>1078</v>
      </c>
      <c r="D438" s="95">
        <f>'[97]营业成本表 (Hotel)'!F49</f>
        <v>226.83664400000001</v>
      </c>
      <c r="E438" s="95">
        <f>'[97]营业成本表 (Hotel)'!G49</f>
        <v>26.142593779952207</v>
      </c>
      <c r="F438" s="95">
        <f>'[97]营业成本表 (Hotel)'!H49</f>
        <v>24.174148264505316</v>
      </c>
      <c r="G438" s="95">
        <f>'[97]营业成本表 (Hotel)'!I49</f>
        <v>23.371585732201506</v>
      </c>
      <c r="H438" s="198">
        <f t="shared" si="282"/>
        <v>300.52497177665902</v>
      </c>
      <c r="I438" s="95">
        <f>'[97]营业成本表 (Hotel)'!K49</f>
        <v>25.785859403450349</v>
      </c>
      <c r="J438" s="95">
        <f>'[97]营业成本表 (Hotel)'!L49</f>
        <v>25.172911696930434</v>
      </c>
      <c r="K438" s="95">
        <f>'[97]营业成本表 (Hotel)'!M49</f>
        <v>24.283518500581806</v>
      </c>
      <c r="L438" s="95">
        <f>'[97]营业成本表 (Hotel)'!N49</f>
        <v>26.624799582018593</v>
      </c>
      <c r="M438" s="95">
        <f>'[97]营业成本表 (Hotel)'!O49</f>
        <v>26.556496195930244</v>
      </c>
      <c r="N438" s="95">
        <f>'[97]营业成本表 (Hotel)'!P49</f>
        <v>26.554110788000795</v>
      </c>
      <c r="O438" s="201">
        <f t="shared" si="275"/>
        <v>154.97769616691224</v>
      </c>
      <c r="P438" s="95">
        <f>'[97]营业成本表 (Hotel)'!R49</f>
        <v>22.687018824734974</v>
      </c>
      <c r="Q438" s="95">
        <f>'[97]营业成本表 (Hotel)'!S49</f>
        <v>24.591358338371148</v>
      </c>
      <c r="R438" s="95">
        <f>'[97]营业成本表 (Hotel)'!T49</f>
        <v>26.083602757358658</v>
      </c>
      <c r="S438" s="95">
        <f>'[97]营业成本表 (Hotel)'!U49</f>
        <v>26.617819429119361</v>
      </c>
      <c r="T438" s="95">
        <f>'[97]营业成本表 (Hotel)'!V49</f>
        <v>27.190712694447175</v>
      </c>
      <c r="U438" s="95">
        <f>'[97]营业成本表 (Hotel)'!W49</f>
        <v>23.134513898118914</v>
      </c>
      <c r="V438" s="201">
        <f t="shared" si="277"/>
        <v>150.30502594215022</v>
      </c>
      <c r="W438" s="200">
        <f t="shared" si="278"/>
        <v>305.28272210906243</v>
      </c>
      <c r="X438" s="308">
        <f t="shared" si="279"/>
        <v>1.5831464201714329E-2</v>
      </c>
      <c r="Y438" s="95" t="e">
        <f>('C11-酒店专用表'!#REF!-$Y$399)*AG438</f>
        <v>#REF!</v>
      </c>
      <c r="Z438" s="95" t="e">
        <f>('C11-酒店专用表'!#REF!-$Z$399)*AG438</f>
        <v>#REF!</v>
      </c>
      <c r="AA438" s="198" t="e">
        <f t="shared" si="285"/>
        <v>#REF!</v>
      </c>
      <c r="AB438" s="308" t="e">
        <f t="shared" si="280"/>
        <v>#REF!</v>
      </c>
      <c r="AC438" s="95" t="e">
        <f>('C11-酒店专用表'!#REF!-$AC$399)*AG438</f>
        <v>#REF!</v>
      </c>
      <c r="AD438" s="95" t="e">
        <f>('C11-酒店专用表'!#REF!-$AD$399)*AG438</f>
        <v>#REF!</v>
      </c>
      <c r="AE438" s="198" t="e">
        <f t="shared" si="292"/>
        <v>#REF!</v>
      </c>
      <c r="AF438" s="308" t="e">
        <f t="shared" si="281"/>
        <v>#REF!</v>
      </c>
      <c r="AG438" s="729">
        <f t="shared" si="293"/>
        <v>8.8276156563696195E-2</v>
      </c>
    </row>
    <row r="439" spans="1:33" ht="12.95" customHeight="1" outlineLevel="2">
      <c r="A439" s="325"/>
      <c r="B439" s="331"/>
      <c r="C439" s="333" t="s">
        <v>1059</v>
      </c>
      <c r="D439" s="95">
        <f>'[97]营业成本表 (Hotel)'!F50</f>
        <v>715.92252299999996</v>
      </c>
      <c r="E439" s="95">
        <f>'[97]营业成本表 (Hotel)'!G50</f>
        <v>63.902291141899994</v>
      </c>
      <c r="F439" s="95">
        <f>'[97]营业成本表 (Hotel)'!H50</f>
        <v>71.729439187867754</v>
      </c>
      <c r="G439" s="95">
        <f>'[97]营业成本表 (Hotel)'!I50</f>
        <v>60.366426130271918</v>
      </c>
      <c r="H439" s="198">
        <f t="shared" si="282"/>
        <v>911.92067946003976</v>
      </c>
      <c r="I439" s="95">
        <f>'[97]营业成本表 (Hotel)'!K50</f>
        <v>60.391743182428982</v>
      </c>
      <c r="J439" s="95">
        <f>'[97]营业成本表 (Hotel)'!L50</f>
        <v>67.919881364127932</v>
      </c>
      <c r="K439" s="95">
        <f>'[97]营业成本表 (Hotel)'!M50</f>
        <v>79.396970981623838</v>
      </c>
      <c r="L439" s="95">
        <f>'[97]营业成本表 (Hotel)'!N50</f>
        <v>87.671802449388622</v>
      </c>
      <c r="M439" s="95">
        <f>'[97]营业成本表 (Hotel)'!O50</f>
        <v>82.20324227441435</v>
      </c>
      <c r="N439" s="95">
        <f>'[97]营业成本表 (Hotel)'!P50</f>
        <v>77.930578394556079</v>
      </c>
      <c r="O439" s="201">
        <f t="shared" si="275"/>
        <v>455.5142186465398</v>
      </c>
      <c r="P439" s="95">
        <f>'[97]营业成本表 (Hotel)'!R50</f>
        <v>78.872360523021257</v>
      </c>
      <c r="Q439" s="95">
        <f>'[97]营业成本表 (Hotel)'!S50</f>
        <v>63.477373937800607</v>
      </c>
      <c r="R439" s="95">
        <f>'[97]营业成本表 (Hotel)'!T50</f>
        <v>67.897122687115683</v>
      </c>
      <c r="S439" s="95">
        <f>'[97]营业成本表 (Hotel)'!U50</f>
        <v>69.810058999700999</v>
      </c>
      <c r="T439" s="95">
        <f>'[97]营业成本表 (Hotel)'!V50</f>
        <v>69.027394615410856</v>
      </c>
      <c r="U439" s="95">
        <f>'[97]营业成本表 (Hotel)'!W50</f>
        <v>59.665226838057521</v>
      </c>
      <c r="V439" s="201">
        <f t="shared" si="277"/>
        <v>408.74953760110691</v>
      </c>
      <c r="W439" s="200">
        <f t="shared" si="278"/>
        <v>864.26375624764671</v>
      </c>
      <c r="X439" s="308">
        <f t="shared" si="279"/>
        <v>-5.2259943529969433E-2</v>
      </c>
      <c r="Y439" s="95" t="e">
        <f>('C11-酒店专用表'!#REF!-$Y$399)*AG439</f>
        <v>#REF!</v>
      </c>
      <c r="Z439" s="95" t="e">
        <f>('C11-酒店专用表'!#REF!-$Z$399)*AG439</f>
        <v>#REF!</v>
      </c>
      <c r="AA439" s="198" t="e">
        <f t="shared" si="285"/>
        <v>#REF!</v>
      </c>
      <c r="AB439" s="308" t="e">
        <f t="shared" si="280"/>
        <v>#REF!</v>
      </c>
      <c r="AC439" s="95" t="e">
        <f>('C11-酒店专用表'!#REF!-$AC$399)*AG439</f>
        <v>#REF!</v>
      </c>
      <c r="AD439" s="95" t="e">
        <f>('C11-酒店专用表'!#REF!-$AD$399)*AG439</f>
        <v>#REF!</v>
      </c>
      <c r="AE439" s="198" t="e">
        <f t="shared" si="292"/>
        <v>#REF!</v>
      </c>
      <c r="AF439" s="308" t="e">
        <f t="shared" si="281"/>
        <v>#REF!</v>
      </c>
      <c r="AG439" s="729">
        <f t="shared" si="293"/>
        <v>0.24991221950513592</v>
      </c>
    </row>
    <row r="440" spans="1:33" ht="12.95" customHeight="1" outlineLevel="2">
      <c r="A440" s="325"/>
      <c r="B440" s="331"/>
      <c r="C440" s="333" t="s">
        <v>1042</v>
      </c>
      <c r="D440" s="95">
        <f>'[97]营业成本表 (Hotel)'!F51</f>
        <v>469.85599799999994</v>
      </c>
      <c r="E440" s="95">
        <f>'[97]营业成本表 (Hotel)'!G51</f>
        <v>49.908209301301817</v>
      </c>
      <c r="F440" s="95">
        <f>'[97]营业成本表 (Hotel)'!H51</f>
        <v>57.902154772838173</v>
      </c>
      <c r="G440" s="95">
        <f>'[97]营业成本表 (Hotel)'!I51</f>
        <v>52.887938505868703</v>
      </c>
      <c r="H440" s="198">
        <f t="shared" si="282"/>
        <v>630.55430058000866</v>
      </c>
      <c r="I440" s="95">
        <f>'[97]营业成本表 (Hotel)'!K51</f>
        <v>48.25116488706157</v>
      </c>
      <c r="J440" s="95">
        <f>'[97]营业成本表 (Hotel)'!L51</f>
        <v>55.47334666357299</v>
      </c>
      <c r="K440" s="95">
        <f>'[97]营业成本表 (Hotel)'!M51</f>
        <v>59.210910329124843</v>
      </c>
      <c r="L440" s="95">
        <f>'[97]营业成本表 (Hotel)'!N51</f>
        <v>48.535364038563152</v>
      </c>
      <c r="M440" s="95">
        <f>'[97]营业成本表 (Hotel)'!O51</f>
        <v>55.711063841939065</v>
      </c>
      <c r="N440" s="95">
        <f>'[97]营业成本表 (Hotel)'!P51</f>
        <v>55.507416224444015</v>
      </c>
      <c r="O440" s="201">
        <f t="shared" si="275"/>
        <v>322.68926598470563</v>
      </c>
      <c r="P440" s="95">
        <f>'[97]营业成本表 (Hotel)'!R51</f>
        <v>53.211653348270886</v>
      </c>
      <c r="Q440" s="95">
        <f>'[97]营业成本表 (Hotel)'!S51</f>
        <v>51.140235826395624</v>
      </c>
      <c r="R440" s="95">
        <f>'[97]营业成本表 (Hotel)'!T51</f>
        <v>53.738263763025159</v>
      </c>
      <c r="S440" s="95">
        <f>'[97]营业成本表 (Hotel)'!U51</f>
        <v>54.182679848779181</v>
      </c>
      <c r="T440" s="95">
        <f>'[97]营业成本表 (Hotel)'!V51</f>
        <v>53.697082093708694</v>
      </c>
      <c r="U440" s="95">
        <f>'[97]营业成本表 (Hotel)'!W51</f>
        <v>46.295041543271388</v>
      </c>
      <c r="V440" s="201">
        <f t="shared" si="277"/>
        <v>312.26495642345094</v>
      </c>
      <c r="W440" s="200">
        <f t="shared" si="278"/>
        <v>634.95422240815651</v>
      </c>
      <c r="X440" s="308">
        <f t="shared" si="279"/>
        <v>6.9778634831301201E-3</v>
      </c>
      <c r="Y440" s="95" t="e">
        <f>('C11-酒店专用表'!#REF!-$Y$399)*AG440</f>
        <v>#REF!</v>
      </c>
      <c r="Z440" s="95" t="e">
        <f>('C11-酒店专用表'!#REF!-$Z$399)*AG440</f>
        <v>#REF!</v>
      </c>
      <c r="AA440" s="198" t="e">
        <f t="shared" si="285"/>
        <v>#REF!</v>
      </c>
      <c r="AB440" s="308" t="e">
        <f t="shared" si="280"/>
        <v>#REF!</v>
      </c>
      <c r="AC440" s="95" t="e">
        <f>('C11-酒店专用表'!#REF!-$AC$399)*AG440</f>
        <v>#REF!</v>
      </c>
      <c r="AD440" s="95" t="e">
        <f>('C11-酒店专用表'!#REF!-$AD$399)*AG440</f>
        <v>#REF!</v>
      </c>
      <c r="AE440" s="198" t="e">
        <f t="shared" si="292"/>
        <v>#REF!</v>
      </c>
      <c r="AF440" s="308" t="e">
        <f t="shared" si="281"/>
        <v>#REF!</v>
      </c>
      <c r="AG440" s="729">
        <f t="shared" si="293"/>
        <v>0.18360462053289092</v>
      </c>
    </row>
    <row r="441" spans="1:33" s="693" customFormat="1" ht="12.95" customHeight="1" outlineLevel="1">
      <c r="A441" s="689"/>
      <c r="B441" s="690" t="s">
        <v>1081</v>
      </c>
      <c r="C441" s="690" t="s">
        <v>1068</v>
      </c>
      <c r="D441" s="697" t="e">
        <f>'C11-酒店专用表'!#REF!</f>
        <v>#REF!</v>
      </c>
      <c r="E441" s="697" t="e">
        <f>'C11-酒店专用表'!#REF!</f>
        <v>#REF!</v>
      </c>
      <c r="F441" s="697" t="e">
        <f>'C11-酒店专用表'!#REF!</f>
        <v>#REF!</v>
      </c>
      <c r="G441" s="697" t="e">
        <f>'C11-酒店专用表'!#REF!</f>
        <v>#REF!</v>
      </c>
      <c r="H441" s="198" t="e">
        <f t="shared" si="282"/>
        <v>#REF!</v>
      </c>
      <c r="I441" s="697">
        <f>'C11-酒店专用表'!D84</f>
        <v>16.690000000000001</v>
      </c>
      <c r="J441" s="697">
        <f>'C11-酒店专用表'!E84</f>
        <v>14</v>
      </c>
      <c r="K441" s="697">
        <f>'C11-酒店专用表'!F84</f>
        <v>64</v>
      </c>
      <c r="L441" s="697">
        <f>'C11-酒店专用表'!G84</f>
        <v>64</v>
      </c>
      <c r="M441" s="697">
        <f>'C11-酒店专用表'!H84</f>
        <v>64</v>
      </c>
      <c r="N441" s="697">
        <f>'C11-酒店专用表'!I84</f>
        <v>64</v>
      </c>
      <c r="O441" s="201">
        <f t="shared" si="275"/>
        <v>286.69</v>
      </c>
      <c r="P441" s="697">
        <f>'C11-酒店专用表'!J84</f>
        <v>64</v>
      </c>
      <c r="Q441" s="697">
        <f>'C11-酒店专用表'!K84</f>
        <v>64</v>
      </c>
      <c r="R441" s="697">
        <f>'C11-酒店专用表'!L84</f>
        <v>64</v>
      </c>
      <c r="S441" s="697">
        <f>'C11-酒店专用表'!M84</f>
        <v>64</v>
      </c>
      <c r="T441" s="697">
        <f>'C11-酒店专用表'!N84</f>
        <v>64</v>
      </c>
      <c r="U441" s="697">
        <f>'C11-酒店专用表'!O84</f>
        <v>-357.22</v>
      </c>
      <c r="V441" s="201">
        <f>SUM(P441:U441)</f>
        <v>-37.220000000000027</v>
      </c>
      <c r="W441" s="200">
        <f>O441+V441</f>
        <v>249.46999999999997</v>
      </c>
      <c r="X441" s="308" t="e">
        <f t="shared" si="279"/>
        <v>#REF!</v>
      </c>
      <c r="Y441" s="697" t="e">
        <f>'C11-酒店专用表'!#REF!</f>
        <v>#REF!</v>
      </c>
      <c r="Z441" s="697" t="e">
        <f>'C11-酒店专用表'!#REF!</f>
        <v>#REF!</v>
      </c>
      <c r="AA441" s="697" t="e">
        <f>'C11-酒店专用表'!#REF!</f>
        <v>#REF!</v>
      </c>
      <c r="AB441" s="308" t="e">
        <f t="shared" si="280"/>
        <v>#REF!</v>
      </c>
      <c r="AC441" s="697" t="e">
        <f>'C11-酒店专用表'!#REF!</f>
        <v>#REF!</v>
      </c>
      <c r="AD441" s="697" t="e">
        <f>'C11-酒店专用表'!#REF!</f>
        <v>#REF!</v>
      </c>
      <c r="AE441" s="691" t="e">
        <f t="shared" si="292"/>
        <v>#REF!</v>
      </c>
      <c r="AF441" s="692" t="e">
        <f t="shared" si="281"/>
        <v>#REF!</v>
      </c>
    </row>
    <row r="442" spans="1:33" ht="12.95" customHeight="1" outlineLevel="1">
      <c r="A442" s="325"/>
      <c r="B442" s="331" t="s">
        <v>1098</v>
      </c>
      <c r="C442" s="331" t="s">
        <v>1046</v>
      </c>
      <c r="D442" s="198">
        <f>SUM(D443:D444)</f>
        <v>0</v>
      </c>
      <c r="E442" s="198">
        <f>SUM(E443:E444)</f>
        <v>0</v>
      </c>
      <c r="F442" s="198">
        <f>SUM(F443:F444)</f>
        <v>0</v>
      </c>
      <c r="G442" s="198">
        <f>SUM(G443:G444)</f>
        <v>0</v>
      </c>
      <c r="H442" s="198">
        <f t="shared" si="282"/>
        <v>0</v>
      </c>
      <c r="I442" s="198">
        <f t="shared" ref="I442:N442" si="294">SUM(I443:I444)</f>
        <v>0</v>
      </c>
      <c r="J442" s="198">
        <f t="shared" si="294"/>
        <v>0</v>
      </c>
      <c r="K442" s="198">
        <f t="shared" si="294"/>
        <v>0</v>
      </c>
      <c r="L442" s="198">
        <f t="shared" si="294"/>
        <v>0</v>
      </c>
      <c r="M442" s="198">
        <f t="shared" si="294"/>
        <v>0</v>
      </c>
      <c r="N442" s="198">
        <f t="shared" si="294"/>
        <v>0</v>
      </c>
      <c r="O442" s="201">
        <f t="shared" si="275"/>
        <v>0</v>
      </c>
      <c r="P442" s="198">
        <f t="shared" ref="P442:U442" si="295">SUM(P443:P444)</f>
        <v>0</v>
      </c>
      <c r="Q442" s="198">
        <f t="shared" si="295"/>
        <v>0</v>
      </c>
      <c r="R442" s="198">
        <f t="shared" si="295"/>
        <v>0</v>
      </c>
      <c r="S442" s="198">
        <f t="shared" si="295"/>
        <v>0</v>
      </c>
      <c r="T442" s="198">
        <f t="shared" si="295"/>
        <v>0</v>
      </c>
      <c r="U442" s="198">
        <f t="shared" si="295"/>
        <v>0</v>
      </c>
      <c r="V442" s="201">
        <f>SUM(P442:U442)</f>
        <v>0</v>
      </c>
      <c r="W442" s="200">
        <f>O442+V442</f>
        <v>0</v>
      </c>
      <c r="X442" s="308">
        <f t="shared" si="279"/>
        <v>0</v>
      </c>
      <c r="Y442" s="198">
        <f>SUM(Y443:Y444)</f>
        <v>0</v>
      </c>
      <c r="Z442" s="198">
        <f>SUM(Z443:Z444)</f>
        <v>0</v>
      </c>
      <c r="AA442" s="198">
        <f>SUM(AA443:AA444)</f>
        <v>0</v>
      </c>
      <c r="AB442" s="308">
        <f t="shared" si="280"/>
        <v>0</v>
      </c>
      <c r="AC442" s="198">
        <f>SUM(AC443:AC444)</f>
        <v>0</v>
      </c>
      <c r="AD442" s="198">
        <f>SUM(AD443:AD444)</f>
        <v>0</v>
      </c>
      <c r="AE442" s="198">
        <f>SUM(AE443:AE444)</f>
        <v>0</v>
      </c>
      <c r="AF442" s="209">
        <f t="shared" si="281"/>
        <v>0</v>
      </c>
    </row>
    <row r="443" spans="1:33" ht="12.95" customHeight="1" outlineLevel="2">
      <c r="A443" s="325"/>
      <c r="B443" s="331"/>
      <c r="C443" s="337" t="s">
        <v>717</v>
      </c>
      <c r="D443" s="95">
        <f>'[97]营业成本表 (Hotel)'!F54</f>
        <v>0</v>
      </c>
      <c r="E443" s="95">
        <f>'[97]营业成本表 (Hotel)'!G54</f>
        <v>0</v>
      </c>
      <c r="F443" s="95">
        <f>'[97]营业成本表 (Hotel)'!H54</f>
        <v>0</v>
      </c>
      <c r="G443" s="95">
        <f>'[97]营业成本表 (Hotel)'!I54</f>
        <v>0</v>
      </c>
      <c r="H443" s="198">
        <f t="shared" si="282"/>
        <v>0</v>
      </c>
      <c r="I443" s="95">
        <f>'[97]营业成本表 (Hotel)'!K54</f>
        <v>0</v>
      </c>
      <c r="J443" s="95">
        <f>'[97]营业成本表 (Hotel)'!L54</f>
        <v>0</v>
      </c>
      <c r="K443" s="95">
        <f>'[97]营业成本表 (Hotel)'!M54</f>
        <v>0</v>
      </c>
      <c r="L443" s="95">
        <f>'[97]营业成本表 (Hotel)'!N54</f>
        <v>0</v>
      </c>
      <c r="M443" s="95">
        <f>'[97]营业成本表 (Hotel)'!O54</f>
        <v>0</v>
      </c>
      <c r="N443" s="95">
        <f>'[97]营业成本表 (Hotel)'!P54</f>
        <v>0</v>
      </c>
      <c r="O443" s="201">
        <f t="shared" si="275"/>
        <v>0</v>
      </c>
      <c r="P443" s="95">
        <f>'[97]营业成本表 (Hotel)'!R54</f>
        <v>0</v>
      </c>
      <c r="Q443" s="95">
        <f>'[97]营业成本表 (Hotel)'!S54</f>
        <v>0</v>
      </c>
      <c r="R443" s="95">
        <f>'[97]营业成本表 (Hotel)'!T54</f>
        <v>0</v>
      </c>
      <c r="S443" s="95">
        <f>'[97]营业成本表 (Hotel)'!U54</f>
        <v>0</v>
      </c>
      <c r="T443" s="95">
        <f>'[97]营业成本表 (Hotel)'!V54</f>
        <v>0</v>
      </c>
      <c r="U443" s="95">
        <f>'[97]营业成本表 (Hotel)'!W54</f>
        <v>0</v>
      </c>
      <c r="V443" s="201">
        <f>SUM(P443:U443)</f>
        <v>0</v>
      </c>
      <c r="W443" s="200">
        <f>O443+V443</f>
        <v>0</v>
      </c>
      <c r="X443" s="308">
        <f t="shared" si="279"/>
        <v>0</v>
      </c>
      <c r="Y443" s="95"/>
      <c r="Z443" s="95"/>
      <c r="AA443" s="198">
        <f t="shared" si="285"/>
        <v>0</v>
      </c>
      <c r="AB443" s="308">
        <f t="shared" si="280"/>
        <v>0</v>
      </c>
      <c r="AC443" s="95"/>
      <c r="AD443" s="95"/>
      <c r="AE443" s="198">
        <f>AC443+AD443</f>
        <v>0</v>
      </c>
      <c r="AF443" s="308">
        <f t="shared" si="281"/>
        <v>0</v>
      </c>
    </row>
    <row r="444" spans="1:33" ht="12.95" customHeight="1" outlineLevel="2">
      <c r="A444" s="325"/>
      <c r="B444" s="331"/>
      <c r="C444" s="337" t="s">
        <v>1042</v>
      </c>
      <c r="D444" s="95">
        <f>'[97]营业成本表 (Hotel)'!F55</f>
        <v>0</v>
      </c>
      <c r="E444" s="95">
        <f>'[97]营业成本表 (Hotel)'!G55</f>
        <v>0</v>
      </c>
      <c r="F444" s="95">
        <f>'[97]营业成本表 (Hotel)'!H55</f>
        <v>0</v>
      </c>
      <c r="G444" s="95">
        <f>'[97]营业成本表 (Hotel)'!I55</f>
        <v>0</v>
      </c>
      <c r="H444" s="198">
        <f t="shared" si="282"/>
        <v>0</v>
      </c>
      <c r="I444" s="95">
        <f>'[97]营业成本表 (Hotel)'!K55</f>
        <v>0</v>
      </c>
      <c r="J444" s="95">
        <f>'[97]营业成本表 (Hotel)'!L55</f>
        <v>0</v>
      </c>
      <c r="K444" s="95">
        <f>'[97]营业成本表 (Hotel)'!M55</f>
        <v>0</v>
      </c>
      <c r="L444" s="95">
        <f>'[97]营业成本表 (Hotel)'!N55</f>
        <v>0</v>
      </c>
      <c r="M444" s="95">
        <f>'[97]营业成本表 (Hotel)'!O55</f>
        <v>0</v>
      </c>
      <c r="N444" s="95">
        <f>'[97]营业成本表 (Hotel)'!P55</f>
        <v>0</v>
      </c>
      <c r="O444" s="201">
        <f t="shared" si="275"/>
        <v>0</v>
      </c>
      <c r="P444" s="95">
        <f>'[97]营业成本表 (Hotel)'!R55</f>
        <v>0</v>
      </c>
      <c r="Q444" s="95">
        <f>'[97]营业成本表 (Hotel)'!S55</f>
        <v>0</v>
      </c>
      <c r="R444" s="95">
        <f>'[97]营业成本表 (Hotel)'!T55</f>
        <v>0</v>
      </c>
      <c r="S444" s="95">
        <f>'[97]营业成本表 (Hotel)'!U55</f>
        <v>0</v>
      </c>
      <c r="T444" s="95">
        <f>'[97]营业成本表 (Hotel)'!V55</f>
        <v>0</v>
      </c>
      <c r="U444" s="95">
        <f>'[97]营业成本表 (Hotel)'!W55</f>
        <v>0</v>
      </c>
      <c r="V444" s="201">
        <f>SUM(P444:U444)</f>
        <v>0</v>
      </c>
      <c r="W444" s="200">
        <f>O444+V444</f>
        <v>0</v>
      </c>
      <c r="X444" s="308">
        <f t="shared" si="279"/>
        <v>0</v>
      </c>
      <c r="Y444" s="95"/>
      <c r="Z444" s="95"/>
      <c r="AA444" s="198">
        <f t="shared" si="285"/>
        <v>0</v>
      </c>
      <c r="AB444" s="308">
        <f t="shared" si="280"/>
        <v>0</v>
      </c>
      <c r="AC444" s="95"/>
      <c r="AD444" s="95"/>
      <c r="AE444" s="198">
        <f>AC444+AD444</f>
        <v>0</v>
      </c>
      <c r="AF444" s="308">
        <f t="shared" si="281"/>
        <v>0</v>
      </c>
    </row>
    <row r="445" spans="1:33" ht="12.95" customHeight="1" outlineLevel="1">
      <c r="A445" s="325"/>
      <c r="B445" s="331" t="s">
        <v>1082</v>
      </c>
      <c r="C445" s="331" t="s">
        <v>1069</v>
      </c>
      <c r="D445" s="95">
        <f>'[97]营业成本表 (Hotel)'!F56</f>
        <v>2534.3827590000001</v>
      </c>
      <c r="E445" s="95">
        <f>'[97]营业成本表 (Hotel)'!G56</f>
        <v>246.0205859494429</v>
      </c>
      <c r="F445" s="95">
        <f>'[97]营业成本表 (Hotel)'!H56</f>
        <v>231.4722881043327</v>
      </c>
      <c r="G445" s="95">
        <f>'[97]营业成本表 (Hotel)'!I56</f>
        <v>252.535776051185</v>
      </c>
      <c r="H445" s="198">
        <f t="shared" si="282"/>
        <v>3264.411409104961</v>
      </c>
      <c r="I445" s="95">
        <f>'[97]营业成本表 (Hotel)'!K56</f>
        <v>263.62205729747416</v>
      </c>
      <c r="J445" s="95">
        <f>'[97]营业成本表 (Hotel)'!L56</f>
        <v>262.6323840049775</v>
      </c>
      <c r="K445" s="95">
        <f>'[97]营业成本表 (Hotel)'!M56</f>
        <v>241.48794427040326</v>
      </c>
      <c r="L445" s="95">
        <f>'[97]营业成本表 (Hotel)'!N56</f>
        <v>244.40838089060094</v>
      </c>
      <c r="M445" s="95">
        <f>'[97]营业成本表 (Hotel)'!O56</f>
        <v>294.58390308648518</v>
      </c>
      <c r="N445" s="95">
        <f>'[97]营业成本表 (Hotel)'!P56</f>
        <v>314.52874543035074</v>
      </c>
      <c r="O445" s="201">
        <f t="shared" si="275"/>
        <v>1621.2634149802916</v>
      </c>
      <c r="P445" s="95">
        <f>'[97]营业成本表 (Hotel)'!R56</f>
        <v>362.34773849692164</v>
      </c>
      <c r="Q445" s="95">
        <f>'[97]营业成本表 (Hotel)'!S56</f>
        <v>383.43886683443736</v>
      </c>
      <c r="R445" s="95">
        <f>'[97]营业成本表 (Hotel)'!T56</f>
        <v>298.87170050572604</v>
      </c>
      <c r="S445" s="95">
        <f>'[97]营业成本表 (Hotel)'!U56</f>
        <v>250.59766782233851</v>
      </c>
      <c r="T445" s="95">
        <f>'[97]营业成本表 (Hotel)'!V56</f>
        <v>235.60447915106587</v>
      </c>
      <c r="U445" s="95">
        <f>'[97]营业成本表 (Hotel)'!W56</f>
        <v>262.91804540738406</v>
      </c>
      <c r="V445" s="201">
        <f t="shared" si="277"/>
        <v>1793.7784982178732</v>
      </c>
      <c r="W445" s="200">
        <f t="shared" si="278"/>
        <v>3415.0419131981648</v>
      </c>
      <c r="X445" s="308">
        <f t="shared" si="279"/>
        <v>4.6143235400130989E-2</v>
      </c>
      <c r="Y445" s="95" t="e">
        <f>'C11-酒店专用表'!#REF!</f>
        <v>#REF!</v>
      </c>
      <c r="Z445" s="95" t="e">
        <f>'C11-酒店专用表'!#REF!</f>
        <v>#REF!</v>
      </c>
      <c r="AA445" s="198" t="e">
        <f t="shared" si="285"/>
        <v>#REF!</v>
      </c>
      <c r="AB445" s="308" t="e">
        <f t="shared" si="280"/>
        <v>#REF!</v>
      </c>
      <c r="AC445" s="95" t="e">
        <f>'C11-酒店专用表'!#REF!</f>
        <v>#REF!</v>
      </c>
      <c r="AD445" s="95" t="e">
        <f>'C11-酒店专用表'!#REF!</f>
        <v>#REF!</v>
      </c>
      <c r="AE445" s="198" t="e">
        <f>AC445+AD445</f>
        <v>#REF!</v>
      </c>
      <c r="AF445" s="308" t="e">
        <f t="shared" si="281"/>
        <v>#REF!</v>
      </c>
    </row>
    <row r="446" spans="1:33" ht="12.95" customHeight="1" outlineLevel="1">
      <c r="A446" s="325"/>
      <c r="B446" s="331" t="s">
        <v>1083</v>
      </c>
      <c r="C446" s="331" t="s">
        <v>1070</v>
      </c>
      <c r="D446" s="95">
        <f>'[97]营业成本表 (Hotel)'!F57</f>
        <v>563.25759699999992</v>
      </c>
      <c r="E446" s="95">
        <f>'[97]营业成本表 (Hotel)'!G57</f>
        <v>84.613477000000017</v>
      </c>
      <c r="F446" s="95">
        <f>'[97]营业成本表 (Hotel)'!H57</f>
        <v>89.613476999999989</v>
      </c>
      <c r="G446" s="95">
        <f>'[97]营业成本表 (Hotel)'!I57</f>
        <v>89.613476999999989</v>
      </c>
      <c r="H446" s="198">
        <f t="shared" si="282"/>
        <v>827.09802799999989</v>
      </c>
      <c r="I446" s="95">
        <f>'[97]营业成本表 (Hotel)'!K57</f>
        <v>94.442576000000003</v>
      </c>
      <c r="J446" s="95">
        <f>'[97]营业成本表 (Hotel)'!L57</f>
        <v>57.148912000000003</v>
      </c>
      <c r="K446" s="95">
        <f>'[97]营业成本表 (Hotel)'!M57</f>
        <v>69.624316999999991</v>
      </c>
      <c r="L446" s="95">
        <f>'[97]营业成本表 (Hotel)'!N57</f>
        <v>76.19116799999999</v>
      </c>
      <c r="M446" s="95">
        <f>'[97]营业成本表 (Hotel)'!O57</f>
        <v>70.059766999999994</v>
      </c>
      <c r="N446" s="95">
        <f>'[97]营业成本表 (Hotel)'!P57</f>
        <v>75.473380000000006</v>
      </c>
      <c r="O446" s="201">
        <f t="shared" si="275"/>
        <v>442.94011999999998</v>
      </c>
      <c r="P446" s="95">
        <f>'[97]营业成本表 (Hotel)'!R57</f>
        <v>59.849992999999991</v>
      </c>
      <c r="Q446" s="95">
        <f>'[97]营业成本表 (Hotel)'!S57</f>
        <v>85.043469999999999</v>
      </c>
      <c r="R446" s="95">
        <f>'[97]营业成本表 (Hotel)'!T57</f>
        <v>85.405869999999993</v>
      </c>
      <c r="S446" s="95">
        <f>'[97]营业成本表 (Hotel)'!U57</f>
        <v>88.405869999999993</v>
      </c>
      <c r="T446" s="95">
        <f>'[97]营业成本表 (Hotel)'!V57</f>
        <v>89.405869999999993</v>
      </c>
      <c r="U446" s="95">
        <f>'[97]营业成本表 (Hotel)'!W57</f>
        <v>89.405869999999993</v>
      </c>
      <c r="V446" s="201">
        <f t="shared" si="277"/>
        <v>497.51694299999997</v>
      </c>
      <c r="W446" s="200">
        <f t="shared" si="278"/>
        <v>940.45706299999995</v>
      </c>
      <c r="X446" s="308">
        <f t="shared" si="279"/>
        <v>0.13705634781177367</v>
      </c>
      <c r="Y446" s="95" t="e">
        <f>'C11-酒店专用表'!#REF!</f>
        <v>#REF!</v>
      </c>
      <c r="Z446" s="95" t="e">
        <f>'C11-酒店专用表'!#REF!</f>
        <v>#REF!</v>
      </c>
      <c r="AA446" s="198" t="e">
        <f t="shared" si="285"/>
        <v>#REF!</v>
      </c>
      <c r="AB446" s="308" t="e">
        <f t="shared" si="280"/>
        <v>#REF!</v>
      </c>
      <c r="AC446" s="95" t="e">
        <f>'C11-酒店专用表'!#REF!</f>
        <v>#REF!</v>
      </c>
      <c r="AD446" s="95" t="e">
        <f>'C11-酒店专用表'!#REF!</f>
        <v>#REF!</v>
      </c>
      <c r="AE446" s="198" t="e">
        <f>AC446+AD446</f>
        <v>#REF!</v>
      </c>
      <c r="AF446" s="308" t="e">
        <f t="shared" si="281"/>
        <v>#REF!</v>
      </c>
    </row>
    <row r="447" spans="1:33" ht="12.95" customHeight="1" outlineLevel="1">
      <c r="A447" s="325"/>
      <c r="B447" s="331" t="s">
        <v>1095</v>
      </c>
      <c r="C447" s="331" t="s">
        <v>1071</v>
      </c>
      <c r="D447" s="198">
        <f>SUM(D448:D451)</f>
        <v>0</v>
      </c>
      <c r="E447" s="198">
        <f>SUM(E448:E451)</f>
        <v>0</v>
      </c>
      <c r="F447" s="198">
        <f>SUM(F448:F451)</f>
        <v>0</v>
      </c>
      <c r="G447" s="198">
        <f>SUM(G448:G451)</f>
        <v>0</v>
      </c>
      <c r="H447" s="198">
        <f t="shared" si="282"/>
        <v>0</v>
      </c>
      <c r="I447" s="198">
        <f t="shared" ref="I447:N447" si="296">SUM(I448:I451)</f>
        <v>0</v>
      </c>
      <c r="J447" s="198">
        <f t="shared" si="296"/>
        <v>0</v>
      </c>
      <c r="K447" s="198">
        <f t="shared" si="296"/>
        <v>0</v>
      </c>
      <c r="L447" s="198">
        <f t="shared" si="296"/>
        <v>0</v>
      </c>
      <c r="M447" s="198">
        <f t="shared" si="296"/>
        <v>0</v>
      </c>
      <c r="N447" s="198">
        <f t="shared" si="296"/>
        <v>0</v>
      </c>
      <c r="O447" s="200">
        <f t="shared" si="275"/>
        <v>0</v>
      </c>
      <c r="P447" s="198">
        <f t="shared" ref="P447:U447" si="297">SUM(P448:P451)</f>
        <v>0</v>
      </c>
      <c r="Q447" s="198">
        <f t="shared" si="297"/>
        <v>0</v>
      </c>
      <c r="R447" s="198">
        <f t="shared" si="297"/>
        <v>0</v>
      </c>
      <c r="S447" s="198">
        <f t="shared" si="297"/>
        <v>0</v>
      </c>
      <c r="T447" s="198">
        <f t="shared" si="297"/>
        <v>0</v>
      </c>
      <c r="U447" s="198">
        <f t="shared" si="297"/>
        <v>0</v>
      </c>
      <c r="V447" s="200">
        <f t="shared" si="277"/>
        <v>0</v>
      </c>
      <c r="W447" s="200">
        <f t="shared" si="278"/>
        <v>0</v>
      </c>
      <c r="X447" s="209">
        <f t="shared" si="279"/>
        <v>0</v>
      </c>
      <c r="Y447" s="198">
        <f>SUM(Y448:Y451)</f>
        <v>0</v>
      </c>
      <c r="Z447" s="198">
        <f>SUM(Z448:Z451)</f>
        <v>0</v>
      </c>
      <c r="AA447" s="198">
        <f>SUM(AA448:AA451)</f>
        <v>0</v>
      </c>
      <c r="AB447" s="209">
        <f t="shared" si="280"/>
        <v>0</v>
      </c>
      <c r="AC447" s="198">
        <f>SUM(AC448:AC451)</f>
        <v>0</v>
      </c>
      <c r="AD447" s="198">
        <f>SUM(AD448:AD451)</f>
        <v>0</v>
      </c>
      <c r="AE447" s="198">
        <f>SUM(AE448:AE451)</f>
        <v>0</v>
      </c>
      <c r="AF447" s="209">
        <f t="shared" si="281"/>
        <v>0</v>
      </c>
    </row>
    <row r="448" spans="1:33" ht="12.95" customHeight="1" outlineLevel="2">
      <c r="A448" s="325"/>
      <c r="B448" s="331"/>
      <c r="C448" s="338" t="s">
        <v>1043</v>
      </c>
      <c r="D448" s="95"/>
      <c r="E448" s="95"/>
      <c r="F448" s="95"/>
      <c r="G448" s="95"/>
      <c r="H448" s="198">
        <f t="shared" si="282"/>
        <v>0</v>
      </c>
      <c r="I448" s="95"/>
      <c r="J448" s="95"/>
      <c r="K448" s="95"/>
      <c r="L448" s="95"/>
      <c r="M448" s="95"/>
      <c r="N448" s="95"/>
      <c r="O448" s="201">
        <f t="shared" si="275"/>
        <v>0</v>
      </c>
      <c r="P448" s="95"/>
      <c r="Q448" s="95"/>
      <c r="R448" s="95"/>
      <c r="S448" s="95"/>
      <c r="T448" s="95"/>
      <c r="U448" s="95"/>
      <c r="V448" s="201">
        <f t="shared" si="277"/>
        <v>0</v>
      </c>
      <c r="W448" s="200">
        <f t="shared" si="278"/>
        <v>0</v>
      </c>
      <c r="X448" s="308">
        <f t="shared" si="279"/>
        <v>0</v>
      </c>
      <c r="Y448" s="95"/>
      <c r="Z448" s="95"/>
      <c r="AA448" s="198">
        <f t="shared" si="285"/>
        <v>0</v>
      </c>
      <c r="AB448" s="308">
        <f t="shared" si="280"/>
        <v>0</v>
      </c>
      <c r="AC448" s="95"/>
      <c r="AD448" s="95"/>
      <c r="AE448" s="198">
        <f t="shared" ref="AE448:AE453" si="298">AC448+AD448</f>
        <v>0</v>
      </c>
      <c r="AF448" s="308">
        <f t="shared" si="281"/>
        <v>0</v>
      </c>
    </row>
    <row r="449" spans="1:32" ht="12.95" customHeight="1" outlineLevel="2">
      <c r="A449" s="325"/>
      <c r="B449" s="331"/>
      <c r="C449" s="338" t="s">
        <v>1044</v>
      </c>
      <c r="D449" s="95"/>
      <c r="E449" s="95"/>
      <c r="F449" s="95"/>
      <c r="G449" s="95"/>
      <c r="H449" s="198">
        <f t="shared" si="282"/>
        <v>0</v>
      </c>
      <c r="I449" s="95"/>
      <c r="J449" s="95"/>
      <c r="K449" s="95"/>
      <c r="L449" s="95"/>
      <c r="M449" s="95"/>
      <c r="N449" s="95"/>
      <c r="O449" s="201">
        <f t="shared" si="275"/>
        <v>0</v>
      </c>
      <c r="P449" s="95"/>
      <c r="Q449" s="95"/>
      <c r="R449" s="95"/>
      <c r="S449" s="95"/>
      <c r="T449" s="95"/>
      <c r="U449" s="95"/>
      <c r="V449" s="201">
        <f t="shared" si="277"/>
        <v>0</v>
      </c>
      <c r="W449" s="200">
        <f t="shared" si="278"/>
        <v>0</v>
      </c>
      <c r="X449" s="308">
        <f t="shared" si="279"/>
        <v>0</v>
      </c>
      <c r="Y449" s="95"/>
      <c r="Z449" s="95"/>
      <c r="AA449" s="198">
        <f t="shared" si="285"/>
        <v>0</v>
      </c>
      <c r="AB449" s="308">
        <f t="shared" si="280"/>
        <v>0</v>
      </c>
      <c r="AC449" s="95"/>
      <c r="AD449" s="95"/>
      <c r="AE449" s="198">
        <f t="shared" si="298"/>
        <v>0</v>
      </c>
      <c r="AF449" s="308">
        <f t="shared" si="281"/>
        <v>0</v>
      </c>
    </row>
    <row r="450" spans="1:32" ht="12.95" customHeight="1" outlineLevel="2">
      <c r="A450" s="325"/>
      <c r="B450" s="331"/>
      <c r="C450" s="338" t="s">
        <v>1045</v>
      </c>
      <c r="D450" s="95"/>
      <c r="E450" s="95"/>
      <c r="F450" s="95"/>
      <c r="G450" s="95"/>
      <c r="H450" s="198">
        <f t="shared" si="282"/>
        <v>0</v>
      </c>
      <c r="I450" s="95"/>
      <c r="J450" s="95"/>
      <c r="K450" s="95"/>
      <c r="L450" s="95"/>
      <c r="M450" s="95"/>
      <c r="N450" s="95"/>
      <c r="O450" s="201">
        <f t="shared" si="275"/>
        <v>0</v>
      </c>
      <c r="P450" s="95"/>
      <c r="Q450" s="95"/>
      <c r="R450" s="95"/>
      <c r="S450" s="95"/>
      <c r="T450" s="95"/>
      <c r="U450" s="95"/>
      <c r="V450" s="201">
        <f t="shared" si="277"/>
        <v>0</v>
      </c>
      <c r="W450" s="200">
        <f t="shared" si="278"/>
        <v>0</v>
      </c>
      <c r="X450" s="308">
        <f t="shared" si="279"/>
        <v>0</v>
      </c>
      <c r="Y450" s="95"/>
      <c r="Z450" s="95"/>
      <c r="AA450" s="198">
        <f t="shared" si="285"/>
        <v>0</v>
      </c>
      <c r="AB450" s="308">
        <f t="shared" si="280"/>
        <v>0</v>
      </c>
      <c r="AC450" s="95"/>
      <c r="AD450" s="95"/>
      <c r="AE450" s="198">
        <f t="shared" si="298"/>
        <v>0</v>
      </c>
      <c r="AF450" s="308">
        <f t="shared" si="281"/>
        <v>0</v>
      </c>
    </row>
    <row r="451" spans="1:32" ht="12.95" customHeight="1" outlineLevel="2">
      <c r="A451" s="325"/>
      <c r="B451" s="331"/>
      <c r="C451" s="338" t="s">
        <v>1042</v>
      </c>
      <c r="D451" s="95"/>
      <c r="E451" s="95"/>
      <c r="F451" s="95"/>
      <c r="G451" s="95"/>
      <c r="H451" s="198">
        <f t="shared" si="282"/>
        <v>0</v>
      </c>
      <c r="I451" s="95"/>
      <c r="J451" s="95"/>
      <c r="K451" s="95"/>
      <c r="L451" s="95"/>
      <c r="M451" s="95"/>
      <c r="N451" s="95"/>
      <c r="O451" s="201">
        <f t="shared" si="275"/>
        <v>0</v>
      </c>
      <c r="P451" s="95"/>
      <c r="Q451" s="95"/>
      <c r="R451" s="95"/>
      <c r="S451" s="95"/>
      <c r="T451" s="95"/>
      <c r="U451" s="95"/>
      <c r="V451" s="201">
        <f t="shared" si="277"/>
        <v>0</v>
      </c>
      <c r="W451" s="200">
        <f t="shared" si="278"/>
        <v>0</v>
      </c>
      <c r="X451" s="308">
        <f t="shared" si="279"/>
        <v>0</v>
      </c>
      <c r="Y451" s="95"/>
      <c r="Z451" s="95"/>
      <c r="AA451" s="198">
        <f t="shared" si="285"/>
        <v>0</v>
      </c>
      <c r="AB451" s="308">
        <f t="shared" si="280"/>
        <v>0</v>
      </c>
      <c r="AC451" s="95"/>
      <c r="AD451" s="95"/>
      <c r="AE451" s="198">
        <f t="shared" si="298"/>
        <v>0</v>
      </c>
      <c r="AF451" s="308">
        <f t="shared" si="281"/>
        <v>0</v>
      </c>
    </row>
    <row r="452" spans="1:32" ht="12.95" customHeight="1" outlineLevel="1">
      <c r="A452" s="325"/>
      <c r="B452" s="331" t="s">
        <v>1084</v>
      </c>
      <c r="C452" s="338"/>
      <c r="D452" s="95">
        <f>'[97]营业成本表 (Hotel)'!F63</f>
        <v>0</v>
      </c>
      <c r="E452" s="95">
        <f>'[97]营业成本表 (Hotel)'!G63</f>
        <v>0</v>
      </c>
      <c r="F452" s="95">
        <f>'[97]营业成本表 (Hotel)'!H63</f>
        <v>0</v>
      </c>
      <c r="G452" s="95">
        <f>'[97]营业成本表 (Hotel)'!I63</f>
        <v>0</v>
      </c>
      <c r="H452" s="198">
        <f t="shared" si="282"/>
        <v>0</v>
      </c>
      <c r="I452" s="95">
        <f>'[97]营业成本表 (Hotel)'!K63</f>
        <v>0</v>
      </c>
      <c r="J452" s="95">
        <f>'[97]营业成本表 (Hotel)'!L63</f>
        <v>0</v>
      </c>
      <c r="K452" s="95">
        <f>'[97]营业成本表 (Hotel)'!M63</f>
        <v>0</v>
      </c>
      <c r="L452" s="95">
        <f>'[97]营业成本表 (Hotel)'!N63</f>
        <v>0</v>
      </c>
      <c r="M452" s="95">
        <f>'[97]营业成本表 (Hotel)'!O63</f>
        <v>0</v>
      </c>
      <c r="N452" s="95">
        <f>'[97]营业成本表 (Hotel)'!P63</f>
        <v>0</v>
      </c>
      <c r="O452" s="201">
        <f t="shared" si="275"/>
        <v>0</v>
      </c>
      <c r="P452" s="95">
        <f>'[97]营业成本表 (Hotel)'!R63</f>
        <v>0</v>
      </c>
      <c r="Q452" s="95">
        <f>'[97]营业成本表 (Hotel)'!S63</f>
        <v>0</v>
      </c>
      <c r="R452" s="95">
        <f>'[97]营业成本表 (Hotel)'!T63</f>
        <v>0</v>
      </c>
      <c r="S452" s="95">
        <f>'[97]营业成本表 (Hotel)'!U63</f>
        <v>0</v>
      </c>
      <c r="T452" s="95">
        <f>'[97]营业成本表 (Hotel)'!V63</f>
        <v>0</v>
      </c>
      <c r="U452" s="95">
        <f>'[97]营业成本表 (Hotel)'!W63</f>
        <v>0</v>
      </c>
      <c r="V452" s="201">
        <f t="shared" si="277"/>
        <v>0</v>
      </c>
      <c r="W452" s="200">
        <f t="shared" si="278"/>
        <v>0</v>
      </c>
      <c r="X452" s="308">
        <f t="shared" si="279"/>
        <v>0</v>
      </c>
      <c r="Y452" s="95"/>
      <c r="Z452" s="95"/>
      <c r="AA452" s="198">
        <f t="shared" si="285"/>
        <v>0</v>
      </c>
      <c r="AB452" s="308">
        <f t="shared" si="280"/>
        <v>0</v>
      </c>
      <c r="AC452" s="95"/>
      <c r="AD452" s="95"/>
      <c r="AE452" s="198">
        <f t="shared" si="298"/>
        <v>0</v>
      </c>
      <c r="AF452" s="308">
        <f t="shared" si="281"/>
        <v>0</v>
      </c>
    </row>
    <row r="453" spans="1:32" ht="12.95" customHeight="1" outlineLevel="1">
      <c r="A453" s="325"/>
      <c r="B453" s="331" t="s">
        <v>1085</v>
      </c>
      <c r="C453" s="338"/>
      <c r="D453" s="95">
        <f>'[97]营业成本表 (Hotel)'!F64</f>
        <v>0</v>
      </c>
      <c r="E453" s="95">
        <f>'[97]营业成本表 (Hotel)'!G64</f>
        <v>0</v>
      </c>
      <c r="F453" s="95">
        <f>'[97]营业成本表 (Hotel)'!H64</f>
        <v>0</v>
      </c>
      <c r="G453" s="95">
        <f>'[97]营业成本表 (Hotel)'!I64</f>
        <v>0</v>
      </c>
      <c r="H453" s="198">
        <f t="shared" si="282"/>
        <v>0</v>
      </c>
      <c r="I453" s="95">
        <f>'[97]营业成本表 (Hotel)'!K64</f>
        <v>0</v>
      </c>
      <c r="J453" s="95">
        <f>'[97]营业成本表 (Hotel)'!L64</f>
        <v>0</v>
      </c>
      <c r="K453" s="95">
        <f>'[97]营业成本表 (Hotel)'!M64</f>
        <v>0</v>
      </c>
      <c r="L453" s="95">
        <f>'[97]营业成本表 (Hotel)'!N64</f>
        <v>0</v>
      </c>
      <c r="M453" s="95">
        <f>'[97]营业成本表 (Hotel)'!O64</f>
        <v>0</v>
      </c>
      <c r="N453" s="95">
        <f>'[97]营业成本表 (Hotel)'!P64</f>
        <v>0</v>
      </c>
      <c r="O453" s="201">
        <f t="shared" si="275"/>
        <v>0</v>
      </c>
      <c r="P453" s="95">
        <f>'[97]营业成本表 (Hotel)'!R64</f>
        <v>0</v>
      </c>
      <c r="Q453" s="95">
        <f>'[97]营业成本表 (Hotel)'!S64</f>
        <v>0</v>
      </c>
      <c r="R453" s="95">
        <f>'[97]营业成本表 (Hotel)'!T64</f>
        <v>0</v>
      </c>
      <c r="S453" s="95">
        <f>'[97]营业成本表 (Hotel)'!U64</f>
        <v>0</v>
      </c>
      <c r="T453" s="95">
        <f>'[97]营业成本表 (Hotel)'!V64</f>
        <v>0</v>
      </c>
      <c r="U453" s="95">
        <f>'[97]营业成本表 (Hotel)'!W64</f>
        <v>0</v>
      </c>
      <c r="V453" s="201">
        <f t="shared" si="277"/>
        <v>0</v>
      </c>
      <c r="W453" s="200">
        <f t="shared" si="278"/>
        <v>0</v>
      </c>
      <c r="X453" s="308">
        <f t="shared" si="279"/>
        <v>0</v>
      </c>
      <c r="Y453" s="95"/>
      <c r="Z453" s="95"/>
      <c r="AA453" s="198">
        <f t="shared" si="285"/>
        <v>0</v>
      </c>
      <c r="AB453" s="308">
        <f t="shared" si="280"/>
        <v>0</v>
      </c>
      <c r="AC453" s="95"/>
      <c r="AD453" s="95"/>
      <c r="AE453" s="198">
        <f t="shared" si="298"/>
        <v>0</v>
      </c>
      <c r="AF453" s="308">
        <f t="shared" si="281"/>
        <v>0</v>
      </c>
    </row>
    <row r="454" spans="1:32" ht="12.95" customHeight="1" outlineLevel="1">
      <c r="A454" s="325"/>
      <c r="B454" s="331" t="s">
        <v>1086</v>
      </c>
      <c r="C454" s="339" t="s">
        <v>1072</v>
      </c>
      <c r="D454" s="198">
        <f>SUM(D455:D456)</f>
        <v>1025.8000219999999</v>
      </c>
      <c r="E454" s="198">
        <f>SUM(E455:E456)</f>
        <v>145.59493867999998</v>
      </c>
      <c r="F454" s="198">
        <f>SUM(F455:F456)</f>
        <v>141.57881515999998</v>
      </c>
      <c r="G454" s="198">
        <f>SUM(G455:G456)</f>
        <v>102.33747609000001</v>
      </c>
      <c r="H454" s="198">
        <f t="shared" si="282"/>
        <v>1415.31125193</v>
      </c>
      <c r="I454" s="198">
        <f t="shared" ref="I454:N454" si="299">SUM(I455:I456)</f>
        <v>109.09169016999999</v>
      </c>
      <c r="J454" s="198">
        <f t="shared" si="299"/>
        <v>72.840806689999994</v>
      </c>
      <c r="K454" s="198">
        <f t="shared" si="299"/>
        <v>154.35687325000001</v>
      </c>
      <c r="L454" s="198">
        <f t="shared" si="299"/>
        <v>142.02415565000001</v>
      </c>
      <c r="M454" s="198">
        <f t="shared" si="299"/>
        <v>160.87678731</v>
      </c>
      <c r="N454" s="198">
        <f t="shared" si="299"/>
        <v>120.06280777000001</v>
      </c>
      <c r="O454" s="200">
        <f>SUM(I454:N454)</f>
        <v>759.25312084000007</v>
      </c>
      <c r="P454" s="198">
        <f t="shared" ref="P454:U454" si="300">SUM(P455:P456)</f>
        <v>98.353760080000001</v>
      </c>
      <c r="Q454" s="198">
        <f t="shared" si="300"/>
        <v>101.81686902</v>
      </c>
      <c r="R454" s="198">
        <f t="shared" si="300"/>
        <v>163.36337413000001</v>
      </c>
      <c r="S454" s="198">
        <f t="shared" si="300"/>
        <v>169.07461967</v>
      </c>
      <c r="T454" s="198">
        <f t="shared" si="300"/>
        <v>576.35173298000007</v>
      </c>
      <c r="U454" s="198">
        <f t="shared" si="300"/>
        <v>-303.80944210999996</v>
      </c>
      <c r="V454" s="200">
        <f>SUM(P454:U454)</f>
        <v>805.15091376999999</v>
      </c>
      <c r="W454" s="200">
        <f>O454+V454</f>
        <v>1564.4040346100001</v>
      </c>
      <c r="X454" s="209">
        <f>IF(H454=0,0,W454/H454-1)</f>
        <v>0.10534275232864054</v>
      </c>
      <c r="Y454" s="198" t="e">
        <f>SUM(Y455:Y456)</f>
        <v>#REF!</v>
      </c>
      <c r="Z454" s="198" t="e">
        <f>SUM(Z455:Z456)</f>
        <v>#REF!</v>
      </c>
      <c r="AA454" s="198" t="e">
        <f>SUM(AA455:AA456)</f>
        <v>#REF!</v>
      </c>
      <c r="AB454" s="209" t="e">
        <f>IF(W454=0,0,AA454/W454-1)</f>
        <v>#REF!</v>
      </c>
      <c r="AC454" s="198" t="e">
        <f>SUM(AC455:AC456)</f>
        <v>#REF!</v>
      </c>
      <c r="AD454" s="198" t="e">
        <f>SUM(AD455:AD456)</f>
        <v>#REF!</v>
      </c>
      <c r="AE454" s="198" t="e">
        <f>SUM(AE455:AE456)</f>
        <v>#REF!</v>
      </c>
      <c r="AF454" s="209" t="e">
        <f>IF(AA454=0,0,AE454/AA454-1)</f>
        <v>#REF!</v>
      </c>
    </row>
    <row r="455" spans="1:32" ht="12.95" customHeight="1" outlineLevel="2">
      <c r="A455" s="325"/>
      <c r="B455" s="331"/>
      <c r="C455" s="340" t="s">
        <v>1073</v>
      </c>
      <c r="D455" s="95">
        <f>'[97]营业成本表 (Hotel)'!F66</f>
        <v>568.16656799999998</v>
      </c>
      <c r="E455" s="95">
        <f>'[97]营业成本表 (Hotel)'!G66</f>
        <v>72.711721080000004</v>
      </c>
      <c r="F455" s="95">
        <f>'[97]营业成本表 (Hotel)'!H66</f>
        <v>70.660606079999994</v>
      </c>
      <c r="G455" s="95">
        <f>'[97]营业成本表 (Hotel)'!I66</f>
        <v>58.858768680000004</v>
      </c>
      <c r="H455" s="198">
        <f t="shared" si="282"/>
        <v>770.39766383999995</v>
      </c>
      <c r="I455" s="95">
        <f>'[97]营业成本表 (Hotel)'!K66</f>
        <v>64.198850899999996</v>
      </c>
      <c r="J455" s="95">
        <f>'[97]营业成本表 (Hotel)'!L66</f>
        <v>50.463034110000002</v>
      </c>
      <c r="K455" s="95">
        <f>'[97]营业成本表 (Hotel)'!M66</f>
        <v>75.614938370000004</v>
      </c>
      <c r="L455" s="95">
        <f>'[97]营业成本表 (Hotel)'!N66</f>
        <v>72.129507109999992</v>
      </c>
      <c r="M455" s="95">
        <f>'[97]营业成本表 (Hotel)'!O66</f>
        <v>78.818095790000001</v>
      </c>
      <c r="N455" s="95">
        <f>'[97]营业成本表 (Hotel)'!P66</f>
        <v>66.403150730000007</v>
      </c>
      <c r="O455" s="201">
        <f t="shared" ref="O455:O465" si="301">SUM(I455:N455)</f>
        <v>407.62757700999998</v>
      </c>
      <c r="P455" s="95">
        <f>'[97]营业成本表 (Hotel)'!R66</f>
        <v>59.298562100000005</v>
      </c>
      <c r="Q455" s="95">
        <f>'[97]营业成本表 (Hotel)'!S66</f>
        <v>61.038544379999998</v>
      </c>
      <c r="R455" s="95">
        <f>'[97]营业成本表 (Hotel)'!T66</f>
        <v>82.220626780000003</v>
      </c>
      <c r="S455" s="95">
        <f>'[97]营业成本表 (Hotel)'!U66</f>
        <v>81.22254860000001</v>
      </c>
      <c r="T455" s="95">
        <f>'[97]营业成本表 (Hotel)'!V66</f>
        <v>79.27271918000001</v>
      </c>
      <c r="U455" s="95">
        <f>'[97]营业成本表 (Hotel)'!W66</f>
        <v>62.103007689999998</v>
      </c>
      <c r="V455" s="201">
        <f t="shared" ref="V455:V465" si="302">SUM(P455:U455)</f>
        <v>425.15600873000005</v>
      </c>
      <c r="W455" s="200">
        <f t="shared" ref="W455:W465" si="303">O455+V455</f>
        <v>832.78358574000004</v>
      </c>
      <c r="X455" s="308">
        <f t="shared" ref="X455:X465" si="304">IF(H455=0,0,W455/H455-1)</f>
        <v>8.0978856541492172E-2</v>
      </c>
      <c r="Y455" s="95" t="e">
        <f>'C11-酒店专用表'!#REF!</f>
        <v>#REF!</v>
      </c>
      <c r="Z455" s="95" t="e">
        <f>'C11-酒店专用表'!#REF!</f>
        <v>#REF!</v>
      </c>
      <c r="AA455" s="198" t="e">
        <f t="shared" si="285"/>
        <v>#REF!</v>
      </c>
      <c r="AB455" s="308" t="e">
        <f t="shared" ref="AB455:AB465" si="305">IF(W455=0,0,AA455/W455-1)</f>
        <v>#REF!</v>
      </c>
      <c r="AC455" s="95" t="e">
        <f>'C11-酒店专用表'!#REF!</f>
        <v>#REF!</v>
      </c>
      <c r="AD455" s="95" t="e">
        <f>'C11-酒店专用表'!#REF!</f>
        <v>#REF!</v>
      </c>
      <c r="AE455" s="198" t="e">
        <f t="shared" ref="AE455:AE465" si="306">AC455+AD455</f>
        <v>#REF!</v>
      </c>
      <c r="AF455" s="308" t="e">
        <f t="shared" ref="AF455:AF465" si="307">IF(AA455=0,0,AE455/AA455-1)</f>
        <v>#REF!</v>
      </c>
    </row>
    <row r="456" spans="1:32" ht="12.95" customHeight="1" outlineLevel="2">
      <c r="A456" s="325"/>
      <c r="B456" s="331"/>
      <c r="C456" s="340" t="s">
        <v>1074</v>
      </c>
      <c r="D456" s="95">
        <f>'[97]营业成本表 (Hotel)'!F67</f>
        <v>457.63345400000003</v>
      </c>
      <c r="E456" s="95">
        <f>'[97]营业成本表 (Hotel)'!G67</f>
        <v>72.883217599999995</v>
      </c>
      <c r="F456" s="95">
        <f>'[97]营业成本表 (Hotel)'!H67</f>
        <v>70.918209079999997</v>
      </c>
      <c r="G456" s="95">
        <f>'[97]营业成本表 (Hotel)'!I67</f>
        <v>43.478707410000005</v>
      </c>
      <c r="H456" s="198">
        <f t="shared" si="282"/>
        <v>644.91358808999996</v>
      </c>
      <c r="I456" s="95">
        <f>'[97]营业成本表 (Hotel)'!K67</f>
        <v>44.892839270000003</v>
      </c>
      <c r="J456" s="95">
        <f>'[97]营业成本表 (Hotel)'!L67</f>
        <v>22.377772579999998</v>
      </c>
      <c r="K456" s="95">
        <f>'[97]营业成本表 (Hotel)'!M67</f>
        <v>78.741934880000002</v>
      </c>
      <c r="L456" s="95">
        <f>'[97]营业成本表 (Hotel)'!N67</f>
        <v>69.894648540000006</v>
      </c>
      <c r="M456" s="95">
        <f>'[97]营业成本表 (Hotel)'!O67</f>
        <v>82.058691520000011</v>
      </c>
      <c r="N456" s="95">
        <f>'[97]营业成本表 (Hotel)'!P67</f>
        <v>53.659657039999999</v>
      </c>
      <c r="O456" s="201">
        <f t="shared" si="301"/>
        <v>351.62554383000003</v>
      </c>
      <c r="P456" s="95">
        <f>'[97]营业成本表 (Hotel)'!R67</f>
        <v>39.055197979999996</v>
      </c>
      <c r="Q456" s="95">
        <f>'[97]营业成本表 (Hotel)'!S67</f>
        <v>40.778324640000001</v>
      </c>
      <c r="R456" s="95">
        <f>'[97]营业成本表 (Hotel)'!T67</f>
        <v>81.142747349999993</v>
      </c>
      <c r="S456" s="95">
        <f>'[97]营业成本表 (Hotel)'!U67</f>
        <v>87.852071070000008</v>
      </c>
      <c r="T456" s="95">
        <f>'[97]营业成本表 (Hotel)'!V67</f>
        <v>497.07901380000004</v>
      </c>
      <c r="U456" s="95">
        <f>'[97]营业成本表 (Hotel)'!W67</f>
        <v>-365.91244979999999</v>
      </c>
      <c r="V456" s="201">
        <f t="shared" si="302"/>
        <v>379.99490504000005</v>
      </c>
      <c r="W456" s="200">
        <f t="shared" si="303"/>
        <v>731.62044887000002</v>
      </c>
      <c r="X456" s="308">
        <f t="shared" si="304"/>
        <v>0.13444725368059673</v>
      </c>
      <c r="Y456" s="95" t="e">
        <f>'C11-酒店专用表'!#REF!</f>
        <v>#REF!</v>
      </c>
      <c r="Z456" s="95" t="e">
        <f>'C11-酒店专用表'!#REF!</f>
        <v>#REF!</v>
      </c>
      <c r="AA456" s="198" t="e">
        <f t="shared" si="285"/>
        <v>#REF!</v>
      </c>
      <c r="AB456" s="308" t="e">
        <f t="shared" si="305"/>
        <v>#REF!</v>
      </c>
      <c r="AC456" s="95" t="e">
        <f>'C11-酒店专用表'!#REF!</f>
        <v>#REF!</v>
      </c>
      <c r="AD456" s="95" t="e">
        <f>'C11-酒店专用表'!#REF!</f>
        <v>#REF!</v>
      </c>
      <c r="AE456" s="198" t="e">
        <f t="shared" si="306"/>
        <v>#REF!</v>
      </c>
      <c r="AF456" s="308" t="e">
        <f t="shared" si="307"/>
        <v>#REF!</v>
      </c>
    </row>
    <row r="457" spans="1:32" ht="12.95" customHeight="1" outlineLevel="1">
      <c r="A457" s="325"/>
      <c r="B457" s="331" t="s">
        <v>1087</v>
      </c>
      <c r="C457" s="341"/>
      <c r="D457" s="95">
        <f>'[97]营业成本表 (Hotel)'!F68</f>
        <v>42.824835</v>
      </c>
      <c r="E457" s="95">
        <f>'[97]营业成本表 (Hotel)'!G68</f>
        <v>8.4</v>
      </c>
      <c r="F457" s="95">
        <f>'[97]营业成本表 (Hotel)'!H68</f>
        <v>8.4</v>
      </c>
      <c r="G457" s="95">
        <f>'[97]营业成本表 (Hotel)'!I68</f>
        <v>8.4</v>
      </c>
      <c r="H457" s="198">
        <f t="shared" si="282"/>
        <v>68.024834999999996</v>
      </c>
      <c r="I457" s="95">
        <f>'[97]营业成本表 (Hotel)'!K68</f>
        <v>8.3828472000000005</v>
      </c>
      <c r="J457" s="95">
        <f>'[97]营业成本表 (Hotel)'!L68</f>
        <v>8.3828472000000005</v>
      </c>
      <c r="K457" s="95">
        <f>'[97]营业成本表 (Hotel)'!M68</f>
        <v>8.3828472000000005</v>
      </c>
      <c r="L457" s="95">
        <f>'[97]营业成本表 (Hotel)'!N68</f>
        <v>8.3828472000000005</v>
      </c>
      <c r="M457" s="95">
        <f>'[97]营业成本表 (Hotel)'!O68</f>
        <v>8.3828472000000005</v>
      </c>
      <c r="N457" s="95">
        <f>'[97]营业成本表 (Hotel)'!P68</f>
        <v>8.3828472000000005</v>
      </c>
      <c r="O457" s="201">
        <f t="shared" si="301"/>
        <v>50.297083200000003</v>
      </c>
      <c r="P457" s="95">
        <f>'[97]营业成本表 (Hotel)'!R68</f>
        <v>8.3828472000000005</v>
      </c>
      <c r="Q457" s="95">
        <f>'[97]营业成本表 (Hotel)'!S68</f>
        <v>8.3828472000000005</v>
      </c>
      <c r="R457" s="95">
        <f>'[97]营业成本表 (Hotel)'!T68</f>
        <v>8.3828472000000005</v>
      </c>
      <c r="S457" s="95">
        <f>'[97]营业成本表 (Hotel)'!U68</f>
        <v>8.3828472000000005</v>
      </c>
      <c r="T457" s="95">
        <f>'[97]营业成本表 (Hotel)'!V68</f>
        <v>8.3828472000000005</v>
      </c>
      <c r="U457" s="95">
        <f>'[97]营业成本表 (Hotel)'!W68</f>
        <v>8.3828472000000005</v>
      </c>
      <c r="V457" s="201">
        <f t="shared" si="302"/>
        <v>50.297083200000003</v>
      </c>
      <c r="W457" s="200">
        <f t="shared" si="303"/>
        <v>100.59416640000001</v>
      </c>
      <c r="X457" s="308">
        <f t="shared" si="304"/>
        <v>0.47878589341672062</v>
      </c>
      <c r="Y457" s="95" t="e">
        <f>'C11-酒店专用表'!#REF!</f>
        <v>#REF!</v>
      </c>
      <c r="Z457" s="95" t="e">
        <f>'C11-酒店专用表'!#REF!</f>
        <v>#REF!</v>
      </c>
      <c r="AA457" s="198" t="e">
        <f t="shared" si="285"/>
        <v>#REF!</v>
      </c>
      <c r="AB457" s="308" t="e">
        <f t="shared" si="305"/>
        <v>#REF!</v>
      </c>
      <c r="AC457" s="95" t="e">
        <f>'C11-酒店专用表'!#REF!</f>
        <v>#REF!</v>
      </c>
      <c r="AD457" s="95" t="e">
        <f>'C11-酒店专用表'!#REF!</f>
        <v>#REF!</v>
      </c>
      <c r="AE457" s="198" t="e">
        <f t="shared" si="306"/>
        <v>#REF!</v>
      </c>
      <c r="AF457" s="308" t="e">
        <f t="shared" si="307"/>
        <v>#REF!</v>
      </c>
    </row>
    <row r="458" spans="1:32" ht="12.95" customHeight="1" outlineLevel="1">
      <c r="A458" s="325"/>
      <c r="B458" s="331" t="s">
        <v>1124</v>
      </c>
      <c r="C458" s="341"/>
      <c r="D458" s="95">
        <f>'[97]营业成本表 (Hotel)'!F69</f>
        <v>0</v>
      </c>
      <c r="E458" s="95">
        <f>'[97]营业成本表 (Hotel)'!G69</f>
        <v>0</v>
      </c>
      <c r="F458" s="95">
        <f>'[97]营业成本表 (Hotel)'!H69</f>
        <v>0</v>
      </c>
      <c r="G458" s="95">
        <f>'[97]营业成本表 (Hotel)'!I69</f>
        <v>0</v>
      </c>
      <c r="H458" s="198">
        <f t="shared" si="282"/>
        <v>0</v>
      </c>
      <c r="I458" s="95">
        <f>'[97]营业成本表 (Hotel)'!K69</f>
        <v>0</v>
      </c>
      <c r="J458" s="95">
        <f>'[97]营业成本表 (Hotel)'!L69</f>
        <v>0</v>
      </c>
      <c r="K458" s="95">
        <f>'[97]营业成本表 (Hotel)'!M69</f>
        <v>0</v>
      </c>
      <c r="L458" s="95">
        <f>'[97]营业成本表 (Hotel)'!N69</f>
        <v>0</v>
      </c>
      <c r="M458" s="95">
        <f>'[97]营业成本表 (Hotel)'!O69</f>
        <v>0</v>
      </c>
      <c r="N458" s="95">
        <f>'[97]营业成本表 (Hotel)'!P69</f>
        <v>0</v>
      </c>
      <c r="O458" s="201">
        <f t="shared" si="301"/>
        <v>0</v>
      </c>
      <c r="P458" s="95">
        <f>'[97]营业成本表 (Hotel)'!R69</f>
        <v>0</v>
      </c>
      <c r="Q458" s="95">
        <f>'[97]营业成本表 (Hotel)'!S69</f>
        <v>0</v>
      </c>
      <c r="R458" s="95">
        <f>'[97]营业成本表 (Hotel)'!T69</f>
        <v>0</v>
      </c>
      <c r="S458" s="95">
        <f>'[97]营业成本表 (Hotel)'!U69</f>
        <v>0</v>
      </c>
      <c r="T458" s="95">
        <f>'[97]营业成本表 (Hotel)'!V69</f>
        <v>0</v>
      </c>
      <c r="U458" s="95">
        <f>'[97]营业成本表 (Hotel)'!W69</f>
        <v>0</v>
      </c>
      <c r="V458" s="201">
        <f t="shared" si="302"/>
        <v>0</v>
      </c>
      <c r="W458" s="200">
        <f t="shared" si="303"/>
        <v>0</v>
      </c>
      <c r="X458" s="308">
        <f t="shared" si="304"/>
        <v>0</v>
      </c>
      <c r="Y458" s="95"/>
      <c r="Z458" s="95"/>
      <c r="AA458" s="198">
        <f t="shared" si="285"/>
        <v>0</v>
      </c>
      <c r="AB458" s="308">
        <f t="shared" si="305"/>
        <v>0</v>
      </c>
      <c r="AC458" s="95"/>
      <c r="AD458" s="95"/>
      <c r="AE458" s="198">
        <f t="shared" si="306"/>
        <v>0</v>
      </c>
      <c r="AF458" s="308">
        <f t="shared" si="307"/>
        <v>0</v>
      </c>
    </row>
    <row r="459" spans="1:32" ht="12.95" customHeight="1" outlineLevel="1">
      <c r="A459" s="325"/>
      <c r="B459" s="331" t="s">
        <v>1088</v>
      </c>
      <c r="C459" s="341"/>
      <c r="D459" s="95">
        <f>'[97]营业成本表 (Hotel)'!F70</f>
        <v>102.13138599999999</v>
      </c>
      <c r="E459" s="95">
        <f>'[97]营业成本表 (Hotel)'!G70</f>
        <v>9.72173486338</v>
      </c>
      <c r="F459" s="95">
        <f>'[97]营业成本表 (Hotel)'!H70</f>
        <v>9.7216567329599997</v>
      </c>
      <c r="G459" s="95">
        <f>'[97]营业成本表 (Hotel)'!I70</f>
        <v>14.144453002100001</v>
      </c>
      <c r="H459" s="198">
        <f t="shared" ref="H459:H466" si="308">SUM(D459:G459)</f>
        <v>135.71923059843999</v>
      </c>
      <c r="I459" s="95">
        <f>'[97]营业成本表 (Hotel)'!K70</f>
        <v>14.870381319999998</v>
      </c>
      <c r="J459" s="95">
        <f>'[97]营业成本表 (Hotel)'!L70</f>
        <v>11.15193331</v>
      </c>
      <c r="K459" s="95">
        <f>'[97]营业成本表 (Hotel)'!M70</f>
        <v>11.66916782</v>
      </c>
      <c r="L459" s="95">
        <f>'[97]营业成本表 (Hotel)'!N70</f>
        <v>13.58054533</v>
      </c>
      <c r="M459" s="95">
        <f>'[97]营业成本表 (Hotel)'!O70</f>
        <v>12.221778350000001</v>
      </c>
      <c r="N459" s="95">
        <f>'[97]营业成本表 (Hotel)'!P70</f>
        <v>11.414725330000001</v>
      </c>
      <c r="O459" s="201">
        <f t="shared" si="301"/>
        <v>74.908531459999992</v>
      </c>
      <c r="P459" s="95">
        <f>'[97]营业成本表 (Hotel)'!R70</f>
        <v>10.971011200000001</v>
      </c>
      <c r="Q459" s="95">
        <f>'[97]营业成本表 (Hotel)'!S70</f>
        <v>9.5929517648099996</v>
      </c>
      <c r="R459" s="95">
        <f>'[97]营业成本表 (Hotel)'!T70</f>
        <v>9.9052140256800012</v>
      </c>
      <c r="S459" s="95">
        <f>'[97]营业成本表 (Hotel)'!U70</f>
        <v>10.706006624780001</v>
      </c>
      <c r="T459" s="95">
        <f>'[97]营业成本表 (Hotel)'!V70</f>
        <v>17.055345697659998</v>
      </c>
      <c r="U459" s="95">
        <f>'[97]营业成本表 (Hotel)'!W70</f>
        <v>19.287039552900001</v>
      </c>
      <c r="V459" s="201">
        <f t="shared" si="302"/>
        <v>77.51756886583</v>
      </c>
      <c r="W459" s="200">
        <f t="shared" si="303"/>
        <v>152.42610032582999</v>
      </c>
      <c r="X459" s="308">
        <f t="shared" si="304"/>
        <v>0.12309876539767273</v>
      </c>
      <c r="Y459" s="95"/>
      <c r="Z459" s="95"/>
      <c r="AA459" s="198">
        <f t="shared" si="285"/>
        <v>0</v>
      </c>
      <c r="AB459" s="308">
        <f t="shared" si="305"/>
        <v>-1</v>
      </c>
      <c r="AC459" s="95"/>
      <c r="AD459" s="95"/>
      <c r="AE459" s="198">
        <f t="shared" si="306"/>
        <v>0</v>
      </c>
      <c r="AF459" s="308">
        <f t="shared" si="307"/>
        <v>0</v>
      </c>
    </row>
    <row r="460" spans="1:32" ht="12.95" customHeight="1" outlineLevel="1">
      <c r="A460" s="325"/>
      <c r="B460" s="331" t="s">
        <v>1089</v>
      </c>
      <c r="C460" s="341"/>
      <c r="D460" s="95">
        <f>'[97]营业成本表 (Hotel)'!F71</f>
        <v>0</v>
      </c>
      <c r="E460" s="95">
        <f>'[97]营业成本表 (Hotel)'!G71</f>
        <v>0</v>
      </c>
      <c r="F460" s="95">
        <f>'[97]营业成本表 (Hotel)'!H71</f>
        <v>0</v>
      </c>
      <c r="G460" s="95">
        <f>'[97]营业成本表 (Hotel)'!I71</f>
        <v>0</v>
      </c>
      <c r="H460" s="198">
        <f t="shared" si="308"/>
        <v>0</v>
      </c>
      <c r="I460" s="95">
        <f>'[97]营业成本表 (Hotel)'!K71</f>
        <v>0</v>
      </c>
      <c r="J460" s="95">
        <f>'[97]营业成本表 (Hotel)'!L71</f>
        <v>0</v>
      </c>
      <c r="K460" s="95">
        <f>'[97]营业成本表 (Hotel)'!M71</f>
        <v>0</v>
      </c>
      <c r="L460" s="95">
        <f>'[97]营业成本表 (Hotel)'!N71</f>
        <v>0</v>
      </c>
      <c r="M460" s="95">
        <f>'[97]营业成本表 (Hotel)'!O71</f>
        <v>0</v>
      </c>
      <c r="N460" s="95">
        <f>'[97]营业成本表 (Hotel)'!P71</f>
        <v>0</v>
      </c>
      <c r="O460" s="201">
        <f t="shared" si="301"/>
        <v>0</v>
      </c>
      <c r="P460" s="95">
        <f>'[97]营业成本表 (Hotel)'!R71</f>
        <v>0</v>
      </c>
      <c r="Q460" s="95">
        <f>'[97]营业成本表 (Hotel)'!S71</f>
        <v>0</v>
      </c>
      <c r="R460" s="95">
        <f>'[97]营业成本表 (Hotel)'!T71</f>
        <v>0</v>
      </c>
      <c r="S460" s="95">
        <f>'[97]营业成本表 (Hotel)'!U71</f>
        <v>0</v>
      </c>
      <c r="T460" s="95">
        <f>'[97]营业成本表 (Hotel)'!V71</f>
        <v>0</v>
      </c>
      <c r="U460" s="95">
        <f>'[97]营业成本表 (Hotel)'!W71</f>
        <v>0</v>
      </c>
      <c r="V460" s="201">
        <f t="shared" si="302"/>
        <v>0</v>
      </c>
      <c r="W460" s="200">
        <f t="shared" si="303"/>
        <v>0</v>
      </c>
      <c r="X460" s="308">
        <f t="shared" si="304"/>
        <v>0</v>
      </c>
      <c r="Y460" s="95"/>
      <c r="Z460" s="95"/>
      <c r="AA460" s="198">
        <f t="shared" si="285"/>
        <v>0</v>
      </c>
      <c r="AB460" s="308">
        <f t="shared" si="305"/>
        <v>0</v>
      </c>
      <c r="AC460" s="95"/>
      <c r="AD460" s="95"/>
      <c r="AE460" s="198">
        <f t="shared" si="306"/>
        <v>0</v>
      </c>
      <c r="AF460" s="308">
        <f t="shared" si="307"/>
        <v>0</v>
      </c>
    </row>
    <row r="461" spans="1:32" ht="12.95" customHeight="1" outlineLevel="1">
      <c r="A461" s="325"/>
      <c r="B461" s="331" t="s">
        <v>1090</v>
      </c>
      <c r="C461" s="341"/>
      <c r="D461" s="95">
        <f>'[97]营业成本表 (Hotel)'!F72</f>
        <v>0</v>
      </c>
      <c r="E461" s="95">
        <f>'[97]营业成本表 (Hotel)'!G72</f>
        <v>0</v>
      </c>
      <c r="F461" s="95">
        <f>'[97]营业成本表 (Hotel)'!H72</f>
        <v>0</v>
      </c>
      <c r="G461" s="95">
        <f>'[97]营业成本表 (Hotel)'!I72</f>
        <v>0</v>
      </c>
      <c r="H461" s="198">
        <f t="shared" si="308"/>
        <v>0</v>
      </c>
      <c r="I461" s="95">
        <f>'[97]营业成本表 (Hotel)'!K72</f>
        <v>0</v>
      </c>
      <c r="J461" s="95">
        <f>'[97]营业成本表 (Hotel)'!L72</f>
        <v>0</v>
      </c>
      <c r="K461" s="95">
        <f>'[97]营业成本表 (Hotel)'!M72</f>
        <v>0</v>
      </c>
      <c r="L461" s="95">
        <f>'[97]营业成本表 (Hotel)'!N72</f>
        <v>0</v>
      </c>
      <c r="M461" s="95">
        <f>'[97]营业成本表 (Hotel)'!O72</f>
        <v>0</v>
      </c>
      <c r="N461" s="95">
        <f>'[97]营业成本表 (Hotel)'!P72</f>
        <v>0</v>
      </c>
      <c r="O461" s="201">
        <f t="shared" si="301"/>
        <v>0</v>
      </c>
      <c r="P461" s="95">
        <f>'[97]营业成本表 (Hotel)'!R72</f>
        <v>0</v>
      </c>
      <c r="Q461" s="95">
        <f>'[97]营业成本表 (Hotel)'!S72</f>
        <v>0</v>
      </c>
      <c r="R461" s="95">
        <f>'[97]营业成本表 (Hotel)'!T72</f>
        <v>0</v>
      </c>
      <c r="S461" s="95">
        <f>'[97]营业成本表 (Hotel)'!U72</f>
        <v>0</v>
      </c>
      <c r="T461" s="95">
        <f>'[97]营业成本表 (Hotel)'!V72</f>
        <v>0</v>
      </c>
      <c r="U461" s="95">
        <f>'[97]营业成本表 (Hotel)'!W72</f>
        <v>0</v>
      </c>
      <c r="V461" s="201">
        <f t="shared" si="302"/>
        <v>0</v>
      </c>
      <c r="W461" s="200">
        <f t="shared" si="303"/>
        <v>0</v>
      </c>
      <c r="X461" s="308">
        <f t="shared" si="304"/>
        <v>0</v>
      </c>
      <c r="Y461" s="95"/>
      <c r="Z461" s="95"/>
      <c r="AA461" s="198">
        <f t="shared" si="285"/>
        <v>0</v>
      </c>
      <c r="AB461" s="308">
        <f t="shared" si="305"/>
        <v>0</v>
      </c>
      <c r="AC461" s="95"/>
      <c r="AD461" s="95"/>
      <c r="AE461" s="198">
        <f t="shared" si="306"/>
        <v>0</v>
      </c>
      <c r="AF461" s="308">
        <f t="shared" si="307"/>
        <v>0</v>
      </c>
    </row>
    <row r="462" spans="1:32" ht="12.95" customHeight="1" outlineLevel="1">
      <c r="A462" s="325"/>
      <c r="B462" s="331" t="s">
        <v>1091</v>
      </c>
      <c r="C462" s="341"/>
      <c r="D462" s="95">
        <f>'[97]营业成本表 (Hotel)'!F73</f>
        <v>0</v>
      </c>
      <c r="E462" s="95">
        <f>'[97]营业成本表 (Hotel)'!G73</f>
        <v>0</v>
      </c>
      <c r="F462" s="95">
        <f>'[97]营业成本表 (Hotel)'!H73</f>
        <v>0</v>
      </c>
      <c r="G462" s="95">
        <f>'[97]营业成本表 (Hotel)'!I73</f>
        <v>0</v>
      </c>
      <c r="H462" s="198">
        <f t="shared" si="308"/>
        <v>0</v>
      </c>
      <c r="I462" s="95">
        <f>'[97]营业成本表 (Hotel)'!K73</f>
        <v>0</v>
      </c>
      <c r="J462" s="95">
        <f>'[97]营业成本表 (Hotel)'!L73</f>
        <v>0</v>
      </c>
      <c r="K462" s="95">
        <f>'[97]营业成本表 (Hotel)'!M73</f>
        <v>0</v>
      </c>
      <c r="L462" s="95">
        <f>'[97]营业成本表 (Hotel)'!N73</f>
        <v>0</v>
      </c>
      <c r="M462" s="95">
        <f>'[97]营业成本表 (Hotel)'!O73</f>
        <v>0</v>
      </c>
      <c r="N462" s="95">
        <f>'[97]营业成本表 (Hotel)'!P73</f>
        <v>0</v>
      </c>
      <c r="O462" s="201">
        <f t="shared" si="301"/>
        <v>0</v>
      </c>
      <c r="P462" s="95">
        <f>'[97]营业成本表 (Hotel)'!R73</f>
        <v>0</v>
      </c>
      <c r="Q462" s="95">
        <f>'[97]营业成本表 (Hotel)'!S73</f>
        <v>0</v>
      </c>
      <c r="R462" s="95">
        <f>'[97]营业成本表 (Hotel)'!T73</f>
        <v>0</v>
      </c>
      <c r="S462" s="95">
        <f>'[97]营业成本表 (Hotel)'!U73</f>
        <v>0</v>
      </c>
      <c r="T462" s="95">
        <f>'[97]营业成本表 (Hotel)'!V73</f>
        <v>0</v>
      </c>
      <c r="U462" s="95">
        <f>'[97]营业成本表 (Hotel)'!W73</f>
        <v>0</v>
      </c>
      <c r="V462" s="201">
        <f t="shared" si="302"/>
        <v>0</v>
      </c>
      <c r="W462" s="200">
        <f t="shared" si="303"/>
        <v>0</v>
      </c>
      <c r="X462" s="308">
        <f t="shared" si="304"/>
        <v>0</v>
      </c>
      <c r="Y462" s="95"/>
      <c r="Z462" s="95"/>
      <c r="AA462" s="198">
        <f t="shared" si="285"/>
        <v>0</v>
      </c>
      <c r="AB462" s="308">
        <f t="shared" si="305"/>
        <v>0</v>
      </c>
      <c r="AC462" s="95"/>
      <c r="AD462" s="95"/>
      <c r="AE462" s="198">
        <f t="shared" si="306"/>
        <v>0</v>
      </c>
      <c r="AF462" s="308">
        <f t="shared" si="307"/>
        <v>0</v>
      </c>
    </row>
    <row r="463" spans="1:32" ht="12.95" customHeight="1" outlineLevel="1">
      <c r="A463" s="325"/>
      <c r="B463" s="331" t="s">
        <v>1092</v>
      </c>
      <c r="C463" s="341"/>
      <c r="D463" s="95">
        <f>'[97]营业成本表 (Hotel)'!F74</f>
        <v>0</v>
      </c>
      <c r="E463" s="95">
        <f>'[97]营业成本表 (Hotel)'!G74</f>
        <v>0</v>
      </c>
      <c r="F463" s="95">
        <f>'[97]营业成本表 (Hotel)'!H74</f>
        <v>0</v>
      </c>
      <c r="G463" s="95">
        <f>'[97]营业成本表 (Hotel)'!I74</f>
        <v>0</v>
      </c>
      <c r="H463" s="198">
        <f t="shared" si="308"/>
        <v>0</v>
      </c>
      <c r="I463" s="95">
        <f>'[97]营业成本表 (Hotel)'!K74</f>
        <v>0</v>
      </c>
      <c r="J463" s="95">
        <f>'[97]营业成本表 (Hotel)'!L74</f>
        <v>0</v>
      </c>
      <c r="K463" s="95">
        <f>'[97]营业成本表 (Hotel)'!M74</f>
        <v>0</v>
      </c>
      <c r="L463" s="95">
        <f>'[97]营业成本表 (Hotel)'!N74</f>
        <v>0</v>
      </c>
      <c r="M463" s="95">
        <f>'[97]营业成本表 (Hotel)'!O74</f>
        <v>0</v>
      </c>
      <c r="N463" s="95">
        <f>'[97]营业成本表 (Hotel)'!P74</f>
        <v>0</v>
      </c>
      <c r="O463" s="201">
        <f t="shared" si="301"/>
        <v>0</v>
      </c>
      <c r="P463" s="95">
        <f>'[97]营业成本表 (Hotel)'!R74</f>
        <v>0</v>
      </c>
      <c r="Q463" s="95">
        <f>'[97]营业成本表 (Hotel)'!S74</f>
        <v>0</v>
      </c>
      <c r="R463" s="95">
        <f>'[97]营业成本表 (Hotel)'!T74</f>
        <v>0</v>
      </c>
      <c r="S463" s="95">
        <f>'[97]营业成本表 (Hotel)'!U74</f>
        <v>0</v>
      </c>
      <c r="T463" s="95">
        <f>'[97]营业成本表 (Hotel)'!V74</f>
        <v>0</v>
      </c>
      <c r="U463" s="95">
        <f>'[97]营业成本表 (Hotel)'!W74</f>
        <v>0</v>
      </c>
      <c r="V463" s="201">
        <f t="shared" si="302"/>
        <v>0</v>
      </c>
      <c r="W463" s="200">
        <f t="shared" si="303"/>
        <v>0</v>
      </c>
      <c r="X463" s="308">
        <f t="shared" si="304"/>
        <v>0</v>
      </c>
      <c r="Y463" s="95"/>
      <c r="Z463" s="95"/>
      <c r="AA463" s="198">
        <f>Y463+Z463</f>
        <v>0</v>
      </c>
      <c r="AB463" s="308">
        <f t="shared" si="305"/>
        <v>0</v>
      </c>
      <c r="AC463" s="95"/>
      <c r="AD463" s="95"/>
      <c r="AE463" s="198">
        <f t="shared" si="306"/>
        <v>0</v>
      </c>
      <c r="AF463" s="308">
        <f t="shared" si="307"/>
        <v>0</v>
      </c>
    </row>
    <row r="464" spans="1:32" ht="12.95" customHeight="1" outlineLevel="1">
      <c r="A464" s="325"/>
      <c r="B464" s="331" t="s">
        <v>1093</v>
      </c>
      <c r="C464" s="341"/>
      <c r="D464" s="95">
        <f>'[97]营业成本表 (Hotel)'!F75</f>
        <v>0</v>
      </c>
      <c r="E464" s="95">
        <f>'[97]营业成本表 (Hotel)'!G75</f>
        <v>0</v>
      </c>
      <c r="F464" s="95">
        <f>'[97]营业成本表 (Hotel)'!H75</f>
        <v>0</v>
      </c>
      <c r="G464" s="95">
        <f>'[97]营业成本表 (Hotel)'!I75</f>
        <v>0</v>
      </c>
      <c r="H464" s="198">
        <f t="shared" si="308"/>
        <v>0</v>
      </c>
      <c r="I464" s="95">
        <f>'[97]营业成本表 (Hotel)'!K75</f>
        <v>0</v>
      </c>
      <c r="J464" s="95">
        <f>'[97]营业成本表 (Hotel)'!L75</f>
        <v>0</v>
      </c>
      <c r="K464" s="95">
        <f>'[97]营业成本表 (Hotel)'!M75</f>
        <v>0</v>
      </c>
      <c r="L464" s="95">
        <f>'[97]营业成本表 (Hotel)'!N75</f>
        <v>0</v>
      </c>
      <c r="M464" s="95">
        <f>'[97]营业成本表 (Hotel)'!O75</f>
        <v>0</v>
      </c>
      <c r="N464" s="95">
        <f>'[97]营业成本表 (Hotel)'!P75</f>
        <v>0</v>
      </c>
      <c r="O464" s="201">
        <f t="shared" si="301"/>
        <v>0</v>
      </c>
      <c r="P464" s="95">
        <f>'[97]营业成本表 (Hotel)'!R75</f>
        <v>0</v>
      </c>
      <c r="Q464" s="95">
        <f>'[97]营业成本表 (Hotel)'!S75</f>
        <v>0</v>
      </c>
      <c r="R464" s="95">
        <f>'[97]营业成本表 (Hotel)'!T75</f>
        <v>0</v>
      </c>
      <c r="S464" s="95">
        <f>'[97]营业成本表 (Hotel)'!U75</f>
        <v>0</v>
      </c>
      <c r="T464" s="95">
        <f>'[97]营业成本表 (Hotel)'!V75</f>
        <v>0</v>
      </c>
      <c r="U464" s="95">
        <f>'[97]营业成本表 (Hotel)'!W75</f>
        <v>0</v>
      </c>
      <c r="V464" s="201">
        <f t="shared" si="302"/>
        <v>0</v>
      </c>
      <c r="W464" s="200">
        <f t="shared" si="303"/>
        <v>0</v>
      </c>
      <c r="X464" s="308">
        <f t="shared" si="304"/>
        <v>0</v>
      </c>
      <c r="Y464" s="95"/>
      <c r="Z464" s="95"/>
      <c r="AA464" s="198">
        <f>Y464+Z464</f>
        <v>0</v>
      </c>
      <c r="AB464" s="308">
        <f t="shared" si="305"/>
        <v>0</v>
      </c>
      <c r="AC464" s="95"/>
      <c r="AD464" s="95"/>
      <c r="AE464" s="198">
        <f t="shared" si="306"/>
        <v>0</v>
      </c>
      <c r="AF464" s="308">
        <f t="shared" si="307"/>
        <v>0</v>
      </c>
    </row>
    <row r="465" spans="1:33" ht="12.95" customHeight="1" outlineLevel="1">
      <c r="A465" s="325"/>
      <c r="B465" s="331" t="s">
        <v>1094</v>
      </c>
      <c r="C465" s="334" t="s">
        <v>718</v>
      </c>
      <c r="D465" s="95">
        <f>'[97]营业成本表 (Hotel)'!F76</f>
        <v>0</v>
      </c>
      <c r="E465" s="95">
        <f>'[97]营业成本表 (Hotel)'!G76</f>
        <v>0</v>
      </c>
      <c r="F465" s="95">
        <f>'[97]营业成本表 (Hotel)'!H76</f>
        <v>0</v>
      </c>
      <c r="G465" s="95">
        <f>'[97]营业成本表 (Hotel)'!I76</f>
        <v>0</v>
      </c>
      <c r="H465" s="198">
        <f t="shared" si="308"/>
        <v>0</v>
      </c>
      <c r="I465" s="95">
        <f>'[97]营业成本表 (Hotel)'!K76</f>
        <v>0</v>
      </c>
      <c r="J465" s="95">
        <f>'[97]营业成本表 (Hotel)'!L76</f>
        <v>0</v>
      </c>
      <c r="K465" s="95">
        <f>'[97]营业成本表 (Hotel)'!M76</f>
        <v>0</v>
      </c>
      <c r="L465" s="95">
        <f>'[97]营业成本表 (Hotel)'!N76</f>
        <v>0</v>
      </c>
      <c r="M465" s="95">
        <f>'[97]营业成本表 (Hotel)'!O76</f>
        <v>0</v>
      </c>
      <c r="N465" s="95">
        <f>'[97]营业成本表 (Hotel)'!P76</f>
        <v>0</v>
      </c>
      <c r="O465" s="201">
        <f t="shared" si="301"/>
        <v>0</v>
      </c>
      <c r="P465" s="95">
        <f>'[97]营业成本表 (Hotel)'!R76</f>
        <v>0</v>
      </c>
      <c r="Q465" s="95">
        <f>'[97]营业成本表 (Hotel)'!S76</f>
        <v>0</v>
      </c>
      <c r="R465" s="95">
        <f>'[97]营业成本表 (Hotel)'!T76</f>
        <v>0</v>
      </c>
      <c r="S465" s="95">
        <f>'[97]营业成本表 (Hotel)'!U76</f>
        <v>0</v>
      </c>
      <c r="T465" s="95">
        <f>'[97]营业成本表 (Hotel)'!V76</f>
        <v>0</v>
      </c>
      <c r="U465" s="95">
        <f>'[97]营业成本表 (Hotel)'!W76</f>
        <v>0</v>
      </c>
      <c r="V465" s="201">
        <f t="shared" si="302"/>
        <v>0</v>
      </c>
      <c r="W465" s="200">
        <f t="shared" si="303"/>
        <v>0</v>
      </c>
      <c r="X465" s="308">
        <f t="shared" si="304"/>
        <v>0</v>
      </c>
      <c r="Y465" s="95"/>
      <c r="Z465" s="95"/>
      <c r="AA465" s="198">
        <f>Y465+Z465</f>
        <v>0</v>
      </c>
      <c r="AB465" s="308">
        <f t="shared" si="305"/>
        <v>0</v>
      </c>
      <c r="AC465" s="95"/>
      <c r="AD465" s="95"/>
      <c r="AE465" s="198">
        <f t="shared" si="306"/>
        <v>0</v>
      </c>
      <c r="AF465" s="308">
        <f t="shared" si="307"/>
        <v>0</v>
      </c>
    </row>
    <row r="466" spans="1:33" ht="12.95" customHeight="1" outlineLevel="1">
      <c r="A466" s="325"/>
      <c r="B466" s="342" t="s">
        <v>1099</v>
      </c>
      <c r="C466" s="342"/>
      <c r="D466" s="198" t="e">
        <f>SUM(D393,D398,D402,D418,D441:D442,D445:D447,D452:D454,D457:D465)</f>
        <v>#REF!</v>
      </c>
      <c r="E466" s="198" t="e">
        <f>SUM(E393,E398,E402,E418,E441:E442,E445:E447,E452:E454,E457:E465)</f>
        <v>#REF!</v>
      </c>
      <c r="F466" s="198" t="e">
        <f>SUM(F393,F398,F402,F418,F441:F442,F445:F447,F452:F454,F457:F465)</f>
        <v>#REF!</v>
      </c>
      <c r="G466" s="198" t="e">
        <f>SUM(G393,G398,G402,G418,G441:G442,G445:G447,G452:G454,G457:G465)</f>
        <v>#REF!</v>
      </c>
      <c r="H466" s="198" t="e">
        <f t="shared" si="308"/>
        <v>#REF!</v>
      </c>
      <c r="I466" s="198">
        <f t="shared" ref="I466:N466" si="309">SUM(I393,I398,I402,I418,I441:I442,I445:I447,I452:I454,I457:I465)</f>
        <v>2107.52608725046</v>
      </c>
      <c r="J466" s="198">
        <f t="shared" si="309"/>
        <v>1825.5634392659158</v>
      </c>
      <c r="K466" s="198">
        <f t="shared" si="309"/>
        <v>2097.5540652893451</v>
      </c>
      <c r="L466" s="198">
        <f t="shared" si="309"/>
        <v>2092.8443303174408</v>
      </c>
      <c r="M466" s="198">
        <f t="shared" si="309"/>
        <v>2226.3254591607947</v>
      </c>
      <c r="N466" s="198">
        <f t="shared" si="309"/>
        <v>2076.8329735904672</v>
      </c>
      <c r="O466" s="200">
        <f>SUM(I466:N466)</f>
        <v>12426.646354874425</v>
      </c>
      <c r="P466" s="198">
        <f t="shared" ref="P466:U466" si="310">SUM(P393,P398,P402,P418,P441:P442,P445:P447,P452:P454,P457:P465)</f>
        <v>2003.8972108243972</v>
      </c>
      <c r="Q466" s="198">
        <f t="shared" si="310"/>
        <v>2074.8638661296982</v>
      </c>
      <c r="R466" s="198">
        <f t="shared" si="310"/>
        <v>2380.915374068768</v>
      </c>
      <c r="S466" s="198">
        <f t="shared" si="310"/>
        <v>2233.3146193287907</v>
      </c>
      <c r="T466" s="198">
        <f t="shared" si="310"/>
        <v>2590.1971606880738</v>
      </c>
      <c r="U466" s="198">
        <f t="shared" si="310"/>
        <v>1206.8864779299163</v>
      </c>
      <c r="V466" s="200">
        <f>SUM(P466:U466)</f>
        <v>12490.074708969645</v>
      </c>
      <c r="W466" s="200">
        <f>O466+V466</f>
        <v>24916.72106384407</v>
      </c>
      <c r="X466" s="209" t="e">
        <f>IF(H466=0,0,W466/H466-1)</f>
        <v>#REF!</v>
      </c>
      <c r="Y466" s="198" t="e">
        <f>SUM(Y393,Y398,Y402,Y418,Y441:Y442,Y445:Y447,Y452:Y454,Y457:Y465)</f>
        <v>#REF!</v>
      </c>
      <c r="Z466" s="198" t="e">
        <f>SUM(Z393,Z398,Z402,Z418,Z441:Z442,Z445:Z447,Z452:Z454,Z457:Z465)</f>
        <v>#REF!</v>
      </c>
      <c r="AA466" s="198" t="e">
        <f>SUM(AA393,AA398,AA402,AA418,AA441:AA442,AA445:AA447,AA452:AA454,AA457:AA465)</f>
        <v>#REF!</v>
      </c>
      <c r="AB466" s="209" t="e">
        <f>IF(W466=0,0,AA466/W466-1)</f>
        <v>#REF!</v>
      </c>
      <c r="AC466" s="198" t="e">
        <f>SUM(AC393,AC398,AC402,AC418,AC441:AC442,AC445:AC447,AC452:AC454,AC457:AC465)</f>
        <v>#REF!</v>
      </c>
      <c r="AD466" s="198" t="e">
        <f>SUM(AD393,AD398,AD402,AD418,AD441:AD442,AD445:AD447,AD452:AD454,AD457:AD465)</f>
        <v>#REF!</v>
      </c>
      <c r="AE466" s="198" t="e">
        <f>SUM(AE393,AE398,AE402,AE418,AE441:AE442,AE445:AE447,AE452:AE454,AE457:AE465)</f>
        <v>#REF!</v>
      </c>
      <c r="AF466" s="209" t="e">
        <f>IF(AA466=0,0,AE466/AA466-1)</f>
        <v>#REF!</v>
      </c>
    </row>
    <row r="467" spans="1:33" ht="12.95" customHeight="1" outlineLevel="1">
      <c r="A467" s="327"/>
      <c r="B467" s="326"/>
      <c r="C467" s="152"/>
      <c r="D467" s="360" t="e">
        <f>D466-'[97]营业成本表 (Hotel)'!F77</f>
        <v>#REF!</v>
      </c>
      <c r="E467" s="360" t="e">
        <f>E466-'[97]营业成本表 (Hotel)'!G77</f>
        <v>#REF!</v>
      </c>
      <c r="F467" s="360" t="e">
        <f>F466-'[97]营业成本表 (Hotel)'!H77</f>
        <v>#REF!</v>
      </c>
      <c r="G467" s="360" t="e">
        <f>G466-'[97]营业成本表 (Hotel)'!I77</f>
        <v>#REF!</v>
      </c>
      <c r="H467" s="360" t="e">
        <f>H466-'[97]营业成本表 (Hotel)'!J77</f>
        <v>#REF!</v>
      </c>
      <c r="I467" s="360">
        <f>I466-'[97]营业成本表 (Hotel)'!K77</f>
        <v>-79.608276352247231</v>
      </c>
      <c r="J467" s="360">
        <f>J466-'[97]营业成本表 (Hotel)'!L77</f>
        <v>-61.694551170683553</v>
      </c>
      <c r="K467" s="360">
        <f>K466-'[97]营业成本表 (Hotel)'!M77</f>
        <v>-49.422407559557087</v>
      </c>
      <c r="L467" s="360">
        <f>L466-'[97]营业成本表 (Hotel)'!N77</f>
        <v>-44.194260663465229</v>
      </c>
      <c r="M467" s="360">
        <f>M466-'[97]营业成本表 (Hotel)'!O77</f>
        <v>-54.227143691619403</v>
      </c>
      <c r="N467" s="360">
        <f>N466-'[97]营业成本表 (Hotel)'!P77</f>
        <v>-35.604726095667047</v>
      </c>
      <c r="O467" s="360">
        <f>O466-'[97]营业成本表 (Hotel)'!Q77</f>
        <v>-324.75136553323864</v>
      </c>
      <c r="P467" s="360">
        <f>P466-'[97]营业成本表 (Hotel)'!R77</f>
        <v>-24.947843153884378</v>
      </c>
      <c r="Q467" s="360">
        <f>Q466-'[97]营业成本表 (Hotel)'!S77</f>
        <v>-27.557816571183139</v>
      </c>
      <c r="R467" s="360">
        <f>R466-'[97]营业成本表 (Hotel)'!T77</f>
        <v>-59.330940165501943</v>
      </c>
      <c r="S467" s="360">
        <f>S466-'[97]营业成本表 (Hotel)'!U77</f>
        <v>-57.833822905044599</v>
      </c>
      <c r="T467" s="360">
        <f>T466-'[97]营业成本表 (Hotel)'!V77</f>
        <v>-54.909078763465004</v>
      </c>
      <c r="U467" s="360">
        <f>U466-'[97]营业成本表 (Hotel)'!W77</f>
        <v>-450.37451152815811</v>
      </c>
      <c r="V467" s="360">
        <f>V466-'[97]营业成本表 (Hotel)'!X77</f>
        <v>-674.9540130872374</v>
      </c>
      <c r="W467" s="360">
        <f>W466-'[97]营业成本表 (Hotel)'!Y77</f>
        <v>-999.70537862047422</v>
      </c>
      <c r="X467" s="360"/>
      <c r="Y467" s="360"/>
      <c r="Z467" s="360"/>
      <c r="AA467" s="360"/>
      <c r="AB467" s="360"/>
      <c r="AC467" s="360"/>
      <c r="AD467" s="360"/>
      <c r="AE467" s="360"/>
      <c r="AF467" s="330"/>
    </row>
    <row r="468" spans="1:33" ht="12.95" customHeight="1" outlineLevel="1">
      <c r="A468" s="327"/>
      <c r="B468" s="327"/>
      <c r="C468" s="343"/>
      <c r="D468" s="344"/>
      <c r="E468" s="344"/>
      <c r="F468" s="344"/>
      <c r="G468" s="344"/>
      <c r="H468" s="344"/>
      <c r="I468" s="327"/>
      <c r="J468" s="345"/>
      <c r="K468" s="327"/>
      <c r="L468" s="327"/>
      <c r="M468" s="327"/>
      <c r="N468" s="330"/>
      <c r="O468" s="330"/>
      <c r="P468" s="330"/>
      <c r="Q468" s="330"/>
      <c r="R468" s="330"/>
      <c r="S468" s="330"/>
      <c r="T468" s="330"/>
      <c r="U468" s="330"/>
      <c r="V468" s="330"/>
      <c r="W468" s="330"/>
      <c r="X468" s="330"/>
      <c r="Y468" s="330"/>
      <c r="Z468" s="330"/>
      <c r="AA468" s="330"/>
      <c r="AB468" s="330"/>
      <c r="AC468" s="330"/>
      <c r="AD468" s="330"/>
      <c r="AE468" s="330"/>
      <c r="AF468" s="330"/>
    </row>
    <row r="469" spans="1:33" s="136" customFormat="1" outlineLevel="1">
      <c r="B469" s="148" t="s">
        <v>669</v>
      </c>
      <c r="C469" s="123"/>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c r="AA469" s="120"/>
      <c r="AB469" s="120"/>
      <c r="AC469" s="120"/>
      <c r="AD469" s="120"/>
      <c r="AE469" s="120"/>
    </row>
    <row r="470" spans="1:33" s="136" customFormat="1" outlineLevel="1">
      <c r="B470" s="149" t="s">
        <v>1169</v>
      </c>
      <c r="C470" s="123"/>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c r="AA470" s="120"/>
      <c r="AB470" s="120"/>
      <c r="AC470" s="120"/>
      <c r="AD470" s="120"/>
      <c r="AE470" s="120"/>
    </row>
    <row r="471" spans="1:33" s="136" customFormat="1" outlineLevel="1">
      <c r="B471" s="780" t="s">
        <v>980</v>
      </c>
      <c r="C471" s="780"/>
    </row>
    <row r="472" spans="1:33" s="136" customFormat="1" outlineLevel="1">
      <c r="B472" s="146" t="s">
        <v>529</v>
      </c>
      <c r="C472" s="146" t="s">
        <v>530</v>
      </c>
      <c r="D472" s="95">
        <f>'[97]营业成本表 (Hotel)'!F83</f>
        <v>65.979710999999995</v>
      </c>
      <c r="E472" s="95">
        <f>'[97]营业成本表 (Hotel)'!G83</f>
        <v>6.7418852835649199</v>
      </c>
      <c r="F472" s="95">
        <f>'[97]营业成本表 (Hotel)'!H83</f>
        <v>6.9518583056281695</v>
      </c>
      <c r="G472" s="95">
        <f>'[97]营业成本表 (Hotel)'!I83</f>
        <v>6.4069844227303063</v>
      </c>
      <c r="H472" s="200">
        <f t="shared" ref="H472:H481" si="311">SUM(D472:G472)</f>
        <v>86.080439011923389</v>
      </c>
      <c r="I472" s="95">
        <f>'[97]营业成本表 (Hotel)'!K83</f>
        <v>7.9051100579783302</v>
      </c>
      <c r="J472" s="95">
        <f>'[97]营业成本表 (Hotel)'!L83</f>
        <v>7.9870951389562306</v>
      </c>
      <c r="K472" s="95">
        <f>'[97]营业成本表 (Hotel)'!M83</f>
        <v>9.0336436516480045</v>
      </c>
      <c r="L472" s="95">
        <f>'[97]营业成本表 (Hotel)'!N83</f>
        <v>8.4964182213256354</v>
      </c>
      <c r="M472" s="95">
        <f>'[97]营业成本表 (Hotel)'!O83</f>
        <v>9.185508325479276</v>
      </c>
      <c r="N472" s="95">
        <f>'[97]营业成本表 (Hotel)'!P83</f>
        <v>7.0331647331646527</v>
      </c>
      <c r="O472" s="201">
        <f t="shared" ref="O472:O481" si="312">SUM(I472:N472)</f>
        <v>49.640940128552131</v>
      </c>
      <c r="P472" s="95">
        <f>'[97]营业成本表 (Hotel)'!R83</f>
        <v>4.2301484144026613</v>
      </c>
      <c r="Q472" s="95">
        <f>'[97]营业成本表 (Hotel)'!S83</f>
        <v>5.8760930942556255</v>
      </c>
      <c r="R472" s="95">
        <f>'[97]营业成本表 (Hotel)'!T83</f>
        <v>7.0170720293411559</v>
      </c>
      <c r="S472" s="95">
        <f>'[97]营业成本表 (Hotel)'!U83</f>
        <v>7.4257779909991761</v>
      </c>
      <c r="T472" s="95">
        <f>'[97]营业成本表 (Hotel)'!V83</f>
        <v>7.466450240368693</v>
      </c>
      <c r="U472" s="95">
        <f>'[97]营业成本表 (Hotel)'!W83</f>
        <v>6.562087320071389</v>
      </c>
      <c r="V472" s="201">
        <f t="shared" ref="V472:V481" si="313">SUM(P472:U472)</f>
        <v>38.577629089438702</v>
      </c>
      <c r="W472" s="200">
        <f t="shared" ref="W472:W481" si="314">O472+V472</f>
        <v>88.218569217990833</v>
      </c>
      <c r="X472" s="308">
        <f t="shared" ref="X472:X482" si="315">IF(H472=0,0,W472/H472-1)</f>
        <v>2.4838746533010658E-2</v>
      </c>
      <c r="Y472" s="96" t="e">
        <f>$Y$440*AG472</f>
        <v>#REF!</v>
      </c>
      <c r="Z472" s="96" t="e">
        <f>$Z$440*AG472</f>
        <v>#REF!</v>
      </c>
      <c r="AA472" s="198" t="e">
        <f t="shared" ref="AA472:AA481" si="316">Y472+Z472</f>
        <v>#REF!</v>
      </c>
      <c r="AB472" s="308" t="e">
        <f t="shared" ref="AB472:AB482" si="317">IF(W472=0,0,AA472/W472-1)</f>
        <v>#REF!</v>
      </c>
      <c r="AC472" s="96" t="e">
        <f>$AC$440*AG472</f>
        <v>#REF!</v>
      </c>
      <c r="AD472" s="96" t="e">
        <f>$AD$440*AG472</f>
        <v>#REF!</v>
      </c>
      <c r="AE472" s="198" t="e">
        <f t="shared" ref="AE472:AE481" si="318">AC472+AD472</f>
        <v>#REF!</v>
      </c>
      <c r="AF472" s="308" t="e">
        <f t="shared" ref="AF472:AF482" si="319">IF(AA472=0,0,AE472/AA472-1)</f>
        <v>#REF!</v>
      </c>
      <c r="AG472" s="728">
        <f>W472/$W$440</f>
        <v>0.13893689671581211</v>
      </c>
    </row>
    <row r="473" spans="1:33" s="136" customFormat="1" outlineLevel="1">
      <c r="B473" s="146"/>
      <c r="C473" s="146" t="s">
        <v>531</v>
      </c>
      <c r="D473" s="95">
        <f>'[97]营业成本表 (Hotel)'!F84</f>
        <v>14.792063000000001</v>
      </c>
      <c r="E473" s="95">
        <f>'[97]营业成本表 (Hotel)'!G84</f>
        <v>1.4047064491999999</v>
      </c>
      <c r="F473" s="95">
        <f>'[97]营业成本表 (Hotel)'!H84</f>
        <v>1.381943626</v>
      </c>
      <c r="G473" s="95">
        <f>'[97]营业成本表 (Hotel)'!I84</f>
        <v>1.3352554526</v>
      </c>
      <c r="H473" s="200">
        <f t="shared" si="311"/>
        <v>18.913968527799998</v>
      </c>
      <c r="I473" s="95">
        <f>'[97]营业成本表 (Hotel)'!K84</f>
        <v>0.99251699999999998</v>
      </c>
      <c r="J473" s="95">
        <f>'[97]营业成本表 (Hotel)'!L84</f>
        <v>2.4409289999999997</v>
      </c>
      <c r="K473" s="95">
        <f>'[97]营业成本表 (Hotel)'!M84</f>
        <v>0.88887800000000006</v>
      </c>
      <c r="L473" s="95">
        <f>'[97]营业成本表 (Hotel)'!N84</f>
        <v>0.97649600000000025</v>
      </c>
      <c r="M473" s="95">
        <f>'[97]营业成本表 (Hotel)'!O84</f>
        <v>1.3802209999999999</v>
      </c>
      <c r="N473" s="95">
        <f>'[97]营业成本表 (Hotel)'!P84</f>
        <v>2.2403179999999998</v>
      </c>
      <c r="O473" s="201">
        <f t="shared" si="312"/>
        <v>8.919359</v>
      </c>
      <c r="P473" s="95">
        <f>'[97]营业成本表 (Hotel)'!R84</f>
        <v>1.4714140000000002</v>
      </c>
      <c r="Q473" s="95">
        <f>'[97]营业成本表 (Hotel)'!S84</f>
        <v>1.8207784583</v>
      </c>
      <c r="R473" s="95">
        <f>'[97]营业成本表 (Hotel)'!T84</f>
        <v>1.8526373500000002</v>
      </c>
      <c r="S473" s="95">
        <f>'[97]营业成本表 (Hotel)'!U84</f>
        <v>1.8447064491999998</v>
      </c>
      <c r="T473" s="95">
        <f>'[97]营业成本表 (Hotel)'!V84</f>
        <v>1.8219436260000001</v>
      </c>
      <c r="U473" s="95">
        <f>'[97]营业成本表 (Hotel)'!W84</f>
        <v>1.7752554526</v>
      </c>
      <c r="V473" s="201">
        <f t="shared" si="313"/>
        <v>10.5867353361</v>
      </c>
      <c r="W473" s="200">
        <f t="shared" si="314"/>
        <v>19.506094336099999</v>
      </c>
      <c r="X473" s="308">
        <f t="shared" si="315"/>
        <v>3.1306270147890336E-2</v>
      </c>
      <c r="Y473" s="96" t="e">
        <f t="shared" ref="Y473:Y481" si="320">$Y$440*AG473</f>
        <v>#REF!</v>
      </c>
      <c r="Z473" s="96" t="e">
        <f t="shared" ref="Z473:Z481" si="321">$Z$440*AG473</f>
        <v>#REF!</v>
      </c>
      <c r="AA473" s="198" t="e">
        <f t="shared" si="316"/>
        <v>#REF!</v>
      </c>
      <c r="AB473" s="308" t="e">
        <f t="shared" si="317"/>
        <v>#REF!</v>
      </c>
      <c r="AC473" s="96" t="e">
        <f t="shared" ref="AC473:AC481" si="322">$AC$440*AG473</f>
        <v>#REF!</v>
      </c>
      <c r="AD473" s="96" t="e">
        <f t="shared" ref="AD473:AD481" si="323">$AD$440*AG473</f>
        <v>#REF!</v>
      </c>
      <c r="AE473" s="198" t="e">
        <f t="shared" si="318"/>
        <v>#REF!</v>
      </c>
      <c r="AF473" s="308" t="e">
        <f t="shared" si="319"/>
        <v>#REF!</v>
      </c>
      <c r="AG473" s="728">
        <f t="shared" ref="AG473:AG481" si="324">W473/$W$440</f>
        <v>3.0720473457315222E-2</v>
      </c>
    </row>
    <row r="474" spans="1:33" s="136" customFormat="1" outlineLevel="1">
      <c r="B474" s="146"/>
      <c r="C474" s="146" t="s">
        <v>532</v>
      </c>
      <c r="D474" s="95">
        <f>'[97]营业成本表 (Hotel)'!F85</f>
        <v>7.0678999999999998</v>
      </c>
      <c r="E474" s="95">
        <f>'[97]营业成本表 (Hotel)'!G85</f>
        <v>0.84509999999999996</v>
      </c>
      <c r="F474" s="95">
        <f>'[97]营业成本表 (Hotel)'!H85</f>
        <v>0.84819999999999995</v>
      </c>
      <c r="G474" s="95">
        <f>'[97]营业成本表 (Hotel)'!I85</f>
        <v>1.286</v>
      </c>
      <c r="H474" s="200">
        <f t="shared" si="311"/>
        <v>10.0472</v>
      </c>
      <c r="I474" s="95">
        <f>'[97]营业成本表 (Hotel)'!K85</f>
        <v>0.56189999999999996</v>
      </c>
      <c r="J474" s="95">
        <f>'[97]营业成本表 (Hotel)'!L85</f>
        <v>0.43109999999999998</v>
      </c>
      <c r="K474" s="95">
        <f>'[97]营业成本表 (Hotel)'!M85</f>
        <v>3.0345</v>
      </c>
      <c r="L474" s="95">
        <f>'[97]营业成本表 (Hotel)'!N85</f>
        <v>0.51149999999999995</v>
      </c>
      <c r="M474" s="95">
        <f>'[97]营业成本表 (Hotel)'!O85</f>
        <v>0.50949999999999973</v>
      </c>
      <c r="N474" s="95">
        <f>'[97]营业成本表 (Hotel)'!P85</f>
        <v>1.5045000000000002</v>
      </c>
      <c r="O474" s="201">
        <f t="shared" si="312"/>
        <v>6.5529999999999999</v>
      </c>
      <c r="P474" s="95">
        <f>'[97]营业成本表 (Hotel)'!R85</f>
        <v>0.51349999999999996</v>
      </c>
      <c r="Q474" s="95">
        <f>'[97]营业成本表 (Hotel)'!S85</f>
        <v>0.86850000000000005</v>
      </c>
      <c r="R474" s="95">
        <f>'[97]营业成本表 (Hotel)'!T85</f>
        <v>0.82679999999999998</v>
      </c>
      <c r="S474" s="95">
        <f>'[97]营业成本表 (Hotel)'!U85</f>
        <v>0.78649999999999998</v>
      </c>
      <c r="T474" s="95">
        <f>'[97]营业成本表 (Hotel)'!V85</f>
        <v>0.78959999999999997</v>
      </c>
      <c r="U474" s="95">
        <f>'[97]营业成本表 (Hotel)'!W85</f>
        <v>0.88739999999999997</v>
      </c>
      <c r="V474" s="201">
        <f t="shared" si="313"/>
        <v>4.6722999999999999</v>
      </c>
      <c r="W474" s="200">
        <f t="shared" si="314"/>
        <v>11.225300000000001</v>
      </c>
      <c r="X474" s="308">
        <f t="shared" si="315"/>
        <v>0.1172565490883033</v>
      </c>
      <c r="Y474" s="96" t="e">
        <f t="shared" si="320"/>
        <v>#REF!</v>
      </c>
      <c r="Z474" s="96" t="e">
        <f t="shared" si="321"/>
        <v>#REF!</v>
      </c>
      <c r="AA474" s="198" t="e">
        <f t="shared" si="316"/>
        <v>#REF!</v>
      </c>
      <c r="AB474" s="308" t="e">
        <f t="shared" si="317"/>
        <v>#REF!</v>
      </c>
      <c r="AC474" s="96" t="e">
        <f t="shared" si="322"/>
        <v>#REF!</v>
      </c>
      <c r="AD474" s="96" t="e">
        <f t="shared" si="323"/>
        <v>#REF!</v>
      </c>
      <c r="AE474" s="198" t="e">
        <f t="shared" si="318"/>
        <v>#REF!</v>
      </c>
      <c r="AF474" s="308" t="e">
        <f t="shared" si="319"/>
        <v>#REF!</v>
      </c>
      <c r="AG474" s="728">
        <f t="shared" si="324"/>
        <v>1.7678912280363161E-2</v>
      </c>
    </row>
    <row r="475" spans="1:33" s="136" customFormat="1" outlineLevel="1">
      <c r="B475" s="146"/>
      <c r="C475" s="146" t="s">
        <v>533</v>
      </c>
      <c r="D475" s="95">
        <f>'[97]营业成本表 (Hotel)'!F86</f>
        <v>-2.2341999999999997E-2</v>
      </c>
      <c r="E475" s="95">
        <f>'[97]营业成本表 (Hotel)'!G86</f>
        <v>0</v>
      </c>
      <c r="F475" s="95">
        <f>'[97]营业成本表 (Hotel)'!H86</f>
        <v>0</v>
      </c>
      <c r="G475" s="95">
        <f>'[97]营业成本表 (Hotel)'!I86</f>
        <v>0</v>
      </c>
      <c r="H475" s="200">
        <f t="shared" si="311"/>
        <v>-2.2341999999999997E-2</v>
      </c>
      <c r="I475" s="95">
        <f>'[97]营业成本表 (Hotel)'!K86</f>
        <v>0</v>
      </c>
      <c r="J475" s="95">
        <f>'[97]营业成本表 (Hotel)'!L86</f>
        <v>0</v>
      </c>
      <c r="K475" s="95">
        <f>'[97]营业成本表 (Hotel)'!M86</f>
        <v>0</v>
      </c>
      <c r="L475" s="95">
        <f>'[97]营业成本表 (Hotel)'!N86</f>
        <v>0</v>
      </c>
      <c r="M475" s="95">
        <f>'[97]营业成本表 (Hotel)'!O86</f>
        <v>0</v>
      </c>
      <c r="N475" s="95">
        <f>'[97]营业成本表 (Hotel)'!P86</f>
        <v>0</v>
      </c>
      <c r="O475" s="201">
        <f t="shared" si="312"/>
        <v>0</v>
      </c>
      <c r="P475" s="95">
        <f>'[97]营业成本表 (Hotel)'!R86</f>
        <v>0</v>
      </c>
      <c r="Q475" s="95">
        <f>'[97]营业成本表 (Hotel)'!S86</f>
        <v>0</v>
      </c>
      <c r="R475" s="95">
        <f>'[97]营业成本表 (Hotel)'!T86</f>
        <v>0</v>
      </c>
      <c r="S475" s="95">
        <f>'[97]营业成本表 (Hotel)'!U86</f>
        <v>0</v>
      </c>
      <c r="T475" s="95">
        <f>'[97]营业成本表 (Hotel)'!V86</f>
        <v>0</v>
      </c>
      <c r="U475" s="95">
        <f>'[97]营业成本表 (Hotel)'!W86</f>
        <v>0</v>
      </c>
      <c r="V475" s="201">
        <f t="shared" si="313"/>
        <v>0</v>
      </c>
      <c r="W475" s="200">
        <f t="shared" si="314"/>
        <v>0</v>
      </c>
      <c r="X475" s="308">
        <f t="shared" si="315"/>
        <v>-1</v>
      </c>
      <c r="Y475" s="96" t="e">
        <f t="shared" si="320"/>
        <v>#REF!</v>
      </c>
      <c r="Z475" s="96" t="e">
        <f t="shared" si="321"/>
        <v>#REF!</v>
      </c>
      <c r="AA475" s="198" t="e">
        <f t="shared" si="316"/>
        <v>#REF!</v>
      </c>
      <c r="AB475" s="308">
        <f t="shared" si="317"/>
        <v>0</v>
      </c>
      <c r="AC475" s="96" t="e">
        <f t="shared" si="322"/>
        <v>#REF!</v>
      </c>
      <c r="AD475" s="96" t="e">
        <f t="shared" si="323"/>
        <v>#REF!</v>
      </c>
      <c r="AE475" s="198" t="e">
        <f t="shared" si="318"/>
        <v>#REF!</v>
      </c>
      <c r="AF475" s="308" t="e">
        <f t="shared" si="319"/>
        <v>#REF!</v>
      </c>
      <c r="AG475" s="728">
        <f t="shared" si="324"/>
        <v>0</v>
      </c>
    </row>
    <row r="476" spans="1:33" s="136" customFormat="1" outlineLevel="1">
      <c r="B476" s="146"/>
      <c r="C476" s="146" t="s">
        <v>534</v>
      </c>
      <c r="D476" s="95">
        <f>'[97]营业成本表 (Hotel)'!F87</f>
        <v>219.11831000000001</v>
      </c>
      <c r="E476" s="95">
        <f>'[97]营业成本表 (Hotel)'!G87</f>
        <v>25.768673769999999</v>
      </c>
      <c r="F476" s="95">
        <f>'[97]营业成本表 (Hotel)'!H87</f>
        <v>25.351149899999999</v>
      </c>
      <c r="G476" s="95">
        <f>'[97]营业成本表 (Hotel)'!I87</f>
        <v>25.57949189</v>
      </c>
      <c r="H476" s="200">
        <f t="shared" si="311"/>
        <v>295.81762556000001</v>
      </c>
      <c r="I476" s="95">
        <f>'[97]营业成本表 (Hotel)'!K87</f>
        <v>24.282754000000001</v>
      </c>
      <c r="J476" s="95">
        <f>'[97]营业成本表 (Hotel)'!L87</f>
        <v>20.488037000000006</v>
      </c>
      <c r="K476" s="95">
        <f>'[97]营业成本表 (Hotel)'!M87</f>
        <v>25.651383999999997</v>
      </c>
      <c r="L476" s="95">
        <f>'[97]营业成本表 (Hotel)'!N87</f>
        <v>23.604375000000005</v>
      </c>
      <c r="M476" s="95">
        <f>'[97]营业成本表 (Hotel)'!O87</f>
        <v>26.085679000000003</v>
      </c>
      <c r="N476" s="95">
        <f>'[97]营业成本表 (Hotel)'!P87</f>
        <v>23.353315999999996</v>
      </c>
      <c r="O476" s="201">
        <f t="shared" si="312"/>
        <v>143.46554499999999</v>
      </c>
      <c r="P476" s="95">
        <f>'[97]营业成本表 (Hotel)'!R87</f>
        <v>26.692106000000006</v>
      </c>
      <c r="Q476" s="95">
        <f>'[97]营业成本表 (Hotel)'!S87</f>
        <v>23.441164569999998</v>
      </c>
      <c r="R476" s="95">
        <f>'[97]营业成本表 (Hotel)'!T87</f>
        <v>24.0960663</v>
      </c>
      <c r="S476" s="95">
        <f>'[97]营业成本表 (Hotel)'!U87</f>
        <v>24.061071770000002</v>
      </c>
      <c r="T476" s="95">
        <f>'[97]营业成本表 (Hotel)'!V87</f>
        <v>23.891939899999997</v>
      </c>
      <c r="U476" s="95">
        <f>'[97]营业成本表 (Hotel)'!W87</f>
        <v>22.528491889999998</v>
      </c>
      <c r="V476" s="201">
        <f t="shared" si="313"/>
        <v>144.71084043000002</v>
      </c>
      <c r="W476" s="200">
        <f t="shared" si="314"/>
        <v>288.17638542999998</v>
      </c>
      <c r="X476" s="308">
        <f t="shared" si="315"/>
        <v>-2.5830915637750529E-2</v>
      </c>
      <c r="Y476" s="96" t="e">
        <f t="shared" si="320"/>
        <v>#REF!</v>
      </c>
      <c r="Z476" s="96" t="e">
        <f t="shared" si="321"/>
        <v>#REF!</v>
      </c>
      <c r="AA476" s="198" t="e">
        <f t="shared" si="316"/>
        <v>#REF!</v>
      </c>
      <c r="AB476" s="308" t="e">
        <f t="shared" si="317"/>
        <v>#REF!</v>
      </c>
      <c r="AC476" s="96" t="e">
        <f t="shared" si="322"/>
        <v>#REF!</v>
      </c>
      <c r="AD476" s="96" t="e">
        <f t="shared" si="323"/>
        <v>#REF!</v>
      </c>
      <c r="AE476" s="198" t="e">
        <f t="shared" si="318"/>
        <v>#REF!</v>
      </c>
      <c r="AF476" s="308" t="e">
        <f t="shared" si="319"/>
        <v>#REF!</v>
      </c>
      <c r="AG476" s="728">
        <f t="shared" si="324"/>
        <v>0.45385379805342346</v>
      </c>
    </row>
    <row r="477" spans="1:33" s="144" customFormat="1" outlineLevel="1">
      <c r="B477" s="146"/>
      <c r="C477" s="146" t="s">
        <v>535</v>
      </c>
      <c r="D477" s="95">
        <f>'[97]营业成本表 (Hotel)'!F88</f>
        <v>104.91588899999999</v>
      </c>
      <c r="E477" s="95">
        <f>'[97]营业成本表 (Hotel)'!G88</f>
        <v>9.136053798536901</v>
      </c>
      <c r="F477" s="95">
        <f>'[97]营业成本表 (Hotel)'!H88</f>
        <v>9.3725808717600003</v>
      </c>
      <c r="G477" s="95">
        <f>'[97]营业成本表 (Hotel)'!I88</f>
        <v>6.675193679617399</v>
      </c>
      <c r="H477" s="200">
        <f t="shared" si="311"/>
        <v>130.0997173499143</v>
      </c>
      <c r="I477" s="95">
        <f>'[97]营业成本表 (Hotel)'!K88</f>
        <v>13.845199818967332</v>
      </c>
      <c r="J477" s="95">
        <f>'[97]营业成本表 (Hotel)'!L88</f>
        <v>11.731289992040095</v>
      </c>
      <c r="K477" s="95">
        <f>'[97]营业成本表 (Hotel)'!M88</f>
        <v>14.891546017462579</v>
      </c>
      <c r="L477" s="95">
        <f>'[97]营业成本表 (Hotel)'!N88</f>
        <v>8.0460948980909599</v>
      </c>
      <c r="M477" s="95">
        <f>'[97]营业成本表 (Hotel)'!O88</f>
        <v>11.878838628440361</v>
      </c>
      <c r="N477" s="95">
        <f>'[97]营业成本表 (Hotel)'!P88</f>
        <v>13.619636407466777</v>
      </c>
      <c r="O477" s="201">
        <f t="shared" si="312"/>
        <v>74.012605762468098</v>
      </c>
      <c r="P477" s="95">
        <f>'[97]营业成本表 (Hotel)'!R88</f>
        <v>14.903190741824998</v>
      </c>
      <c r="Q477" s="95">
        <f>'[97]营业成本表 (Hotel)'!S88</f>
        <v>13.023299703840001</v>
      </c>
      <c r="R477" s="95">
        <f>'[97]营业成本表 (Hotel)'!T88</f>
        <v>13.631798083684</v>
      </c>
      <c r="S477" s="95">
        <f>'[97]营业成本表 (Hotel)'!U88</f>
        <v>13.359143638579999</v>
      </c>
      <c r="T477" s="95">
        <f>'[97]营业成本表 (Hotel)'!V88</f>
        <v>13.082658327340001</v>
      </c>
      <c r="U477" s="95">
        <f>'[97]营业成本表 (Hotel)'!W88</f>
        <v>9.8678068805999999</v>
      </c>
      <c r="V477" s="201">
        <f t="shared" si="313"/>
        <v>77.867897375869006</v>
      </c>
      <c r="W477" s="200">
        <f t="shared" si="314"/>
        <v>151.8805031383371</v>
      </c>
      <c r="X477" s="308">
        <f t="shared" si="315"/>
        <v>0.16741608845960454</v>
      </c>
      <c r="Y477" s="96" t="e">
        <f t="shared" si="320"/>
        <v>#REF!</v>
      </c>
      <c r="Z477" s="96" t="e">
        <f t="shared" si="321"/>
        <v>#REF!</v>
      </c>
      <c r="AA477" s="198" t="e">
        <f t="shared" si="316"/>
        <v>#REF!</v>
      </c>
      <c r="AB477" s="308" t="e">
        <f t="shared" si="317"/>
        <v>#REF!</v>
      </c>
      <c r="AC477" s="96" t="e">
        <f t="shared" si="322"/>
        <v>#REF!</v>
      </c>
      <c r="AD477" s="96" t="e">
        <f t="shared" si="323"/>
        <v>#REF!</v>
      </c>
      <c r="AE477" s="198" t="e">
        <f t="shared" si="318"/>
        <v>#REF!</v>
      </c>
      <c r="AF477" s="308" t="e">
        <f t="shared" si="319"/>
        <v>#REF!</v>
      </c>
      <c r="AG477" s="728">
        <f t="shared" si="324"/>
        <v>0.23919913873839305</v>
      </c>
    </row>
    <row r="478" spans="1:33" s="136" customFormat="1" outlineLevel="1">
      <c r="B478" s="146"/>
      <c r="C478" s="146" t="s">
        <v>536</v>
      </c>
      <c r="D478" s="95">
        <f>'[97]营业成本表 (Hotel)'!F89</f>
        <v>58.004467000000005</v>
      </c>
      <c r="E478" s="95">
        <f>'[97]营业成本表 (Hotel)'!G89</f>
        <v>6.0117900000000004</v>
      </c>
      <c r="F478" s="95">
        <f>'[97]营业成本表 (Hotel)'!H89</f>
        <v>13.996422069449999</v>
      </c>
      <c r="G478" s="95">
        <f>'[97]营业成本表 (Hotel)'!I89</f>
        <v>11.605013060920999</v>
      </c>
      <c r="H478" s="200">
        <f t="shared" si="311"/>
        <v>89.617692130370997</v>
      </c>
      <c r="I478" s="95">
        <f>'[97]营业成本表 (Hotel)'!K89</f>
        <v>0.66368401011591149</v>
      </c>
      <c r="J478" s="95">
        <f>'[97]营业成本表 (Hotel)'!L89</f>
        <v>12.394895532576651</v>
      </c>
      <c r="K478" s="95">
        <f>'[97]营业成本表 (Hotel)'!M89</f>
        <v>5.7109586600142563</v>
      </c>
      <c r="L478" s="95">
        <f>'[97]营业成本表 (Hotel)'!N89</f>
        <v>6.9004799191465471</v>
      </c>
      <c r="M478" s="95">
        <f>'[97]营业成本表 (Hotel)'!O89</f>
        <v>6.6713168880194269</v>
      </c>
      <c r="N478" s="95">
        <f>'[97]营业成本表 (Hotel)'!P89</f>
        <v>7.7564810838125791</v>
      </c>
      <c r="O478" s="201">
        <f t="shared" si="312"/>
        <v>40.097816093685374</v>
      </c>
      <c r="P478" s="95">
        <f>'[97]营业成本表 (Hotel)'!R89</f>
        <v>5.4012941920432223</v>
      </c>
      <c r="Q478" s="95">
        <f>'[97]营业成本表 (Hotel)'!S89</f>
        <v>6.1104000000000003</v>
      </c>
      <c r="R478" s="95">
        <f>'[97]营业成本表 (Hotel)'!T89</f>
        <v>6.3138899999999998</v>
      </c>
      <c r="S478" s="95">
        <f>'[97]营业成本表 (Hotel)'!U89</f>
        <v>6.7054800000000006</v>
      </c>
      <c r="T478" s="95">
        <f>'[97]营业成本表 (Hotel)'!V89</f>
        <v>6.6444900000000011</v>
      </c>
      <c r="U478" s="95">
        <f>'[97]营业成本表 (Hotel)'!W89</f>
        <v>4.6740000000000004</v>
      </c>
      <c r="V478" s="201">
        <f t="shared" si="313"/>
        <v>35.849554192043229</v>
      </c>
      <c r="W478" s="200">
        <f t="shared" si="314"/>
        <v>75.947370285728596</v>
      </c>
      <c r="X478" s="308">
        <f t="shared" si="315"/>
        <v>-0.15254043615356161</v>
      </c>
      <c r="Y478" s="96" t="e">
        <f t="shared" si="320"/>
        <v>#REF!</v>
      </c>
      <c r="Z478" s="96" t="e">
        <f t="shared" si="321"/>
        <v>#REF!</v>
      </c>
      <c r="AA478" s="198" t="e">
        <f t="shared" si="316"/>
        <v>#REF!</v>
      </c>
      <c r="AB478" s="308" t="e">
        <f t="shared" si="317"/>
        <v>#REF!</v>
      </c>
      <c r="AC478" s="96" t="e">
        <f t="shared" si="322"/>
        <v>#REF!</v>
      </c>
      <c r="AD478" s="96" t="e">
        <f t="shared" si="323"/>
        <v>#REF!</v>
      </c>
      <c r="AE478" s="198" t="e">
        <f t="shared" si="318"/>
        <v>#REF!</v>
      </c>
      <c r="AF478" s="308" t="e">
        <f t="shared" si="319"/>
        <v>#REF!</v>
      </c>
      <c r="AG478" s="728">
        <f t="shared" si="324"/>
        <v>0.11961078075469302</v>
      </c>
    </row>
    <row r="479" spans="1:33" s="136" customFormat="1" outlineLevel="1">
      <c r="B479" s="146"/>
      <c r="C479" s="146" t="s">
        <v>537</v>
      </c>
      <c r="D479" s="95">
        <f>'[97]营业成本表 (Hotel)'!F90</f>
        <v>0</v>
      </c>
      <c r="E479" s="95">
        <f>'[97]营业成本表 (Hotel)'!G90</f>
        <v>0</v>
      </c>
      <c r="F479" s="95">
        <f>'[97]营业成本表 (Hotel)'!H90</f>
        <v>0</v>
      </c>
      <c r="G479" s="95">
        <f>'[97]营业成本表 (Hotel)'!I90</f>
        <v>0</v>
      </c>
      <c r="H479" s="200">
        <f t="shared" si="311"/>
        <v>0</v>
      </c>
      <c r="I479" s="95">
        <f>'[97]营业成本表 (Hotel)'!K90</f>
        <v>0</v>
      </c>
      <c r="J479" s="95">
        <f>'[97]营业成本表 (Hotel)'!L90</f>
        <v>0</v>
      </c>
      <c r="K479" s="95">
        <f>'[97]营业成本表 (Hotel)'!M90</f>
        <v>0</v>
      </c>
      <c r="L479" s="95">
        <f>'[97]营业成本表 (Hotel)'!N90</f>
        <v>0</v>
      </c>
      <c r="M479" s="95">
        <f>'[97]营业成本表 (Hotel)'!O90</f>
        <v>0</v>
      </c>
      <c r="N479" s="95">
        <f>'[97]营业成本表 (Hotel)'!P90</f>
        <v>0</v>
      </c>
      <c r="O479" s="201">
        <f t="shared" si="312"/>
        <v>0</v>
      </c>
      <c r="P479" s="95">
        <f>'[97]营业成本表 (Hotel)'!R90</f>
        <v>0</v>
      </c>
      <c r="Q479" s="95">
        <f>'[97]营业成本表 (Hotel)'!S90</f>
        <v>0</v>
      </c>
      <c r="R479" s="95">
        <f>'[97]营业成本表 (Hotel)'!T90</f>
        <v>0</v>
      </c>
      <c r="S479" s="95">
        <f>'[97]营业成本表 (Hotel)'!U90</f>
        <v>0</v>
      </c>
      <c r="T479" s="95">
        <f>'[97]营业成本表 (Hotel)'!V90</f>
        <v>0</v>
      </c>
      <c r="U479" s="95">
        <f>'[97]营业成本表 (Hotel)'!W90</f>
        <v>0</v>
      </c>
      <c r="V479" s="201">
        <f t="shared" si="313"/>
        <v>0</v>
      </c>
      <c r="W479" s="200">
        <f t="shared" si="314"/>
        <v>0</v>
      </c>
      <c r="X479" s="308">
        <f t="shared" si="315"/>
        <v>0</v>
      </c>
      <c r="Y479" s="96" t="e">
        <f t="shared" si="320"/>
        <v>#REF!</v>
      </c>
      <c r="Z479" s="96" t="e">
        <f t="shared" si="321"/>
        <v>#REF!</v>
      </c>
      <c r="AA479" s="198" t="e">
        <f t="shared" si="316"/>
        <v>#REF!</v>
      </c>
      <c r="AB479" s="308">
        <f t="shared" si="317"/>
        <v>0</v>
      </c>
      <c r="AC479" s="96" t="e">
        <f t="shared" si="322"/>
        <v>#REF!</v>
      </c>
      <c r="AD479" s="96" t="e">
        <f t="shared" si="323"/>
        <v>#REF!</v>
      </c>
      <c r="AE479" s="198" t="e">
        <f t="shared" si="318"/>
        <v>#REF!</v>
      </c>
      <c r="AF479" s="308" t="e">
        <f t="shared" si="319"/>
        <v>#REF!</v>
      </c>
      <c r="AG479" s="728">
        <f t="shared" si="324"/>
        <v>0</v>
      </c>
    </row>
    <row r="480" spans="1:33" s="144" customFormat="1" outlineLevel="1">
      <c r="B480" s="146"/>
      <c r="C480" s="146" t="s">
        <v>538</v>
      </c>
      <c r="D480" s="95">
        <f>'[97]营业成本表 (Hotel)'!F91</f>
        <v>0</v>
      </c>
      <c r="E480" s="95">
        <f>'[97]营业成本表 (Hotel)'!G91</f>
        <v>0</v>
      </c>
      <c r="F480" s="95">
        <f>'[97]营业成本表 (Hotel)'!H91</f>
        <v>0</v>
      </c>
      <c r="G480" s="95">
        <f>'[97]营业成本表 (Hotel)'!I91</f>
        <v>0</v>
      </c>
      <c r="H480" s="200">
        <f t="shared" si="311"/>
        <v>0</v>
      </c>
      <c r="I480" s="95">
        <f>'[97]营业成本表 (Hotel)'!K91</f>
        <v>0</v>
      </c>
      <c r="J480" s="95">
        <f>'[97]营业成本表 (Hotel)'!L91</f>
        <v>0</v>
      </c>
      <c r="K480" s="95">
        <f>'[97]营业成本表 (Hotel)'!M91</f>
        <v>0</v>
      </c>
      <c r="L480" s="95">
        <f>'[97]营业成本表 (Hotel)'!N91</f>
        <v>0</v>
      </c>
      <c r="M480" s="95">
        <f>'[97]营业成本表 (Hotel)'!O91</f>
        <v>0</v>
      </c>
      <c r="N480" s="95">
        <f>'[97]营业成本表 (Hotel)'!P91</f>
        <v>0</v>
      </c>
      <c r="O480" s="201">
        <f t="shared" si="312"/>
        <v>0</v>
      </c>
      <c r="P480" s="95">
        <f>'[97]营业成本表 (Hotel)'!R91</f>
        <v>0</v>
      </c>
      <c r="Q480" s="95">
        <f>'[97]营业成本表 (Hotel)'!S91</f>
        <v>0</v>
      </c>
      <c r="R480" s="95">
        <f>'[97]营业成本表 (Hotel)'!T91</f>
        <v>0</v>
      </c>
      <c r="S480" s="95">
        <f>'[97]营业成本表 (Hotel)'!U91</f>
        <v>0</v>
      </c>
      <c r="T480" s="95">
        <f>'[97]营业成本表 (Hotel)'!V91</f>
        <v>0</v>
      </c>
      <c r="U480" s="95">
        <f>'[97]营业成本表 (Hotel)'!W91</f>
        <v>0</v>
      </c>
      <c r="V480" s="201">
        <f t="shared" si="313"/>
        <v>0</v>
      </c>
      <c r="W480" s="200">
        <f t="shared" si="314"/>
        <v>0</v>
      </c>
      <c r="X480" s="308">
        <f t="shared" si="315"/>
        <v>0</v>
      </c>
      <c r="Y480" s="96" t="e">
        <f t="shared" si="320"/>
        <v>#REF!</v>
      </c>
      <c r="Z480" s="96" t="e">
        <f t="shared" si="321"/>
        <v>#REF!</v>
      </c>
      <c r="AA480" s="198" t="e">
        <f t="shared" si="316"/>
        <v>#REF!</v>
      </c>
      <c r="AB480" s="308">
        <f t="shared" si="317"/>
        <v>0</v>
      </c>
      <c r="AC480" s="96" t="e">
        <f t="shared" si="322"/>
        <v>#REF!</v>
      </c>
      <c r="AD480" s="96" t="e">
        <f t="shared" si="323"/>
        <v>#REF!</v>
      </c>
      <c r="AE480" s="198" t="e">
        <f t="shared" si="318"/>
        <v>#REF!</v>
      </c>
      <c r="AF480" s="308" t="e">
        <f t="shared" si="319"/>
        <v>#REF!</v>
      </c>
      <c r="AG480" s="728">
        <f t="shared" si="324"/>
        <v>0</v>
      </c>
    </row>
    <row r="481" spans="1:33" s="120" customFormat="1" outlineLevel="1">
      <c r="B481" s="146"/>
      <c r="C481" s="146" t="s">
        <v>539</v>
      </c>
      <c r="D481" s="95">
        <f>'[97]营业成本表 (Hotel)'!F92</f>
        <v>0</v>
      </c>
      <c r="E481" s="95">
        <f>'[97]营业成本表 (Hotel)'!G92</f>
        <v>0</v>
      </c>
      <c r="F481" s="95">
        <f>'[97]营业成本表 (Hotel)'!H92</f>
        <v>0</v>
      </c>
      <c r="G481" s="95">
        <f>'[97]营业成本表 (Hotel)'!I92</f>
        <v>0</v>
      </c>
      <c r="H481" s="200">
        <f t="shared" si="311"/>
        <v>0</v>
      </c>
      <c r="I481" s="95">
        <f>'[97]营业成本表 (Hotel)'!K92</f>
        <v>0</v>
      </c>
      <c r="J481" s="95">
        <f>'[97]营业成本表 (Hotel)'!L92</f>
        <v>0</v>
      </c>
      <c r="K481" s="95">
        <f>'[97]营业成本表 (Hotel)'!M92</f>
        <v>0</v>
      </c>
      <c r="L481" s="95">
        <f>'[97]营业成本表 (Hotel)'!N92</f>
        <v>0</v>
      </c>
      <c r="M481" s="95">
        <f>'[97]营业成本表 (Hotel)'!O92</f>
        <v>0</v>
      </c>
      <c r="N481" s="95">
        <f>'[97]营业成本表 (Hotel)'!P92</f>
        <v>0</v>
      </c>
      <c r="O481" s="201">
        <f t="shared" si="312"/>
        <v>0</v>
      </c>
      <c r="P481" s="95">
        <f>'[97]营业成本表 (Hotel)'!R92</f>
        <v>0</v>
      </c>
      <c r="Q481" s="95">
        <f>'[97]营业成本表 (Hotel)'!S92</f>
        <v>0</v>
      </c>
      <c r="R481" s="95">
        <f>'[97]营业成本表 (Hotel)'!T92</f>
        <v>0</v>
      </c>
      <c r="S481" s="95">
        <f>'[97]营业成本表 (Hotel)'!U92</f>
        <v>0</v>
      </c>
      <c r="T481" s="95">
        <f>'[97]营业成本表 (Hotel)'!V92</f>
        <v>0</v>
      </c>
      <c r="U481" s="95">
        <f>'[97]营业成本表 (Hotel)'!W92</f>
        <v>0</v>
      </c>
      <c r="V481" s="201">
        <f t="shared" si="313"/>
        <v>0</v>
      </c>
      <c r="W481" s="200">
        <f t="shared" si="314"/>
        <v>0</v>
      </c>
      <c r="X481" s="308">
        <f t="shared" si="315"/>
        <v>0</v>
      </c>
      <c r="Y481" s="96" t="e">
        <f t="shared" si="320"/>
        <v>#REF!</v>
      </c>
      <c r="Z481" s="96" t="e">
        <f t="shared" si="321"/>
        <v>#REF!</v>
      </c>
      <c r="AA481" s="198" t="e">
        <f t="shared" si="316"/>
        <v>#REF!</v>
      </c>
      <c r="AB481" s="308">
        <f t="shared" si="317"/>
        <v>0</v>
      </c>
      <c r="AC481" s="96" t="e">
        <f t="shared" si="322"/>
        <v>#REF!</v>
      </c>
      <c r="AD481" s="96" t="e">
        <f t="shared" si="323"/>
        <v>#REF!</v>
      </c>
      <c r="AE481" s="198" t="e">
        <f t="shared" si="318"/>
        <v>#REF!</v>
      </c>
      <c r="AF481" s="308" t="e">
        <f t="shared" si="319"/>
        <v>#REF!</v>
      </c>
      <c r="AG481" s="728">
        <f t="shared" si="324"/>
        <v>0</v>
      </c>
    </row>
    <row r="482" spans="1:33" s="120" customFormat="1" outlineLevel="1">
      <c r="B482" s="781" t="s">
        <v>609</v>
      </c>
      <c r="C482" s="781"/>
      <c r="D482" s="198">
        <f t="shared" ref="D482:W482" si="325">SUM(D472:D481)</f>
        <v>469.855998</v>
      </c>
      <c r="E482" s="198">
        <f t="shared" si="325"/>
        <v>49.908209301301817</v>
      </c>
      <c r="F482" s="198">
        <f t="shared" si="325"/>
        <v>57.902154772838166</v>
      </c>
      <c r="G482" s="198">
        <f t="shared" si="325"/>
        <v>52.887938505868703</v>
      </c>
      <c r="H482" s="198">
        <f t="shared" si="325"/>
        <v>630.55430058000866</v>
      </c>
      <c r="I482" s="198">
        <f t="shared" si="325"/>
        <v>48.25116488706157</v>
      </c>
      <c r="J482" s="198">
        <f t="shared" si="325"/>
        <v>55.473346663572983</v>
      </c>
      <c r="K482" s="198">
        <f t="shared" si="325"/>
        <v>59.210910329124836</v>
      </c>
      <c r="L482" s="198">
        <f t="shared" si="325"/>
        <v>48.535364038563145</v>
      </c>
      <c r="M482" s="198">
        <f t="shared" si="325"/>
        <v>55.711063841939065</v>
      </c>
      <c r="N482" s="198">
        <f t="shared" si="325"/>
        <v>55.507416224444007</v>
      </c>
      <c r="O482" s="198">
        <f t="shared" si="325"/>
        <v>322.68926598470563</v>
      </c>
      <c r="P482" s="198">
        <f t="shared" si="325"/>
        <v>53.211653348270893</v>
      </c>
      <c r="Q482" s="198">
        <f t="shared" si="325"/>
        <v>51.140235826395624</v>
      </c>
      <c r="R482" s="198">
        <f t="shared" si="325"/>
        <v>53.738263763025159</v>
      </c>
      <c r="S482" s="198">
        <f t="shared" si="325"/>
        <v>54.182679848779181</v>
      </c>
      <c r="T482" s="198">
        <f t="shared" si="325"/>
        <v>53.697082093708687</v>
      </c>
      <c r="U482" s="198">
        <f t="shared" si="325"/>
        <v>46.295041543271388</v>
      </c>
      <c r="V482" s="198">
        <f t="shared" si="325"/>
        <v>312.26495642345094</v>
      </c>
      <c r="W482" s="198">
        <f t="shared" si="325"/>
        <v>634.95422240815651</v>
      </c>
      <c r="X482" s="209">
        <f t="shared" si="315"/>
        <v>6.9778634831301201E-3</v>
      </c>
      <c r="Y482" s="198" t="e">
        <f>SUM(Y472:Y481)</f>
        <v>#REF!</v>
      </c>
      <c r="Z482" s="198" t="e">
        <f>SUM(Z472:Z481)</f>
        <v>#REF!</v>
      </c>
      <c r="AA482" s="198" t="e">
        <f>SUM(AA472:AA481)</f>
        <v>#REF!</v>
      </c>
      <c r="AB482" s="209" t="e">
        <f t="shared" si="317"/>
        <v>#REF!</v>
      </c>
      <c r="AC482" s="198" t="e">
        <f>SUM(AC472:AC481)</f>
        <v>#REF!</v>
      </c>
      <c r="AD482" s="198" t="e">
        <f>SUM(AD472:AD481)</f>
        <v>#REF!</v>
      </c>
      <c r="AE482" s="198" t="e">
        <f>SUM(AE472:AE481)</f>
        <v>#REF!</v>
      </c>
      <c r="AF482" s="209" t="e">
        <f t="shared" si="319"/>
        <v>#REF!</v>
      </c>
    </row>
    <row r="483" spans="1:33" s="120" customFormat="1" outlineLevel="1">
      <c r="B483" s="138"/>
      <c r="C483" s="138"/>
      <c r="D483" s="150"/>
      <c r="E483" s="150"/>
      <c r="F483" s="150"/>
      <c r="G483" s="150"/>
      <c r="H483" s="150"/>
      <c r="I483" s="150"/>
      <c r="J483" s="150"/>
      <c r="K483" s="150"/>
      <c r="L483" s="150"/>
      <c r="M483" s="150"/>
      <c r="N483" s="150"/>
      <c r="O483" s="150"/>
      <c r="P483" s="150"/>
      <c r="Q483" s="150"/>
      <c r="R483" s="150"/>
      <c r="S483" s="150"/>
      <c r="T483" s="150"/>
      <c r="U483" s="150"/>
      <c r="V483" s="150"/>
      <c r="W483" s="136"/>
      <c r="X483" s="150"/>
      <c r="Y483" s="150"/>
      <c r="Z483" s="150"/>
      <c r="AA483" s="150"/>
      <c r="AB483" s="150"/>
      <c r="AC483" s="150"/>
      <c r="AD483" s="150"/>
      <c r="AE483" s="136"/>
    </row>
    <row r="484" spans="1:33" s="120" customFormat="1" outlineLevel="1">
      <c r="B484" s="152"/>
      <c r="C484" s="152" t="s">
        <v>611</v>
      </c>
      <c r="D484" s="153">
        <f>D417+D440+D444+D451+D465-D482</f>
        <v>0</v>
      </c>
      <c r="E484" s="153">
        <f t="shared" ref="E484:W484" si="326">E417+E440+E444+E451+E465-E482</f>
        <v>0</v>
      </c>
      <c r="F484" s="153">
        <f t="shared" si="326"/>
        <v>0</v>
      </c>
      <c r="G484" s="153">
        <f t="shared" si="326"/>
        <v>0</v>
      </c>
      <c r="H484" s="153">
        <f t="shared" si="326"/>
        <v>0</v>
      </c>
      <c r="I484" s="153">
        <f t="shared" si="326"/>
        <v>0</v>
      </c>
      <c r="J484" s="153">
        <f t="shared" si="326"/>
        <v>0</v>
      </c>
      <c r="K484" s="153">
        <f t="shared" si="326"/>
        <v>0</v>
      </c>
      <c r="L484" s="153">
        <f t="shared" si="326"/>
        <v>0</v>
      </c>
      <c r="M484" s="153">
        <f t="shared" si="326"/>
        <v>0</v>
      </c>
      <c r="N484" s="153">
        <f t="shared" si="326"/>
        <v>0</v>
      </c>
      <c r="O484" s="153">
        <f t="shared" si="326"/>
        <v>0</v>
      </c>
      <c r="P484" s="153">
        <f t="shared" si="326"/>
        <v>0</v>
      </c>
      <c r="Q484" s="153">
        <f t="shared" si="326"/>
        <v>0</v>
      </c>
      <c r="R484" s="153">
        <f t="shared" si="326"/>
        <v>0</v>
      </c>
      <c r="S484" s="153">
        <f t="shared" si="326"/>
        <v>0</v>
      </c>
      <c r="T484" s="153">
        <f t="shared" si="326"/>
        <v>0</v>
      </c>
      <c r="U484" s="153">
        <f t="shared" si="326"/>
        <v>0</v>
      </c>
      <c r="V484" s="153">
        <f t="shared" si="326"/>
        <v>0</v>
      </c>
      <c r="W484" s="153">
        <f t="shared" si="326"/>
        <v>0</v>
      </c>
      <c r="X484" s="153"/>
      <c r="Y484" s="153" t="e">
        <f>Y417+Y440+Y444+Y451+Y465-Y482</f>
        <v>#REF!</v>
      </c>
      <c r="Z484" s="153" t="e">
        <f>Z417+Z440+Z444+Z451+Z465-Z482</f>
        <v>#REF!</v>
      </c>
      <c r="AA484" s="153" t="e">
        <f>AA417+AA440+AA444+AA451+AA465-AA482</f>
        <v>#REF!</v>
      </c>
      <c r="AB484" s="153"/>
      <c r="AC484" s="153" t="e">
        <f>AC417+AC440+AC444+AC451+AC465-AC482</f>
        <v>#REF!</v>
      </c>
      <c r="AD484" s="153" t="e">
        <f>AD417+AD440+AD444+AD451+AD465-AD482</f>
        <v>#REF!</v>
      </c>
      <c r="AE484" s="153" t="e">
        <f>AE417+AE440+AE444+AE451+AE465-AE482</f>
        <v>#REF!</v>
      </c>
      <c r="AF484" s="153"/>
    </row>
    <row r="485" spans="1:33" s="120" customFormat="1">
      <c r="B485" s="152"/>
      <c r="C485" s="152"/>
      <c r="D485" s="153"/>
      <c r="E485" s="153"/>
      <c r="F485" s="153"/>
      <c r="G485" s="153"/>
      <c r="H485" s="153"/>
      <c r="I485" s="153"/>
      <c r="J485" s="153"/>
      <c r="K485" s="153"/>
      <c r="L485" s="153"/>
      <c r="M485" s="153"/>
      <c r="N485" s="153"/>
      <c r="O485" s="153"/>
      <c r="P485" s="153"/>
      <c r="Q485" s="153"/>
      <c r="R485" s="153"/>
      <c r="S485" s="153"/>
      <c r="T485" s="153"/>
      <c r="U485" s="153"/>
      <c r="V485" s="153"/>
      <c r="W485" s="153"/>
      <c r="X485" s="153"/>
      <c r="Y485" s="153"/>
      <c r="Z485" s="153"/>
      <c r="AA485" s="153"/>
      <c r="AB485" s="153"/>
      <c r="AC485" s="153"/>
      <c r="AD485" s="153"/>
      <c r="AE485" s="151"/>
    </row>
    <row r="486" spans="1:33">
      <c r="A486" s="330"/>
      <c r="B486" s="544" t="s">
        <v>1502</v>
      </c>
      <c r="C486" s="330"/>
      <c r="D486" s="330"/>
      <c r="E486" s="330"/>
      <c r="F486" s="330"/>
      <c r="G486" s="330"/>
      <c r="H486" s="330"/>
      <c r="I486" s="330"/>
      <c r="J486" s="330"/>
      <c r="K486" s="330"/>
      <c r="L486" s="330"/>
      <c r="M486" s="330"/>
      <c r="N486" s="330"/>
      <c r="O486" s="330"/>
      <c r="P486" s="330"/>
      <c r="Q486" s="330"/>
      <c r="R486" s="330"/>
      <c r="S486" s="330"/>
      <c r="T486" s="330"/>
      <c r="U486" s="330"/>
      <c r="V486" s="330"/>
      <c r="W486" s="330"/>
      <c r="X486" s="330"/>
      <c r="Y486" s="330"/>
      <c r="Z486" s="330"/>
      <c r="AA486" s="330"/>
      <c r="AB486" s="330"/>
      <c r="AC486" s="330"/>
      <c r="AD486" s="330"/>
      <c r="AE486" s="330"/>
      <c r="AF486" s="330"/>
    </row>
    <row r="487" spans="1:33" s="126" customFormat="1">
      <c r="A487" s="125"/>
      <c r="B487" s="777" t="s">
        <v>1076</v>
      </c>
      <c r="C487" s="777"/>
      <c r="D487" s="769" t="s">
        <v>1466</v>
      </c>
      <c r="E487" s="770"/>
      <c r="F487" s="770"/>
      <c r="G487" s="771"/>
      <c r="H487" s="540" t="s">
        <v>1466</v>
      </c>
      <c r="I487" s="772" t="s">
        <v>1458</v>
      </c>
      <c r="J487" s="773"/>
      <c r="K487" s="773"/>
      <c r="L487" s="773"/>
      <c r="M487" s="773"/>
      <c r="N487" s="773"/>
      <c r="O487" s="774"/>
      <c r="P487" s="772" t="s">
        <v>1458</v>
      </c>
      <c r="Q487" s="773"/>
      <c r="R487" s="773"/>
      <c r="S487" s="773"/>
      <c r="T487" s="773"/>
      <c r="U487" s="773"/>
      <c r="V487" s="774"/>
      <c r="W487" s="493" t="s">
        <v>1458</v>
      </c>
      <c r="X487" s="104" t="s">
        <v>1480</v>
      </c>
      <c r="Y487" s="493" t="s">
        <v>1457</v>
      </c>
      <c r="Z487" s="493" t="s">
        <v>1457</v>
      </c>
      <c r="AA487" s="493" t="s">
        <v>1457</v>
      </c>
      <c r="AB487" s="104" t="s">
        <v>1478</v>
      </c>
      <c r="AC487" s="493" t="s">
        <v>1456</v>
      </c>
      <c r="AD487" s="493" t="s">
        <v>1456</v>
      </c>
      <c r="AE487" s="493" t="s">
        <v>1456</v>
      </c>
      <c r="AF487" s="104" t="s">
        <v>1476</v>
      </c>
    </row>
    <row r="488" spans="1:33" s="128" customFormat="1">
      <c r="A488" s="127"/>
      <c r="B488" s="777"/>
      <c r="C488" s="777"/>
      <c r="D488" s="100" t="s">
        <v>1420</v>
      </c>
      <c r="E488" s="101" t="s">
        <v>1421</v>
      </c>
      <c r="F488" s="101" t="s">
        <v>646</v>
      </c>
      <c r="G488" s="101" t="s">
        <v>647</v>
      </c>
      <c r="H488" s="102" t="s">
        <v>1422</v>
      </c>
      <c r="I488" s="101" t="s">
        <v>1423</v>
      </c>
      <c r="J488" s="101" t="s">
        <v>650</v>
      </c>
      <c r="K488" s="101" t="s">
        <v>651</v>
      </c>
      <c r="L488" s="101" t="s">
        <v>652</v>
      </c>
      <c r="M488" s="101" t="s">
        <v>653</v>
      </c>
      <c r="N488" s="101" t="s">
        <v>654</v>
      </c>
      <c r="O488" s="101" t="s">
        <v>1424</v>
      </c>
      <c r="P488" s="101" t="s">
        <v>1425</v>
      </c>
      <c r="Q488" s="101" t="s">
        <v>656</v>
      </c>
      <c r="R488" s="101" t="s">
        <v>657</v>
      </c>
      <c r="S488" s="101" t="s">
        <v>658</v>
      </c>
      <c r="T488" s="101" t="s">
        <v>646</v>
      </c>
      <c r="U488" s="101" t="s">
        <v>647</v>
      </c>
      <c r="V488" s="103" t="s">
        <v>1426</v>
      </c>
      <c r="W488" s="103" t="s">
        <v>1422</v>
      </c>
      <c r="X488" s="104" t="s">
        <v>608</v>
      </c>
      <c r="Y488" s="103" t="s">
        <v>1424</v>
      </c>
      <c r="Z488" s="103" t="s">
        <v>661</v>
      </c>
      <c r="AA488" s="103" t="s">
        <v>1422</v>
      </c>
      <c r="AB488" s="104" t="s">
        <v>608</v>
      </c>
      <c r="AC488" s="103" t="s">
        <v>1424</v>
      </c>
      <c r="AD488" s="103" t="s">
        <v>661</v>
      </c>
      <c r="AE488" s="103" t="s">
        <v>1422</v>
      </c>
      <c r="AF488" s="104" t="s">
        <v>608</v>
      </c>
    </row>
    <row r="489" spans="1:33" ht="12.95" customHeight="1" outlineLevel="1">
      <c r="A489" s="325"/>
      <c r="B489" s="331" t="s">
        <v>1079</v>
      </c>
      <c r="C489" s="332" t="s">
        <v>1061</v>
      </c>
      <c r="D489" s="198">
        <f>SUM(D490:D493)</f>
        <v>0</v>
      </c>
      <c r="E489" s="198">
        <f>SUM(E490:E493)</f>
        <v>0</v>
      </c>
      <c r="F489" s="198">
        <f>SUM(F490:F493)</f>
        <v>0</v>
      </c>
      <c r="G489" s="198">
        <f>SUM(G490:G493)</f>
        <v>0</v>
      </c>
      <c r="H489" s="198">
        <f>SUM(D489:G489)</f>
        <v>0</v>
      </c>
      <c r="I489" s="198">
        <f t="shared" ref="I489:N489" si="327">SUM(I490:I493)</f>
        <v>0</v>
      </c>
      <c r="J489" s="198">
        <f t="shared" si="327"/>
        <v>0</v>
      </c>
      <c r="K489" s="198">
        <f t="shared" si="327"/>
        <v>0</v>
      </c>
      <c r="L489" s="198">
        <f t="shared" si="327"/>
        <v>0</v>
      </c>
      <c r="M489" s="198">
        <f t="shared" si="327"/>
        <v>0</v>
      </c>
      <c r="N489" s="198">
        <f t="shared" si="327"/>
        <v>0</v>
      </c>
      <c r="O489" s="200">
        <f t="shared" ref="O489:O549" si="328">SUM(I489:N489)</f>
        <v>0</v>
      </c>
      <c r="P489" s="198">
        <f t="shared" ref="P489:U489" si="329">SUM(P490:P493)</f>
        <v>0</v>
      </c>
      <c r="Q489" s="198">
        <f t="shared" si="329"/>
        <v>0</v>
      </c>
      <c r="R489" s="198">
        <f t="shared" si="329"/>
        <v>0</v>
      </c>
      <c r="S489" s="198">
        <f t="shared" si="329"/>
        <v>0</v>
      </c>
      <c r="T489" s="198">
        <f t="shared" si="329"/>
        <v>0</v>
      </c>
      <c r="U489" s="198">
        <f t="shared" si="329"/>
        <v>0</v>
      </c>
      <c r="V489" s="200">
        <f t="shared" ref="V489:V549" si="330">SUM(P489:U489)</f>
        <v>0</v>
      </c>
      <c r="W489" s="200">
        <f t="shared" ref="W489:W549" si="331">O489+V489</f>
        <v>0</v>
      </c>
      <c r="X489" s="209">
        <f t="shared" ref="X489:X549" si="332">IF(H489=0,0,W489/H489-1)</f>
        <v>0</v>
      </c>
      <c r="Y489" s="198">
        <f>SUM(Y490:Y493)</f>
        <v>0</v>
      </c>
      <c r="Z489" s="198">
        <f>SUM(Z490:Z493)</f>
        <v>0</v>
      </c>
      <c r="AA489" s="198">
        <f>SUM(AA490:AA493)</f>
        <v>0</v>
      </c>
      <c r="AB489" s="209">
        <f t="shared" ref="AB489:AB549" si="333">IF(W489=0,0,AA489/W489-1)</f>
        <v>0</v>
      </c>
      <c r="AC489" s="198">
        <f>SUM(AC490:AC493)</f>
        <v>0</v>
      </c>
      <c r="AD489" s="198">
        <f>SUM(AD490:AD493)</f>
        <v>0</v>
      </c>
      <c r="AE489" s="198">
        <f>SUM(AE490:AE493)</f>
        <v>0</v>
      </c>
      <c r="AF489" s="209">
        <f t="shared" ref="AF489:AF549" si="334">IF(AA489=0,0,AE489/AA489-1)</f>
        <v>0</v>
      </c>
    </row>
    <row r="490" spans="1:33" ht="12.95" customHeight="1" outlineLevel="2">
      <c r="A490" s="325"/>
      <c r="B490" s="331"/>
      <c r="C490" s="333" t="s">
        <v>734</v>
      </c>
      <c r="D490" s="95"/>
      <c r="E490" s="95"/>
      <c r="F490" s="95"/>
      <c r="G490" s="95"/>
      <c r="H490" s="198">
        <f t="shared" ref="H490:H554" si="335">SUM(D490:G490)</f>
        <v>0</v>
      </c>
      <c r="I490" s="95"/>
      <c r="J490" s="95"/>
      <c r="K490" s="95"/>
      <c r="L490" s="95"/>
      <c r="M490" s="95"/>
      <c r="N490" s="95"/>
      <c r="O490" s="201">
        <f t="shared" si="328"/>
        <v>0</v>
      </c>
      <c r="P490" s="95"/>
      <c r="Q490" s="95"/>
      <c r="R490" s="95"/>
      <c r="S490" s="95"/>
      <c r="T490" s="95"/>
      <c r="U490" s="95"/>
      <c r="V490" s="201">
        <f t="shared" si="330"/>
        <v>0</v>
      </c>
      <c r="W490" s="200">
        <f t="shared" si="331"/>
        <v>0</v>
      </c>
      <c r="X490" s="308">
        <f t="shared" si="332"/>
        <v>0</v>
      </c>
      <c r="Y490" s="95"/>
      <c r="Z490" s="95"/>
      <c r="AA490" s="198">
        <f>Y490+Z490</f>
        <v>0</v>
      </c>
      <c r="AB490" s="308">
        <f t="shared" si="333"/>
        <v>0</v>
      </c>
      <c r="AC490" s="95"/>
      <c r="AD490" s="95"/>
      <c r="AE490" s="198">
        <f>AC490+AD490</f>
        <v>0</v>
      </c>
      <c r="AF490" s="308">
        <f t="shared" si="334"/>
        <v>0</v>
      </c>
    </row>
    <row r="491" spans="1:33" ht="12.95" customHeight="1" outlineLevel="2">
      <c r="A491" s="325"/>
      <c r="B491" s="331"/>
      <c r="C491" s="333" t="s">
        <v>1062</v>
      </c>
      <c r="D491" s="95"/>
      <c r="E491" s="95"/>
      <c r="F491" s="95"/>
      <c r="G491" s="95"/>
      <c r="H491" s="198">
        <f t="shared" si="335"/>
        <v>0</v>
      </c>
      <c r="I491" s="95"/>
      <c r="J491" s="95"/>
      <c r="K491" s="95"/>
      <c r="L491" s="95"/>
      <c r="M491" s="95"/>
      <c r="N491" s="95"/>
      <c r="O491" s="201">
        <f t="shared" si="328"/>
        <v>0</v>
      </c>
      <c r="P491" s="95"/>
      <c r="Q491" s="95"/>
      <c r="R491" s="95"/>
      <c r="S491" s="95"/>
      <c r="T491" s="95"/>
      <c r="U491" s="95"/>
      <c r="V491" s="201">
        <f t="shared" si="330"/>
        <v>0</v>
      </c>
      <c r="W491" s="200">
        <f t="shared" si="331"/>
        <v>0</v>
      </c>
      <c r="X491" s="308">
        <f t="shared" si="332"/>
        <v>0</v>
      </c>
      <c r="Y491" s="95"/>
      <c r="Z491" s="95"/>
      <c r="AA491" s="198">
        <f>Y491+Z491</f>
        <v>0</v>
      </c>
      <c r="AB491" s="308">
        <f t="shared" si="333"/>
        <v>0</v>
      </c>
      <c r="AC491" s="95"/>
      <c r="AD491" s="95"/>
      <c r="AE491" s="198">
        <f>AC491+AD491</f>
        <v>0</v>
      </c>
      <c r="AF491" s="308">
        <f t="shared" si="334"/>
        <v>0</v>
      </c>
    </row>
    <row r="492" spans="1:33" ht="12.95" customHeight="1" outlineLevel="2">
      <c r="A492" s="325"/>
      <c r="B492" s="331"/>
      <c r="C492" s="333" t="s">
        <v>1063</v>
      </c>
      <c r="D492" s="95"/>
      <c r="E492" s="95"/>
      <c r="F492" s="95"/>
      <c r="G492" s="95"/>
      <c r="H492" s="198">
        <f t="shared" si="335"/>
        <v>0</v>
      </c>
      <c r="I492" s="95"/>
      <c r="J492" s="95"/>
      <c r="K492" s="95"/>
      <c r="L492" s="95"/>
      <c r="M492" s="95"/>
      <c r="N492" s="95"/>
      <c r="O492" s="201">
        <f t="shared" si="328"/>
        <v>0</v>
      </c>
      <c r="P492" s="95"/>
      <c r="Q492" s="95"/>
      <c r="R492" s="95"/>
      <c r="S492" s="95"/>
      <c r="T492" s="95"/>
      <c r="U492" s="95"/>
      <c r="V492" s="201">
        <f t="shared" si="330"/>
        <v>0</v>
      </c>
      <c r="W492" s="200">
        <f t="shared" si="331"/>
        <v>0</v>
      </c>
      <c r="X492" s="308">
        <f t="shared" si="332"/>
        <v>0</v>
      </c>
      <c r="Y492" s="95"/>
      <c r="Z492" s="95"/>
      <c r="AA492" s="198">
        <f>Y492+Z492</f>
        <v>0</v>
      </c>
      <c r="AB492" s="308">
        <f t="shared" si="333"/>
        <v>0</v>
      </c>
      <c r="AC492" s="95"/>
      <c r="AD492" s="95"/>
      <c r="AE492" s="198">
        <f>AC492+AD492</f>
        <v>0</v>
      </c>
      <c r="AF492" s="308">
        <f t="shared" si="334"/>
        <v>0</v>
      </c>
    </row>
    <row r="493" spans="1:33" ht="12.95" customHeight="1" outlineLevel="2">
      <c r="A493" s="325"/>
      <c r="B493" s="331"/>
      <c r="C493" s="333" t="s">
        <v>1064</v>
      </c>
      <c r="D493" s="95"/>
      <c r="E493" s="95"/>
      <c r="F493" s="95"/>
      <c r="G493" s="95"/>
      <c r="H493" s="198">
        <f t="shared" si="335"/>
        <v>0</v>
      </c>
      <c r="I493" s="95"/>
      <c r="J493" s="95"/>
      <c r="K493" s="95"/>
      <c r="L493" s="95"/>
      <c r="M493" s="95"/>
      <c r="N493" s="95"/>
      <c r="O493" s="201">
        <f t="shared" si="328"/>
        <v>0</v>
      </c>
      <c r="P493" s="95"/>
      <c r="Q493" s="95"/>
      <c r="R493" s="95"/>
      <c r="S493" s="95"/>
      <c r="T493" s="95"/>
      <c r="U493" s="95"/>
      <c r="V493" s="201">
        <f t="shared" si="330"/>
        <v>0</v>
      </c>
      <c r="W493" s="200">
        <f t="shared" si="331"/>
        <v>0</v>
      </c>
      <c r="X493" s="308">
        <f t="shared" si="332"/>
        <v>0</v>
      </c>
      <c r="Y493" s="95"/>
      <c r="Z493" s="95"/>
      <c r="AA493" s="198">
        <f>Y493+Z493</f>
        <v>0</v>
      </c>
      <c r="AB493" s="308">
        <f t="shared" si="333"/>
        <v>0</v>
      </c>
      <c r="AC493" s="95"/>
      <c r="AD493" s="95"/>
      <c r="AE493" s="198">
        <f>AC493+AD493</f>
        <v>0</v>
      </c>
      <c r="AF493" s="308">
        <f t="shared" si="334"/>
        <v>0</v>
      </c>
    </row>
    <row r="494" spans="1:33" ht="12.95" customHeight="1" outlineLevel="1">
      <c r="A494" s="325"/>
      <c r="B494" s="331" t="s">
        <v>1080</v>
      </c>
      <c r="C494" s="334" t="s">
        <v>1065</v>
      </c>
      <c r="D494" s="198">
        <f>SUM(D495:D497)</f>
        <v>0</v>
      </c>
      <c r="E494" s="198">
        <f>SUM(E495:E497)</f>
        <v>0</v>
      </c>
      <c r="F494" s="198">
        <f>SUM(F495:F497)</f>
        <v>0</v>
      </c>
      <c r="G494" s="198">
        <f>SUM(G495:G497)</f>
        <v>0</v>
      </c>
      <c r="H494" s="198">
        <f t="shared" si="335"/>
        <v>0</v>
      </c>
      <c r="I494" s="198">
        <f t="shared" ref="I494:N494" si="336">SUM(I495:I497)</f>
        <v>0</v>
      </c>
      <c r="J494" s="198">
        <f t="shared" si="336"/>
        <v>0</v>
      </c>
      <c r="K494" s="198">
        <f t="shared" si="336"/>
        <v>0</v>
      </c>
      <c r="L494" s="198">
        <f t="shared" si="336"/>
        <v>0</v>
      </c>
      <c r="M494" s="198">
        <f t="shared" si="336"/>
        <v>0</v>
      </c>
      <c r="N494" s="198">
        <f t="shared" si="336"/>
        <v>0</v>
      </c>
      <c r="O494" s="200">
        <f t="shared" si="328"/>
        <v>0</v>
      </c>
      <c r="P494" s="198">
        <f t="shared" ref="P494:U494" si="337">SUM(P495:P497)</f>
        <v>0</v>
      </c>
      <c r="Q494" s="198">
        <f t="shared" si="337"/>
        <v>0</v>
      </c>
      <c r="R494" s="198">
        <f t="shared" si="337"/>
        <v>0</v>
      </c>
      <c r="S494" s="198">
        <f t="shared" si="337"/>
        <v>0</v>
      </c>
      <c r="T494" s="198">
        <f t="shared" si="337"/>
        <v>0</v>
      </c>
      <c r="U494" s="198">
        <f t="shared" si="337"/>
        <v>0</v>
      </c>
      <c r="V494" s="200">
        <f t="shared" si="330"/>
        <v>0</v>
      </c>
      <c r="W494" s="200">
        <f t="shared" si="331"/>
        <v>0</v>
      </c>
      <c r="X494" s="209">
        <f t="shared" si="332"/>
        <v>0</v>
      </c>
      <c r="Y494" s="198">
        <f>SUM(Y495:Y497)</f>
        <v>0</v>
      </c>
      <c r="Z494" s="198">
        <f>SUM(Z495:Z497)</f>
        <v>0</v>
      </c>
      <c r="AA494" s="198">
        <f>SUM(AA495:AA497)</f>
        <v>0</v>
      </c>
      <c r="AB494" s="209">
        <f t="shared" si="333"/>
        <v>0</v>
      </c>
      <c r="AC494" s="198">
        <f>SUM(AC495:AC497)</f>
        <v>0</v>
      </c>
      <c r="AD494" s="198">
        <f>SUM(AD495:AD497)</f>
        <v>0</v>
      </c>
      <c r="AE494" s="198">
        <f>SUM(AE495:AE497)</f>
        <v>0</v>
      </c>
      <c r="AF494" s="209">
        <f t="shared" si="334"/>
        <v>0</v>
      </c>
    </row>
    <row r="495" spans="1:33" ht="12.95" customHeight="1" outlineLevel="2">
      <c r="A495" s="325"/>
      <c r="B495" s="331"/>
      <c r="C495" s="333" t="s">
        <v>1066</v>
      </c>
      <c r="D495" s="95"/>
      <c r="E495" s="95"/>
      <c r="F495" s="95"/>
      <c r="G495" s="95"/>
      <c r="H495" s="198">
        <f t="shared" si="335"/>
        <v>0</v>
      </c>
      <c r="I495" s="95"/>
      <c r="J495" s="95"/>
      <c r="K495" s="95"/>
      <c r="L495" s="95"/>
      <c r="M495" s="95"/>
      <c r="N495" s="95"/>
      <c r="O495" s="201">
        <f t="shared" si="328"/>
        <v>0</v>
      </c>
      <c r="P495" s="95"/>
      <c r="Q495" s="95"/>
      <c r="R495" s="95"/>
      <c r="S495" s="95"/>
      <c r="T495" s="95"/>
      <c r="U495" s="95"/>
      <c r="V495" s="201">
        <f t="shared" si="330"/>
        <v>0</v>
      </c>
      <c r="W495" s="200">
        <f t="shared" si="331"/>
        <v>0</v>
      </c>
      <c r="X495" s="308">
        <f t="shared" si="332"/>
        <v>0</v>
      </c>
      <c r="Y495" s="95"/>
      <c r="Z495" s="95"/>
      <c r="AA495" s="198">
        <f t="shared" ref="AA495:AA558" si="338">Y495+Z495</f>
        <v>0</v>
      </c>
      <c r="AB495" s="308">
        <f t="shared" si="333"/>
        <v>0</v>
      </c>
      <c r="AC495" s="95"/>
      <c r="AD495" s="95"/>
      <c r="AE495" s="198">
        <f>AC495+AD495</f>
        <v>0</v>
      </c>
      <c r="AF495" s="308">
        <f t="shared" si="334"/>
        <v>0</v>
      </c>
    </row>
    <row r="496" spans="1:33" ht="12.95" customHeight="1" outlineLevel="2">
      <c r="A496" s="325"/>
      <c r="B496" s="331"/>
      <c r="C496" s="333" t="s">
        <v>1067</v>
      </c>
      <c r="D496" s="95"/>
      <c r="E496" s="95"/>
      <c r="F496" s="95"/>
      <c r="G496" s="95"/>
      <c r="H496" s="198">
        <f>SUM(D496:G496)</f>
        <v>0</v>
      </c>
      <c r="I496" s="95"/>
      <c r="J496" s="95"/>
      <c r="K496" s="95"/>
      <c r="L496" s="95"/>
      <c r="M496" s="95"/>
      <c r="N496" s="95"/>
      <c r="O496" s="201">
        <f>SUM(I496:N496)</f>
        <v>0</v>
      </c>
      <c r="P496" s="95"/>
      <c r="Q496" s="95"/>
      <c r="R496" s="95"/>
      <c r="S496" s="95"/>
      <c r="T496" s="95"/>
      <c r="U496" s="95"/>
      <c r="V496" s="201">
        <f>SUM(P496:U496)</f>
        <v>0</v>
      </c>
      <c r="W496" s="200">
        <f>O496+V496</f>
        <v>0</v>
      </c>
      <c r="X496" s="308">
        <f>IF(H496=0,0,W496/H496-1)</f>
        <v>0</v>
      </c>
      <c r="Y496" s="95"/>
      <c r="Z496" s="95"/>
      <c r="AA496" s="198">
        <f>Y496+Z496</f>
        <v>0</v>
      </c>
      <c r="AB496" s="308">
        <f>IF(W496=0,0,AA496/W496-1)</f>
        <v>0</v>
      </c>
      <c r="AC496" s="95"/>
      <c r="AD496" s="95"/>
      <c r="AE496" s="198">
        <f>AC496+AD496</f>
        <v>0</v>
      </c>
      <c r="AF496" s="308">
        <f>IF(AA496=0,0,AE496/AA496-1)</f>
        <v>0</v>
      </c>
    </row>
    <row r="497" spans="1:32" ht="12.95" customHeight="1" outlineLevel="2">
      <c r="A497" s="325"/>
      <c r="B497" s="331"/>
      <c r="C497" s="333" t="s">
        <v>1503</v>
      </c>
      <c r="D497" s="95"/>
      <c r="E497" s="95"/>
      <c r="F497" s="95"/>
      <c r="G497" s="95"/>
      <c r="H497" s="198">
        <f t="shared" si="335"/>
        <v>0</v>
      </c>
      <c r="I497" s="95"/>
      <c r="J497" s="95"/>
      <c r="K497" s="95"/>
      <c r="L497" s="95"/>
      <c r="M497" s="95"/>
      <c r="N497" s="95"/>
      <c r="O497" s="201">
        <f t="shared" si="328"/>
        <v>0</v>
      </c>
      <c r="P497" s="95"/>
      <c r="Q497" s="95"/>
      <c r="R497" s="95"/>
      <c r="S497" s="95"/>
      <c r="T497" s="95"/>
      <c r="U497" s="95"/>
      <c r="V497" s="201">
        <f t="shared" si="330"/>
        <v>0</v>
      </c>
      <c r="W497" s="200">
        <f t="shared" si="331"/>
        <v>0</v>
      </c>
      <c r="X497" s="308">
        <f t="shared" si="332"/>
        <v>0</v>
      </c>
      <c r="Y497" s="95"/>
      <c r="Z497" s="95"/>
      <c r="AA497" s="198">
        <f t="shared" si="338"/>
        <v>0</v>
      </c>
      <c r="AB497" s="308">
        <f t="shared" si="333"/>
        <v>0</v>
      </c>
      <c r="AC497" s="95"/>
      <c r="AD497" s="95"/>
      <c r="AE497" s="198">
        <f>AC497+AD497</f>
        <v>0</v>
      </c>
      <c r="AF497" s="308">
        <f t="shared" si="334"/>
        <v>0</v>
      </c>
    </row>
    <row r="498" spans="1:32" ht="12.95" customHeight="1" outlineLevel="1">
      <c r="A498" s="325"/>
      <c r="B498" s="331" t="s">
        <v>1096</v>
      </c>
      <c r="C498" s="331" t="s">
        <v>1013</v>
      </c>
      <c r="D498" s="198">
        <f>SUM(D499:D513)</f>
        <v>0</v>
      </c>
      <c r="E498" s="198">
        <f>SUM(E499:E513)</f>
        <v>0</v>
      </c>
      <c r="F498" s="198">
        <f>SUM(F499:F513)</f>
        <v>0</v>
      </c>
      <c r="G498" s="198">
        <f>SUM(G499:G513)</f>
        <v>0</v>
      </c>
      <c r="H498" s="198">
        <f t="shared" si="335"/>
        <v>0</v>
      </c>
      <c r="I498" s="198">
        <f t="shared" ref="I498:N498" si="339">SUM(I499:I513)</f>
        <v>0</v>
      </c>
      <c r="J498" s="198">
        <f t="shared" si="339"/>
        <v>0</v>
      </c>
      <c r="K498" s="198">
        <f t="shared" si="339"/>
        <v>0</v>
      </c>
      <c r="L498" s="198">
        <f t="shared" si="339"/>
        <v>0</v>
      </c>
      <c r="M498" s="198">
        <f t="shared" si="339"/>
        <v>0</v>
      </c>
      <c r="N498" s="198">
        <f t="shared" si="339"/>
        <v>0</v>
      </c>
      <c r="O498" s="200">
        <f t="shared" si="328"/>
        <v>0</v>
      </c>
      <c r="P498" s="198">
        <f t="shared" ref="P498:U498" si="340">SUM(P499:P513)</f>
        <v>0</v>
      </c>
      <c r="Q498" s="198">
        <f t="shared" si="340"/>
        <v>0</v>
      </c>
      <c r="R498" s="198">
        <f t="shared" si="340"/>
        <v>0</v>
      </c>
      <c r="S498" s="198">
        <f t="shared" si="340"/>
        <v>0</v>
      </c>
      <c r="T498" s="198">
        <f t="shared" si="340"/>
        <v>0</v>
      </c>
      <c r="U498" s="198">
        <f t="shared" si="340"/>
        <v>0</v>
      </c>
      <c r="V498" s="200">
        <f t="shared" si="330"/>
        <v>0</v>
      </c>
      <c r="W498" s="200">
        <f t="shared" si="331"/>
        <v>0</v>
      </c>
      <c r="X498" s="209">
        <f t="shared" si="332"/>
        <v>0</v>
      </c>
      <c r="Y498" s="198">
        <f>SUM(Y499:Y513)</f>
        <v>0</v>
      </c>
      <c r="Z498" s="198">
        <f>SUM(Z499:Z513)</f>
        <v>0</v>
      </c>
      <c r="AA498" s="198">
        <f>SUM(AA499:AA513)</f>
        <v>0</v>
      </c>
      <c r="AB498" s="209">
        <f t="shared" si="333"/>
        <v>0</v>
      </c>
      <c r="AC498" s="198">
        <f>SUM(AC499:AC513)</f>
        <v>0</v>
      </c>
      <c r="AD498" s="198">
        <f>SUM(AD499:AD513)</f>
        <v>0</v>
      </c>
      <c r="AE498" s="198">
        <f>SUM(AE499:AE513)</f>
        <v>0</v>
      </c>
      <c r="AF498" s="209">
        <f t="shared" si="334"/>
        <v>0</v>
      </c>
    </row>
    <row r="499" spans="1:32" ht="12.95" customHeight="1" outlineLevel="2">
      <c r="A499" s="325"/>
      <c r="B499" s="331"/>
      <c r="C499" s="335" t="s">
        <v>1014</v>
      </c>
      <c r="D499" s="95"/>
      <c r="E499" s="95"/>
      <c r="F499" s="95"/>
      <c r="G499" s="95"/>
      <c r="H499" s="198">
        <f t="shared" si="335"/>
        <v>0</v>
      </c>
      <c r="I499" s="95"/>
      <c r="J499" s="95"/>
      <c r="K499" s="95"/>
      <c r="L499" s="95"/>
      <c r="M499" s="95"/>
      <c r="N499" s="95"/>
      <c r="O499" s="201">
        <f t="shared" si="328"/>
        <v>0</v>
      </c>
      <c r="P499" s="95"/>
      <c r="Q499" s="95"/>
      <c r="R499" s="95"/>
      <c r="S499" s="95"/>
      <c r="T499" s="95"/>
      <c r="U499" s="95"/>
      <c r="V499" s="201">
        <f t="shared" si="330"/>
        <v>0</v>
      </c>
      <c r="W499" s="200">
        <f t="shared" si="331"/>
        <v>0</v>
      </c>
      <c r="X499" s="308">
        <f t="shared" si="332"/>
        <v>0</v>
      </c>
      <c r="Y499" s="95"/>
      <c r="Z499" s="95"/>
      <c r="AA499" s="198">
        <f t="shared" si="338"/>
        <v>0</v>
      </c>
      <c r="AB499" s="308">
        <f t="shared" si="333"/>
        <v>0</v>
      </c>
      <c r="AC499" s="95"/>
      <c r="AD499" s="95"/>
      <c r="AE499" s="198">
        <f t="shared" ref="AE499:AE513" si="341">AC499+AD499</f>
        <v>0</v>
      </c>
      <c r="AF499" s="308">
        <f t="shared" si="334"/>
        <v>0</v>
      </c>
    </row>
    <row r="500" spans="1:32" ht="12.95" customHeight="1" outlineLevel="2">
      <c r="A500" s="325"/>
      <c r="B500" s="331"/>
      <c r="C500" s="335" t="s">
        <v>1015</v>
      </c>
      <c r="D500" s="95"/>
      <c r="E500" s="95"/>
      <c r="F500" s="95"/>
      <c r="G500" s="95"/>
      <c r="H500" s="198">
        <f t="shared" si="335"/>
        <v>0</v>
      </c>
      <c r="I500" s="95"/>
      <c r="J500" s="95"/>
      <c r="K500" s="95"/>
      <c r="L500" s="95"/>
      <c r="M500" s="95"/>
      <c r="N500" s="95"/>
      <c r="O500" s="201">
        <f t="shared" si="328"/>
        <v>0</v>
      </c>
      <c r="P500" s="95"/>
      <c r="Q500" s="95"/>
      <c r="R500" s="95"/>
      <c r="S500" s="95"/>
      <c r="T500" s="95"/>
      <c r="U500" s="95"/>
      <c r="V500" s="201">
        <f t="shared" si="330"/>
        <v>0</v>
      </c>
      <c r="W500" s="200">
        <f t="shared" si="331"/>
        <v>0</v>
      </c>
      <c r="X500" s="308">
        <f t="shared" si="332"/>
        <v>0</v>
      </c>
      <c r="Y500" s="95"/>
      <c r="Z500" s="95"/>
      <c r="AA500" s="198">
        <f t="shared" si="338"/>
        <v>0</v>
      </c>
      <c r="AB500" s="308">
        <f t="shared" si="333"/>
        <v>0</v>
      </c>
      <c r="AC500" s="95"/>
      <c r="AD500" s="95"/>
      <c r="AE500" s="198">
        <f t="shared" si="341"/>
        <v>0</v>
      </c>
      <c r="AF500" s="308">
        <f t="shared" si="334"/>
        <v>0</v>
      </c>
    </row>
    <row r="501" spans="1:32" ht="12.95" customHeight="1" outlineLevel="2">
      <c r="A501" s="325"/>
      <c r="B501" s="331"/>
      <c r="C501" s="335" t="s">
        <v>1016</v>
      </c>
      <c r="D501" s="95"/>
      <c r="E501" s="95"/>
      <c r="F501" s="95"/>
      <c r="G501" s="95"/>
      <c r="H501" s="198">
        <f t="shared" si="335"/>
        <v>0</v>
      </c>
      <c r="I501" s="95"/>
      <c r="J501" s="95"/>
      <c r="K501" s="95"/>
      <c r="L501" s="95"/>
      <c r="M501" s="95"/>
      <c r="N501" s="95"/>
      <c r="O501" s="201">
        <f t="shared" si="328"/>
        <v>0</v>
      </c>
      <c r="P501" s="95"/>
      <c r="Q501" s="95"/>
      <c r="R501" s="95"/>
      <c r="S501" s="95"/>
      <c r="T501" s="95"/>
      <c r="U501" s="95"/>
      <c r="V501" s="201">
        <f t="shared" si="330"/>
        <v>0</v>
      </c>
      <c r="W501" s="200">
        <f t="shared" si="331"/>
        <v>0</v>
      </c>
      <c r="X501" s="308">
        <f t="shared" si="332"/>
        <v>0</v>
      </c>
      <c r="Y501" s="95"/>
      <c r="Z501" s="95"/>
      <c r="AA501" s="198">
        <f t="shared" si="338"/>
        <v>0</v>
      </c>
      <c r="AB501" s="308">
        <f t="shared" si="333"/>
        <v>0</v>
      </c>
      <c r="AC501" s="95"/>
      <c r="AD501" s="95"/>
      <c r="AE501" s="198">
        <f t="shared" si="341"/>
        <v>0</v>
      </c>
      <c r="AF501" s="308">
        <f t="shared" si="334"/>
        <v>0</v>
      </c>
    </row>
    <row r="502" spans="1:32" ht="12.95" customHeight="1" outlineLevel="2">
      <c r="A502" s="325"/>
      <c r="B502" s="331"/>
      <c r="C502" s="335" t="s">
        <v>1017</v>
      </c>
      <c r="D502" s="95"/>
      <c r="E502" s="95"/>
      <c r="F502" s="95"/>
      <c r="G502" s="95"/>
      <c r="H502" s="198">
        <f t="shared" si="335"/>
        <v>0</v>
      </c>
      <c r="I502" s="95"/>
      <c r="J502" s="95"/>
      <c r="K502" s="95"/>
      <c r="L502" s="95"/>
      <c r="M502" s="95"/>
      <c r="N502" s="95"/>
      <c r="O502" s="201">
        <f t="shared" si="328"/>
        <v>0</v>
      </c>
      <c r="P502" s="95"/>
      <c r="Q502" s="95"/>
      <c r="R502" s="95"/>
      <c r="S502" s="95"/>
      <c r="T502" s="95"/>
      <c r="U502" s="95"/>
      <c r="V502" s="201">
        <f t="shared" si="330"/>
        <v>0</v>
      </c>
      <c r="W502" s="200">
        <f t="shared" si="331"/>
        <v>0</v>
      </c>
      <c r="X502" s="308">
        <f t="shared" si="332"/>
        <v>0</v>
      </c>
      <c r="Y502" s="95"/>
      <c r="Z502" s="95"/>
      <c r="AA502" s="198">
        <f t="shared" si="338"/>
        <v>0</v>
      </c>
      <c r="AB502" s="308">
        <f t="shared" si="333"/>
        <v>0</v>
      </c>
      <c r="AC502" s="95"/>
      <c r="AD502" s="95"/>
      <c r="AE502" s="198">
        <f t="shared" si="341"/>
        <v>0</v>
      </c>
      <c r="AF502" s="308">
        <f t="shared" si="334"/>
        <v>0</v>
      </c>
    </row>
    <row r="503" spans="1:32" ht="12.95" customHeight="1" outlineLevel="2">
      <c r="A503" s="325"/>
      <c r="B503" s="331"/>
      <c r="C503" s="335" t="s">
        <v>1018</v>
      </c>
      <c r="D503" s="95"/>
      <c r="E503" s="95"/>
      <c r="F503" s="95"/>
      <c r="G503" s="95"/>
      <c r="H503" s="198">
        <f t="shared" si="335"/>
        <v>0</v>
      </c>
      <c r="I503" s="95"/>
      <c r="J503" s="95"/>
      <c r="K503" s="95"/>
      <c r="L503" s="95"/>
      <c r="M503" s="95"/>
      <c r="N503" s="95"/>
      <c r="O503" s="201">
        <f t="shared" si="328"/>
        <v>0</v>
      </c>
      <c r="P503" s="95"/>
      <c r="Q503" s="95"/>
      <c r="R503" s="95"/>
      <c r="S503" s="95"/>
      <c r="T503" s="95"/>
      <c r="U503" s="95"/>
      <c r="V503" s="201">
        <f t="shared" si="330"/>
        <v>0</v>
      </c>
      <c r="W503" s="200">
        <f t="shared" si="331"/>
        <v>0</v>
      </c>
      <c r="X503" s="308">
        <f t="shared" si="332"/>
        <v>0</v>
      </c>
      <c r="Y503" s="95"/>
      <c r="Z503" s="95"/>
      <c r="AA503" s="198">
        <f t="shared" si="338"/>
        <v>0</v>
      </c>
      <c r="AB503" s="308">
        <f t="shared" si="333"/>
        <v>0</v>
      </c>
      <c r="AC503" s="95"/>
      <c r="AD503" s="95"/>
      <c r="AE503" s="198">
        <f t="shared" si="341"/>
        <v>0</v>
      </c>
      <c r="AF503" s="308">
        <f t="shared" si="334"/>
        <v>0</v>
      </c>
    </row>
    <row r="504" spans="1:32" ht="12.95" customHeight="1" outlineLevel="2">
      <c r="A504" s="325"/>
      <c r="B504" s="331"/>
      <c r="C504" s="335" t="s">
        <v>1019</v>
      </c>
      <c r="D504" s="95"/>
      <c r="E504" s="95"/>
      <c r="F504" s="95"/>
      <c r="G504" s="95"/>
      <c r="H504" s="198">
        <f t="shared" si="335"/>
        <v>0</v>
      </c>
      <c r="I504" s="95"/>
      <c r="J504" s="95"/>
      <c r="K504" s="95"/>
      <c r="L504" s="95"/>
      <c r="M504" s="95"/>
      <c r="N504" s="95"/>
      <c r="O504" s="201">
        <f t="shared" si="328"/>
        <v>0</v>
      </c>
      <c r="P504" s="95"/>
      <c r="Q504" s="95"/>
      <c r="R504" s="95"/>
      <c r="S504" s="95"/>
      <c r="T504" s="95"/>
      <c r="U504" s="95"/>
      <c r="V504" s="201">
        <f t="shared" si="330"/>
        <v>0</v>
      </c>
      <c r="W504" s="200">
        <f t="shared" si="331"/>
        <v>0</v>
      </c>
      <c r="X504" s="308">
        <f t="shared" si="332"/>
        <v>0</v>
      </c>
      <c r="Y504" s="95"/>
      <c r="Z504" s="95"/>
      <c r="AA504" s="198">
        <f t="shared" si="338"/>
        <v>0</v>
      </c>
      <c r="AB504" s="308">
        <f t="shared" si="333"/>
        <v>0</v>
      </c>
      <c r="AC504" s="95"/>
      <c r="AD504" s="95"/>
      <c r="AE504" s="198">
        <f t="shared" si="341"/>
        <v>0</v>
      </c>
      <c r="AF504" s="308">
        <f t="shared" si="334"/>
        <v>0</v>
      </c>
    </row>
    <row r="505" spans="1:32" ht="12.95" customHeight="1" outlineLevel="2">
      <c r="A505" s="325"/>
      <c r="B505" s="331"/>
      <c r="C505" s="335" t="s">
        <v>1020</v>
      </c>
      <c r="D505" s="95"/>
      <c r="E505" s="95"/>
      <c r="F505" s="95"/>
      <c r="G505" s="95"/>
      <c r="H505" s="198">
        <f t="shared" si="335"/>
        <v>0</v>
      </c>
      <c r="I505" s="95"/>
      <c r="J505" s="95"/>
      <c r="K505" s="95"/>
      <c r="L505" s="95"/>
      <c r="M505" s="95"/>
      <c r="N505" s="95"/>
      <c r="O505" s="201">
        <f t="shared" si="328"/>
        <v>0</v>
      </c>
      <c r="P505" s="95"/>
      <c r="Q505" s="95"/>
      <c r="R505" s="95"/>
      <c r="S505" s="95"/>
      <c r="T505" s="95"/>
      <c r="U505" s="95"/>
      <c r="V505" s="201">
        <f t="shared" si="330"/>
        <v>0</v>
      </c>
      <c r="W505" s="200">
        <f t="shared" si="331"/>
        <v>0</v>
      </c>
      <c r="X505" s="308">
        <f t="shared" si="332"/>
        <v>0</v>
      </c>
      <c r="Y505" s="95"/>
      <c r="Z505" s="95"/>
      <c r="AA505" s="198">
        <f t="shared" si="338"/>
        <v>0</v>
      </c>
      <c r="AB505" s="308">
        <f t="shared" si="333"/>
        <v>0</v>
      </c>
      <c r="AC505" s="95"/>
      <c r="AD505" s="95"/>
      <c r="AE505" s="198">
        <f t="shared" si="341"/>
        <v>0</v>
      </c>
      <c r="AF505" s="308">
        <f t="shared" si="334"/>
        <v>0</v>
      </c>
    </row>
    <row r="506" spans="1:32" ht="12.95" customHeight="1" outlineLevel="2">
      <c r="A506" s="325"/>
      <c r="B506" s="331"/>
      <c r="C506" s="335" t="s">
        <v>1021</v>
      </c>
      <c r="D506" s="95"/>
      <c r="E506" s="95"/>
      <c r="F506" s="95"/>
      <c r="G506" s="95"/>
      <c r="H506" s="198">
        <f t="shared" si="335"/>
        <v>0</v>
      </c>
      <c r="I506" s="95"/>
      <c r="J506" s="95"/>
      <c r="K506" s="95"/>
      <c r="L506" s="95"/>
      <c r="M506" s="95"/>
      <c r="N506" s="95"/>
      <c r="O506" s="201">
        <f t="shared" si="328"/>
        <v>0</v>
      </c>
      <c r="P506" s="95"/>
      <c r="Q506" s="95"/>
      <c r="R506" s="95"/>
      <c r="S506" s="95"/>
      <c r="T506" s="95"/>
      <c r="U506" s="95"/>
      <c r="V506" s="201">
        <f t="shared" si="330"/>
        <v>0</v>
      </c>
      <c r="W506" s="200">
        <f t="shared" si="331"/>
        <v>0</v>
      </c>
      <c r="X506" s="308">
        <f t="shared" si="332"/>
        <v>0</v>
      </c>
      <c r="Y506" s="95"/>
      <c r="Z506" s="95"/>
      <c r="AA506" s="198">
        <f t="shared" si="338"/>
        <v>0</v>
      </c>
      <c r="AB506" s="308">
        <f t="shared" si="333"/>
        <v>0</v>
      </c>
      <c r="AC506" s="95"/>
      <c r="AD506" s="95"/>
      <c r="AE506" s="198">
        <f t="shared" si="341"/>
        <v>0</v>
      </c>
      <c r="AF506" s="308">
        <f t="shared" si="334"/>
        <v>0</v>
      </c>
    </row>
    <row r="507" spans="1:32" ht="12.95" customHeight="1" outlineLevel="2">
      <c r="A507" s="325"/>
      <c r="B507" s="331"/>
      <c r="C507" s="335" t="s">
        <v>1022</v>
      </c>
      <c r="D507" s="95"/>
      <c r="E507" s="95"/>
      <c r="F507" s="95"/>
      <c r="G507" s="95"/>
      <c r="H507" s="198">
        <f t="shared" si="335"/>
        <v>0</v>
      </c>
      <c r="I507" s="95"/>
      <c r="J507" s="95"/>
      <c r="K507" s="95"/>
      <c r="L507" s="95"/>
      <c r="M507" s="95"/>
      <c r="N507" s="95"/>
      <c r="O507" s="201">
        <f t="shared" si="328"/>
        <v>0</v>
      </c>
      <c r="P507" s="95"/>
      <c r="Q507" s="95"/>
      <c r="R507" s="95"/>
      <c r="S507" s="95"/>
      <c r="T507" s="95"/>
      <c r="U507" s="95"/>
      <c r="V507" s="201">
        <f t="shared" si="330"/>
        <v>0</v>
      </c>
      <c r="W507" s="200">
        <f t="shared" si="331"/>
        <v>0</v>
      </c>
      <c r="X507" s="308">
        <f t="shared" si="332"/>
        <v>0</v>
      </c>
      <c r="Y507" s="95"/>
      <c r="Z507" s="95"/>
      <c r="AA507" s="198">
        <f t="shared" si="338"/>
        <v>0</v>
      </c>
      <c r="AB507" s="308">
        <f t="shared" si="333"/>
        <v>0</v>
      </c>
      <c r="AC507" s="95"/>
      <c r="AD507" s="95"/>
      <c r="AE507" s="198">
        <f t="shared" si="341"/>
        <v>0</v>
      </c>
      <c r="AF507" s="308">
        <f t="shared" si="334"/>
        <v>0</v>
      </c>
    </row>
    <row r="508" spans="1:32" ht="12.95" customHeight="1" outlineLevel="2">
      <c r="A508" s="325"/>
      <c r="B508" s="331"/>
      <c r="C508" s="335" t="s">
        <v>1049</v>
      </c>
      <c r="D508" s="95"/>
      <c r="E508" s="95"/>
      <c r="F508" s="95"/>
      <c r="G508" s="95"/>
      <c r="H508" s="198">
        <f t="shared" si="335"/>
        <v>0</v>
      </c>
      <c r="I508" s="95"/>
      <c r="J508" s="95"/>
      <c r="K508" s="95"/>
      <c r="L508" s="95"/>
      <c r="M508" s="95"/>
      <c r="N508" s="95"/>
      <c r="O508" s="201">
        <f t="shared" si="328"/>
        <v>0</v>
      </c>
      <c r="P508" s="95"/>
      <c r="Q508" s="95"/>
      <c r="R508" s="95"/>
      <c r="S508" s="95"/>
      <c r="T508" s="95"/>
      <c r="U508" s="95"/>
      <c r="V508" s="201">
        <f t="shared" si="330"/>
        <v>0</v>
      </c>
      <c r="W508" s="200">
        <f t="shared" si="331"/>
        <v>0</v>
      </c>
      <c r="X508" s="308">
        <f t="shared" si="332"/>
        <v>0</v>
      </c>
      <c r="Y508" s="95"/>
      <c r="Z508" s="95"/>
      <c r="AA508" s="198">
        <f t="shared" si="338"/>
        <v>0</v>
      </c>
      <c r="AB508" s="308">
        <f t="shared" si="333"/>
        <v>0</v>
      </c>
      <c r="AC508" s="95"/>
      <c r="AD508" s="95"/>
      <c r="AE508" s="198">
        <f t="shared" si="341"/>
        <v>0</v>
      </c>
      <c r="AF508" s="308">
        <f t="shared" si="334"/>
        <v>0</v>
      </c>
    </row>
    <row r="509" spans="1:32" ht="12.95" customHeight="1" outlineLevel="2">
      <c r="A509" s="325"/>
      <c r="B509" s="331"/>
      <c r="C509" s="335" t="s">
        <v>1023</v>
      </c>
      <c r="D509" s="95"/>
      <c r="E509" s="95"/>
      <c r="F509" s="95"/>
      <c r="G509" s="95"/>
      <c r="H509" s="198">
        <f t="shared" si="335"/>
        <v>0</v>
      </c>
      <c r="I509" s="95"/>
      <c r="J509" s="95"/>
      <c r="K509" s="95"/>
      <c r="L509" s="95"/>
      <c r="M509" s="95"/>
      <c r="N509" s="95"/>
      <c r="O509" s="201">
        <f t="shared" si="328"/>
        <v>0</v>
      </c>
      <c r="P509" s="95"/>
      <c r="Q509" s="95"/>
      <c r="R509" s="95"/>
      <c r="S509" s="95"/>
      <c r="T509" s="95"/>
      <c r="U509" s="95"/>
      <c r="V509" s="201">
        <f t="shared" si="330"/>
        <v>0</v>
      </c>
      <c r="W509" s="200">
        <f t="shared" si="331"/>
        <v>0</v>
      </c>
      <c r="X509" s="308">
        <f t="shared" si="332"/>
        <v>0</v>
      </c>
      <c r="Y509" s="95"/>
      <c r="Z509" s="95"/>
      <c r="AA509" s="198">
        <f t="shared" si="338"/>
        <v>0</v>
      </c>
      <c r="AB509" s="308">
        <f t="shared" si="333"/>
        <v>0</v>
      </c>
      <c r="AC509" s="95"/>
      <c r="AD509" s="95"/>
      <c r="AE509" s="198">
        <f t="shared" si="341"/>
        <v>0</v>
      </c>
      <c r="AF509" s="308">
        <f t="shared" si="334"/>
        <v>0</v>
      </c>
    </row>
    <row r="510" spans="1:32" ht="12.95" customHeight="1" outlineLevel="2">
      <c r="A510" s="325"/>
      <c r="B510" s="331"/>
      <c r="C510" s="336" t="s">
        <v>1024</v>
      </c>
      <c r="D510" s="95"/>
      <c r="E510" s="95"/>
      <c r="F510" s="95"/>
      <c r="G510" s="95"/>
      <c r="H510" s="198">
        <f t="shared" si="335"/>
        <v>0</v>
      </c>
      <c r="I510" s="95"/>
      <c r="J510" s="95"/>
      <c r="K510" s="95"/>
      <c r="L510" s="95"/>
      <c r="M510" s="95"/>
      <c r="N510" s="95"/>
      <c r="O510" s="201">
        <f t="shared" si="328"/>
        <v>0</v>
      </c>
      <c r="P510" s="95"/>
      <c r="Q510" s="95"/>
      <c r="R510" s="95"/>
      <c r="S510" s="95"/>
      <c r="T510" s="95"/>
      <c r="U510" s="95"/>
      <c r="V510" s="201">
        <f t="shared" si="330"/>
        <v>0</v>
      </c>
      <c r="W510" s="200">
        <f t="shared" si="331"/>
        <v>0</v>
      </c>
      <c r="X510" s="308">
        <f t="shared" si="332"/>
        <v>0</v>
      </c>
      <c r="Y510" s="95"/>
      <c r="Z510" s="95"/>
      <c r="AA510" s="198">
        <f t="shared" si="338"/>
        <v>0</v>
      </c>
      <c r="AB510" s="308">
        <f t="shared" si="333"/>
        <v>0</v>
      </c>
      <c r="AC510" s="95"/>
      <c r="AD510" s="95"/>
      <c r="AE510" s="198">
        <f t="shared" si="341"/>
        <v>0</v>
      </c>
      <c r="AF510" s="308">
        <f t="shared" si="334"/>
        <v>0</v>
      </c>
    </row>
    <row r="511" spans="1:32" ht="12.95" customHeight="1" outlineLevel="2">
      <c r="A511" s="325"/>
      <c r="B511" s="331"/>
      <c r="C511" s="335" t="s">
        <v>1025</v>
      </c>
      <c r="D511" s="95"/>
      <c r="E511" s="95"/>
      <c r="F511" s="95"/>
      <c r="G511" s="95"/>
      <c r="H511" s="198">
        <f t="shared" si="335"/>
        <v>0</v>
      </c>
      <c r="I511" s="95"/>
      <c r="J511" s="95"/>
      <c r="K511" s="95"/>
      <c r="L511" s="95"/>
      <c r="M511" s="95"/>
      <c r="N511" s="95"/>
      <c r="O511" s="201">
        <f t="shared" si="328"/>
        <v>0</v>
      </c>
      <c r="P511" s="95"/>
      <c r="Q511" s="95"/>
      <c r="R511" s="95"/>
      <c r="S511" s="95"/>
      <c r="T511" s="95"/>
      <c r="U511" s="95"/>
      <c r="V511" s="201">
        <f t="shared" si="330"/>
        <v>0</v>
      </c>
      <c r="W511" s="200">
        <f t="shared" si="331"/>
        <v>0</v>
      </c>
      <c r="X511" s="308">
        <f t="shared" si="332"/>
        <v>0</v>
      </c>
      <c r="Y511" s="95"/>
      <c r="Z511" s="95"/>
      <c r="AA511" s="198">
        <f t="shared" si="338"/>
        <v>0</v>
      </c>
      <c r="AB511" s="308">
        <f t="shared" si="333"/>
        <v>0</v>
      </c>
      <c r="AC511" s="95"/>
      <c r="AD511" s="95"/>
      <c r="AE511" s="198">
        <f t="shared" si="341"/>
        <v>0</v>
      </c>
      <c r="AF511" s="308">
        <f t="shared" si="334"/>
        <v>0</v>
      </c>
    </row>
    <row r="512" spans="1:32" ht="12.95" customHeight="1" outlineLevel="2">
      <c r="A512" s="325"/>
      <c r="B512" s="331"/>
      <c r="C512" s="407" t="s">
        <v>1047</v>
      </c>
      <c r="D512" s="95"/>
      <c r="E512" s="95"/>
      <c r="F512" s="95"/>
      <c r="G512" s="95"/>
      <c r="H512" s="198">
        <f t="shared" si="335"/>
        <v>0</v>
      </c>
      <c r="I512" s="95"/>
      <c r="J512" s="95"/>
      <c r="K512" s="95"/>
      <c r="L512" s="95"/>
      <c r="M512" s="95"/>
      <c r="N512" s="95"/>
      <c r="O512" s="201">
        <f t="shared" si="328"/>
        <v>0</v>
      </c>
      <c r="P512" s="95"/>
      <c r="Q512" s="95"/>
      <c r="R512" s="95"/>
      <c r="S512" s="95"/>
      <c r="T512" s="95"/>
      <c r="U512" s="95"/>
      <c r="V512" s="201">
        <f t="shared" si="330"/>
        <v>0</v>
      </c>
      <c r="W512" s="200">
        <f t="shared" si="331"/>
        <v>0</v>
      </c>
      <c r="X512" s="308">
        <f t="shared" si="332"/>
        <v>0</v>
      </c>
      <c r="Y512" s="95"/>
      <c r="Z512" s="95"/>
      <c r="AA512" s="198">
        <f t="shared" si="338"/>
        <v>0</v>
      </c>
      <c r="AB512" s="308">
        <f t="shared" si="333"/>
        <v>0</v>
      </c>
      <c r="AC512" s="95"/>
      <c r="AD512" s="95"/>
      <c r="AE512" s="198">
        <f t="shared" si="341"/>
        <v>0</v>
      </c>
      <c r="AF512" s="308">
        <f t="shared" si="334"/>
        <v>0</v>
      </c>
    </row>
    <row r="513" spans="1:32" ht="12.95" customHeight="1" outlineLevel="2">
      <c r="A513" s="325"/>
      <c r="B513" s="331"/>
      <c r="C513" s="335" t="s">
        <v>1042</v>
      </c>
      <c r="D513" s="95"/>
      <c r="E513" s="95"/>
      <c r="F513" s="95"/>
      <c r="G513" s="95"/>
      <c r="H513" s="198">
        <f t="shared" si="335"/>
        <v>0</v>
      </c>
      <c r="I513" s="95"/>
      <c r="J513" s="95"/>
      <c r="K513" s="95"/>
      <c r="L513" s="95"/>
      <c r="M513" s="95"/>
      <c r="N513" s="95"/>
      <c r="O513" s="201">
        <f t="shared" si="328"/>
        <v>0</v>
      </c>
      <c r="P513" s="95"/>
      <c r="Q513" s="95"/>
      <c r="R513" s="95"/>
      <c r="S513" s="95"/>
      <c r="T513" s="95"/>
      <c r="U513" s="95"/>
      <c r="V513" s="201">
        <f t="shared" si="330"/>
        <v>0</v>
      </c>
      <c r="W513" s="200">
        <f t="shared" si="331"/>
        <v>0</v>
      </c>
      <c r="X513" s="308">
        <f t="shared" si="332"/>
        <v>0</v>
      </c>
      <c r="Y513" s="95"/>
      <c r="Z513" s="95"/>
      <c r="AA513" s="198">
        <f t="shared" si="338"/>
        <v>0</v>
      </c>
      <c r="AB513" s="308">
        <f t="shared" si="333"/>
        <v>0</v>
      </c>
      <c r="AC513" s="95"/>
      <c r="AD513" s="95"/>
      <c r="AE513" s="198">
        <f t="shared" si="341"/>
        <v>0</v>
      </c>
      <c r="AF513" s="308">
        <f t="shared" si="334"/>
        <v>0</v>
      </c>
    </row>
    <row r="514" spans="1:32" ht="12.95" customHeight="1" outlineLevel="1">
      <c r="A514" s="325"/>
      <c r="B514" s="331" t="s">
        <v>1097</v>
      </c>
      <c r="C514" s="334" t="s">
        <v>1026</v>
      </c>
      <c r="D514" s="198">
        <f>SUM(D515:D536)</f>
        <v>0</v>
      </c>
      <c r="E514" s="198">
        <f>SUM(E515:E536)</f>
        <v>0</v>
      </c>
      <c r="F514" s="198">
        <f>SUM(F515:F536)</f>
        <v>0</v>
      </c>
      <c r="G514" s="198">
        <f>SUM(G515:G536)</f>
        <v>0</v>
      </c>
      <c r="H514" s="198">
        <f t="shared" si="335"/>
        <v>0</v>
      </c>
      <c r="I514" s="198">
        <f t="shared" ref="I514:N514" si="342">SUM(I515:I536)</f>
        <v>0</v>
      </c>
      <c r="J514" s="198">
        <f t="shared" si="342"/>
        <v>0</v>
      </c>
      <c r="K514" s="198">
        <f t="shared" si="342"/>
        <v>0</v>
      </c>
      <c r="L514" s="198">
        <f t="shared" si="342"/>
        <v>0</v>
      </c>
      <c r="M514" s="198">
        <f t="shared" si="342"/>
        <v>0</v>
      </c>
      <c r="N514" s="198">
        <f t="shared" si="342"/>
        <v>0</v>
      </c>
      <c r="O514" s="200">
        <f t="shared" si="328"/>
        <v>0</v>
      </c>
      <c r="P514" s="198">
        <f t="shared" ref="P514:U514" si="343">SUM(P515:P536)</f>
        <v>0</v>
      </c>
      <c r="Q514" s="198">
        <f t="shared" si="343"/>
        <v>0</v>
      </c>
      <c r="R514" s="198">
        <f t="shared" si="343"/>
        <v>0</v>
      </c>
      <c r="S514" s="198">
        <f t="shared" si="343"/>
        <v>0</v>
      </c>
      <c r="T514" s="198">
        <f t="shared" si="343"/>
        <v>0</v>
      </c>
      <c r="U514" s="198">
        <f t="shared" si="343"/>
        <v>0</v>
      </c>
      <c r="V514" s="200">
        <f t="shared" si="330"/>
        <v>0</v>
      </c>
      <c r="W514" s="200">
        <f t="shared" si="331"/>
        <v>0</v>
      </c>
      <c r="X514" s="209">
        <f t="shared" si="332"/>
        <v>0</v>
      </c>
      <c r="Y514" s="198">
        <f>SUM(Y515:Y536)</f>
        <v>0</v>
      </c>
      <c r="Z514" s="198">
        <f>SUM(Z515:Z536)</f>
        <v>0</v>
      </c>
      <c r="AA514" s="198">
        <f>SUM(AA515:AA536)</f>
        <v>0</v>
      </c>
      <c r="AB514" s="209">
        <f t="shared" si="333"/>
        <v>0</v>
      </c>
      <c r="AC514" s="198">
        <f>SUM(AC515:AC536)</f>
        <v>0</v>
      </c>
      <c r="AD514" s="198">
        <f>SUM(AD515:AD536)</f>
        <v>0</v>
      </c>
      <c r="AE514" s="198">
        <f>SUM(AE515:AE536)</f>
        <v>0</v>
      </c>
      <c r="AF514" s="209">
        <f t="shared" si="334"/>
        <v>0</v>
      </c>
    </row>
    <row r="515" spans="1:32" ht="12.95" customHeight="1" outlineLevel="2">
      <c r="A515" s="325"/>
      <c r="B515" s="331"/>
      <c r="C515" s="335" t="s">
        <v>1027</v>
      </c>
      <c r="D515" s="95"/>
      <c r="E515" s="95"/>
      <c r="F515" s="95"/>
      <c r="G515" s="95"/>
      <c r="H515" s="198">
        <f t="shared" si="335"/>
        <v>0</v>
      </c>
      <c r="I515" s="95"/>
      <c r="J515" s="95"/>
      <c r="K515" s="95"/>
      <c r="L515" s="95"/>
      <c r="M515" s="95"/>
      <c r="N515" s="95"/>
      <c r="O515" s="201">
        <f t="shared" si="328"/>
        <v>0</v>
      </c>
      <c r="P515" s="95"/>
      <c r="Q515" s="95"/>
      <c r="R515" s="95"/>
      <c r="S515" s="95"/>
      <c r="T515" s="95"/>
      <c r="U515" s="95"/>
      <c r="V515" s="201">
        <f t="shared" si="330"/>
        <v>0</v>
      </c>
      <c r="W515" s="200">
        <f t="shared" si="331"/>
        <v>0</v>
      </c>
      <c r="X515" s="308">
        <f t="shared" si="332"/>
        <v>0</v>
      </c>
      <c r="Y515" s="95"/>
      <c r="Z515" s="95"/>
      <c r="AA515" s="198">
        <f t="shared" si="338"/>
        <v>0</v>
      </c>
      <c r="AB515" s="308">
        <f t="shared" si="333"/>
        <v>0</v>
      </c>
      <c r="AC515" s="95"/>
      <c r="AD515" s="95"/>
      <c r="AE515" s="198">
        <f t="shared" ref="AE515:AE537" si="344">AC515+AD515</f>
        <v>0</v>
      </c>
      <c r="AF515" s="308">
        <f t="shared" si="334"/>
        <v>0</v>
      </c>
    </row>
    <row r="516" spans="1:32" ht="12.95" customHeight="1" outlineLevel="2">
      <c r="A516" s="325"/>
      <c r="B516" s="331"/>
      <c r="C516" s="335" t="s">
        <v>1028</v>
      </c>
      <c r="D516" s="95"/>
      <c r="E516" s="95"/>
      <c r="F516" s="95"/>
      <c r="G516" s="95"/>
      <c r="H516" s="198">
        <f t="shared" si="335"/>
        <v>0</v>
      </c>
      <c r="I516" s="95"/>
      <c r="J516" s="95"/>
      <c r="K516" s="95"/>
      <c r="L516" s="95"/>
      <c r="M516" s="95"/>
      <c r="N516" s="95"/>
      <c r="O516" s="201">
        <f t="shared" si="328"/>
        <v>0</v>
      </c>
      <c r="P516" s="95"/>
      <c r="Q516" s="95"/>
      <c r="R516" s="95"/>
      <c r="S516" s="95"/>
      <c r="T516" s="95"/>
      <c r="U516" s="95"/>
      <c r="V516" s="201">
        <f t="shared" si="330"/>
        <v>0</v>
      </c>
      <c r="W516" s="200">
        <f t="shared" si="331"/>
        <v>0</v>
      </c>
      <c r="X516" s="308">
        <f t="shared" si="332"/>
        <v>0</v>
      </c>
      <c r="Y516" s="95"/>
      <c r="Z516" s="95"/>
      <c r="AA516" s="198">
        <f t="shared" si="338"/>
        <v>0</v>
      </c>
      <c r="AB516" s="308">
        <f t="shared" si="333"/>
        <v>0</v>
      </c>
      <c r="AC516" s="95"/>
      <c r="AD516" s="95"/>
      <c r="AE516" s="198">
        <f t="shared" si="344"/>
        <v>0</v>
      </c>
      <c r="AF516" s="308">
        <f t="shared" si="334"/>
        <v>0</v>
      </c>
    </row>
    <row r="517" spans="1:32" ht="12.95" customHeight="1" outlineLevel="2">
      <c r="A517" s="325"/>
      <c r="B517" s="331"/>
      <c r="C517" s="335" t="s">
        <v>1029</v>
      </c>
      <c r="D517" s="95"/>
      <c r="E517" s="95"/>
      <c r="F517" s="95"/>
      <c r="G517" s="95"/>
      <c r="H517" s="198">
        <f t="shared" si="335"/>
        <v>0</v>
      </c>
      <c r="I517" s="95"/>
      <c r="J517" s="95"/>
      <c r="K517" s="95"/>
      <c r="L517" s="95"/>
      <c r="M517" s="95"/>
      <c r="N517" s="95"/>
      <c r="O517" s="201">
        <f t="shared" si="328"/>
        <v>0</v>
      </c>
      <c r="P517" s="95"/>
      <c r="Q517" s="95"/>
      <c r="R517" s="95"/>
      <c r="S517" s="95"/>
      <c r="T517" s="95"/>
      <c r="U517" s="95"/>
      <c r="V517" s="201">
        <f t="shared" si="330"/>
        <v>0</v>
      </c>
      <c r="W517" s="200">
        <f t="shared" si="331"/>
        <v>0</v>
      </c>
      <c r="X517" s="308">
        <f t="shared" si="332"/>
        <v>0</v>
      </c>
      <c r="Y517" s="95"/>
      <c r="Z517" s="95"/>
      <c r="AA517" s="198">
        <f t="shared" si="338"/>
        <v>0</v>
      </c>
      <c r="AB517" s="308">
        <f t="shared" si="333"/>
        <v>0</v>
      </c>
      <c r="AC517" s="95"/>
      <c r="AD517" s="95"/>
      <c r="AE517" s="198">
        <f t="shared" si="344"/>
        <v>0</v>
      </c>
      <c r="AF517" s="308">
        <f t="shared" si="334"/>
        <v>0</v>
      </c>
    </row>
    <row r="518" spans="1:32" ht="12.95" customHeight="1" outlineLevel="2">
      <c r="A518" s="325"/>
      <c r="B518" s="331"/>
      <c r="C518" s="335" t="s">
        <v>1030</v>
      </c>
      <c r="D518" s="95"/>
      <c r="E518" s="95"/>
      <c r="F518" s="95"/>
      <c r="G518" s="95"/>
      <c r="H518" s="198">
        <f t="shared" si="335"/>
        <v>0</v>
      </c>
      <c r="I518" s="95"/>
      <c r="J518" s="95"/>
      <c r="K518" s="95"/>
      <c r="L518" s="95"/>
      <c r="M518" s="95"/>
      <c r="N518" s="95"/>
      <c r="O518" s="201">
        <f t="shared" si="328"/>
        <v>0</v>
      </c>
      <c r="P518" s="95"/>
      <c r="Q518" s="95"/>
      <c r="R518" s="95"/>
      <c r="S518" s="95"/>
      <c r="T518" s="95"/>
      <c r="U518" s="95"/>
      <c r="V518" s="201">
        <f t="shared" si="330"/>
        <v>0</v>
      </c>
      <c r="W518" s="200">
        <f t="shared" si="331"/>
        <v>0</v>
      </c>
      <c r="X518" s="308">
        <f t="shared" si="332"/>
        <v>0</v>
      </c>
      <c r="Y518" s="95"/>
      <c r="Z518" s="95"/>
      <c r="AA518" s="198">
        <f t="shared" si="338"/>
        <v>0</v>
      </c>
      <c r="AB518" s="308">
        <f t="shared" si="333"/>
        <v>0</v>
      </c>
      <c r="AC518" s="95"/>
      <c r="AD518" s="95"/>
      <c r="AE518" s="198">
        <f t="shared" si="344"/>
        <v>0</v>
      </c>
      <c r="AF518" s="308">
        <f t="shared" si="334"/>
        <v>0</v>
      </c>
    </row>
    <row r="519" spans="1:32" ht="12.95" customHeight="1" outlineLevel="2">
      <c r="A519" s="325"/>
      <c r="B519" s="331"/>
      <c r="C519" s="335" t="s">
        <v>1031</v>
      </c>
      <c r="D519" s="95"/>
      <c r="E519" s="95"/>
      <c r="F519" s="95"/>
      <c r="G519" s="95"/>
      <c r="H519" s="198">
        <f t="shared" si="335"/>
        <v>0</v>
      </c>
      <c r="I519" s="95"/>
      <c r="J519" s="95"/>
      <c r="K519" s="95"/>
      <c r="L519" s="95"/>
      <c r="M519" s="95"/>
      <c r="N519" s="95"/>
      <c r="O519" s="201">
        <f t="shared" si="328"/>
        <v>0</v>
      </c>
      <c r="P519" s="95"/>
      <c r="Q519" s="95"/>
      <c r="R519" s="95"/>
      <c r="S519" s="95"/>
      <c r="T519" s="95"/>
      <c r="U519" s="95"/>
      <c r="V519" s="201">
        <f t="shared" si="330"/>
        <v>0</v>
      </c>
      <c r="W519" s="200">
        <f t="shared" si="331"/>
        <v>0</v>
      </c>
      <c r="X519" s="308">
        <f t="shared" si="332"/>
        <v>0</v>
      </c>
      <c r="Y519" s="95"/>
      <c r="Z519" s="95"/>
      <c r="AA519" s="198">
        <f t="shared" si="338"/>
        <v>0</v>
      </c>
      <c r="AB519" s="308">
        <f t="shared" si="333"/>
        <v>0</v>
      </c>
      <c r="AC519" s="95"/>
      <c r="AD519" s="95"/>
      <c r="AE519" s="198">
        <f t="shared" si="344"/>
        <v>0</v>
      </c>
      <c r="AF519" s="308">
        <f t="shared" si="334"/>
        <v>0</v>
      </c>
    </row>
    <row r="520" spans="1:32" ht="12.95" customHeight="1" outlineLevel="2">
      <c r="A520" s="325"/>
      <c r="B520" s="331"/>
      <c r="C520" s="335" t="s">
        <v>1032</v>
      </c>
      <c r="D520" s="95"/>
      <c r="E520" s="95"/>
      <c r="F520" s="95"/>
      <c r="G520" s="95"/>
      <c r="H520" s="198">
        <f t="shared" si="335"/>
        <v>0</v>
      </c>
      <c r="I520" s="95"/>
      <c r="J520" s="95"/>
      <c r="K520" s="95"/>
      <c r="L520" s="95"/>
      <c r="M520" s="95"/>
      <c r="N520" s="95"/>
      <c r="O520" s="201">
        <f t="shared" si="328"/>
        <v>0</v>
      </c>
      <c r="P520" s="95"/>
      <c r="Q520" s="95"/>
      <c r="R520" s="95"/>
      <c r="S520" s="95"/>
      <c r="T520" s="95"/>
      <c r="U520" s="95"/>
      <c r="V520" s="201">
        <f t="shared" si="330"/>
        <v>0</v>
      </c>
      <c r="W520" s="200">
        <f t="shared" si="331"/>
        <v>0</v>
      </c>
      <c r="X520" s="308">
        <f t="shared" si="332"/>
        <v>0</v>
      </c>
      <c r="Y520" s="95"/>
      <c r="Z520" s="95"/>
      <c r="AA520" s="198">
        <f t="shared" si="338"/>
        <v>0</v>
      </c>
      <c r="AB520" s="308">
        <f t="shared" si="333"/>
        <v>0</v>
      </c>
      <c r="AC520" s="95"/>
      <c r="AD520" s="95"/>
      <c r="AE520" s="198">
        <f t="shared" si="344"/>
        <v>0</v>
      </c>
      <c r="AF520" s="308">
        <f t="shared" si="334"/>
        <v>0</v>
      </c>
    </row>
    <row r="521" spans="1:32" ht="12.95" customHeight="1" outlineLevel="2">
      <c r="A521" s="325"/>
      <c r="B521" s="331"/>
      <c r="C521" s="335" t="s">
        <v>1033</v>
      </c>
      <c r="D521" s="95"/>
      <c r="E521" s="95"/>
      <c r="F521" s="95"/>
      <c r="G521" s="95"/>
      <c r="H521" s="198">
        <f t="shared" si="335"/>
        <v>0</v>
      </c>
      <c r="I521" s="95"/>
      <c r="J521" s="95"/>
      <c r="K521" s="95"/>
      <c r="L521" s="95"/>
      <c r="M521" s="95"/>
      <c r="N521" s="95"/>
      <c r="O521" s="201">
        <f t="shared" si="328"/>
        <v>0</v>
      </c>
      <c r="P521" s="95"/>
      <c r="Q521" s="95"/>
      <c r="R521" s="95"/>
      <c r="S521" s="95"/>
      <c r="T521" s="95"/>
      <c r="U521" s="95"/>
      <c r="V521" s="201">
        <f t="shared" si="330"/>
        <v>0</v>
      </c>
      <c r="W521" s="200">
        <f t="shared" si="331"/>
        <v>0</v>
      </c>
      <c r="X521" s="308">
        <f t="shared" si="332"/>
        <v>0</v>
      </c>
      <c r="Y521" s="95"/>
      <c r="Z521" s="95"/>
      <c r="AA521" s="198">
        <f t="shared" si="338"/>
        <v>0</v>
      </c>
      <c r="AB521" s="308">
        <f t="shared" si="333"/>
        <v>0</v>
      </c>
      <c r="AC521" s="95"/>
      <c r="AD521" s="95"/>
      <c r="AE521" s="198">
        <f t="shared" si="344"/>
        <v>0</v>
      </c>
      <c r="AF521" s="308">
        <f t="shared" si="334"/>
        <v>0</v>
      </c>
    </row>
    <row r="522" spans="1:32" ht="12.95" customHeight="1" outlineLevel="2">
      <c r="A522" s="325"/>
      <c r="B522" s="331"/>
      <c r="C522" s="335" t="s">
        <v>1034</v>
      </c>
      <c r="D522" s="95"/>
      <c r="E522" s="95"/>
      <c r="F522" s="95"/>
      <c r="G522" s="95"/>
      <c r="H522" s="198">
        <f t="shared" si="335"/>
        <v>0</v>
      </c>
      <c r="I522" s="95"/>
      <c r="J522" s="95"/>
      <c r="K522" s="95"/>
      <c r="L522" s="95"/>
      <c r="M522" s="95"/>
      <c r="N522" s="95"/>
      <c r="O522" s="201">
        <f t="shared" si="328"/>
        <v>0</v>
      </c>
      <c r="P522" s="95"/>
      <c r="Q522" s="95"/>
      <c r="R522" s="95"/>
      <c r="S522" s="95"/>
      <c r="T522" s="95"/>
      <c r="U522" s="95"/>
      <c r="V522" s="201">
        <f t="shared" si="330"/>
        <v>0</v>
      </c>
      <c r="W522" s="200">
        <f t="shared" si="331"/>
        <v>0</v>
      </c>
      <c r="X522" s="308">
        <f t="shared" si="332"/>
        <v>0</v>
      </c>
      <c r="Y522" s="95"/>
      <c r="Z522" s="95"/>
      <c r="AA522" s="198">
        <f t="shared" si="338"/>
        <v>0</v>
      </c>
      <c r="AB522" s="308">
        <f t="shared" si="333"/>
        <v>0</v>
      </c>
      <c r="AC522" s="95"/>
      <c r="AD522" s="95"/>
      <c r="AE522" s="198">
        <f t="shared" si="344"/>
        <v>0</v>
      </c>
      <c r="AF522" s="308">
        <f t="shared" si="334"/>
        <v>0</v>
      </c>
    </row>
    <row r="523" spans="1:32" ht="12.95" customHeight="1" outlineLevel="2">
      <c r="A523" s="325"/>
      <c r="B523" s="331"/>
      <c r="C523" s="335" t="s">
        <v>1035</v>
      </c>
      <c r="D523" s="95"/>
      <c r="E523" s="95"/>
      <c r="F523" s="95"/>
      <c r="G523" s="95"/>
      <c r="H523" s="198">
        <f t="shared" si="335"/>
        <v>0</v>
      </c>
      <c r="I523" s="95"/>
      <c r="J523" s="95"/>
      <c r="K523" s="95"/>
      <c r="L523" s="95"/>
      <c r="M523" s="95"/>
      <c r="N523" s="95"/>
      <c r="O523" s="201">
        <f t="shared" si="328"/>
        <v>0</v>
      </c>
      <c r="P523" s="95"/>
      <c r="Q523" s="95"/>
      <c r="R523" s="95"/>
      <c r="S523" s="95"/>
      <c r="T523" s="95"/>
      <c r="U523" s="95"/>
      <c r="V523" s="201">
        <f t="shared" si="330"/>
        <v>0</v>
      </c>
      <c r="W523" s="200">
        <f t="shared" si="331"/>
        <v>0</v>
      </c>
      <c r="X523" s="308">
        <f t="shared" si="332"/>
        <v>0</v>
      </c>
      <c r="Y523" s="95"/>
      <c r="Z523" s="95"/>
      <c r="AA523" s="198">
        <f t="shared" si="338"/>
        <v>0</v>
      </c>
      <c r="AB523" s="308">
        <f t="shared" si="333"/>
        <v>0</v>
      </c>
      <c r="AC523" s="95"/>
      <c r="AD523" s="95"/>
      <c r="AE523" s="198">
        <f t="shared" si="344"/>
        <v>0</v>
      </c>
      <c r="AF523" s="308">
        <f t="shared" si="334"/>
        <v>0</v>
      </c>
    </row>
    <row r="524" spans="1:32" ht="12.95" customHeight="1" outlineLevel="2">
      <c r="A524" s="325"/>
      <c r="B524" s="331"/>
      <c r="C524" s="335" t="s">
        <v>1036</v>
      </c>
      <c r="D524" s="95"/>
      <c r="E524" s="95"/>
      <c r="F524" s="95"/>
      <c r="G524" s="95"/>
      <c r="H524" s="198">
        <f t="shared" si="335"/>
        <v>0</v>
      </c>
      <c r="I524" s="95"/>
      <c r="J524" s="95"/>
      <c r="K524" s="95"/>
      <c r="L524" s="95"/>
      <c r="M524" s="95"/>
      <c r="N524" s="95"/>
      <c r="O524" s="201">
        <f t="shared" si="328"/>
        <v>0</v>
      </c>
      <c r="P524" s="95"/>
      <c r="Q524" s="95"/>
      <c r="R524" s="95"/>
      <c r="S524" s="95"/>
      <c r="T524" s="95"/>
      <c r="U524" s="95"/>
      <c r="V524" s="201">
        <f t="shared" si="330"/>
        <v>0</v>
      </c>
      <c r="W524" s="200">
        <f t="shared" si="331"/>
        <v>0</v>
      </c>
      <c r="X524" s="308">
        <f t="shared" si="332"/>
        <v>0</v>
      </c>
      <c r="Y524" s="95"/>
      <c r="Z524" s="95"/>
      <c r="AA524" s="198">
        <f t="shared" si="338"/>
        <v>0</v>
      </c>
      <c r="AB524" s="308">
        <f t="shared" si="333"/>
        <v>0</v>
      </c>
      <c r="AC524" s="95"/>
      <c r="AD524" s="95"/>
      <c r="AE524" s="198">
        <f t="shared" si="344"/>
        <v>0</v>
      </c>
      <c r="AF524" s="308">
        <f t="shared" si="334"/>
        <v>0</v>
      </c>
    </row>
    <row r="525" spans="1:32" ht="12.95" customHeight="1" outlineLevel="2">
      <c r="A525" s="325"/>
      <c r="B525" s="331"/>
      <c r="C525" s="335" t="s">
        <v>1037</v>
      </c>
      <c r="D525" s="95"/>
      <c r="E525" s="95"/>
      <c r="F525" s="95"/>
      <c r="G525" s="95"/>
      <c r="H525" s="198">
        <f t="shared" si="335"/>
        <v>0</v>
      </c>
      <c r="I525" s="95"/>
      <c r="J525" s="95"/>
      <c r="K525" s="95"/>
      <c r="L525" s="95"/>
      <c r="M525" s="95"/>
      <c r="N525" s="95"/>
      <c r="O525" s="201">
        <f t="shared" si="328"/>
        <v>0</v>
      </c>
      <c r="P525" s="95"/>
      <c r="Q525" s="95"/>
      <c r="R525" s="95"/>
      <c r="S525" s="95"/>
      <c r="T525" s="95"/>
      <c r="U525" s="95"/>
      <c r="V525" s="201">
        <f t="shared" si="330"/>
        <v>0</v>
      </c>
      <c r="W525" s="200">
        <f t="shared" si="331"/>
        <v>0</v>
      </c>
      <c r="X525" s="308">
        <f t="shared" si="332"/>
        <v>0</v>
      </c>
      <c r="Y525" s="95"/>
      <c r="Z525" s="95"/>
      <c r="AA525" s="198">
        <f t="shared" si="338"/>
        <v>0</v>
      </c>
      <c r="AB525" s="308">
        <f t="shared" si="333"/>
        <v>0</v>
      </c>
      <c r="AC525" s="95"/>
      <c r="AD525" s="95"/>
      <c r="AE525" s="198">
        <f t="shared" si="344"/>
        <v>0</v>
      </c>
      <c r="AF525" s="308">
        <f t="shared" si="334"/>
        <v>0</v>
      </c>
    </row>
    <row r="526" spans="1:32" ht="12.95" customHeight="1" outlineLevel="2">
      <c r="A526" s="325"/>
      <c r="B526" s="331"/>
      <c r="C526" s="335" t="s">
        <v>1038</v>
      </c>
      <c r="D526" s="95"/>
      <c r="E526" s="95"/>
      <c r="F526" s="95"/>
      <c r="G526" s="95"/>
      <c r="H526" s="198">
        <f t="shared" si="335"/>
        <v>0</v>
      </c>
      <c r="I526" s="95"/>
      <c r="J526" s="95"/>
      <c r="K526" s="95"/>
      <c r="L526" s="95"/>
      <c r="M526" s="95"/>
      <c r="N526" s="95"/>
      <c r="O526" s="201">
        <f t="shared" si="328"/>
        <v>0</v>
      </c>
      <c r="P526" s="95"/>
      <c r="Q526" s="95"/>
      <c r="R526" s="95"/>
      <c r="S526" s="95"/>
      <c r="T526" s="95"/>
      <c r="U526" s="95"/>
      <c r="V526" s="201">
        <f t="shared" si="330"/>
        <v>0</v>
      </c>
      <c r="W526" s="200">
        <f t="shared" si="331"/>
        <v>0</v>
      </c>
      <c r="X526" s="308">
        <f t="shared" si="332"/>
        <v>0</v>
      </c>
      <c r="Y526" s="95"/>
      <c r="Z526" s="95"/>
      <c r="AA526" s="198">
        <f t="shared" si="338"/>
        <v>0</v>
      </c>
      <c r="AB526" s="308">
        <f t="shared" si="333"/>
        <v>0</v>
      </c>
      <c r="AC526" s="95"/>
      <c r="AD526" s="95"/>
      <c r="AE526" s="198">
        <f t="shared" si="344"/>
        <v>0</v>
      </c>
      <c r="AF526" s="308">
        <f t="shared" si="334"/>
        <v>0</v>
      </c>
    </row>
    <row r="527" spans="1:32" ht="12.95" customHeight="1" outlineLevel="2">
      <c r="A527" s="325"/>
      <c r="B527" s="331"/>
      <c r="C527" s="335" t="s">
        <v>1039</v>
      </c>
      <c r="D527" s="95"/>
      <c r="E527" s="95"/>
      <c r="F527" s="95"/>
      <c r="G527" s="95"/>
      <c r="H527" s="198">
        <f t="shared" si="335"/>
        <v>0</v>
      </c>
      <c r="I527" s="95"/>
      <c r="J527" s="95"/>
      <c r="K527" s="95"/>
      <c r="L527" s="95"/>
      <c r="M527" s="95"/>
      <c r="N527" s="95"/>
      <c r="O527" s="201">
        <f t="shared" si="328"/>
        <v>0</v>
      </c>
      <c r="P527" s="95"/>
      <c r="Q527" s="95"/>
      <c r="R527" s="95"/>
      <c r="S527" s="95"/>
      <c r="T527" s="95"/>
      <c r="U527" s="95"/>
      <c r="V527" s="201">
        <f t="shared" si="330"/>
        <v>0</v>
      </c>
      <c r="W527" s="200">
        <f t="shared" si="331"/>
        <v>0</v>
      </c>
      <c r="X527" s="308">
        <f t="shared" si="332"/>
        <v>0</v>
      </c>
      <c r="Y527" s="95"/>
      <c r="Z527" s="95"/>
      <c r="AA527" s="198">
        <f t="shared" si="338"/>
        <v>0</v>
      </c>
      <c r="AB527" s="308">
        <f t="shared" si="333"/>
        <v>0</v>
      </c>
      <c r="AC527" s="95"/>
      <c r="AD527" s="95"/>
      <c r="AE527" s="198">
        <f t="shared" si="344"/>
        <v>0</v>
      </c>
      <c r="AF527" s="308">
        <f t="shared" si="334"/>
        <v>0</v>
      </c>
    </row>
    <row r="528" spans="1:32" ht="12.95" customHeight="1" outlineLevel="2">
      <c r="A528" s="325"/>
      <c r="B528" s="331"/>
      <c r="C528" s="335" t="s">
        <v>1040</v>
      </c>
      <c r="D528" s="95"/>
      <c r="E528" s="95"/>
      <c r="F528" s="95"/>
      <c r="G528" s="95"/>
      <c r="H528" s="198">
        <f t="shared" si="335"/>
        <v>0</v>
      </c>
      <c r="I528" s="95"/>
      <c r="J528" s="95"/>
      <c r="K528" s="95"/>
      <c r="L528" s="95"/>
      <c r="M528" s="95"/>
      <c r="N528" s="95"/>
      <c r="O528" s="201">
        <f t="shared" si="328"/>
        <v>0</v>
      </c>
      <c r="P528" s="95"/>
      <c r="Q528" s="95"/>
      <c r="R528" s="95"/>
      <c r="S528" s="95"/>
      <c r="T528" s="95"/>
      <c r="U528" s="95"/>
      <c r="V528" s="201">
        <f t="shared" si="330"/>
        <v>0</v>
      </c>
      <c r="W528" s="200">
        <f t="shared" si="331"/>
        <v>0</v>
      </c>
      <c r="X528" s="308">
        <f t="shared" si="332"/>
        <v>0</v>
      </c>
      <c r="Y528" s="95"/>
      <c r="Z528" s="95"/>
      <c r="AA528" s="198">
        <f t="shared" si="338"/>
        <v>0</v>
      </c>
      <c r="AB528" s="308">
        <f t="shared" si="333"/>
        <v>0</v>
      </c>
      <c r="AC528" s="95"/>
      <c r="AD528" s="95"/>
      <c r="AE528" s="198">
        <f t="shared" si="344"/>
        <v>0</v>
      </c>
      <c r="AF528" s="308">
        <f t="shared" si="334"/>
        <v>0</v>
      </c>
    </row>
    <row r="529" spans="1:32" ht="12.95" customHeight="1" outlineLevel="2">
      <c r="A529" s="325"/>
      <c r="B529" s="331"/>
      <c r="C529" s="335" t="s">
        <v>1041</v>
      </c>
      <c r="D529" s="95"/>
      <c r="E529" s="95"/>
      <c r="F529" s="95"/>
      <c r="G529" s="95"/>
      <c r="H529" s="198">
        <f t="shared" si="335"/>
        <v>0</v>
      </c>
      <c r="I529" s="95"/>
      <c r="J529" s="95"/>
      <c r="K529" s="95"/>
      <c r="L529" s="95"/>
      <c r="M529" s="95"/>
      <c r="N529" s="95"/>
      <c r="O529" s="201">
        <f t="shared" si="328"/>
        <v>0</v>
      </c>
      <c r="P529" s="95"/>
      <c r="Q529" s="95"/>
      <c r="R529" s="95"/>
      <c r="S529" s="95"/>
      <c r="T529" s="95"/>
      <c r="U529" s="95"/>
      <c r="V529" s="201">
        <f t="shared" si="330"/>
        <v>0</v>
      </c>
      <c r="W529" s="200">
        <f t="shared" si="331"/>
        <v>0</v>
      </c>
      <c r="X529" s="308">
        <f t="shared" si="332"/>
        <v>0</v>
      </c>
      <c r="Y529" s="95"/>
      <c r="Z529" s="95"/>
      <c r="AA529" s="198">
        <f t="shared" si="338"/>
        <v>0</v>
      </c>
      <c r="AB529" s="308">
        <f t="shared" si="333"/>
        <v>0</v>
      </c>
      <c r="AC529" s="95"/>
      <c r="AD529" s="95"/>
      <c r="AE529" s="198">
        <f t="shared" si="344"/>
        <v>0</v>
      </c>
      <c r="AF529" s="308">
        <f t="shared" si="334"/>
        <v>0</v>
      </c>
    </row>
    <row r="530" spans="1:32" ht="12.95" customHeight="1" outlineLevel="2">
      <c r="A530" s="325"/>
      <c r="B530" s="331"/>
      <c r="C530" s="407" t="s">
        <v>1048</v>
      </c>
      <c r="D530" s="95"/>
      <c r="E530" s="95"/>
      <c r="F530" s="95"/>
      <c r="G530" s="95"/>
      <c r="H530" s="198">
        <f t="shared" si="335"/>
        <v>0</v>
      </c>
      <c r="I530" s="95"/>
      <c r="J530" s="95"/>
      <c r="K530" s="95"/>
      <c r="L530" s="95"/>
      <c r="M530" s="95"/>
      <c r="N530" s="95"/>
      <c r="O530" s="201">
        <f t="shared" si="328"/>
        <v>0</v>
      </c>
      <c r="P530" s="95"/>
      <c r="Q530" s="95"/>
      <c r="R530" s="95"/>
      <c r="S530" s="95"/>
      <c r="T530" s="95"/>
      <c r="U530" s="95"/>
      <c r="V530" s="201">
        <f t="shared" si="330"/>
        <v>0</v>
      </c>
      <c r="W530" s="200">
        <f t="shared" si="331"/>
        <v>0</v>
      </c>
      <c r="X530" s="308">
        <f t="shared" si="332"/>
        <v>0</v>
      </c>
      <c r="Y530" s="95"/>
      <c r="Z530" s="95"/>
      <c r="AA530" s="198">
        <f t="shared" si="338"/>
        <v>0</v>
      </c>
      <c r="AB530" s="308">
        <f t="shared" si="333"/>
        <v>0</v>
      </c>
      <c r="AC530" s="95"/>
      <c r="AD530" s="95"/>
      <c r="AE530" s="198">
        <f t="shared" si="344"/>
        <v>0</v>
      </c>
      <c r="AF530" s="308">
        <f t="shared" si="334"/>
        <v>0</v>
      </c>
    </row>
    <row r="531" spans="1:32" ht="12.95" customHeight="1" outlineLevel="2">
      <c r="A531" s="325"/>
      <c r="B531" s="331"/>
      <c r="C531" s="333" t="s">
        <v>1057</v>
      </c>
      <c r="D531" s="95"/>
      <c r="E531" s="95"/>
      <c r="F531" s="95"/>
      <c r="G531" s="95"/>
      <c r="H531" s="198">
        <f t="shared" si="335"/>
        <v>0</v>
      </c>
      <c r="I531" s="95"/>
      <c r="J531" s="95"/>
      <c r="K531" s="95"/>
      <c r="L531" s="95"/>
      <c r="M531" s="95"/>
      <c r="N531" s="95"/>
      <c r="O531" s="201">
        <f t="shared" si="328"/>
        <v>0</v>
      </c>
      <c r="P531" s="95"/>
      <c r="Q531" s="95"/>
      <c r="R531" s="95"/>
      <c r="S531" s="95"/>
      <c r="T531" s="95"/>
      <c r="U531" s="95"/>
      <c r="V531" s="201">
        <f t="shared" si="330"/>
        <v>0</v>
      </c>
      <c r="W531" s="200">
        <f t="shared" si="331"/>
        <v>0</v>
      </c>
      <c r="X531" s="308">
        <f t="shared" si="332"/>
        <v>0</v>
      </c>
      <c r="Y531" s="95"/>
      <c r="Z531" s="95"/>
      <c r="AA531" s="198">
        <f t="shared" si="338"/>
        <v>0</v>
      </c>
      <c r="AB531" s="308">
        <f t="shared" si="333"/>
        <v>0</v>
      </c>
      <c r="AC531" s="95"/>
      <c r="AD531" s="95"/>
      <c r="AE531" s="198">
        <f t="shared" si="344"/>
        <v>0</v>
      </c>
      <c r="AF531" s="308">
        <f t="shared" si="334"/>
        <v>0</v>
      </c>
    </row>
    <row r="532" spans="1:32" ht="12.95" customHeight="1" outlineLevel="2">
      <c r="A532" s="325"/>
      <c r="B532" s="331"/>
      <c r="C532" s="333" t="s">
        <v>1058</v>
      </c>
      <c r="D532" s="95"/>
      <c r="E532" s="95"/>
      <c r="F532" s="95"/>
      <c r="G532" s="95"/>
      <c r="H532" s="198">
        <f t="shared" si="335"/>
        <v>0</v>
      </c>
      <c r="I532" s="95"/>
      <c r="J532" s="95"/>
      <c r="K532" s="95"/>
      <c r="L532" s="95"/>
      <c r="M532" s="95"/>
      <c r="N532" s="95"/>
      <c r="O532" s="201">
        <f t="shared" si="328"/>
        <v>0</v>
      </c>
      <c r="P532" s="95"/>
      <c r="Q532" s="95"/>
      <c r="R532" s="95"/>
      <c r="S532" s="95"/>
      <c r="T532" s="95"/>
      <c r="U532" s="95"/>
      <c r="V532" s="201">
        <f t="shared" si="330"/>
        <v>0</v>
      </c>
      <c r="W532" s="200">
        <f t="shared" si="331"/>
        <v>0</v>
      </c>
      <c r="X532" s="308">
        <f t="shared" si="332"/>
        <v>0</v>
      </c>
      <c r="Y532" s="95"/>
      <c r="Z532" s="95"/>
      <c r="AA532" s="198">
        <f t="shared" si="338"/>
        <v>0</v>
      </c>
      <c r="AB532" s="308">
        <f t="shared" si="333"/>
        <v>0</v>
      </c>
      <c r="AC532" s="95"/>
      <c r="AD532" s="95"/>
      <c r="AE532" s="198">
        <f t="shared" si="344"/>
        <v>0</v>
      </c>
      <c r="AF532" s="308">
        <f t="shared" si="334"/>
        <v>0</v>
      </c>
    </row>
    <row r="533" spans="1:32" ht="12.95" customHeight="1" outlineLevel="2">
      <c r="A533" s="325"/>
      <c r="B533" s="331"/>
      <c r="C533" s="333" t="s">
        <v>1077</v>
      </c>
      <c r="D533" s="95"/>
      <c r="E533" s="95"/>
      <c r="F533" s="95"/>
      <c r="G533" s="95"/>
      <c r="H533" s="198">
        <f t="shared" si="335"/>
        <v>0</v>
      </c>
      <c r="I533" s="95"/>
      <c r="J533" s="95"/>
      <c r="K533" s="95"/>
      <c r="L533" s="95"/>
      <c r="M533" s="95"/>
      <c r="N533" s="95"/>
      <c r="O533" s="201">
        <f t="shared" si="328"/>
        <v>0</v>
      </c>
      <c r="P533" s="95"/>
      <c r="Q533" s="95"/>
      <c r="R533" s="95"/>
      <c r="S533" s="95"/>
      <c r="T533" s="95"/>
      <c r="U533" s="95"/>
      <c r="V533" s="201">
        <f t="shared" si="330"/>
        <v>0</v>
      </c>
      <c r="W533" s="200">
        <f t="shared" si="331"/>
        <v>0</v>
      </c>
      <c r="X533" s="308">
        <f t="shared" si="332"/>
        <v>0</v>
      </c>
      <c r="Y533" s="95"/>
      <c r="Z533" s="95"/>
      <c r="AA533" s="198">
        <f t="shared" si="338"/>
        <v>0</v>
      </c>
      <c r="AB533" s="308">
        <f t="shared" si="333"/>
        <v>0</v>
      </c>
      <c r="AC533" s="95"/>
      <c r="AD533" s="95"/>
      <c r="AE533" s="198">
        <f t="shared" si="344"/>
        <v>0</v>
      </c>
      <c r="AF533" s="308">
        <f t="shared" si="334"/>
        <v>0</v>
      </c>
    </row>
    <row r="534" spans="1:32" ht="12.95" customHeight="1" outlineLevel="2">
      <c r="A534" s="325"/>
      <c r="B534" s="331"/>
      <c r="C534" s="333" t="s">
        <v>1078</v>
      </c>
      <c r="D534" s="95"/>
      <c r="E534" s="95"/>
      <c r="F534" s="95"/>
      <c r="G534" s="95"/>
      <c r="H534" s="198">
        <f t="shared" si="335"/>
        <v>0</v>
      </c>
      <c r="I534" s="95"/>
      <c r="J534" s="95"/>
      <c r="K534" s="95"/>
      <c r="L534" s="95"/>
      <c r="M534" s="95"/>
      <c r="N534" s="95"/>
      <c r="O534" s="201">
        <f t="shared" si="328"/>
        <v>0</v>
      </c>
      <c r="P534" s="95"/>
      <c r="Q534" s="95"/>
      <c r="R534" s="95"/>
      <c r="S534" s="95"/>
      <c r="T534" s="95"/>
      <c r="U534" s="95"/>
      <c r="V534" s="201">
        <f t="shared" si="330"/>
        <v>0</v>
      </c>
      <c r="W534" s="200">
        <f t="shared" si="331"/>
        <v>0</v>
      </c>
      <c r="X534" s="308">
        <f t="shared" si="332"/>
        <v>0</v>
      </c>
      <c r="Y534" s="95"/>
      <c r="Z534" s="95"/>
      <c r="AA534" s="198">
        <f t="shared" si="338"/>
        <v>0</v>
      </c>
      <c r="AB534" s="308">
        <f t="shared" si="333"/>
        <v>0</v>
      </c>
      <c r="AC534" s="95"/>
      <c r="AD534" s="95"/>
      <c r="AE534" s="198">
        <f t="shared" si="344"/>
        <v>0</v>
      </c>
      <c r="AF534" s="308">
        <f t="shared" si="334"/>
        <v>0</v>
      </c>
    </row>
    <row r="535" spans="1:32" ht="12.95" customHeight="1" outlineLevel="2">
      <c r="A535" s="325"/>
      <c r="B535" s="331"/>
      <c r="C535" s="333" t="s">
        <v>1059</v>
      </c>
      <c r="D535" s="95"/>
      <c r="E535" s="95"/>
      <c r="F535" s="95"/>
      <c r="G535" s="95"/>
      <c r="H535" s="198">
        <f t="shared" si="335"/>
        <v>0</v>
      </c>
      <c r="I535" s="95"/>
      <c r="J535" s="95"/>
      <c r="K535" s="95"/>
      <c r="L535" s="95"/>
      <c r="M535" s="95"/>
      <c r="N535" s="95"/>
      <c r="O535" s="201">
        <f t="shared" si="328"/>
        <v>0</v>
      </c>
      <c r="P535" s="95"/>
      <c r="Q535" s="95"/>
      <c r="R535" s="95"/>
      <c r="S535" s="95"/>
      <c r="T535" s="95"/>
      <c r="U535" s="95"/>
      <c r="V535" s="201">
        <f t="shared" si="330"/>
        <v>0</v>
      </c>
      <c r="W535" s="200">
        <f t="shared" si="331"/>
        <v>0</v>
      </c>
      <c r="X535" s="308">
        <f t="shared" si="332"/>
        <v>0</v>
      </c>
      <c r="Y535" s="95"/>
      <c r="Z535" s="95"/>
      <c r="AA535" s="198">
        <f t="shared" si="338"/>
        <v>0</v>
      </c>
      <c r="AB535" s="308">
        <f t="shared" si="333"/>
        <v>0</v>
      </c>
      <c r="AC535" s="95"/>
      <c r="AD535" s="95"/>
      <c r="AE535" s="198">
        <f t="shared" si="344"/>
        <v>0</v>
      </c>
      <c r="AF535" s="308">
        <f t="shared" si="334"/>
        <v>0</v>
      </c>
    </row>
    <row r="536" spans="1:32" ht="12.95" customHeight="1" outlineLevel="2">
      <c r="A536" s="325"/>
      <c r="B536" s="331"/>
      <c r="C536" s="333" t="s">
        <v>1042</v>
      </c>
      <c r="D536" s="95"/>
      <c r="E536" s="95"/>
      <c r="F536" s="95"/>
      <c r="G536" s="95"/>
      <c r="H536" s="198">
        <f t="shared" si="335"/>
        <v>0</v>
      </c>
      <c r="I536" s="95"/>
      <c r="J536" s="95"/>
      <c r="K536" s="95"/>
      <c r="L536" s="95"/>
      <c r="M536" s="95"/>
      <c r="N536" s="95"/>
      <c r="O536" s="201">
        <f t="shared" si="328"/>
        <v>0</v>
      </c>
      <c r="P536" s="95"/>
      <c r="Q536" s="95"/>
      <c r="R536" s="95"/>
      <c r="S536" s="95"/>
      <c r="T536" s="95"/>
      <c r="U536" s="95"/>
      <c r="V536" s="201">
        <f t="shared" si="330"/>
        <v>0</v>
      </c>
      <c r="W536" s="200">
        <f t="shared" si="331"/>
        <v>0</v>
      </c>
      <c r="X536" s="308">
        <f t="shared" si="332"/>
        <v>0</v>
      </c>
      <c r="Y536" s="95"/>
      <c r="Z536" s="95"/>
      <c r="AA536" s="198">
        <f t="shared" si="338"/>
        <v>0</v>
      </c>
      <c r="AB536" s="308">
        <f t="shared" si="333"/>
        <v>0</v>
      </c>
      <c r="AC536" s="95"/>
      <c r="AD536" s="95"/>
      <c r="AE536" s="198">
        <f t="shared" si="344"/>
        <v>0</v>
      </c>
      <c r="AF536" s="308">
        <f t="shared" si="334"/>
        <v>0</v>
      </c>
    </row>
    <row r="537" spans="1:32" ht="12.95" customHeight="1" outlineLevel="1">
      <c r="A537" s="325"/>
      <c r="B537" s="331" t="s">
        <v>1081</v>
      </c>
      <c r="C537" s="331" t="s">
        <v>1068</v>
      </c>
      <c r="D537" s="95"/>
      <c r="E537" s="95"/>
      <c r="F537" s="95"/>
      <c r="G537" s="95"/>
      <c r="H537" s="198">
        <f t="shared" si="335"/>
        <v>0</v>
      </c>
      <c r="I537" s="95"/>
      <c r="J537" s="95"/>
      <c r="K537" s="95"/>
      <c r="L537" s="95"/>
      <c r="M537" s="95"/>
      <c r="N537" s="95"/>
      <c r="O537" s="201">
        <f t="shared" si="328"/>
        <v>0</v>
      </c>
      <c r="P537" s="95"/>
      <c r="Q537" s="95"/>
      <c r="R537" s="95"/>
      <c r="S537" s="95"/>
      <c r="T537" s="95"/>
      <c r="U537" s="95"/>
      <c r="V537" s="201">
        <f t="shared" si="330"/>
        <v>0</v>
      </c>
      <c r="W537" s="200">
        <f t="shared" si="331"/>
        <v>0</v>
      </c>
      <c r="X537" s="308">
        <f t="shared" si="332"/>
        <v>0</v>
      </c>
      <c r="Y537" s="95"/>
      <c r="Z537" s="95"/>
      <c r="AA537" s="198">
        <f t="shared" si="338"/>
        <v>0</v>
      </c>
      <c r="AB537" s="308">
        <f t="shared" si="333"/>
        <v>0</v>
      </c>
      <c r="AC537" s="95"/>
      <c r="AD537" s="95"/>
      <c r="AE537" s="198">
        <f t="shared" si="344"/>
        <v>0</v>
      </c>
      <c r="AF537" s="308">
        <f t="shared" si="334"/>
        <v>0</v>
      </c>
    </row>
    <row r="538" spans="1:32" ht="12.95" customHeight="1" outlineLevel="1">
      <c r="A538" s="325"/>
      <c r="B538" s="331" t="s">
        <v>1098</v>
      </c>
      <c r="C538" s="331" t="s">
        <v>1046</v>
      </c>
      <c r="D538" s="198">
        <f>SUM(D539:D540)</f>
        <v>0</v>
      </c>
      <c r="E538" s="198">
        <f>SUM(E539:E540)</f>
        <v>0</v>
      </c>
      <c r="F538" s="198">
        <f>SUM(F539:F540)</f>
        <v>0</v>
      </c>
      <c r="G538" s="198">
        <f>SUM(G539:G540)</f>
        <v>0</v>
      </c>
      <c r="H538" s="198">
        <f t="shared" si="335"/>
        <v>0</v>
      </c>
      <c r="I538" s="198">
        <f t="shared" ref="I538:N538" si="345">SUM(I539:I540)</f>
        <v>0</v>
      </c>
      <c r="J538" s="198">
        <f t="shared" si="345"/>
        <v>0</v>
      </c>
      <c r="K538" s="198">
        <f t="shared" si="345"/>
        <v>0</v>
      </c>
      <c r="L538" s="198">
        <f t="shared" si="345"/>
        <v>0</v>
      </c>
      <c r="M538" s="198">
        <f t="shared" si="345"/>
        <v>0</v>
      </c>
      <c r="N538" s="198">
        <f t="shared" si="345"/>
        <v>0</v>
      </c>
      <c r="O538" s="200">
        <f t="shared" si="328"/>
        <v>0</v>
      </c>
      <c r="P538" s="198">
        <f t="shared" ref="P538:U538" si="346">SUM(P539:P540)</f>
        <v>0</v>
      </c>
      <c r="Q538" s="198">
        <f t="shared" si="346"/>
        <v>0</v>
      </c>
      <c r="R538" s="198">
        <f t="shared" si="346"/>
        <v>0</v>
      </c>
      <c r="S538" s="198">
        <f t="shared" si="346"/>
        <v>0</v>
      </c>
      <c r="T538" s="198">
        <f t="shared" si="346"/>
        <v>0</v>
      </c>
      <c r="U538" s="198">
        <f t="shared" si="346"/>
        <v>0</v>
      </c>
      <c r="V538" s="200">
        <f t="shared" si="330"/>
        <v>0</v>
      </c>
      <c r="W538" s="200">
        <f t="shared" si="331"/>
        <v>0</v>
      </c>
      <c r="X538" s="209">
        <f t="shared" si="332"/>
        <v>0</v>
      </c>
      <c r="Y538" s="198">
        <f>SUM(Y539:Y540)</f>
        <v>0</v>
      </c>
      <c r="Z538" s="198">
        <f>SUM(Z539:Z540)</f>
        <v>0</v>
      </c>
      <c r="AA538" s="198">
        <f>SUM(AA539:AA540)</f>
        <v>0</v>
      </c>
      <c r="AB538" s="209">
        <f t="shared" si="333"/>
        <v>0</v>
      </c>
      <c r="AC538" s="198">
        <f>SUM(AC539:AC540)</f>
        <v>0</v>
      </c>
      <c r="AD538" s="198">
        <f>SUM(AD539:AD540)</f>
        <v>0</v>
      </c>
      <c r="AE538" s="198">
        <f>SUM(AE539:AE540)</f>
        <v>0</v>
      </c>
      <c r="AF538" s="209">
        <f t="shared" si="334"/>
        <v>0</v>
      </c>
    </row>
    <row r="539" spans="1:32" ht="12.95" customHeight="1" outlineLevel="2">
      <c r="A539" s="325"/>
      <c r="B539" s="331"/>
      <c r="C539" s="337" t="s">
        <v>717</v>
      </c>
      <c r="D539" s="95"/>
      <c r="E539" s="95"/>
      <c r="F539" s="95"/>
      <c r="G539" s="95"/>
      <c r="H539" s="198">
        <f t="shared" si="335"/>
        <v>0</v>
      </c>
      <c r="I539" s="95"/>
      <c r="J539" s="95"/>
      <c r="K539" s="95"/>
      <c r="L539" s="95"/>
      <c r="M539" s="95"/>
      <c r="N539" s="95"/>
      <c r="O539" s="201">
        <f t="shared" si="328"/>
        <v>0</v>
      </c>
      <c r="P539" s="95"/>
      <c r="Q539" s="95"/>
      <c r="R539" s="95"/>
      <c r="S539" s="95"/>
      <c r="T539" s="95"/>
      <c r="U539" s="95"/>
      <c r="V539" s="201">
        <f t="shared" si="330"/>
        <v>0</v>
      </c>
      <c r="W539" s="200">
        <f t="shared" si="331"/>
        <v>0</v>
      </c>
      <c r="X539" s="308">
        <f t="shared" si="332"/>
        <v>0</v>
      </c>
      <c r="Y539" s="95"/>
      <c r="Z539" s="95"/>
      <c r="AA539" s="198">
        <f t="shared" si="338"/>
        <v>0</v>
      </c>
      <c r="AB539" s="308">
        <f t="shared" si="333"/>
        <v>0</v>
      </c>
      <c r="AC539" s="95"/>
      <c r="AD539" s="95"/>
      <c r="AE539" s="198">
        <f>AC539+AD539</f>
        <v>0</v>
      </c>
      <c r="AF539" s="308">
        <f t="shared" si="334"/>
        <v>0</v>
      </c>
    </row>
    <row r="540" spans="1:32" ht="12.95" customHeight="1" outlineLevel="2">
      <c r="A540" s="325"/>
      <c r="B540" s="331"/>
      <c r="C540" s="337" t="s">
        <v>1042</v>
      </c>
      <c r="D540" s="95"/>
      <c r="E540" s="95"/>
      <c r="F540" s="95"/>
      <c r="G540" s="95"/>
      <c r="H540" s="198">
        <f t="shared" si="335"/>
        <v>0</v>
      </c>
      <c r="I540" s="95"/>
      <c r="J540" s="95"/>
      <c r="K540" s="95"/>
      <c r="L540" s="95"/>
      <c r="M540" s="95"/>
      <c r="N540" s="95"/>
      <c r="O540" s="201">
        <f t="shared" si="328"/>
        <v>0</v>
      </c>
      <c r="P540" s="95"/>
      <c r="Q540" s="95"/>
      <c r="R540" s="95"/>
      <c r="S540" s="95"/>
      <c r="T540" s="95"/>
      <c r="U540" s="95"/>
      <c r="V540" s="201">
        <f t="shared" si="330"/>
        <v>0</v>
      </c>
      <c r="W540" s="200">
        <f t="shared" si="331"/>
        <v>0</v>
      </c>
      <c r="X540" s="308">
        <f t="shared" si="332"/>
        <v>0</v>
      </c>
      <c r="Y540" s="95"/>
      <c r="Z540" s="95"/>
      <c r="AA540" s="198">
        <f t="shared" si="338"/>
        <v>0</v>
      </c>
      <c r="AB540" s="308">
        <f t="shared" si="333"/>
        <v>0</v>
      </c>
      <c r="AC540" s="95"/>
      <c r="AD540" s="95"/>
      <c r="AE540" s="198">
        <f>AC540+AD540</f>
        <v>0</v>
      </c>
      <c r="AF540" s="308">
        <f t="shared" si="334"/>
        <v>0</v>
      </c>
    </row>
    <row r="541" spans="1:32" ht="12.95" customHeight="1" outlineLevel="1">
      <c r="A541" s="325"/>
      <c r="B541" s="331" t="s">
        <v>1082</v>
      </c>
      <c r="C541" s="331" t="s">
        <v>1069</v>
      </c>
      <c r="D541" s="95"/>
      <c r="E541" s="95"/>
      <c r="F541" s="95"/>
      <c r="G541" s="95"/>
      <c r="H541" s="198">
        <f t="shared" si="335"/>
        <v>0</v>
      </c>
      <c r="I541" s="95"/>
      <c r="J541" s="95"/>
      <c r="K541" s="95"/>
      <c r="L541" s="95"/>
      <c r="M541" s="95"/>
      <c r="N541" s="95"/>
      <c r="O541" s="201">
        <f t="shared" si="328"/>
        <v>0</v>
      </c>
      <c r="P541" s="95"/>
      <c r="Q541" s="95"/>
      <c r="R541" s="95"/>
      <c r="S541" s="95"/>
      <c r="T541" s="95"/>
      <c r="U541" s="95"/>
      <c r="V541" s="201">
        <f t="shared" si="330"/>
        <v>0</v>
      </c>
      <c r="W541" s="200">
        <f t="shared" si="331"/>
        <v>0</v>
      </c>
      <c r="X541" s="308">
        <f t="shared" si="332"/>
        <v>0</v>
      </c>
      <c r="Y541" s="95"/>
      <c r="Z541" s="95"/>
      <c r="AA541" s="198">
        <f t="shared" si="338"/>
        <v>0</v>
      </c>
      <c r="AB541" s="308">
        <f t="shared" si="333"/>
        <v>0</v>
      </c>
      <c r="AC541" s="95"/>
      <c r="AD541" s="95"/>
      <c r="AE541" s="198">
        <f>AC541+AD541</f>
        <v>0</v>
      </c>
      <c r="AF541" s="308">
        <f t="shared" si="334"/>
        <v>0</v>
      </c>
    </row>
    <row r="542" spans="1:32" ht="12.95" customHeight="1" outlineLevel="1">
      <c r="A542" s="325"/>
      <c r="B542" s="331" t="s">
        <v>1083</v>
      </c>
      <c r="C542" s="331" t="s">
        <v>1070</v>
      </c>
      <c r="D542" s="95"/>
      <c r="E542" s="95"/>
      <c r="F542" s="95"/>
      <c r="G542" s="95"/>
      <c r="H542" s="198">
        <f t="shared" si="335"/>
        <v>0</v>
      </c>
      <c r="I542" s="95"/>
      <c r="J542" s="95"/>
      <c r="K542" s="95"/>
      <c r="L542" s="95"/>
      <c r="M542" s="95"/>
      <c r="N542" s="95"/>
      <c r="O542" s="201">
        <f t="shared" si="328"/>
        <v>0</v>
      </c>
      <c r="P542" s="95"/>
      <c r="Q542" s="95"/>
      <c r="R542" s="95"/>
      <c r="S542" s="95"/>
      <c r="T542" s="95"/>
      <c r="U542" s="95"/>
      <c r="V542" s="201">
        <f t="shared" si="330"/>
        <v>0</v>
      </c>
      <c r="W542" s="200">
        <f t="shared" si="331"/>
        <v>0</v>
      </c>
      <c r="X542" s="308">
        <f t="shared" si="332"/>
        <v>0</v>
      </c>
      <c r="Y542" s="95"/>
      <c r="Z542" s="95"/>
      <c r="AA542" s="198">
        <f t="shared" si="338"/>
        <v>0</v>
      </c>
      <c r="AB542" s="308">
        <f t="shared" si="333"/>
        <v>0</v>
      </c>
      <c r="AC542" s="95"/>
      <c r="AD542" s="95"/>
      <c r="AE542" s="198">
        <f>AC542+AD542</f>
        <v>0</v>
      </c>
      <c r="AF542" s="308">
        <f t="shared" si="334"/>
        <v>0</v>
      </c>
    </row>
    <row r="543" spans="1:32" ht="12.95" customHeight="1" outlineLevel="1">
      <c r="A543" s="325"/>
      <c r="B543" s="331" t="s">
        <v>1095</v>
      </c>
      <c r="C543" s="331" t="s">
        <v>1071</v>
      </c>
      <c r="D543" s="198">
        <f>SUM(D544:D547)</f>
        <v>0</v>
      </c>
      <c r="E543" s="198">
        <f>SUM(E544:E547)</f>
        <v>0</v>
      </c>
      <c r="F543" s="198">
        <f>SUM(F544:F547)</f>
        <v>0</v>
      </c>
      <c r="G543" s="198">
        <f>SUM(G544:G547)</f>
        <v>0</v>
      </c>
      <c r="H543" s="198">
        <f t="shared" si="335"/>
        <v>0</v>
      </c>
      <c r="I543" s="198">
        <f t="shared" ref="I543:N543" si="347">SUM(I544:I547)</f>
        <v>0</v>
      </c>
      <c r="J543" s="198">
        <f t="shared" si="347"/>
        <v>0</v>
      </c>
      <c r="K543" s="198">
        <f t="shared" si="347"/>
        <v>0</v>
      </c>
      <c r="L543" s="198">
        <f t="shared" si="347"/>
        <v>0</v>
      </c>
      <c r="M543" s="198">
        <f t="shared" si="347"/>
        <v>0</v>
      </c>
      <c r="N543" s="198">
        <f t="shared" si="347"/>
        <v>0</v>
      </c>
      <c r="O543" s="200">
        <f t="shared" si="328"/>
        <v>0</v>
      </c>
      <c r="P543" s="198">
        <f t="shared" ref="P543:U543" si="348">SUM(P544:P547)</f>
        <v>0</v>
      </c>
      <c r="Q543" s="198">
        <f t="shared" si="348"/>
        <v>0</v>
      </c>
      <c r="R543" s="198">
        <f t="shared" si="348"/>
        <v>0</v>
      </c>
      <c r="S543" s="198">
        <f t="shared" si="348"/>
        <v>0</v>
      </c>
      <c r="T543" s="198">
        <f t="shared" si="348"/>
        <v>0</v>
      </c>
      <c r="U543" s="198">
        <f t="shared" si="348"/>
        <v>0</v>
      </c>
      <c r="V543" s="200">
        <f t="shared" si="330"/>
        <v>0</v>
      </c>
      <c r="W543" s="200">
        <f t="shared" si="331"/>
        <v>0</v>
      </c>
      <c r="X543" s="209">
        <f t="shared" si="332"/>
        <v>0</v>
      </c>
      <c r="Y543" s="198">
        <f>SUM(Y544:Y547)</f>
        <v>0</v>
      </c>
      <c r="Z543" s="198">
        <f>SUM(Z544:Z547)</f>
        <v>0</v>
      </c>
      <c r="AA543" s="198">
        <f>SUM(AA544:AA547)</f>
        <v>0</v>
      </c>
      <c r="AB543" s="209">
        <f t="shared" si="333"/>
        <v>0</v>
      </c>
      <c r="AC543" s="198">
        <f>SUM(AC544:AC547)</f>
        <v>0</v>
      </c>
      <c r="AD543" s="198">
        <f>SUM(AD544:AD547)</f>
        <v>0</v>
      </c>
      <c r="AE543" s="198">
        <f>SUM(AE544:AE547)</f>
        <v>0</v>
      </c>
      <c r="AF543" s="209">
        <f t="shared" si="334"/>
        <v>0</v>
      </c>
    </row>
    <row r="544" spans="1:32" ht="12.95" customHeight="1" outlineLevel="2">
      <c r="A544" s="325"/>
      <c r="B544" s="331"/>
      <c r="C544" s="338" t="s">
        <v>1043</v>
      </c>
      <c r="D544" s="95"/>
      <c r="E544" s="95"/>
      <c r="F544" s="95"/>
      <c r="G544" s="95"/>
      <c r="H544" s="198">
        <f t="shared" si="335"/>
        <v>0</v>
      </c>
      <c r="I544" s="95"/>
      <c r="J544" s="95"/>
      <c r="K544" s="95"/>
      <c r="L544" s="95"/>
      <c r="M544" s="95"/>
      <c r="N544" s="95"/>
      <c r="O544" s="201">
        <f t="shared" si="328"/>
        <v>0</v>
      </c>
      <c r="P544" s="95"/>
      <c r="Q544" s="95"/>
      <c r="R544" s="95"/>
      <c r="S544" s="95"/>
      <c r="T544" s="95"/>
      <c r="U544" s="95"/>
      <c r="V544" s="201">
        <f t="shared" si="330"/>
        <v>0</v>
      </c>
      <c r="W544" s="200">
        <f t="shared" si="331"/>
        <v>0</v>
      </c>
      <c r="X544" s="308">
        <f t="shared" si="332"/>
        <v>0</v>
      </c>
      <c r="Y544" s="95"/>
      <c r="Z544" s="95"/>
      <c r="AA544" s="198">
        <f t="shared" si="338"/>
        <v>0</v>
      </c>
      <c r="AB544" s="308">
        <f t="shared" si="333"/>
        <v>0</v>
      </c>
      <c r="AC544" s="95"/>
      <c r="AD544" s="95"/>
      <c r="AE544" s="198">
        <f t="shared" ref="AE544:AE549" si="349">AC544+AD544</f>
        <v>0</v>
      </c>
      <c r="AF544" s="308">
        <f t="shared" si="334"/>
        <v>0</v>
      </c>
    </row>
    <row r="545" spans="1:32" ht="12.95" customHeight="1" outlineLevel="2">
      <c r="A545" s="325"/>
      <c r="B545" s="331"/>
      <c r="C545" s="338" t="s">
        <v>1044</v>
      </c>
      <c r="D545" s="95"/>
      <c r="E545" s="95"/>
      <c r="F545" s="95"/>
      <c r="G545" s="95"/>
      <c r="H545" s="198">
        <f t="shared" si="335"/>
        <v>0</v>
      </c>
      <c r="I545" s="95"/>
      <c r="J545" s="95"/>
      <c r="K545" s="95"/>
      <c r="L545" s="95"/>
      <c r="M545" s="95"/>
      <c r="N545" s="95"/>
      <c r="O545" s="201">
        <f t="shared" si="328"/>
        <v>0</v>
      </c>
      <c r="P545" s="95"/>
      <c r="Q545" s="95"/>
      <c r="R545" s="95"/>
      <c r="S545" s="95"/>
      <c r="T545" s="95"/>
      <c r="U545" s="95"/>
      <c r="V545" s="201">
        <f t="shared" si="330"/>
        <v>0</v>
      </c>
      <c r="W545" s="200">
        <f t="shared" si="331"/>
        <v>0</v>
      </c>
      <c r="X545" s="308">
        <f t="shared" si="332"/>
        <v>0</v>
      </c>
      <c r="Y545" s="95"/>
      <c r="Z545" s="95"/>
      <c r="AA545" s="198">
        <f t="shared" si="338"/>
        <v>0</v>
      </c>
      <c r="AB545" s="308">
        <f t="shared" si="333"/>
        <v>0</v>
      </c>
      <c r="AC545" s="95"/>
      <c r="AD545" s="95"/>
      <c r="AE545" s="198">
        <f t="shared" si="349"/>
        <v>0</v>
      </c>
      <c r="AF545" s="308">
        <f t="shared" si="334"/>
        <v>0</v>
      </c>
    </row>
    <row r="546" spans="1:32" ht="12.95" customHeight="1" outlineLevel="2">
      <c r="A546" s="325"/>
      <c r="B546" s="331"/>
      <c r="C546" s="338" t="s">
        <v>1045</v>
      </c>
      <c r="D546" s="95"/>
      <c r="E546" s="95"/>
      <c r="F546" s="95"/>
      <c r="G546" s="95"/>
      <c r="H546" s="198">
        <f t="shared" si="335"/>
        <v>0</v>
      </c>
      <c r="I546" s="95"/>
      <c r="J546" s="95"/>
      <c r="K546" s="95"/>
      <c r="L546" s="95"/>
      <c r="M546" s="95"/>
      <c r="N546" s="95"/>
      <c r="O546" s="201">
        <f t="shared" si="328"/>
        <v>0</v>
      </c>
      <c r="P546" s="95"/>
      <c r="Q546" s="95"/>
      <c r="R546" s="95"/>
      <c r="S546" s="95"/>
      <c r="T546" s="95"/>
      <c r="U546" s="95"/>
      <c r="V546" s="201">
        <f t="shared" si="330"/>
        <v>0</v>
      </c>
      <c r="W546" s="200">
        <f t="shared" si="331"/>
        <v>0</v>
      </c>
      <c r="X546" s="308">
        <f t="shared" si="332"/>
        <v>0</v>
      </c>
      <c r="Y546" s="95"/>
      <c r="Z546" s="95"/>
      <c r="AA546" s="198">
        <f t="shared" si="338"/>
        <v>0</v>
      </c>
      <c r="AB546" s="308">
        <f t="shared" si="333"/>
        <v>0</v>
      </c>
      <c r="AC546" s="95"/>
      <c r="AD546" s="95"/>
      <c r="AE546" s="198">
        <f t="shared" si="349"/>
        <v>0</v>
      </c>
      <c r="AF546" s="308">
        <f t="shared" si="334"/>
        <v>0</v>
      </c>
    </row>
    <row r="547" spans="1:32" ht="12.95" customHeight="1" outlineLevel="2">
      <c r="A547" s="325"/>
      <c r="B547" s="331"/>
      <c r="C547" s="338" t="s">
        <v>1042</v>
      </c>
      <c r="D547" s="95"/>
      <c r="E547" s="95"/>
      <c r="F547" s="95"/>
      <c r="G547" s="95"/>
      <c r="H547" s="198">
        <f t="shared" si="335"/>
        <v>0</v>
      </c>
      <c r="I547" s="95"/>
      <c r="J547" s="95"/>
      <c r="K547" s="95"/>
      <c r="L547" s="95"/>
      <c r="M547" s="95"/>
      <c r="N547" s="95"/>
      <c r="O547" s="201">
        <f t="shared" si="328"/>
        <v>0</v>
      </c>
      <c r="P547" s="95"/>
      <c r="Q547" s="95"/>
      <c r="R547" s="95"/>
      <c r="S547" s="95"/>
      <c r="T547" s="95"/>
      <c r="U547" s="95"/>
      <c r="V547" s="201">
        <f t="shared" si="330"/>
        <v>0</v>
      </c>
      <c r="W547" s="200">
        <f t="shared" si="331"/>
        <v>0</v>
      </c>
      <c r="X547" s="308">
        <f t="shared" si="332"/>
        <v>0</v>
      </c>
      <c r="Y547" s="95"/>
      <c r="Z547" s="95"/>
      <c r="AA547" s="198">
        <f t="shared" si="338"/>
        <v>0</v>
      </c>
      <c r="AB547" s="308">
        <f t="shared" si="333"/>
        <v>0</v>
      </c>
      <c r="AC547" s="95"/>
      <c r="AD547" s="95"/>
      <c r="AE547" s="198">
        <f t="shared" si="349"/>
        <v>0</v>
      </c>
      <c r="AF547" s="308">
        <f t="shared" si="334"/>
        <v>0</v>
      </c>
    </row>
    <row r="548" spans="1:32" ht="12.95" customHeight="1" outlineLevel="1">
      <c r="A548" s="325"/>
      <c r="B548" s="331" t="s">
        <v>1084</v>
      </c>
      <c r="C548" s="338"/>
      <c r="D548" s="95"/>
      <c r="E548" s="95"/>
      <c r="F548" s="95"/>
      <c r="G548" s="95"/>
      <c r="H548" s="198">
        <f t="shared" si="335"/>
        <v>0</v>
      </c>
      <c r="I548" s="95"/>
      <c r="J548" s="95"/>
      <c r="K548" s="95"/>
      <c r="L548" s="95"/>
      <c r="M548" s="95"/>
      <c r="N548" s="95"/>
      <c r="O548" s="201">
        <f t="shared" si="328"/>
        <v>0</v>
      </c>
      <c r="P548" s="95"/>
      <c r="Q548" s="95"/>
      <c r="R548" s="95"/>
      <c r="S548" s="95"/>
      <c r="T548" s="95"/>
      <c r="U548" s="95"/>
      <c r="V548" s="201">
        <f t="shared" si="330"/>
        <v>0</v>
      </c>
      <c r="W548" s="200">
        <f t="shared" si="331"/>
        <v>0</v>
      </c>
      <c r="X548" s="308">
        <f t="shared" si="332"/>
        <v>0</v>
      </c>
      <c r="Y548" s="95"/>
      <c r="Z548" s="95"/>
      <c r="AA548" s="198">
        <f t="shared" si="338"/>
        <v>0</v>
      </c>
      <c r="AB548" s="308">
        <f t="shared" si="333"/>
        <v>0</v>
      </c>
      <c r="AC548" s="95"/>
      <c r="AD548" s="95"/>
      <c r="AE548" s="198">
        <f t="shared" si="349"/>
        <v>0</v>
      </c>
      <c r="AF548" s="308">
        <f t="shared" si="334"/>
        <v>0</v>
      </c>
    </row>
    <row r="549" spans="1:32" ht="12.95" customHeight="1" outlineLevel="1">
      <c r="A549" s="325"/>
      <c r="B549" s="331" t="s">
        <v>1085</v>
      </c>
      <c r="C549" s="338"/>
      <c r="D549" s="95"/>
      <c r="E549" s="95"/>
      <c r="F549" s="95"/>
      <c r="G549" s="95"/>
      <c r="H549" s="198">
        <f t="shared" si="335"/>
        <v>0</v>
      </c>
      <c r="I549" s="95"/>
      <c r="J549" s="95"/>
      <c r="K549" s="95"/>
      <c r="L549" s="95"/>
      <c r="M549" s="95"/>
      <c r="N549" s="95"/>
      <c r="O549" s="201">
        <f t="shared" si="328"/>
        <v>0</v>
      </c>
      <c r="P549" s="95"/>
      <c r="Q549" s="95"/>
      <c r="R549" s="95"/>
      <c r="S549" s="95"/>
      <c r="T549" s="95"/>
      <c r="U549" s="95"/>
      <c r="V549" s="201">
        <f t="shared" si="330"/>
        <v>0</v>
      </c>
      <c r="W549" s="200">
        <f t="shared" si="331"/>
        <v>0</v>
      </c>
      <c r="X549" s="308">
        <f t="shared" si="332"/>
        <v>0</v>
      </c>
      <c r="Y549" s="95"/>
      <c r="Z549" s="95"/>
      <c r="AA549" s="198">
        <f t="shared" si="338"/>
        <v>0</v>
      </c>
      <c r="AB549" s="308">
        <f t="shared" si="333"/>
        <v>0</v>
      </c>
      <c r="AC549" s="95"/>
      <c r="AD549" s="95"/>
      <c r="AE549" s="198">
        <f t="shared" si="349"/>
        <v>0</v>
      </c>
      <c r="AF549" s="308">
        <f t="shared" si="334"/>
        <v>0</v>
      </c>
    </row>
    <row r="550" spans="1:32" ht="12.95" customHeight="1" outlineLevel="1">
      <c r="A550" s="325"/>
      <c r="B550" s="331" t="s">
        <v>1086</v>
      </c>
      <c r="C550" s="339" t="s">
        <v>1072</v>
      </c>
      <c r="D550" s="198">
        <f>SUM(D551:D552)</f>
        <v>0</v>
      </c>
      <c r="E550" s="198">
        <f>SUM(E551:E552)</f>
        <v>0</v>
      </c>
      <c r="F550" s="198">
        <f>SUM(F551:F552)</f>
        <v>0</v>
      </c>
      <c r="G550" s="198">
        <f>SUM(G551:G552)</f>
        <v>0</v>
      </c>
      <c r="H550" s="198">
        <f t="shared" si="335"/>
        <v>0</v>
      </c>
      <c r="I550" s="198">
        <f t="shared" ref="I550:N550" si="350">SUM(I551:I552)</f>
        <v>0</v>
      </c>
      <c r="J550" s="198">
        <f t="shared" si="350"/>
        <v>0</v>
      </c>
      <c r="K550" s="198">
        <f t="shared" si="350"/>
        <v>0</v>
      </c>
      <c r="L550" s="198">
        <f t="shared" si="350"/>
        <v>0</v>
      </c>
      <c r="M550" s="198">
        <f t="shared" si="350"/>
        <v>0</v>
      </c>
      <c r="N550" s="198">
        <f t="shared" si="350"/>
        <v>0</v>
      </c>
      <c r="O550" s="200">
        <f>SUM(I550:N550)</f>
        <v>0</v>
      </c>
      <c r="P550" s="198">
        <f t="shared" ref="P550:U550" si="351">SUM(P551:P552)</f>
        <v>0</v>
      </c>
      <c r="Q550" s="198">
        <f t="shared" si="351"/>
        <v>0</v>
      </c>
      <c r="R550" s="198">
        <f t="shared" si="351"/>
        <v>0</v>
      </c>
      <c r="S550" s="198">
        <f t="shared" si="351"/>
        <v>0</v>
      </c>
      <c r="T550" s="198">
        <f t="shared" si="351"/>
        <v>0</v>
      </c>
      <c r="U550" s="198">
        <f t="shared" si="351"/>
        <v>0</v>
      </c>
      <c r="V550" s="200">
        <f>SUM(P550:U550)</f>
        <v>0</v>
      </c>
      <c r="W550" s="200">
        <f>O550+V550</f>
        <v>0</v>
      </c>
      <c r="X550" s="209">
        <f>IF(H550=0,0,W550/H550-1)</f>
        <v>0</v>
      </c>
      <c r="Y550" s="198">
        <f>SUM(Y551:Y552)</f>
        <v>0</v>
      </c>
      <c r="Z550" s="198">
        <f>SUM(Z551:Z552)</f>
        <v>0</v>
      </c>
      <c r="AA550" s="198">
        <f>SUM(AA551:AA552)</f>
        <v>0</v>
      </c>
      <c r="AB550" s="209">
        <f>IF(W550=0,0,AA550/W550-1)</f>
        <v>0</v>
      </c>
      <c r="AC550" s="198">
        <f>SUM(AC551:AC552)</f>
        <v>0</v>
      </c>
      <c r="AD550" s="198">
        <f>SUM(AD551:AD552)</f>
        <v>0</v>
      </c>
      <c r="AE550" s="198">
        <f>SUM(AE551:AE552)</f>
        <v>0</v>
      </c>
      <c r="AF550" s="209">
        <f>IF(AA550=0,0,AE550/AA550-1)</f>
        <v>0</v>
      </c>
    </row>
    <row r="551" spans="1:32" ht="12.95" customHeight="1" outlineLevel="2">
      <c r="A551" s="325"/>
      <c r="B551" s="331"/>
      <c r="C551" s="340" t="s">
        <v>1073</v>
      </c>
      <c r="D551" s="95"/>
      <c r="E551" s="95"/>
      <c r="F551" s="95"/>
      <c r="G551" s="95"/>
      <c r="H551" s="198">
        <f t="shared" si="335"/>
        <v>0</v>
      </c>
      <c r="I551" s="95"/>
      <c r="J551" s="95"/>
      <c r="K551" s="95"/>
      <c r="L551" s="95"/>
      <c r="M551" s="95"/>
      <c r="N551" s="95"/>
      <c r="O551" s="201">
        <f t="shared" ref="O551:O561" si="352">SUM(I551:N551)</f>
        <v>0</v>
      </c>
      <c r="P551" s="95"/>
      <c r="Q551" s="95"/>
      <c r="R551" s="95"/>
      <c r="S551" s="95"/>
      <c r="T551" s="95"/>
      <c r="U551" s="95"/>
      <c r="V551" s="201">
        <f t="shared" ref="V551:V561" si="353">SUM(P551:U551)</f>
        <v>0</v>
      </c>
      <c r="W551" s="200">
        <f t="shared" ref="W551:W561" si="354">O551+V551</f>
        <v>0</v>
      </c>
      <c r="X551" s="308">
        <f t="shared" ref="X551:X561" si="355">IF(H551=0,0,W551/H551-1)</f>
        <v>0</v>
      </c>
      <c r="Y551" s="95"/>
      <c r="Z551" s="95"/>
      <c r="AA551" s="198">
        <f t="shared" si="338"/>
        <v>0</v>
      </c>
      <c r="AB551" s="308">
        <f t="shared" ref="AB551:AB561" si="356">IF(W551=0,0,AA551/W551-1)</f>
        <v>0</v>
      </c>
      <c r="AC551" s="95"/>
      <c r="AD551" s="95"/>
      <c r="AE551" s="198">
        <f t="shared" ref="AE551:AE561" si="357">AC551+AD551</f>
        <v>0</v>
      </c>
      <c r="AF551" s="308">
        <f t="shared" ref="AF551:AF561" si="358">IF(AA551=0,0,AE551/AA551-1)</f>
        <v>0</v>
      </c>
    </row>
    <row r="552" spans="1:32" ht="12.95" customHeight="1" outlineLevel="2">
      <c r="A552" s="325"/>
      <c r="B552" s="331"/>
      <c r="C552" s="340" t="s">
        <v>1074</v>
      </c>
      <c r="D552" s="95"/>
      <c r="E552" s="95"/>
      <c r="F552" s="95"/>
      <c r="G552" s="95"/>
      <c r="H552" s="198">
        <f t="shared" si="335"/>
        <v>0</v>
      </c>
      <c r="I552" s="95"/>
      <c r="J552" s="95"/>
      <c r="K552" s="95"/>
      <c r="L552" s="95"/>
      <c r="M552" s="95"/>
      <c r="N552" s="95"/>
      <c r="O552" s="201">
        <f t="shared" si="352"/>
        <v>0</v>
      </c>
      <c r="P552" s="95"/>
      <c r="Q552" s="95"/>
      <c r="R552" s="95"/>
      <c r="S552" s="95"/>
      <c r="T552" s="95"/>
      <c r="U552" s="95"/>
      <c r="V552" s="201">
        <f t="shared" si="353"/>
        <v>0</v>
      </c>
      <c r="W552" s="200">
        <f t="shared" si="354"/>
        <v>0</v>
      </c>
      <c r="X552" s="308">
        <f t="shared" si="355"/>
        <v>0</v>
      </c>
      <c r="Y552" s="95"/>
      <c r="Z552" s="95"/>
      <c r="AA552" s="198">
        <f t="shared" si="338"/>
        <v>0</v>
      </c>
      <c r="AB552" s="308">
        <f t="shared" si="356"/>
        <v>0</v>
      </c>
      <c r="AC552" s="95"/>
      <c r="AD552" s="95"/>
      <c r="AE552" s="198">
        <f t="shared" si="357"/>
        <v>0</v>
      </c>
      <c r="AF552" s="308">
        <f t="shared" si="358"/>
        <v>0</v>
      </c>
    </row>
    <row r="553" spans="1:32" ht="12.95" customHeight="1" outlineLevel="1">
      <c r="A553" s="325"/>
      <c r="B553" s="331" t="s">
        <v>1087</v>
      </c>
      <c r="C553" s="341"/>
      <c r="D553" s="95"/>
      <c r="E553" s="95"/>
      <c r="F553" s="95"/>
      <c r="G553" s="95"/>
      <c r="H553" s="198">
        <f t="shared" si="335"/>
        <v>0</v>
      </c>
      <c r="I553" s="95"/>
      <c r="J553" s="95"/>
      <c r="K553" s="95"/>
      <c r="L553" s="95"/>
      <c r="M553" s="95"/>
      <c r="N553" s="95"/>
      <c r="O553" s="201">
        <f t="shared" si="352"/>
        <v>0</v>
      </c>
      <c r="P553" s="95"/>
      <c r="Q553" s="95"/>
      <c r="R553" s="95"/>
      <c r="S553" s="95"/>
      <c r="T553" s="95"/>
      <c r="U553" s="95"/>
      <c r="V553" s="201">
        <f t="shared" si="353"/>
        <v>0</v>
      </c>
      <c r="W553" s="200">
        <f t="shared" si="354"/>
        <v>0</v>
      </c>
      <c r="X553" s="308">
        <f t="shared" si="355"/>
        <v>0</v>
      </c>
      <c r="Y553" s="95"/>
      <c r="Z553" s="95"/>
      <c r="AA553" s="198">
        <f t="shared" si="338"/>
        <v>0</v>
      </c>
      <c r="AB553" s="308">
        <f t="shared" si="356"/>
        <v>0</v>
      </c>
      <c r="AC553" s="95"/>
      <c r="AD553" s="95"/>
      <c r="AE553" s="198">
        <f t="shared" si="357"/>
        <v>0</v>
      </c>
      <c r="AF553" s="308">
        <f t="shared" si="358"/>
        <v>0</v>
      </c>
    </row>
    <row r="554" spans="1:32" ht="12.95" customHeight="1" outlineLevel="1">
      <c r="A554" s="325"/>
      <c r="B554" s="331" t="s">
        <v>1124</v>
      </c>
      <c r="C554" s="341"/>
      <c r="D554" s="95"/>
      <c r="E554" s="95"/>
      <c r="F554" s="95"/>
      <c r="G554" s="95"/>
      <c r="H554" s="198">
        <f t="shared" si="335"/>
        <v>0</v>
      </c>
      <c r="I554" s="95"/>
      <c r="J554" s="95"/>
      <c r="K554" s="95"/>
      <c r="L554" s="95"/>
      <c r="M554" s="95"/>
      <c r="N554" s="95"/>
      <c r="O554" s="201">
        <f t="shared" si="352"/>
        <v>0</v>
      </c>
      <c r="P554" s="95"/>
      <c r="Q554" s="95"/>
      <c r="R554" s="95"/>
      <c r="S554" s="95"/>
      <c r="T554" s="95"/>
      <c r="U554" s="95"/>
      <c r="V554" s="201">
        <f t="shared" si="353"/>
        <v>0</v>
      </c>
      <c r="W554" s="200">
        <f t="shared" si="354"/>
        <v>0</v>
      </c>
      <c r="X554" s="308">
        <f t="shared" si="355"/>
        <v>0</v>
      </c>
      <c r="Y554" s="95"/>
      <c r="Z554" s="95"/>
      <c r="AA554" s="198">
        <f t="shared" si="338"/>
        <v>0</v>
      </c>
      <c r="AB554" s="308">
        <f t="shared" si="356"/>
        <v>0</v>
      </c>
      <c r="AC554" s="95"/>
      <c r="AD554" s="95"/>
      <c r="AE554" s="198">
        <f t="shared" si="357"/>
        <v>0</v>
      </c>
      <c r="AF554" s="308">
        <f t="shared" si="358"/>
        <v>0</v>
      </c>
    </row>
    <row r="555" spans="1:32" ht="12.95" customHeight="1" outlineLevel="1">
      <c r="A555" s="325"/>
      <c r="B555" s="331" t="s">
        <v>1088</v>
      </c>
      <c r="C555" s="341"/>
      <c r="D555" s="95"/>
      <c r="E555" s="95"/>
      <c r="F555" s="95"/>
      <c r="G555" s="95"/>
      <c r="H555" s="198">
        <f t="shared" ref="H555:H562" si="359">SUM(D555:G555)</f>
        <v>0</v>
      </c>
      <c r="I555" s="95"/>
      <c r="J555" s="95"/>
      <c r="K555" s="95"/>
      <c r="L555" s="95"/>
      <c r="M555" s="95"/>
      <c r="N555" s="95"/>
      <c r="O555" s="201">
        <f t="shared" si="352"/>
        <v>0</v>
      </c>
      <c r="P555" s="95"/>
      <c r="Q555" s="95"/>
      <c r="R555" s="95"/>
      <c r="S555" s="95"/>
      <c r="T555" s="95"/>
      <c r="U555" s="95"/>
      <c r="V555" s="201">
        <f t="shared" si="353"/>
        <v>0</v>
      </c>
      <c r="W555" s="200">
        <f t="shared" si="354"/>
        <v>0</v>
      </c>
      <c r="X555" s="308">
        <f t="shared" si="355"/>
        <v>0</v>
      </c>
      <c r="Y555" s="95"/>
      <c r="Z555" s="95"/>
      <c r="AA555" s="198">
        <f t="shared" si="338"/>
        <v>0</v>
      </c>
      <c r="AB555" s="308">
        <f t="shared" si="356"/>
        <v>0</v>
      </c>
      <c r="AC555" s="95"/>
      <c r="AD555" s="95"/>
      <c r="AE555" s="198">
        <f t="shared" si="357"/>
        <v>0</v>
      </c>
      <c r="AF555" s="308">
        <f t="shared" si="358"/>
        <v>0</v>
      </c>
    </row>
    <row r="556" spans="1:32" ht="12.95" customHeight="1" outlineLevel="1">
      <c r="A556" s="325"/>
      <c r="B556" s="331" t="s">
        <v>1089</v>
      </c>
      <c r="C556" s="341"/>
      <c r="D556" s="95"/>
      <c r="E556" s="95"/>
      <c r="F556" s="95"/>
      <c r="G556" s="95"/>
      <c r="H556" s="198">
        <f t="shared" si="359"/>
        <v>0</v>
      </c>
      <c r="I556" s="95"/>
      <c r="J556" s="95"/>
      <c r="K556" s="95"/>
      <c r="L556" s="95"/>
      <c r="M556" s="95"/>
      <c r="N556" s="95"/>
      <c r="O556" s="201">
        <f t="shared" si="352"/>
        <v>0</v>
      </c>
      <c r="P556" s="95"/>
      <c r="Q556" s="95"/>
      <c r="R556" s="95"/>
      <c r="S556" s="95"/>
      <c r="T556" s="95"/>
      <c r="U556" s="95"/>
      <c r="V556" s="201">
        <f t="shared" si="353"/>
        <v>0</v>
      </c>
      <c r="W556" s="200">
        <f t="shared" si="354"/>
        <v>0</v>
      </c>
      <c r="X556" s="308">
        <f t="shared" si="355"/>
        <v>0</v>
      </c>
      <c r="Y556" s="95"/>
      <c r="Z556" s="95"/>
      <c r="AA556" s="198">
        <f t="shared" si="338"/>
        <v>0</v>
      </c>
      <c r="AB556" s="308">
        <f t="shared" si="356"/>
        <v>0</v>
      </c>
      <c r="AC556" s="95"/>
      <c r="AD556" s="95"/>
      <c r="AE556" s="198">
        <f t="shared" si="357"/>
        <v>0</v>
      </c>
      <c r="AF556" s="308">
        <f t="shared" si="358"/>
        <v>0</v>
      </c>
    </row>
    <row r="557" spans="1:32" ht="12.95" customHeight="1" outlineLevel="1">
      <c r="A557" s="325"/>
      <c r="B557" s="331" t="s">
        <v>1090</v>
      </c>
      <c r="C557" s="341"/>
      <c r="D557" s="95"/>
      <c r="E557" s="95"/>
      <c r="F557" s="95"/>
      <c r="G557" s="95"/>
      <c r="H557" s="198">
        <f t="shared" si="359"/>
        <v>0</v>
      </c>
      <c r="I557" s="95"/>
      <c r="J557" s="95"/>
      <c r="K557" s="95"/>
      <c r="L557" s="95"/>
      <c r="M557" s="95"/>
      <c r="N557" s="95"/>
      <c r="O557" s="201">
        <f t="shared" si="352"/>
        <v>0</v>
      </c>
      <c r="P557" s="95"/>
      <c r="Q557" s="95"/>
      <c r="R557" s="95"/>
      <c r="S557" s="95"/>
      <c r="T557" s="95"/>
      <c r="U557" s="95"/>
      <c r="V557" s="201">
        <f t="shared" si="353"/>
        <v>0</v>
      </c>
      <c r="W557" s="200">
        <f t="shared" si="354"/>
        <v>0</v>
      </c>
      <c r="X557" s="308">
        <f t="shared" si="355"/>
        <v>0</v>
      </c>
      <c r="Y557" s="95"/>
      <c r="Z557" s="95"/>
      <c r="AA557" s="198">
        <f t="shared" si="338"/>
        <v>0</v>
      </c>
      <c r="AB557" s="308">
        <f t="shared" si="356"/>
        <v>0</v>
      </c>
      <c r="AC557" s="95"/>
      <c r="AD557" s="95"/>
      <c r="AE557" s="198">
        <f t="shared" si="357"/>
        <v>0</v>
      </c>
      <c r="AF557" s="308">
        <f t="shared" si="358"/>
        <v>0</v>
      </c>
    </row>
    <row r="558" spans="1:32" ht="12.95" customHeight="1" outlineLevel="1">
      <c r="A558" s="325"/>
      <c r="B558" s="331" t="s">
        <v>1091</v>
      </c>
      <c r="C558" s="341"/>
      <c r="D558" s="95"/>
      <c r="E558" s="95"/>
      <c r="F558" s="95"/>
      <c r="G558" s="95"/>
      <c r="H558" s="198">
        <f t="shared" si="359"/>
        <v>0</v>
      </c>
      <c r="I558" s="95"/>
      <c r="J558" s="95"/>
      <c r="K558" s="95"/>
      <c r="L558" s="95"/>
      <c r="M558" s="95"/>
      <c r="N558" s="95"/>
      <c r="O558" s="201">
        <f t="shared" si="352"/>
        <v>0</v>
      </c>
      <c r="P558" s="95"/>
      <c r="Q558" s="95"/>
      <c r="R558" s="95"/>
      <c r="S558" s="95"/>
      <c r="T558" s="95"/>
      <c r="U558" s="95"/>
      <c r="V558" s="201">
        <f t="shared" si="353"/>
        <v>0</v>
      </c>
      <c r="W558" s="200">
        <f t="shared" si="354"/>
        <v>0</v>
      </c>
      <c r="X558" s="308">
        <f t="shared" si="355"/>
        <v>0</v>
      </c>
      <c r="Y558" s="95"/>
      <c r="Z558" s="95"/>
      <c r="AA558" s="198">
        <f t="shared" si="338"/>
        <v>0</v>
      </c>
      <c r="AB558" s="308">
        <f t="shared" si="356"/>
        <v>0</v>
      </c>
      <c r="AC558" s="95"/>
      <c r="AD558" s="95"/>
      <c r="AE558" s="198">
        <f t="shared" si="357"/>
        <v>0</v>
      </c>
      <c r="AF558" s="308">
        <f t="shared" si="358"/>
        <v>0</v>
      </c>
    </row>
    <row r="559" spans="1:32" ht="12.95" customHeight="1" outlineLevel="1">
      <c r="A559" s="325"/>
      <c r="B559" s="331" t="s">
        <v>1092</v>
      </c>
      <c r="C559" s="341"/>
      <c r="D559" s="95"/>
      <c r="E559" s="95"/>
      <c r="F559" s="95"/>
      <c r="G559" s="95"/>
      <c r="H559" s="198">
        <f t="shared" si="359"/>
        <v>0</v>
      </c>
      <c r="I559" s="95"/>
      <c r="J559" s="95"/>
      <c r="K559" s="95"/>
      <c r="L559" s="95"/>
      <c r="M559" s="95"/>
      <c r="N559" s="95"/>
      <c r="O559" s="201">
        <f t="shared" si="352"/>
        <v>0</v>
      </c>
      <c r="P559" s="95"/>
      <c r="Q559" s="95"/>
      <c r="R559" s="95"/>
      <c r="S559" s="95"/>
      <c r="T559" s="95"/>
      <c r="U559" s="95"/>
      <c r="V559" s="201">
        <f t="shared" si="353"/>
        <v>0</v>
      </c>
      <c r="W559" s="200">
        <f t="shared" si="354"/>
        <v>0</v>
      </c>
      <c r="X559" s="308">
        <f t="shared" si="355"/>
        <v>0</v>
      </c>
      <c r="Y559" s="95"/>
      <c r="Z559" s="95"/>
      <c r="AA559" s="198">
        <f>Y559+Z559</f>
        <v>0</v>
      </c>
      <c r="AB559" s="308">
        <f t="shared" si="356"/>
        <v>0</v>
      </c>
      <c r="AC559" s="95"/>
      <c r="AD559" s="95"/>
      <c r="AE559" s="198">
        <f t="shared" si="357"/>
        <v>0</v>
      </c>
      <c r="AF559" s="308">
        <f t="shared" si="358"/>
        <v>0</v>
      </c>
    </row>
    <row r="560" spans="1:32" ht="12.95" customHeight="1" outlineLevel="1">
      <c r="A560" s="325"/>
      <c r="B560" s="331" t="s">
        <v>1093</v>
      </c>
      <c r="C560" s="341"/>
      <c r="D560" s="95"/>
      <c r="E560" s="95"/>
      <c r="F560" s="95"/>
      <c r="G560" s="95"/>
      <c r="H560" s="198">
        <f t="shared" si="359"/>
        <v>0</v>
      </c>
      <c r="I560" s="95"/>
      <c r="J560" s="95"/>
      <c r="K560" s="95"/>
      <c r="L560" s="95"/>
      <c r="M560" s="95"/>
      <c r="N560" s="95"/>
      <c r="O560" s="201">
        <f t="shared" si="352"/>
        <v>0</v>
      </c>
      <c r="P560" s="95"/>
      <c r="Q560" s="95"/>
      <c r="R560" s="95"/>
      <c r="S560" s="95"/>
      <c r="T560" s="95"/>
      <c r="U560" s="95"/>
      <c r="V560" s="201">
        <f t="shared" si="353"/>
        <v>0</v>
      </c>
      <c r="W560" s="200">
        <f t="shared" si="354"/>
        <v>0</v>
      </c>
      <c r="X560" s="308">
        <f t="shared" si="355"/>
        <v>0</v>
      </c>
      <c r="Y560" s="95"/>
      <c r="Z560" s="95"/>
      <c r="AA560" s="198">
        <f>Y560+Z560</f>
        <v>0</v>
      </c>
      <c r="AB560" s="308">
        <f t="shared" si="356"/>
        <v>0</v>
      </c>
      <c r="AC560" s="95"/>
      <c r="AD560" s="95"/>
      <c r="AE560" s="198">
        <f t="shared" si="357"/>
        <v>0</v>
      </c>
      <c r="AF560" s="308">
        <f t="shared" si="358"/>
        <v>0</v>
      </c>
    </row>
    <row r="561" spans="1:32" ht="12.95" customHeight="1" outlineLevel="1">
      <c r="A561" s="325"/>
      <c r="B561" s="331" t="s">
        <v>1094</v>
      </c>
      <c r="C561" s="334" t="s">
        <v>718</v>
      </c>
      <c r="D561" s="95"/>
      <c r="E561" s="95"/>
      <c r="F561" s="95"/>
      <c r="G561" s="95"/>
      <c r="H561" s="198">
        <f t="shared" si="359"/>
        <v>0</v>
      </c>
      <c r="I561" s="95"/>
      <c r="J561" s="95"/>
      <c r="K561" s="95"/>
      <c r="L561" s="95"/>
      <c r="M561" s="95"/>
      <c r="N561" s="95"/>
      <c r="O561" s="201">
        <f t="shared" si="352"/>
        <v>0</v>
      </c>
      <c r="P561" s="95"/>
      <c r="Q561" s="95"/>
      <c r="R561" s="95"/>
      <c r="S561" s="95"/>
      <c r="T561" s="95"/>
      <c r="U561" s="95"/>
      <c r="V561" s="201">
        <f t="shared" si="353"/>
        <v>0</v>
      </c>
      <c r="W561" s="200">
        <f t="shared" si="354"/>
        <v>0</v>
      </c>
      <c r="X561" s="308">
        <f t="shared" si="355"/>
        <v>0</v>
      </c>
      <c r="Y561" s="95"/>
      <c r="Z561" s="95"/>
      <c r="AA561" s="198">
        <f>Y561+Z561</f>
        <v>0</v>
      </c>
      <c r="AB561" s="308">
        <f t="shared" si="356"/>
        <v>0</v>
      </c>
      <c r="AC561" s="95"/>
      <c r="AD561" s="95"/>
      <c r="AE561" s="198">
        <f t="shared" si="357"/>
        <v>0</v>
      </c>
      <c r="AF561" s="308">
        <f t="shared" si="358"/>
        <v>0</v>
      </c>
    </row>
    <row r="562" spans="1:32" ht="12.95" customHeight="1" outlineLevel="1">
      <c r="A562" s="325"/>
      <c r="B562" s="342" t="s">
        <v>1099</v>
      </c>
      <c r="C562" s="342"/>
      <c r="D562" s="198">
        <f>SUM(D489,D494,D498,D514,D537:D538,D541:D543,D548:D550,D553:D561)</f>
        <v>0</v>
      </c>
      <c r="E562" s="198">
        <f>SUM(E489,E494,E498,E514,E537:E538,E541:E543,E548:E550,E553:E561)</f>
        <v>0</v>
      </c>
      <c r="F562" s="198">
        <f>SUM(F489,F494,F498,F514,F537:F538,F541:F543,F548:F550,F553:F561)</f>
        <v>0</v>
      </c>
      <c r="G562" s="198">
        <f>SUM(G489,G494,G498,G514,G537:G538,G541:G543,G548:G550,G553:G561)</f>
        <v>0</v>
      </c>
      <c r="H562" s="198">
        <f t="shared" si="359"/>
        <v>0</v>
      </c>
      <c r="I562" s="198">
        <f t="shared" ref="I562:N562" si="360">SUM(I489,I494,I498,I514,I537:I538,I541:I543,I548:I550,I553:I561)</f>
        <v>0</v>
      </c>
      <c r="J562" s="198">
        <f t="shared" si="360"/>
        <v>0</v>
      </c>
      <c r="K562" s="198">
        <f t="shared" si="360"/>
        <v>0</v>
      </c>
      <c r="L562" s="198">
        <f t="shared" si="360"/>
        <v>0</v>
      </c>
      <c r="M562" s="198">
        <f t="shared" si="360"/>
        <v>0</v>
      </c>
      <c r="N562" s="198">
        <f t="shared" si="360"/>
        <v>0</v>
      </c>
      <c r="O562" s="200">
        <f>SUM(I562:N562)</f>
        <v>0</v>
      </c>
      <c r="P562" s="198">
        <f t="shared" ref="P562:U562" si="361">SUM(P489,P494,P498,P514,P537:P538,P541:P543,P548:P550,P553:P561)</f>
        <v>0</v>
      </c>
      <c r="Q562" s="198">
        <f t="shared" si="361"/>
        <v>0</v>
      </c>
      <c r="R562" s="198">
        <f t="shared" si="361"/>
        <v>0</v>
      </c>
      <c r="S562" s="198">
        <f t="shared" si="361"/>
        <v>0</v>
      </c>
      <c r="T562" s="198">
        <f t="shared" si="361"/>
        <v>0</v>
      </c>
      <c r="U562" s="198">
        <f t="shared" si="361"/>
        <v>0</v>
      </c>
      <c r="V562" s="200">
        <f>SUM(P562:U562)</f>
        <v>0</v>
      </c>
      <c r="W562" s="200">
        <f>O562+V562</f>
        <v>0</v>
      </c>
      <c r="X562" s="209">
        <f>IF(H562=0,0,W562/H562-1)</f>
        <v>0</v>
      </c>
      <c r="Y562" s="198">
        <f>SUM(Y489,Y494,Y498,Y514,Y537:Y538,Y541:Y543,Y548:Y550,Y553:Y561)</f>
        <v>0</v>
      </c>
      <c r="Z562" s="198">
        <f>SUM(Z489,Z494,Z498,Z514,Z537:Z538,Z541:Z543,Z548:Z550,Z553:Z561)</f>
        <v>0</v>
      </c>
      <c r="AA562" s="198">
        <f>SUM(AA489,AA494,AA498,AA514,AA537:AA538,AA541:AA543,AA548:AA550,AA553:AA561)</f>
        <v>0</v>
      </c>
      <c r="AB562" s="209">
        <f>IF(W562=0,0,AA562/W562-1)</f>
        <v>0</v>
      </c>
      <c r="AC562" s="198">
        <f>SUM(AC489,AC494,AC498,AC514,AC537:AC538,AC541:AC543,AC548:AC550,AC553:AC561)</f>
        <v>0</v>
      </c>
      <c r="AD562" s="198">
        <f>SUM(AD489,AD494,AD498,AD514,AD537:AD538,AD541:AD543,AD548:AD550,AD553:AD561)</f>
        <v>0</v>
      </c>
      <c r="AE562" s="198">
        <f>SUM(AE489,AE494,AE498,AE514,AE537:AE538,AE541:AE543,AE548:AE550,AE553:AE561)</f>
        <v>0</v>
      </c>
      <c r="AF562" s="209">
        <f>IF(AA562=0,0,AE562/AA562-1)</f>
        <v>0</v>
      </c>
    </row>
    <row r="563" spans="1:32" ht="12.95" customHeight="1" outlineLevel="1">
      <c r="A563" s="327"/>
      <c r="B563" s="326"/>
      <c r="C563" s="152"/>
      <c r="D563" s="360"/>
      <c r="E563" s="360"/>
      <c r="F563" s="360"/>
      <c r="G563" s="360"/>
      <c r="H563" s="360"/>
      <c r="I563" s="360"/>
      <c r="J563" s="360"/>
      <c r="K563" s="360"/>
      <c r="L563" s="360"/>
      <c r="M563" s="360"/>
      <c r="N563" s="360"/>
      <c r="O563" s="360"/>
      <c r="P563" s="360"/>
      <c r="Q563" s="360"/>
      <c r="R563" s="360"/>
      <c r="S563" s="360"/>
      <c r="T563" s="360"/>
      <c r="U563" s="360"/>
      <c r="V563" s="360"/>
      <c r="W563" s="360"/>
      <c r="X563" s="360"/>
      <c r="Y563" s="360"/>
      <c r="Z563" s="360"/>
      <c r="AA563" s="360"/>
      <c r="AB563" s="360"/>
      <c r="AC563" s="360"/>
      <c r="AD563" s="360"/>
      <c r="AE563" s="360"/>
      <c r="AF563" s="360"/>
    </row>
    <row r="564" spans="1:32" ht="12.95" customHeight="1" outlineLevel="1">
      <c r="A564" s="327"/>
      <c r="B564" s="327"/>
      <c r="C564" s="343"/>
      <c r="D564" s="344"/>
      <c r="E564" s="344"/>
      <c r="F564" s="344"/>
      <c r="G564" s="344"/>
      <c r="H564" s="344"/>
      <c r="I564" s="327"/>
      <c r="J564" s="345"/>
      <c r="K564" s="327"/>
      <c r="L564" s="327"/>
      <c r="M564" s="327"/>
      <c r="N564" s="330"/>
      <c r="O564" s="330"/>
      <c r="P564" s="330"/>
      <c r="Q564" s="330"/>
      <c r="R564" s="330"/>
      <c r="S564" s="330"/>
      <c r="T564" s="330"/>
      <c r="U564" s="330"/>
      <c r="V564" s="330"/>
      <c r="W564" s="330"/>
      <c r="X564" s="330"/>
      <c r="Y564" s="330"/>
      <c r="Z564" s="330"/>
      <c r="AA564" s="330"/>
      <c r="AB564" s="330"/>
      <c r="AC564" s="330"/>
      <c r="AD564" s="330"/>
      <c r="AE564" s="330"/>
      <c r="AF564" s="330"/>
    </row>
    <row r="565" spans="1:32" s="136" customFormat="1" outlineLevel="1">
      <c r="B565" s="148" t="s">
        <v>669</v>
      </c>
      <c r="C565" s="123"/>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c r="AA565" s="120"/>
      <c r="AB565" s="120"/>
      <c r="AC565" s="120"/>
      <c r="AD565" s="120"/>
      <c r="AE565" s="120"/>
    </row>
    <row r="566" spans="1:32" s="136" customFormat="1" outlineLevel="1">
      <c r="B566" s="149" t="s">
        <v>1169</v>
      </c>
      <c r="C566" s="123"/>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c r="AA566" s="120"/>
      <c r="AB566" s="120"/>
      <c r="AC566" s="120"/>
      <c r="AD566" s="120"/>
      <c r="AE566" s="120"/>
    </row>
    <row r="567" spans="1:32" s="136" customFormat="1" outlineLevel="1">
      <c r="B567" s="780" t="s">
        <v>980</v>
      </c>
      <c r="C567" s="780"/>
    </row>
    <row r="568" spans="1:32" s="136" customFormat="1" outlineLevel="1">
      <c r="B568" s="146"/>
      <c r="C568" s="146"/>
      <c r="D568" s="95"/>
      <c r="E568" s="95"/>
      <c r="F568" s="95"/>
      <c r="G568" s="95"/>
      <c r="H568" s="200">
        <f t="shared" ref="H568:H577" si="362">SUM(D568:G568)</f>
        <v>0</v>
      </c>
      <c r="I568" s="95"/>
      <c r="J568" s="95"/>
      <c r="K568" s="95"/>
      <c r="L568" s="95"/>
      <c r="M568" s="95"/>
      <c r="N568" s="95"/>
      <c r="O568" s="201">
        <f t="shared" ref="O568:O577" si="363">SUM(I568:N568)</f>
        <v>0</v>
      </c>
      <c r="P568" s="95"/>
      <c r="Q568" s="95"/>
      <c r="R568" s="95"/>
      <c r="S568" s="95"/>
      <c r="T568" s="95"/>
      <c r="U568" s="95"/>
      <c r="V568" s="201">
        <f t="shared" ref="V568:V577" si="364">SUM(P568:U568)</f>
        <v>0</v>
      </c>
      <c r="W568" s="200">
        <f t="shared" ref="W568:W577" si="365">O568+V568</f>
        <v>0</v>
      </c>
      <c r="X568" s="308">
        <f t="shared" ref="X568:X578" si="366">IF(H568=0,0,W568/H568-1)</f>
        <v>0</v>
      </c>
      <c r="Y568" s="96"/>
      <c r="Z568" s="96"/>
      <c r="AA568" s="198">
        <f t="shared" ref="AA568:AA577" si="367">Y568+Z568</f>
        <v>0</v>
      </c>
      <c r="AB568" s="308">
        <f t="shared" ref="AB568:AB578" si="368">IF(W568=0,0,AA568/W568-1)</f>
        <v>0</v>
      </c>
      <c r="AC568" s="96"/>
      <c r="AD568" s="96"/>
      <c r="AE568" s="198">
        <f t="shared" ref="AE568:AE578" si="369">AC568+AD568</f>
        <v>0</v>
      </c>
      <c r="AF568" s="308">
        <f t="shared" ref="AF568:AF578" si="370">IF(AA568=0,0,AE568/AA568-1)</f>
        <v>0</v>
      </c>
    </row>
    <row r="569" spans="1:32" s="136" customFormat="1" outlineLevel="1">
      <c r="B569" s="146"/>
      <c r="C569" s="146"/>
      <c r="D569" s="95"/>
      <c r="E569" s="95"/>
      <c r="F569" s="95"/>
      <c r="G569" s="95"/>
      <c r="H569" s="200">
        <f t="shared" si="362"/>
        <v>0</v>
      </c>
      <c r="I569" s="95"/>
      <c r="J569" s="95"/>
      <c r="K569" s="95"/>
      <c r="L569" s="95"/>
      <c r="M569" s="95"/>
      <c r="N569" s="95"/>
      <c r="O569" s="201">
        <f t="shared" si="363"/>
        <v>0</v>
      </c>
      <c r="P569" s="95"/>
      <c r="Q569" s="95"/>
      <c r="R569" s="95"/>
      <c r="S569" s="95"/>
      <c r="T569" s="95"/>
      <c r="U569" s="95"/>
      <c r="V569" s="201">
        <f t="shared" si="364"/>
        <v>0</v>
      </c>
      <c r="W569" s="200">
        <f t="shared" si="365"/>
        <v>0</v>
      </c>
      <c r="X569" s="308">
        <f t="shared" si="366"/>
        <v>0</v>
      </c>
      <c r="Y569" s="96"/>
      <c r="Z569" s="96"/>
      <c r="AA569" s="198">
        <f t="shared" si="367"/>
        <v>0</v>
      </c>
      <c r="AB569" s="308">
        <f t="shared" si="368"/>
        <v>0</v>
      </c>
      <c r="AC569" s="96"/>
      <c r="AD569" s="96"/>
      <c r="AE569" s="198">
        <f t="shared" si="369"/>
        <v>0</v>
      </c>
      <c r="AF569" s="308">
        <f t="shared" si="370"/>
        <v>0</v>
      </c>
    </row>
    <row r="570" spans="1:32" s="136" customFormat="1" outlineLevel="1">
      <c r="B570" s="146"/>
      <c r="C570" s="146"/>
      <c r="D570" s="95"/>
      <c r="E570" s="95"/>
      <c r="F570" s="95"/>
      <c r="G570" s="95"/>
      <c r="H570" s="200">
        <f t="shared" si="362"/>
        <v>0</v>
      </c>
      <c r="I570" s="95"/>
      <c r="J570" s="95"/>
      <c r="K570" s="95"/>
      <c r="L570" s="95"/>
      <c r="M570" s="95"/>
      <c r="N570" s="95"/>
      <c r="O570" s="201">
        <f t="shared" si="363"/>
        <v>0</v>
      </c>
      <c r="P570" s="95"/>
      <c r="Q570" s="95"/>
      <c r="R570" s="95"/>
      <c r="S570" s="95"/>
      <c r="T570" s="95"/>
      <c r="U570" s="95"/>
      <c r="V570" s="201">
        <f t="shared" si="364"/>
        <v>0</v>
      </c>
      <c r="W570" s="200">
        <f t="shared" si="365"/>
        <v>0</v>
      </c>
      <c r="X570" s="308">
        <f t="shared" si="366"/>
        <v>0</v>
      </c>
      <c r="Y570" s="96"/>
      <c r="Z570" s="96"/>
      <c r="AA570" s="198">
        <f t="shared" si="367"/>
        <v>0</v>
      </c>
      <c r="AB570" s="308">
        <f t="shared" si="368"/>
        <v>0</v>
      </c>
      <c r="AC570" s="96"/>
      <c r="AD570" s="96"/>
      <c r="AE570" s="198">
        <f t="shared" si="369"/>
        <v>0</v>
      </c>
      <c r="AF570" s="308">
        <f t="shared" si="370"/>
        <v>0</v>
      </c>
    </row>
    <row r="571" spans="1:32" s="144" customFormat="1" outlineLevel="1">
      <c r="B571" s="146"/>
      <c r="C571" s="146"/>
      <c r="D571" s="95"/>
      <c r="E571" s="95"/>
      <c r="F571" s="95"/>
      <c r="G571" s="95"/>
      <c r="H571" s="200">
        <f t="shared" si="362"/>
        <v>0</v>
      </c>
      <c r="I571" s="95"/>
      <c r="J571" s="95"/>
      <c r="K571" s="95"/>
      <c r="L571" s="95"/>
      <c r="M571" s="95"/>
      <c r="N571" s="95"/>
      <c r="O571" s="201">
        <f t="shared" si="363"/>
        <v>0</v>
      </c>
      <c r="P571" s="95"/>
      <c r="Q571" s="95"/>
      <c r="R571" s="95"/>
      <c r="S571" s="95"/>
      <c r="T571" s="95"/>
      <c r="U571" s="95"/>
      <c r="V571" s="201">
        <f t="shared" si="364"/>
        <v>0</v>
      </c>
      <c r="W571" s="200">
        <f t="shared" si="365"/>
        <v>0</v>
      </c>
      <c r="X571" s="308">
        <f t="shared" si="366"/>
        <v>0</v>
      </c>
      <c r="Y571" s="96"/>
      <c r="Z571" s="96"/>
      <c r="AA571" s="198">
        <f t="shared" si="367"/>
        <v>0</v>
      </c>
      <c r="AB571" s="308">
        <f t="shared" si="368"/>
        <v>0</v>
      </c>
      <c r="AC571" s="96"/>
      <c r="AD571" s="96"/>
      <c r="AE571" s="198">
        <f t="shared" si="369"/>
        <v>0</v>
      </c>
      <c r="AF571" s="308">
        <f t="shared" si="370"/>
        <v>0</v>
      </c>
    </row>
    <row r="572" spans="1:32" s="120" customFormat="1" outlineLevel="1">
      <c r="B572" s="146"/>
      <c r="C572" s="146"/>
      <c r="D572" s="95"/>
      <c r="E572" s="95"/>
      <c r="F572" s="95"/>
      <c r="G572" s="95"/>
      <c r="H572" s="200">
        <f t="shared" si="362"/>
        <v>0</v>
      </c>
      <c r="I572" s="95"/>
      <c r="J572" s="95"/>
      <c r="K572" s="95"/>
      <c r="L572" s="95"/>
      <c r="M572" s="95"/>
      <c r="N572" s="95"/>
      <c r="O572" s="201">
        <f t="shared" si="363"/>
        <v>0</v>
      </c>
      <c r="P572" s="95"/>
      <c r="Q572" s="95"/>
      <c r="R572" s="95"/>
      <c r="S572" s="95"/>
      <c r="T572" s="95"/>
      <c r="U572" s="95"/>
      <c r="V572" s="201">
        <f t="shared" si="364"/>
        <v>0</v>
      </c>
      <c r="W572" s="200">
        <f t="shared" si="365"/>
        <v>0</v>
      </c>
      <c r="X572" s="308">
        <f t="shared" si="366"/>
        <v>0</v>
      </c>
      <c r="Y572" s="96"/>
      <c r="Z572" s="96"/>
      <c r="AA572" s="198">
        <f t="shared" si="367"/>
        <v>0</v>
      </c>
      <c r="AB572" s="308">
        <f t="shared" si="368"/>
        <v>0</v>
      </c>
      <c r="AC572" s="96"/>
      <c r="AD572" s="96"/>
      <c r="AE572" s="198">
        <f t="shared" si="369"/>
        <v>0</v>
      </c>
      <c r="AF572" s="308">
        <f t="shared" si="370"/>
        <v>0</v>
      </c>
    </row>
    <row r="573" spans="1:32" s="136" customFormat="1" outlineLevel="1">
      <c r="B573" s="146"/>
      <c r="C573" s="146"/>
      <c r="D573" s="95"/>
      <c r="E573" s="95"/>
      <c r="F573" s="95"/>
      <c r="G573" s="95"/>
      <c r="H573" s="200">
        <f t="shared" si="362"/>
        <v>0</v>
      </c>
      <c r="I573" s="95"/>
      <c r="J573" s="95"/>
      <c r="K573" s="95"/>
      <c r="L573" s="95"/>
      <c r="M573" s="95"/>
      <c r="N573" s="95"/>
      <c r="O573" s="201">
        <f t="shared" si="363"/>
        <v>0</v>
      </c>
      <c r="P573" s="95"/>
      <c r="Q573" s="95"/>
      <c r="R573" s="95"/>
      <c r="S573" s="95"/>
      <c r="T573" s="95"/>
      <c r="U573" s="95"/>
      <c r="V573" s="201">
        <f t="shared" si="364"/>
        <v>0</v>
      </c>
      <c r="W573" s="200">
        <f t="shared" si="365"/>
        <v>0</v>
      </c>
      <c r="X573" s="308">
        <f t="shared" si="366"/>
        <v>0</v>
      </c>
      <c r="Y573" s="96"/>
      <c r="Z573" s="96"/>
      <c r="AA573" s="198">
        <f t="shared" si="367"/>
        <v>0</v>
      </c>
      <c r="AB573" s="308">
        <f t="shared" si="368"/>
        <v>0</v>
      </c>
      <c r="AC573" s="96"/>
      <c r="AD573" s="96"/>
      <c r="AE573" s="198">
        <f t="shared" si="369"/>
        <v>0</v>
      </c>
      <c r="AF573" s="308">
        <f t="shared" si="370"/>
        <v>0</v>
      </c>
    </row>
    <row r="574" spans="1:32" s="136" customFormat="1" outlineLevel="1">
      <c r="B574" s="146"/>
      <c r="C574" s="146"/>
      <c r="D574" s="95"/>
      <c r="E574" s="95"/>
      <c r="F574" s="95"/>
      <c r="G574" s="95"/>
      <c r="H574" s="200">
        <f t="shared" si="362"/>
        <v>0</v>
      </c>
      <c r="I574" s="95"/>
      <c r="J574" s="95"/>
      <c r="K574" s="95"/>
      <c r="L574" s="95"/>
      <c r="M574" s="95"/>
      <c r="N574" s="95"/>
      <c r="O574" s="201">
        <f t="shared" si="363"/>
        <v>0</v>
      </c>
      <c r="P574" s="95"/>
      <c r="Q574" s="95"/>
      <c r="R574" s="95"/>
      <c r="S574" s="95"/>
      <c r="T574" s="95"/>
      <c r="U574" s="95"/>
      <c r="V574" s="201">
        <f t="shared" si="364"/>
        <v>0</v>
      </c>
      <c r="W574" s="200">
        <f t="shared" si="365"/>
        <v>0</v>
      </c>
      <c r="X574" s="308">
        <f t="shared" si="366"/>
        <v>0</v>
      </c>
      <c r="Y574" s="96"/>
      <c r="Z574" s="96"/>
      <c r="AA574" s="198">
        <f t="shared" si="367"/>
        <v>0</v>
      </c>
      <c r="AB574" s="308">
        <f t="shared" si="368"/>
        <v>0</v>
      </c>
      <c r="AC574" s="96"/>
      <c r="AD574" s="96"/>
      <c r="AE574" s="198">
        <f t="shared" si="369"/>
        <v>0</v>
      </c>
      <c r="AF574" s="308">
        <f t="shared" si="370"/>
        <v>0</v>
      </c>
    </row>
    <row r="575" spans="1:32" s="136" customFormat="1" outlineLevel="1">
      <c r="B575" s="146"/>
      <c r="C575" s="146"/>
      <c r="D575" s="95"/>
      <c r="E575" s="95"/>
      <c r="F575" s="95"/>
      <c r="G575" s="95"/>
      <c r="H575" s="200">
        <f t="shared" si="362"/>
        <v>0</v>
      </c>
      <c r="I575" s="95"/>
      <c r="J575" s="95"/>
      <c r="K575" s="95"/>
      <c r="L575" s="95"/>
      <c r="M575" s="95"/>
      <c r="N575" s="95"/>
      <c r="O575" s="201">
        <f t="shared" si="363"/>
        <v>0</v>
      </c>
      <c r="P575" s="95"/>
      <c r="Q575" s="95"/>
      <c r="R575" s="95"/>
      <c r="S575" s="95"/>
      <c r="T575" s="95"/>
      <c r="U575" s="95"/>
      <c r="V575" s="201">
        <f t="shared" si="364"/>
        <v>0</v>
      </c>
      <c r="W575" s="200">
        <f t="shared" si="365"/>
        <v>0</v>
      </c>
      <c r="X575" s="308">
        <f t="shared" si="366"/>
        <v>0</v>
      </c>
      <c r="Y575" s="96"/>
      <c r="Z575" s="96"/>
      <c r="AA575" s="198">
        <f t="shared" si="367"/>
        <v>0</v>
      </c>
      <c r="AB575" s="308">
        <f t="shared" si="368"/>
        <v>0</v>
      </c>
      <c r="AC575" s="96"/>
      <c r="AD575" s="96"/>
      <c r="AE575" s="198">
        <f t="shared" si="369"/>
        <v>0</v>
      </c>
      <c r="AF575" s="308">
        <f t="shared" si="370"/>
        <v>0</v>
      </c>
    </row>
    <row r="576" spans="1:32" s="144" customFormat="1" outlineLevel="1">
      <c r="B576" s="146"/>
      <c r="C576" s="146"/>
      <c r="D576" s="95"/>
      <c r="E576" s="95"/>
      <c r="F576" s="95"/>
      <c r="G576" s="95"/>
      <c r="H576" s="200">
        <f t="shared" si="362"/>
        <v>0</v>
      </c>
      <c r="I576" s="95"/>
      <c r="J576" s="95"/>
      <c r="K576" s="95"/>
      <c r="L576" s="95"/>
      <c r="M576" s="95"/>
      <c r="N576" s="95"/>
      <c r="O576" s="201">
        <f t="shared" si="363"/>
        <v>0</v>
      </c>
      <c r="P576" s="95"/>
      <c r="Q576" s="95"/>
      <c r="R576" s="95"/>
      <c r="S576" s="95"/>
      <c r="T576" s="95"/>
      <c r="U576" s="95"/>
      <c r="V576" s="201">
        <f t="shared" si="364"/>
        <v>0</v>
      </c>
      <c r="W576" s="200">
        <f t="shared" si="365"/>
        <v>0</v>
      </c>
      <c r="X576" s="308">
        <f t="shared" si="366"/>
        <v>0</v>
      </c>
      <c r="Y576" s="96"/>
      <c r="Z576" s="96"/>
      <c r="AA576" s="198">
        <f t="shared" si="367"/>
        <v>0</v>
      </c>
      <c r="AB576" s="308">
        <f t="shared" si="368"/>
        <v>0</v>
      </c>
      <c r="AC576" s="96"/>
      <c r="AD576" s="96"/>
      <c r="AE576" s="198">
        <f t="shared" si="369"/>
        <v>0</v>
      </c>
      <c r="AF576" s="308">
        <f t="shared" si="370"/>
        <v>0</v>
      </c>
    </row>
    <row r="577" spans="1:32" s="120" customFormat="1" outlineLevel="1">
      <c r="B577" s="146"/>
      <c r="C577" s="146"/>
      <c r="D577" s="95"/>
      <c r="E577" s="95"/>
      <c r="F577" s="95"/>
      <c r="G577" s="95"/>
      <c r="H577" s="200">
        <f t="shared" si="362"/>
        <v>0</v>
      </c>
      <c r="I577" s="95"/>
      <c r="J577" s="95"/>
      <c r="K577" s="95"/>
      <c r="L577" s="95"/>
      <c r="M577" s="95"/>
      <c r="N577" s="95"/>
      <c r="O577" s="201">
        <f t="shared" si="363"/>
        <v>0</v>
      </c>
      <c r="P577" s="95"/>
      <c r="Q577" s="95"/>
      <c r="R577" s="95"/>
      <c r="S577" s="95"/>
      <c r="T577" s="95"/>
      <c r="U577" s="95"/>
      <c r="V577" s="201">
        <f t="shared" si="364"/>
        <v>0</v>
      </c>
      <c r="W577" s="200">
        <f t="shared" si="365"/>
        <v>0</v>
      </c>
      <c r="X577" s="308">
        <f t="shared" si="366"/>
        <v>0</v>
      </c>
      <c r="Y577" s="96"/>
      <c r="Z577" s="96"/>
      <c r="AA577" s="198">
        <f t="shared" si="367"/>
        <v>0</v>
      </c>
      <c r="AB577" s="308">
        <f t="shared" si="368"/>
        <v>0</v>
      </c>
      <c r="AC577" s="96"/>
      <c r="AD577" s="96"/>
      <c r="AE577" s="198">
        <f t="shared" si="369"/>
        <v>0</v>
      </c>
      <c r="AF577" s="308">
        <f t="shared" si="370"/>
        <v>0</v>
      </c>
    </row>
    <row r="578" spans="1:32" s="120" customFormat="1" outlineLevel="1">
      <c r="B578" s="781" t="s">
        <v>609</v>
      </c>
      <c r="C578" s="781"/>
      <c r="D578" s="198">
        <f t="shared" ref="D578:W578" si="371">SUM(D568:D577)</f>
        <v>0</v>
      </c>
      <c r="E578" s="198">
        <f t="shared" si="371"/>
        <v>0</v>
      </c>
      <c r="F578" s="198">
        <f t="shared" si="371"/>
        <v>0</v>
      </c>
      <c r="G578" s="198">
        <f t="shared" si="371"/>
        <v>0</v>
      </c>
      <c r="H578" s="198">
        <f t="shared" si="371"/>
        <v>0</v>
      </c>
      <c r="I578" s="198">
        <f t="shared" si="371"/>
        <v>0</v>
      </c>
      <c r="J578" s="198">
        <f t="shared" si="371"/>
        <v>0</v>
      </c>
      <c r="K578" s="198">
        <f t="shared" si="371"/>
        <v>0</v>
      </c>
      <c r="L578" s="198">
        <f t="shared" si="371"/>
        <v>0</v>
      </c>
      <c r="M578" s="198">
        <f t="shared" si="371"/>
        <v>0</v>
      </c>
      <c r="N578" s="198">
        <f t="shared" si="371"/>
        <v>0</v>
      </c>
      <c r="O578" s="198">
        <f t="shared" si="371"/>
        <v>0</v>
      </c>
      <c r="P578" s="198">
        <f t="shared" si="371"/>
        <v>0</v>
      </c>
      <c r="Q578" s="198">
        <f t="shared" si="371"/>
        <v>0</v>
      </c>
      <c r="R578" s="198">
        <f t="shared" si="371"/>
        <v>0</v>
      </c>
      <c r="S578" s="198">
        <f t="shared" si="371"/>
        <v>0</v>
      </c>
      <c r="T578" s="198">
        <f t="shared" si="371"/>
        <v>0</v>
      </c>
      <c r="U578" s="198">
        <f t="shared" si="371"/>
        <v>0</v>
      </c>
      <c r="V578" s="198">
        <f t="shared" si="371"/>
        <v>0</v>
      </c>
      <c r="W578" s="198">
        <f t="shared" si="371"/>
        <v>0</v>
      </c>
      <c r="X578" s="209">
        <f t="shared" si="366"/>
        <v>0</v>
      </c>
      <c r="Y578" s="198">
        <f>SUM(Y568:Y577)</f>
        <v>0</v>
      </c>
      <c r="Z578" s="198">
        <f>SUM(Z568:Z577)</f>
        <v>0</v>
      </c>
      <c r="AA578" s="198">
        <f>SUM(AA568:AA577)</f>
        <v>0</v>
      </c>
      <c r="AB578" s="209">
        <f t="shared" si="368"/>
        <v>0</v>
      </c>
      <c r="AC578" s="198">
        <f>SUM(AC568:AC577)</f>
        <v>0</v>
      </c>
      <c r="AD578" s="198">
        <f>SUM(AD568:AD577)</f>
        <v>0</v>
      </c>
      <c r="AE578" s="198">
        <f t="shared" si="369"/>
        <v>0</v>
      </c>
      <c r="AF578" s="209">
        <f t="shared" si="370"/>
        <v>0</v>
      </c>
    </row>
    <row r="579" spans="1:32" s="120" customFormat="1" outlineLevel="1">
      <c r="B579" s="138"/>
      <c r="C579" s="138"/>
      <c r="D579" s="150"/>
      <c r="E579" s="150"/>
      <c r="F579" s="150"/>
      <c r="G579" s="150"/>
      <c r="H579" s="150"/>
      <c r="I579" s="150"/>
      <c r="J579" s="150"/>
      <c r="K579" s="150"/>
      <c r="L579" s="150"/>
      <c r="M579" s="150"/>
      <c r="N579" s="150"/>
      <c r="O579" s="150"/>
      <c r="P579" s="150"/>
      <c r="Q579" s="150"/>
      <c r="R579" s="150"/>
      <c r="S579" s="150"/>
      <c r="T579" s="150"/>
      <c r="U579" s="150"/>
      <c r="V579" s="150"/>
      <c r="W579" s="136"/>
      <c r="X579" s="150"/>
      <c r="Y579" s="150"/>
      <c r="Z579" s="150"/>
      <c r="AA579" s="150"/>
      <c r="AB579" s="150"/>
      <c r="AC579" s="150"/>
      <c r="AD579" s="150"/>
      <c r="AE579" s="136"/>
    </row>
    <row r="580" spans="1:32" s="120" customFormat="1" outlineLevel="1">
      <c r="B580" s="152"/>
      <c r="C580" s="152" t="s">
        <v>611</v>
      </c>
      <c r="D580" s="153">
        <f t="shared" ref="D580:W580" si="372">D513+D536+D540+D547+D561-D578</f>
        <v>0</v>
      </c>
      <c r="E580" s="153">
        <f t="shared" si="372"/>
        <v>0</v>
      </c>
      <c r="F580" s="153">
        <f t="shared" si="372"/>
        <v>0</v>
      </c>
      <c r="G580" s="153">
        <f t="shared" si="372"/>
        <v>0</v>
      </c>
      <c r="H580" s="153">
        <f t="shared" si="372"/>
        <v>0</v>
      </c>
      <c r="I580" s="153">
        <f t="shared" si="372"/>
        <v>0</v>
      </c>
      <c r="J580" s="153">
        <f t="shared" si="372"/>
        <v>0</v>
      </c>
      <c r="K580" s="153">
        <f t="shared" si="372"/>
        <v>0</v>
      </c>
      <c r="L580" s="153">
        <f t="shared" si="372"/>
        <v>0</v>
      </c>
      <c r="M580" s="153">
        <f t="shared" si="372"/>
        <v>0</v>
      </c>
      <c r="N580" s="153">
        <f t="shared" si="372"/>
        <v>0</v>
      </c>
      <c r="O580" s="153">
        <f t="shared" si="372"/>
        <v>0</v>
      </c>
      <c r="P580" s="153">
        <f t="shared" si="372"/>
        <v>0</v>
      </c>
      <c r="Q580" s="153">
        <f t="shared" si="372"/>
        <v>0</v>
      </c>
      <c r="R580" s="153">
        <f t="shared" si="372"/>
        <v>0</v>
      </c>
      <c r="S580" s="153">
        <f t="shared" si="372"/>
        <v>0</v>
      </c>
      <c r="T580" s="153">
        <f t="shared" si="372"/>
        <v>0</v>
      </c>
      <c r="U580" s="153">
        <f t="shared" si="372"/>
        <v>0</v>
      </c>
      <c r="V580" s="153">
        <f t="shared" si="372"/>
        <v>0</v>
      </c>
      <c r="W580" s="153">
        <f t="shared" si="372"/>
        <v>0</v>
      </c>
      <c r="X580" s="153"/>
      <c r="Y580" s="153">
        <f>Y513+Y536+Y540+Y547+Y561-Y578</f>
        <v>0</v>
      </c>
      <c r="Z580" s="153">
        <f>Z513+Z536+Z540+Z547+Z561-Z578</f>
        <v>0</v>
      </c>
      <c r="AA580" s="153">
        <f>AA513+AA536+AA540+AA547+AA561-AA578</f>
        <v>0</v>
      </c>
      <c r="AB580" s="153"/>
      <c r="AC580" s="153">
        <f>AC513+AC536+AC540+AC547+AC561-AC578</f>
        <v>0</v>
      </c>
      <c r="AD580" s="153">
        <f>AD513+AD536+AD540+AD547+AD561-AD578</f>
        <v>0</v>
      </c>
      <c r="AE580" s="153">
        <f>AE513+AE536+AE540+AE547+AE561-AE578</f>
        <v>0</v>
      </c>
      <c r="AF580" s="153"/>
    </row>
    <row r="581" spans="1:32" s="120" customFormat="1">
      <c r="B581" s="152"/>
      <c r="C581" s="152"/>
      <c r="D581" s="153"/>
      <c r="E581" s="153"/>
      <c r="F581" s="153"/>
      <c r="G581" s="153"/>
      <c r="H581" s="153"/>
      <c r="I581" s="153"/>
      <c r="J581" s="153"/>
      <c r="K581" s="153"/>
      <c r="L581" s="153"/>
      <c r="M581" s="153"/>
      <c r="N581" s="153"/>
      <c r="O581" s="153"/>
      <c r="P581" s="153"/>
      <c r="Q581" s="153"/>
      <c r="R581" s="153"/>
      <c r="S581" s="153"/>
      <c r="T581" s="153"/>
      <c r="U581" s="153"/>
      <c r="V581" s="153"/>
      <c r="W581" s="153"/>
      <c r="X581" s="153"/>
      <c r="Y581" s="153"/>
      <c r="Z581" s="153"/>
      <c r="AA581" s="153"/>
      <c r="AB581" s="153"/>
      <c r="AC581" s="153"/>
      <c r="AD581" s="153"/>
      <c r="AE581" s="151"/>
    </row>
    <row r="582" spans="1:32">
      <c r="A582" s="330"/>
      <c r="B582" s="544" t="s">
        <v>1507</v>
      </c>
      <c r="C582" s="330"/>
      <c r="D582" s="330"/>
      <c r="E582" s="330"/>
      <c r="F582" s="330"/>
      <c r="G582" s="330"/>
      <c r="H582" s="330"/>
      <c r="I582" s="330"/>
      <c r="J582" s="330"/>
      <c r="K582" s="330"/>
      <c r="L582" s="330"/>
      <c r="M582" s="330"/>
      <c r="N582" s="330"/>
      <c r="O582" s="330"/>
      <c r="P582" s="330"/>
      <c r="Q582" s="330"/>
      <c r="R582" s="330"/>
      <c r="S582" s="330"/>
      <c r="T582" s="330"/>
      <c r="U582" s="330"/>
      <c r="V582" s="330"/>
      <c r="W582" s="330"/>
      <c r="X582" s="330"/>
      <c r="Y582" s="330"/>
      <c r="Z582" s="330"/>
      <c r="AA582" s="330"/>
      <c r="AB582" s="330"/>
      <c r="AC582" s="330"/>
      <c r="AD582" s="330"/>
      <c r="AE582" s="330"/>
      <c r="AF582" s="330"/>
    </row>
    <row r="583" spans="1:32" s="126" customFormat="1">
      <c r="A583" s="125"/>
      <c r="B583" s="777" t="s">
        <v>1076</v>
      </c>
      <c r="C583" s="777"/>
      <c r="D583" s="769" t="s">
        <v>1466</v>
      </c>
      <c r="E583" s="770"/>
      <c r="F583" s="770"/>
      <c r="G583" s="771"/>
      <c r="H583" s="540" t="s">
        <v>1466</v>
      </c>
      <c r="I583" s="772" t="s">
        <v>1458</v>
      </c>
      <c r="J583" s="773"/>
      <c r="K583" s="773"/>
      <c r="L583" s="773"/>
      <c r="M583" s="773"/>
      <c r="N583" s="773"/>
      <c r="O583" s="774"/>
      <c r="P583" s="772" t="s">
        <v>1458</v>
      </c>
      <c r="Q583" s="773"/>
      <c r="R583" s="773"/>
      <c r="S583" s="773"/>
      <c r="T583" s="773"/>
      <c r="U583" s="773"/>
      <c r="V583" s="774"/>
      <c r="W583" s="493" t="s">
        <v>1458</v>
      </c>
      <c r="X583" s="104" t="s">
        <v>1480</v>
      </c>
      <c r="Y583" s="493" t="s">
        <v>1457</v>
      </c>
      <c r="Z583" s="493" t="s">
        <v>1457</v>
      </c>
      <c r="AA583" s="493" t="s">
        <v>1457</v>
      </c>
      <c r="AB583" s="104" t="s">
        <v>1478</v>
      </c>
      <c r="AC583" s="493" t="s">
        <v>1456</v>
      </c>
      <c r="AD583" s="493" t="s">
        <v>1456</v>
      </c>
      <c r="AE583" s="493" t="s">
        <v>1456</v>
      </c>
      <c r="AF583" s="104" t="s">
        <v>1476</v>
      </c>
    </row>
    <row r="584" spans="1:32" s="128" customFormat="1">
      <c r="A584" s="127"/>
      <c r="B584" s="777"/>
      <c r="C584" s="777"/>
      <c r="D584" s="100" t="s">
        <v>1420</v>
      </c>
      <c r="E584" s="101" t="s">
        <v>1421</v>
      </c>
      <c r="F584" s="101" t="s">
        <v>646</v>
      </c>
      <c r="G584" s="101" t="s">
        <v>647</v>
      </c>
      <c r="H584" s="102" t="s">
        <v>1422</v>
      </c>
      <c r="I584" s="101" t="s">
        <v>1423</v>
      </c>
      <c r="J584" s="101" t="s">
        <v>650</v>
      </c>
      <c r="K584" s="101" t="s">
        <v>651</v>
      </c>
      <c r="L584" s="101" t="s">
        <v>652</v>
      </c>
      <c r="M584" s="101" t="s">
        <v>653</v>
      </c>
      <c r="N584" s="101" t="s">
        <v>654</v>
      </c>
      <c r="O584" s="101" t="s">
        <v>1424</v>
      </c>
      <c r="P584" s="101" t="s">
        <v>1425</v>
      </c>
      <c r="Q584" s="101" t="s">
        <v>656</v>
      </c>
      <c r="R584" s="101" t="s">
        <v>657</v>
      </c>
      <c r="S584" s="101" t="s">
        <v>658</v>
      </c>
      <c r="T584" s="101" t="s">
        <v>646</v>
      </c>
      <c r="U584" s="101" t="s">
        <v>647</v>
      </c>
      <c r="V584" s="103" t="s">
        <v>1426</v>
      </c>
      <c r="W584" s="103" t="s">
        <v>1422</v>
      </c>
      <c r="X584" s="104" t="s">
        <v>608</v>
      </c>
      <c r="Y584" s="103" t="s">
        <v>1424</v>
      </c>
      <c r="Z584" s="103" t="s">
        <v>661</v>
      </c>
      <c r="AA584" s="103" t="s">
        <v>1422</v>
      </c>
      <c r="AB584" s="104" t="s">
        <v>608</v>
      </c>
      <c r="AC584" s="103" t="s">
        <v>1424</v>
      </c>
      <c r="AD584" s="103" t="s">
        <v>661</v>
      </c>
      <c r="AE584" s="103" t="s">
        <v>1422</v>
      </c>
      <c r="AF584" s="104" t="s">
        <v>608</v>
      </c>
    </row>
    <row r="585" spans="1:32" ht="12.95" customHeight="1" outlineLevel="1">
      <c r="A585" s="325"/>
      <c r="B585" s="331" t="s">
        <v>1079</v>
      </c>
      <c r="C585" s="332" t="s">
        <v>1061</v>
      </c>
      <c r="D585" s="198">
        <f>SUM(D586:D589)</f>
        <v>0</v>
      </c>
      <c r="E585" s="198">
        <f>SUM(E586:E589)</f>
        <v>0</v>
      </c>
      <c r="F585" s="198">
        <f>SUM(F586:F589)</f>
        <v>0</v>
      </c>
      <c r="G585" s="198">
        <f>SUM(G586:G589)</f>
        <v>0</v>
      </c>
      <c r="H585" s="198">
        <f>SUM(D585:G585)</f>
        <v>0</v>
      </c>
      <c r="I585" s="198">
        <f t="shared" ref="I585:N585" si="373">SUM(I586:I589)</f>
        <v>0</v>
      </c>
      <c r="J585" s="198">
        <f t="shared" si="373"/>
        <v>0</v>
      </c>
      <c r="K585" s="198">
        <f t="shared" si="373"/>
        <v>0</v>
      </c>
      <c r="L585" s="198">
        <f t="shared" si="373"/>
        <v>0</v>
      </c>
      <c r="M585" s="198">
        <f t="shared" si="373"/>
        <v>0</v>
      </c>
      <c r="N585" s="198">
        <f t="shared" si="373"/>
        <v>0</v>
      </c>
      <c r="O585" s="200">
        <f t="shared" ref="O585:O645" si="374">SUM(I585:N585)</f>
        <v>0</v>
      </c>
      <c r="P585" s="198">
        <f t="shared" ref="P585:U585" si="375">SUM(P586:P589)</f>
        <v>0</v>
      </c>
      <c r="Q585" s="198">
        <f t="shared" si="375"/>
        <v>0</v>
      </c>
      <c r="R585" s="198">
        <f t="shared" si="375"/>
        <v>0</v>
      </c>
      <c r="S585" s="198">
        <f t="shared" si="375"/>
        <v>0</v>
      </c>
      <c r="T585" s="198">
        <f t="shared" si="375"/>
        <v>0</v>
      </c>
      <c r="U585" s="198">
        <f t="shared" si="375"/>
        <v>0</v>
      </c>
      <c r="V585" s="200">
        <f t="shared" ref="V585:V645" si="376">SUM(P585:U585)</f>
        <v>0</v>
      </c>
      <c r="W585" s="200">
        <f t="shared" ref="W585:W645" si="377">O585+V585</f>
        <v>0</v>
      </c>
      <c r="X585" s="209">
        <f t="shared" ref="X585:X645" si="378">IF(H585=0,0,W585/H585-1)</f>
        <v>0</v>
      </c>
      <c r="Y585" s="198">
        <f>SUM(Y586:Y589)</f>
        <v>0</v>
      </c>
      <c r="Z585" s="198">
        <f>SUM(Z586:Z589)</f>
        <v>0</v>
      </c>
      <c r="AA585" s="198">
        <f>SUM(AA586:AA589)</f>
        <v>0</v>
      </c>
      <c r="AB585" s="209">
        <f t="shared" ref="AB585:AB645" si="379">IF(W585=0,0,AA585/W585-1)</f>
        <v>0</v>
      </c>
      <c r="AC585" s="198">
        <f>SUM(AC586:AC589)</f>
        <v>0</v>
      </c>
      <c r="AD585" s="198">
        <f>SUM(AD586:AD589)</f>
        <v>0</v>
      </c>
      <c r="AE585" s="198">
        <f>SUM(AE586:AE589)</f>
        <v>0</v>
      </c>
      <c r="AF585" s="209">
        <f t="shared" ref="AF585:AF645" si="380">IF(AA585=0,0,AE585/AA585-1)</f>
        <v>0</v>
      </c>
    </row>
    <row r="586" spans="1:32" ht="12.95" customHeight="1" outlineLevel="2">
      <c r="A586" s="325"/>
      <c r="B586" s="331"/>
      <c r="C586" s="333" t="s">
        <v>734</v>
      </c>
      <c r="D586" s="95"/>
      <c r="E586" s="95"/>
      <c r="F586" s="95"/>
      <c r="G586" s="95"/>
      <c r="H586" s="198">
        <f t="shared" ref="H586:H650" si="381">SUM(D586:G586)</f>
        <v>0</v>
      </c>
      <c r="I586" s="95"/>
      <c r="J586" s="95"/>
      <c r="K586" s="95"/>
      <c r="L586" s="95"/>
      <c r="M586" s="95"/>
      <c r="N586" s="95"/>
      <c r="O586" s="201">
        <f t="shared" si="374"/>
        <v>0</v>
      </c>
      <c r="P586" s="95"/>
      <c r="Q586" s="95"/>
      <c r="R586" s="95"/>
      <c r="S586" s="95"/>
      <c r="T586" s="95"/>
      <c r="U586" s="95"/>
      <c r="V586" s="201">
        <f t="shared" si="376"/>
        <v>0</v>
      </c>
      <c r="W586" s="200">
        <f t="shared" si="377"/>
        <v>0</v>
      </c>
      <c r="X586" s="308">
        <f t="shared" si="378"/>
        <v>0</v>
      </c>
      <c r="Y586" s="95"/>
      <c r="Z586" s="95"/>
      <c r="AA586" s="198">
        <f>Y586+Z586</f>
        <v>0</v>
      </c>
      <c r="AB586" s="308">
        <f t="shared" si="379"/>
        <v>0</v>
      </c>
      <c r="AC586" s="95"/>
      <c r="AD586" s="95"/>
      <c r="AE586" s="198">
        <f>AC586+AD586</f>
        <v>0</v>
      </c>
      <c r="AF586" s="308">
        <f t="shared" si="380"/>
        <v>0</v>
      </c>
    </row>
    <row r="587" spans="1:32" ht="12.95" customHeight="1" outlineLevel="2">
      <c r="A587" s="325"/>
      <c r="B587" s="331"/>
      <c r="C587" s="333" t="s">
        <v>1062</v>
      </c>
      <c r="D587" s="95"/>
      <c r="E587" s="95"/>
      <c r="F587" s="95"/>
      <c r="G587" s="95"/>
      <c r="H587" s="198">
        <f t="shared" si="381"/>
        <v>0</v>
      </c>
      <c r="I587" s="95"/>
      <c r="J587" s="95"/>
      <c r="K587" s="95"/>
      <c r="L587" s="95"/>
      <c r="M587" s="95"/>
      <c r="N587" s="95"/>
      <c r="O587" s="201">
        <f t="shared" si="374"/>
        <v>0</v>
      </c>
      <c r="P587" s="95"/>
      <c r="Q587" s="95"/>
      <c r="R587" s="95"/>
      <c r="S587" s="95"/>
      <c r="T587" s="95"/>
      <c r="U587" s="95"/>
      <c r="V587" s="201">
        <f t="shared" si="376"/>
        <v>0</v>
      </c>
      <c r="W587" s="200">
        <f t="shared" si="377"/>
        <v>0</v>
      </c>
      <c r="X587" s="308">
        <f t="shared" si="378"/>
        <v>0</v>
      </c>
      <c r="Y587" s="95"/>
      <c r="Z587" s="95"/>
      <c r="AA587" s="198">
        <f>Y587+Z587</f>
        <v>0</v>
      </c>
      <c r="AB587" s="308">
        <f t="shared" si="379"/>
        <v>0</v>
      </c>
      <c r="AC587" s="95"/>
      <c r="AD587" s="95"/>
      <c r="AE587" s="198">
        <f>AC587+AD587</f>
        <v>0</v>
      </c>
      <c r="AF587" s="308">
        <f t="shared" si="380"/>
        <v>0</v>
      </c>
    </row>
    <row r="588" spans="1:32" ht="12.95" customHeight="1" outlineLevel="2">
      <c r="A588" s="325"/>
      <c r="B588" s="331"/>
      <c r="C588" s="333" t="s">
        <v>1063</v>
      </c>
      <c r="D588" s="95"/>
      <c r="E588" s="95"/>
      <c r="F588" s="95"/>
      <c r="G588" s="95"/>
      <c r="H588" s="198">
        <f t="shared" si="381"/>
        <v>0</v>
      </c>
      <c r="I588" s="95"/>
      <c r="J588" s="95"/>
      <c r="K588" s="95"/>
      <c r="L588" s="95"/>
      <c r="M588" s="95"/>
      <c r="N588" s="95"/>
      <c r="O588" s="201">
        <f t="shared" si="374"/>
        <v>0</v>
      </c>
      <c r="P588" s="95"/>
      <c r="Q588" s="95"/>
      <c r="R588" s="95"/>
      <c r="S588" s="95"/>
      <c r="T588" s="95"/>
      <c r="U588" s="95"/>
      <c r="V588" s="201">
        <f t="shared" si="376"/>
        <v>0</v>
      </c>
      <c r="W588" s="200">
        <f t="shared" si="377"/>
        <v>0</v>
      </c>
      <c r="X588" s="308">
        <f t="shared" si="378"/>
        <v>0</v>
      </c>
      <c r="Y588" s="95"/>
      <c r="Z588" s="95"/>
      <c r="AA588" s="198">
        <f>Y588+Z588</f>
        <v>0</v>
      </c>
      <c r="AB588" s="308">
        <f t="shared" si="379"/>
        <v>0</v>
      </c>
      <c r="AC588" s="95"/>
      <c r="AD588" s="95"/>
      <c r="AE588" s="198">
        <f>AC588+AD588</f>
        <v>0</v>
      </c>
      <c r="AF588" s="308">
        <f t="shared" si="380"/>
        <v>0</v>
      </c>
    </row>
    <row r="589" spans="1:32" ht="12.95" customHeight="1" outlineLevel="2">
      <c r="A589" s="325"/>
      <c r="B589" s="331"/>
      <c r="C589" s="333" t="s">
        <v>1064</v>
      </c>
      <c r="D589" s="95"/>
      <c r="E589" s="95"/>
      <c r="F589" s="95"/>
      <c r="G589" s="95"/>
      <c r="H589" s="198">
        <f t="shared" si="381"/>
        <v>0</v>
      </c>
      <c r="I589" s="95"/>
      <c r="J589" s="95"/>
      <c r="K589" s="95"/>
      <c r="L589" s="95"/>
      <c r="M589" s="95"/>
      <c r="N589" s="95"/>
      <c r="O589" s="201">
        <f t="shared" si="374"/>
        <v>0</v>
      </c>
      <c r="P589" s="95"/>
      <c r="Q589" s="95"/>
      <c r="R589" s="95"/>
      <c r="S589" s="95"/>
      <c r="T589" s="95"/>
      <c r="U589" s="95"/>
      <c r="V589" s="201">
        <f t="shared" si="376"/>
        <v>0</v>
      </c>
      <c r="W589" s="200">
        <f t="shared" si="377"/>
        <v>0</v>
      </c>
      <c r="X589" s="308">
        <f t="shared" si="378"/>
        <v>0</v>
      </c>
      <c r="Y589" s="95"/>
      <c r="Z589" s="95"/>
      <c r="AA589" s="198">
        <f>Y589+Z589</f>
        <v>0</v>
      </c>
      <c r="AB589" s="308">
        <f t="shared" si="379"/>
        <v>0</v>
      </c>
      <c r="AC589" s="95"/>
      <c r="AD589" s="95"/>
      <c r="AE589" s="198">
        <f>AC589+AD589</f>
        <v>0</v>
      </c>
      <c r="AF589" s="308">
        <f t="shared" si="380"/>
        <v>0</v>
      </c>
    </row>
    <row r="590" spans="1:32" ht="12.95" customHeight="1" outlineLevel="1">
      <c r="A590" s="325"/>
      <c r="B590" s="331" t="s">
        <v>1080</v>
      </c>
      <c r="C590" s="334" t="s">
        <v>1065</v>
      </c>
      <c r="D590" s="198">
        <f>SUM(D591:D593)</f>
        <v>0</v>
      </c>
      <c r="E590" s="198">
        <f>SUM(E591:E593)</f>
        <v>0</v>
      </c>
      <c r="F590" s="198">
        <f>SUM(F591:F593)</f>
        <v>0</v>
      </c>
      <c r="G590" s="198">
        <f>SUM(G591:G593)</f>
        <v>0</v>
      </c>
      <c r="H590" s="198">
        <f t="shared" si="381"/>
        <v>0</v>
      </c>
      <c r="I590" s="198">
        <f t="shared" ref="I590:N590" si="382">SUM(I591:I593)</f>
        <v>0</v>
      </c>
      <c r="J590" s="198">
        <f t="shared" si="382"/>
        <v>0</v>
      </c>
      <c r="K590" s="198">
        <f t="shared" si="382"/>
        <v>0</v>
      </c>
      <c r="L590" s="198">
        <f t="shared" si="382"/>
        <v>0</v>
      </c>
      <c r="M590" s="198">
        <f t="shared" si="382"/>
        <v>0</v>
      </c>
      <c r="N590" s="198">
        <f t="shared" si="382"/>
        <v>0</v>
      </c>
      <c r="O590" s="200">
        <f t="shared" si="374"/>
        <v>0</v>
      </c>
      <c r="P590" s="198">
        <f t="shared" ref="P590:U590" si="383">SUM(P591:P593)</f>
        <v>0</v>
      </c>
      <c r="Q590" s="198">
        <f t="shared" si="383"/>
        <v>0</v>
      </c>
      <c r="R590" s="198">
        <f t="shared" si="383"/>
        <v>0</v>
      </c>
      <c r="S590" s="198">
        <f t="shared" si="383"/>
        <v>0</v>
      </c>
      <c r="T590" s="198">
        <f t="shared" si="383"/>
        <v>0</v>
      </c>
      <c r="U590" s="198">
        <f t="shared" si="383"/>
        <v>0</v>
      </c>
      <c r="V590" s="200">
        <f t="shared" si="376"/>
        <v>0</v>
      </c>
      <c r="W590" s="200">
        <f t="shared" si="377"/>
        <v>0</v>
      </c>
      <c r="X590" s="209">
        <f t="shared" si="378"/>
        <v>0</v>
      </c>
      <c r="Y590" s="198">
        <f>SUM(Y591:Y593)</f>
        <v>0</v>
      </c>
      <c r="Z590" s="198">
        <f>SUM(Z591:Z593)</f>
        <v>0</v>
      </c>
      <c r="AA590" s="198">
        <f>SUM(AA591:AA593)</f>
        <v>0</v>
      </c>
      <c r="AB590" s="209">
        <f t="shared" si="379"/>
        <v>0</v>
      </c>
      <c r="AC590" s="198">
        <f>SUM(AC591:AC593)</f>
        <v>0</v>
      </c>
      <c r="AD590" s="198">
        <f>SUM(AD591:AD593)</f>
        <v>0</v>
      </c>
      <c r="AE590" s="198">
        <f>SUM(AE591:AE593)</f>
        <v>0</v>
      </c>
      <c r="AF590" s="209">
        <f t="shared" si="380"/>
        <v>0</v>
      </c>
    </row>
    <row r="591" spans="1:32" ht="12.95" customHeight="1" outlineLevel="2">
      <c r="A591" s="325"/>
      <c r="B591" s="331"/>
      <c r="C591" s="333" t="s">
        <v>1066</v>
      </c>
      <c r="D591" s="95"/>
      <c r="E591" s="95"/>
      <c r="F591" s="95"/>
      <c r="G591" s="95"/>
      <c r="H591" s="198">
        <f t="shared" si="381"/>
        <v>0</v>
      </c>
      <c r="I591" s="95"/>
      <c r="J591" s="95"/>
      <c r="K591" s="95"/>
      <c r="L591" s="95"/>
      <c r="M591" s="95"/>
      <c r="N591" s="95"/>
      <c r="O591" s="201">
        <f t="shared" si="374"/>
        <v>0</v>
      </c>
      <c r="P591" s="95"/>
      <c r="Q591" s="95"/>
      <c r="R591" s="95"/>
      <c r="S591" s="95"/>
      <c r="T591" s="95"/>
      <c r="U591" s="95"/>
      <c r="V591" s="201">
        <f t="shared" si="376"/>
        <v>0</v>
      </c>
      <c r="W591" s="200">
        <f t="shared" si="377"/>
        <v>0</v>
      </c>
      <c r="X591" s="308">
        <f t="shared" si="378"/>
        <v>0</v>
      </c>
      <c r="Y591" s="95"/>
      <c r="Z591" s="95"/>
      <c r="AA591" s="198">
        <f t="shared" ref="AA591:AA654" si="384">Y591+Z591</f>
        <v>0</v>
      </c>
      <c r="AB591" s="308">
        <f t="shared" si="379"/>
        <v>0</v>
      </c>
      <c r="AC591" s="95"/>
      <c r="AD591" s="95"/>
      <c r="AE591" s="198">
        <f>AC591+AD591</f>
        <v>0</v>
      </c>
      <c r="AF591" s="308">
        <f t="shared" si="380"/>
        <v>0</v>
      </c>
    </row>
    <row r="592" spans="1:32" ht="12.95" customHeight="1" outlineLevel="2">
      <c r="A592" s="325"/>
      <c r="B592" s="331"/>
      <c r="C592" s="333" t="s">
        <v>1067</v>
      </c>
      <c r="D592" s="95"/>
      <c r="E592" s="95"/>
      <c r="F592" s="95"/>
      <c r="G592" s="95"/>
      <c r="H592" s="198">
        <f>SUM(D592:G592)</f>
        <v>0</v>
      </c>
      <c r="I592" s="95"/>
      <c r="J592" s="95"/>
      <c r="K592" s="95"/>
      <c r="L592" s="95"/>
      <c r="M592" s="95"/>
      <c r="N592" s="95"/>
      <c r="O592" s="201">
        <f>SUM(I592:N592)</f>
        <v>0</v>
      </c>
      <c r="P592" s="95"/>
      <c r="Q592" s="95"/>
      <c r="R592" s="95"/>
      <c r="S592" s="95"/>
      <c r="T592" s="95"/>
      <c r="U592" s="95"/>
      <c r="V592" s="201">
        <f>SUM(P592:U592)</f>
        <v>0</v>
      </c>
      <c r="W592" s="200">
        <f>O592+V592</f>
        <v>0</v>
      </c>
      <c r="X592" s="308">
        <f>IF(H592=0,0,W592/H592-1)</f>
        <v>0</v>
      </c>
      <c r="Y592" s="95"/>
      <c r="Z592" s="95"/>
      <c r="AA592" s="198">
        <f>Y592+Z592</f>
        <v>0</v>
      </c>
      <c r="AB592" s="308">
        <f>IF(W592=0,0,AA592/W592-1)</f>
        <v>0</v>
      </c>
      <c r="AC592" s="95"/>
      <c r="AD592" s="95"/>
      <c r="AE592" s="198">
        <f>AC592+AD592</f>
        <v>0</v>
      </c>
      <c r="AF592" s="308">
        <f>IF(AA592=0,0,AE592/AA592-1)</f>
        <v>0</v>
      </c>
    </row>
    <row r="593" spans="1:32" ht="12.95" customHeight="1" outlineLevel="2">
      <c r="A593" s="325"/>
      <c r="B593" s="331"/>
      <c r="C593" s="333" t="s">
        <v>1503</v>
      </c>
      <c r="D593" s="95"/>
      <c r="E593" s="95"/>
      <c r="F593" s="95"/>
      <c r="G593" s="95"/>
      <c r="H593" s="198">
        <f t="shared" si="381"/>
        <v>0</v>
      </c>
      <c r="I593" s="95"/>
      <c r="J593" s="95"/>
      <c r="K593" s="95"/>
      <c r="L593" s="95"/>
      <c r="M593" s="95"/>
      <c r="N593" s="95"/>
      <c r="O593" s="201">
        <f t="shared" si="374"/>
        <v>0</v>
      </c>
      <c r="P593" s="95"/>
      <c r="Q593" s="95"/>
      <c r="R593" s="95"/>
      <c r="S593" s="95"/>
      <c r="T593" s="95"/>
      <c r="U593" s="95"/>
      <c r="V593" s="201">
        <f t="shared" si="376"/>
        <v>0</v>
      </c>
      <c r="W593" s="200">
        <f t="shared" si="377"/>
        <v>0</v>
      </c>
      <c r="X593" s="308">
        <f t="shared" si="378"/>
        <v>0</v>
      </c>
      <c r="Y593" s="95"/>
      <c r="Z593" s="95"/>
      <c r="AA593" s="198">
        <f t="shared" si="384"/>
        <v>0</v>
      </c>
      <c r="AB593" s="308">
        <f t="shared" si="379"/>
        <v>0</v>
      </c>
      <c r="AC593" s="95"/>
      <c r="AD593" s="95"/>
      <c r="AE593" s="198">
        <f>AC593+AD593</f>
        <v>0</v>
      </c>
      <c r="AF593" s="308">
        <f t="shared" si="380"/>
        <v>0</v>
      </c>
    </row>
    <row r="594" spans="1:32" ht="12.95" customHeight="1" outlineLevel="1">
      <c r="A594" s="325"/>
      <c r="B594" s="331" t="s">
        <v>1096</v>
      </c>
      <c r="C594" s="331" t="s">
        <v>1013</v>
      </c>
      <c r="D594" s="198">
        <f>SUM(D595:D609)</f>
        <v>0</v>
      </c>
      <c r="E594" s="198">
        <f>SUM(E595:E609)</f>
        <v>0</v>
      </c>
      <c r="F594" s="198">
        <f>SUM(F595:F609)</f>
        <v>0</v>
      </c>
      <c r="G594" s="198">
        <f>SUM(G595:G609)</f>
        <v>0</v>
      </c>
      <c r="H594" s="198">
        <f t="shared" si="381"/>
        <v>0</v>
      </c>
      <c r="I594" s="198">
        <f t="shared" ref="I594:N594" si="385">SUM(I595:I609)</f>
        <v>0</v>
      </c>
      <c r="J594" s="198">
        <f t="shared" si="385"/>
        <v>0</v>
      </c>
      <c r="K594" s="198">
        <f t="shared" si="385"/>
        <v>0</v>
      </c>
      <c r="L594" s="198">
        <f t="shared" si="385"/>
        <v>0</v>
      </c>
      <c r="M594" s="198">
        <f t="shared" si="385"/>
        <v>0</v>
      </c>
      <c r="N594" s="198">
        <f t="shared" si="385"/>
        <v>0</v>
      </c>
      <c r="O594" s="200">
        <f t="shared" si="374"/>
        <v>0</v>
      </c>
      <c r="P594" s="198">
        <f t="shared" ref="P594:U594" si="386">SUM(P595:P609)</f>
        <v>0</v>
      </c>
      <c r="Q594" s="198">
        <f t="shared" si="386"/>
        <v>0</v>
      </c>
      <c r="R594" s="198">
        <f t="shared" si="386"/>
        <v>0</v>
      </c>
      <c r="S594" s="198">
        <f t="shared" si="386"/>
        <v>0</v>
      </c>
      <c r="T594" s="198">
        <f t="shared" si="386"/>
        <v>0</v>
      </c>
      <c r="U594" s="198">
        <f t="shared" si="386"/>
        <v>0</v>
      </c>
      <c r="V594" s="200">
        <f t="shared" si="376"/>
        <v>0</v>
      </c>
      <c r="W594" s="200">
        <f t="shared" si="377"/>
        <v>0</v>
      </c>
      <c r="X594" s="209">
        <f t="shared" si="378"/>
        <v>0</v>
      </c>
      <c r="Y594" s="198">
        <f>SUM(Y595:Y609)</f>
        <v>0</v>
      </c>
      <c r="Z594" s="198">
        <f>SUM(Z595:Z609)</f>
        <v>0</v>
      </c>
      <c r="AA594" s="198">
        <f>SUM(AA595:AA609)</f>
        <v>0</v>
      </c>
      <c r="AB594" s="209">
        <f t="shared" si="379"/>
        <v>0</v>
      </c>
      <c r="AC594" s="198">
        <f>SUM(AC595:AC609)</f>
        <v>0</v>
      </c>
      <c r="AD594" s="198">
        <f>SUM(AD595:AD609)</f>
        <v>0</v>
      </c>
      <c r="AE594" s="198">
        <f>SUM(AE595:AE609)</f>
        <v>0</v>
      </c>
      <c r="AF594" s="209">
        <f t="shared" si="380"/>
        <v>0</v>
      </c>
    </row>
    <row r="595" spans="1:32" ht="12.95" customHeight="1" outlineLevel="2">
      <c r="A595" s="325"/>
      <c r="B595" s="331"/>
      <c r="C595" s="335" t="s">
        <v>1014</v>
      </c>
      <c r="D595" s="95"/>
      <c r="E595" s="95"/>
      <c r="F595" s="95"/>
      <c r="G595" s="95"/>
      <c r="H595" s="198">
        <f t="shared" si="381"/>
        <v>0</v>
      </c>
      <c r="I595" s="95"/>
      <c r="J595" s="95"/>
      <c r="K595" s="95"/>
      <c r="L595" s="95"/>
      <c r="M595" s="95"/>
      <c r="N595" s="95"/>
      <c r="O595" s="201">
        <f t="shared" si="374"/>
        <v>0</v>
      </c>
      <c r="P595" s="95"/>
      <c r="Q595" s="95"/>
      <c r="R595" s="95"/>
      <c r="S595" s="95"/>
      <c r="T595" s="95"/>
      <c r="U595" s="95"/>
      <c r="V595" s="201">
        <f t="shared" si="376"/>
        <v>0</v>
      </c>
      <c r="W595" s="200">
        <f t="shared" si="377"/>
        <v>0</v>
      </c>
      <c r="X595" s="308">
        <f t="shared" si="378"/>
        <v>0</v>
      </c>
      <c r="Y595" s="95"/>
      <c r="Z595" s="95"/>
      <c r="AA595" s="198">
        <f t="shared" si="384"/>
        <v>0</v>
      </c>
      <c r="AB595" s="308">
        <f t="shared" si="379"/>
        <v>0</v>
      </c>
      <c r="AC595" s="95"/>
      <c r="AD595" s="95"/>
      <c r="AE595" s="198">
        <f t="shared" ref="AE595:AE609" si="387">AC595+AD595</f>
        <v>0</v>
      </c>
      <c r="AF595" s="308">
        <f t="shared" si="380"/>
        <v>0</v>
      </c>
    </row>
    <row r="596" spans="1:32" ht="12.95" customHeight="1" outlineLevel="2">
      <c r="A596" s="325"/>
      <c r="B596" s="331"/>
      <c r="C596" s="335" t="s">
        <v>1015</v>
      </c>
      <c r="D596" s="95"/>
      <c r="E596" s="95"/>
      <c r="F596" s="95"/>
      <c r="G596" s="95"/>
      <c r="H596" s="198">
        <f t="shared" si="381"/>
        <v>0</v>
      </c>
      <c r="I596" s="95"/>
      <c r="J596" s="95"/>
      <c r="K596" s="95"/>
      <c r="L596" s="95"/>
      <c r="M596" s="95"/>
      <c r="N596" s="95"/>
      <c r="O596" s="201">
        <f t="shared" si="374"/>
        <v>0</v>
      </c>
      <c r="P596" s="95"/>
      <c r="Q596" s="95"/>
      <c r="R596" s="95"/>
      <c r="S596" s="95"/>
      <c r="T596" s="95"/>
      <c r="U596" s="95"/>
      <c r="V596" s="201">
        <f t="shared" si="376"/>
        <v>0</v>
      </c>
      <c r="W596" s="200">
        <f t="shared" si="377"/>
        <v>0</v>
      </c>
      <c r="X596" s="308">
        <f t="shared" si="378"/>
        <v>0</v>
      </c>
      <c r="Y596" s="95"/>
      <c r="Z596" s="95"/>
      <c r="AA596" s="198">
        <f t="shared" si="384"/>
        <v>0</v>
      </c>
      <c r="AB596" s="308">
        <f t="shared" si="379"/>
        <v>0</v>
      </c>
      <c r="AC596" s="95"/>
      <c r="AD596" s="95"/>
      <c r="AE596" s="198">
        <f t="shared" si="387"/>
        <v>0</v>
      </c>
      <c r="AF596" s="308">
        <f t="shared" si="380"/>
        <v>0</v>
      </c>
    </row>
    <row r="597" spans="1:32" ht="12.95" customHeight="1" outlineLevel="2">
      <c r="A597" s="325"/>
      <c r="B597" s="331"/>
      <c r="C597" s="335" t="s">
        <v>1016</v>
      </c>
      <c r="D597" s="95"/>
      <c r="E597" s="95"/>
      <c r="F597" s="95"/>
      <c r="G597" s="95"/>
      <c r="H597" s="198">
        <f t="shared" si="381"/>
        <v>0</v>
      </c>
      <c r="I597" s="95"/>
      <c r="J597" s="95"/>
      <c r="K597" s="95"/>
      <c r="L597" s="95"/>
      <c r="M597" s="95"/>
      <c r="N597" s="95"/>
      <c r="O597" s="201">
        <f t="shared" si="374"/>
        <v>0</v>
      </c>
      <c r="P597" s="95"/>
      <c r="Q597" s="95"/>
      <c r="R597" s="95"/>
      <c r="S597" s="95"/>
      <c r="T597" s="95"/>
      <c r="U597" s="95"/>
      <c r="V597" s="201">
        <f t="shared" si="376"/>
        <v>0</v>
      </c>
      <c r="W597" s="200">
        <f t="shared" si="377"/>
        <v>0</v>
      </c>
      <c r="X597" s="308">
        <f t="shared" si="378"/>
        <v>0</v>
      </c>
      <c r="Y597" s="95"/>
      <c r="Z597" s="95"/>
      <c r="AA597" s="198">
        <f t="shared" si="384"/>
        <v>0</v>
      </c>
      <c r="AB597" s="308">
        <f t="shared" si="379"/>
        <v>0</v>
      </c>
      <c r="AC597" s="95"/>
      <c r="AD597" s="95"/>
      <c r="AE597" s="198">
        <f t="shared" si="387"/>
        <v>0</v>
      </c>
      <c r="AF597" s="308">
        <f t="shared" si="380"/>
        <v>0</v>
      </c>
    </row>
    <row r="598" spans="1:32" ht="12.95" customHeight="1" outlineLevel="2">
      <c r="A598" s="325"/>
      <c r="B598" s="331"/>
      <c r="C598" s="335" t="s">
        <v>1017</v>
      </c>
      <c r="D598" s="95"/>
      <c r="E598" s="95"/>
      <c r="F598" s="95"/>
      <c r="G598" s="95"/>
      <c r="H598" s="198">
        <f t="shared" si="381"/>
        <v>0</v>
      </c>
      <c r="I598" s="95"/>
      <c r="J598" s="95"/>
      <c r="K598" s="95"/>
      <c r="L598" s="95"/>
      <c r="M598" s="95"/>
      <c r="N598" s="95"/>
      <c r="O598" s="201">
        <f t="shared" si="374"/>
        <v>0</v>
      </c>
      <c r="P598" s="95"/>
      <c r="Q598" s="95"/>
      <c r="R598" s="95"/>
      <c r="S598" s="95"/>
      <c r="T598" s="95"/>
      <c r="U598" s="95"/>
      <c r="V598" s="201">
        <f t="shared" si="376"/>
        <v>0</v>
      </c>
      <c r="W598" s="200">
        <f t="shared" si="377"/>
        <v>0</v>
      </c>
      <c r="X598" s="308">
        <f t="shared" si="378"/>
        <v>0</v>
      </c>
      <c r="Y598" s="95"/>
      <c r="Z598" s="95"/>
      <c r="AA598" s="198">
        <f t="shared" si="384"/>
        <v>0</v>
      </c>
      <c r="AB598" s="308">
        <f t="shared" si="379"/>
        <v>0</v>
      </c>
      <c r="AC598" s="95"/>
      <c r="AD598" s="95"/>
      <c r="AE598" s="198">
        <f t="shared" si="387"/>
        <v>0</v>
      </c>
      <c r="AF598" s="308">
        <f t="shared" si="380"/>
        <v>0</v>
      </c>
    </row>
    <row r="599" spans="1:32" ht="12.95" customHeight="1" outlineLevel="2">
      <c r="A599" s="325"/>
      <c r="B599" s="331"/>
      <c r="C599" s="335" t="s">
        <v>1018</v>
      </c>
      <c r="D599" s="95"/>
      <c r="E599" s="95"/>
      <c r="F599" s="95"/>
      <c r="G599" s="95"/>
      <c r="H599" s="198">
        <f t="shared" si="381"/>
        <v>0</v>
      </c>
      <c r="I599" s="95"/>
      <c r="J599" s="95"/>
      <c r="K599" s="95"/>
      <c r="L599" s="95"/>
      <c r="M599" s="95"/>
      <c r="N599" s="95"/>
      <c r="O599" s="201">
        <f t="shared" si="374"/>
        <v>0</v>
      </c>
      <c r="P599" s="95"/>
      <c r="Q599" s="95"/>
      <c r="R599" s="95"/>
      <c r="S599" s="95"/>
      <c r="T599" s="95"/>
      <c r="U599" s="95"/>
      <c r="V599" s="201">
        <f t="shared" si="376"/>
        <v>0</v>
      </c>
      <c r="W599" s="200">
        <f t="shared" si="377"/>
        <v>0</v>
      </c>
      <c r="X599" s="308">
        <f t="shared" si="378"/>
        <v>0</v>
      </c>
      <c r="Y599" s="95"/>
      <c r="Z599" s="95"/>
      <c r="AA599" s="198">
        <f t="shared" si="384"/>
        <v>0</v>
      </c>
      <c r="AB599" s="308">
        <f t="shared" si="379"/>
        <v>0</v>
      </c>
      <c r="AC599" s="95"/>
      <c r="AD599" s="95"/>
      <c r="AE599" s="198">
        <f t="shared" si="387"/>
        <v>0</v>
      </c>
      <c r="AF599" s="308">
        <f t="shared" si="380"/>
        <v>0</v>
      </c>
    </row>
    <row r="600" spans="1:32" ht="12.95" customHeight="1" outlineLevel="2">
      <c r="A600" s="325"/>
      <c r="B600" s="331"/>
      <c r="C600" s="335" t="s">
        <v>1019</v>
      </c>
      <c r="D600" s="95"/>
      <c r="E600" s="95"/>
      <c r="F600" s="95"/>
      <c r="G600" s="95"/>
      <c r="H600" s="198">
        <f t="shared" si="381"/>
        <v>0</v>
      </c>
      <c r="I600" s="95"/>
      <c r="J600" s="95"/>
      <c r="K600" s="95"/>
      <c r="L600" s="95"/>
      <c r="M600" s="95"/>
      <c r="N600" s="95"/>
      <c r="O600" s="201">
        <f t="shared" si="374"/>
        <v>0</v>
      </c>
      <c r="P600" s="95"/>
      <c r="Q600" s="95"/>
      <c r="R600" s="95"/>
      <c r="S600" s="95"/>
      <c r="T600" s="95"/>
      <c r="U600" s="95"/>
      <c r="V600" s="201">
        <f t="shared" si="376"/>
        <v>0</v>
      </c>
      <c r="W600" s="200">
        <f t="shared" si="377"/>
        <v>0</v>
      </c>
      <c r="X600" s="308">
        <f t="shared" si="378"/>
        <v>0</v>
      </c>
      <c r="Y600" s="95"/>
      <c r="Z600" s="95"/>
      <c r="AA600" s="198">
        <f t="shared" si="384"/>
        <v>0</v>
      </c>
      <c r="AB600" s="308">
        <f t="shared" si="379"/>
        <v>0</v>
      </c>
      <c r="AC600" s="95"/>
      <c r="AD600" s="95"/>
      <c r="AE600" s="198">
        <f t="shared" si="387"/>
        <v>0</v>
      </c>
      <c r="AF600" s="308">
        <f t="shared" si="380"/>
        <v>0</v>
      </c>
    </row>
    <row r="601" spans="1:32" ht="12.95" customHeight="1" outlineLevel="2">
      <c r="A601" s="325"/>
      <c r="B601" s="331"/>
      <c r="C601" s="335" t="s">
        <v>1020</v>
      </c>
      <c r="D601" s="95"/>
      <c r="E601" s="95"/>
      <c r="F601" s="95"/>
      <c r="G601" s="95"/>
      <c r="H601" s="198">
        <f t="shared" si="381"/>
        <v>0</v>
      </c>
      <c r="I601" s="95"/>
      <c r="J601" s="95"/>
      <c r="K601" s="95"/>
      <c r="L601" s="95"/>
      <c r="M601" s="95"/>
      <c r="N601" s="95"/>
      <c r="O601" s="201">
        <f t="shared" si="374"/>
        <v>0</v>
      </c>
      <c r="P601" s="95"/>
      <c r="Q601" s="95"/>
      <c r="R601" s="95"/>
      <c r="S601" s="95"/>
      <c r="T601" s="95"/>
      <c r="U601" s="95"/>
      <c r="V601" s="201">
        <f t="shared" si="376"/>
        <v>0</v>
      </c>
      <c r="W601" s="200">
        <f t="shared" si="377"/>
        <v>0</v>
      </c>
      <c r="X601" s="308">
        <f t="shared" si="378"/>
        <v>0</v>
      </c>
      <c r="Y601" s="95"/>
      <c r="Z601" s="95"/>
      <c r="AA601" s="198">
        <f t="shared" si="384"/>
        <v>0</v>
      </c>
      <c r="AB601" s="308">
        <f t="shared" si="379"/>
        <v>0</v>
      </c>
      <c r="AC601" s="95"/>
      <c r="AD601" s="95"/>
      <c r="AE601" s="198">
        <f t="shared" si="387"/>
        <v>0</v>
      </c>
      <c r="AF601" s="308">
        <f t="shared" si="380"/>
        <v>0</v>
      </c>
    </row>
    <row r="602" spans="1:32" ht="12.95" customHeight="1" outlineLevel="2">
      <c r="A602" s="325"/>
      <c r="B602" s="331"/>
      <c r="C602" s="335" t="s">
        <v>1021</v>
      </c>
      <c r="D602" s="95"/>
      <c r="E602" s="95"/>
      <c r="F602" s="95"/>
      <c r="G602" s="95"/>
      <c r="H602" s="198">
        <f t="shared" si="381"/>
        <v>0</v>
      </c>
      <c r="I602" s="95"/>
      <c r="J602" s="95"/>
      <c r="K602" s="95"/>
      <c r="L602" s="95"/>
      <c r="M602" s="95"/>
      <c r="N602" s="95"/>
      <c r="O602" s="201">
        <f t="shared" si="374"/>
        <v>0</v>
      </c>
      <c r="P602" s="95"/>
      <c r="Q602" s="95"/>
      <c r="R602" s="95"/>
      <c r="S602" s="95"/>
      <c r="T602" s="95"/>
      <c r="U602" s="95"/>
      <c r="V602" s="201">
        <f t="shared" si="376"/>
        <v>0</v>
      </c>
      <c r="W602" s="200">
        <f t="shared" si="377"/>
        <v>0</v>
      </c>
      <c r="X602" s="308">
        <f t="shared" si="378"/>
        <v>0</v>
      </c>
      <c r="Y602" s="95"/>
      <c r="Z602" s="95"/>
      <c r="AA602" s="198">
        <f t="shared" si="384"/>
        <v>0</v>
      </c>
      <c r="AB602" s="308">
        <f t="shared" si="379"/>
        <v>0</v>
      </c>
      <c r="AC602" s="95"/>
      <c r="AD602" s="95"/>
      <c r="AE602" s="198">
        <f t="shared" si="387"/>
        <v>0</v>
      </c>
      <c r="AF602" s="308">
        <f t="shared" si="380"/>
        <v>0</v>
      </c>
    </row>
    <row r="603" spans="1:32" ht="12.95" customHeight="1" outlineLevel="2">
      <c r="A603" s="325"/>
      <c r="B603" s="331"/>
      <c r="C603" s="335" t="s">
        <v>1022</v>
      </c>
      <c r="D603" s="95"/>
      <c r="E603" s="95"/>
      <c r="F603" s="95"/>
      <c r="G603" s="95"/>
      <c r="H603" s="198">
        <f t="shared" si="381"/>
        <v>0</v>
      </c>
      <c r="I603" s="95"/>
      <c r="J603" s="95"/>
      <c r="K603" s="95"/>
      <c r="L603" s="95"/>
      <c r="M603" s="95"/>
      <c r="N603" s="95"/>
      <c r="O603" s="201">
        <f t="shared" si="374"/>
        <v>0</v>
      </c>
      <c r="P603" s="95"/>
      <c r="Q603" s="95"/>
      <c r="R603" s="95"/>
      <c r="S603" s="95"/>
      <c r="T603" s="95"/>
      <c r="U603" s="95"/>
      <c r="V603" s="201">
        <f t="shared" si="376"/>
        <v>0</v>
      </c>
      <c r="W603" s="200">
        <f t="shared" si="377"/>
        <v>0</v>
      </c>
      <c r="X603" s="308">
        <f t="shared" si="378"/>
        <v>0</v>
      </c>
      <c r="Y603" s="95"/>
      <c r="Z603" s="95"/>
      <c r="AA603" s="198">
        <f t="shared" si="384"/>
        <v>0</v>
      </c>
      <c r="AB603" s="308">
        <f t="shared" si="379"/>
        <v>0</v>
      </c>
      <c r="AC603" s="95"/>
      <c r="AD603" s="95"/>
      <c r="AE603" s="198">
        <f t="shared" si="387"/>
        <v>0</v>
      </c>
      <c r="AF603" s="308">
        <f t="shared" si="380"/>
        <v>0</v>
      </c>
    </row>
    <row r="604" spans="1:32" ht="12.95" customHeight="1" outlineLevel="2">
      <c r="A604" s="325"/>
      <c r="B604" s="331"/>
      <c r="C604" s="335" t="s">
        <v>1049</v>
      </c>
      <c r="D604" s="95"/>
      <c r="E604" s="95"/>
      <c r="F604" s="95"/>
      <c r="G604" s="95"/>
      <c r="H604" s="198">
        <f t="shared" si="381"/>
        <v>0</v>
      </c>
      <c r="I604" s="95"/>
      <c r="J604" s="95"/>
      <c r="K604" s="95"/>
      <c r="L604" s="95"/>
      <c r="M604" s="95"/>
      <c r="N604" s="95"/>
      <c r="O604" s="201">
        <f t="shared" si="374"/>
        <v>0</v>
      </c>
      <c r="P604" s="95"/>
      <c r="Q604" s="95"/>
      <c r="R604" s="95"/>
      <c r="S604" s="95"/>
      <c r="T604" s="95"/>
      <c r="U604" s="95"/>
      <c r="V604" s="201">
        <f t="shared" si="376"/>
        <v>0</v>
      </c>
      <c r="W604" s="200">
        <f t="shared" si="377"/>
        <v>0</v>
      </c>
      <c r="X604" s="308">
        <f t="shared" si="378"/>
        <v>0</v>
      </c>
      <c r="Y604" s="95"/>
      <c r="Z604" s="95"/>
      <c r="AA604" s="198">
        <f t="shared" si="384"/>
        <v>0</v>
      </c>
      <c r="AB604" s="308">
        <f t="shared" si="379"/>
        <v>0</v>
      </c>
      <c r="AC604" s="95"/>
      <c r="AD604" s="95"/>
      <c r="AE604" s="198">
        <f t="shared" si="387"/>
        <v>0</v>
      </c>
      <c r="AF604" s="308">
        <f t="shared" si="380"/>
        <v>0</v>
      </c>
    </row>
    <row r="605" spans="1:32" ht="12.95" customHeight="1" outlineLevel="2">
      <c r="A605" s="325"/>
      <c r="B605" s="331"/>
      <c r="C605" s="335" t="s">
        <v>1023</v>
      </c>
      <c r="D605" s="95"/>
      <c r="E605" s="95"/>
      <c r="F605" s="95"/>
      <c r="G605" s="95"/>
      <c r="H605" s="198">
        <f t="shared" si="381"/>
        <v>0</v>
      </c>
      <c r="I605" s="95"/>
      <c r="J605" s="95"/>
      <c r="K605" s="95"/>
      <c r="L605" s="95"/>
      <c r="M605" s="95"/>
      <c r="N605" s="95"/>
      <c r="O605" s="201">
        <f t="shared" si="374"/>
        <v>0</v>
      </c>
      <c r="P605" s="95"/>
      <c r="Q605" s="95"/>
      <c r="R605" s="95"/>
      <c r="S605" s="95"/>
      <c r="T605" s="95"/>
      <c r="U605" s="95"/>
      <c r="V605" s="201">
        <f t="shared" si="376"/>
        <v>0</v>
      </c>
      <c r="W605" s="200">
        <f t="shared" si="377"/>
        <v>0</v>
      </c>
      <c r="X605" s="308">
        <f t="shared" si="378"/>
        <v>0</v>
      </c>
      <c r="Y605" s="95"/>
      <c r="Z605" s="95"/>
      <c r="AA605" s="198">
        <f t="shared" si="384"/>
        <v>0</v>
      </c>
      <c r="AB605" s="308">
        <f t="shared" si="379"/>
        <v>0</v>
      </c>
      <c r="AC605" s="95"/>
      <c r="AD605" s="95"/>
      <c r="AE605" s="198">
        <f t="shared" si="387"/>
        <v>0</v>
      </c>
      <c r="AF605" s="308">
        <f t="shared" si="380"/>
        <v>0</v>
      </c>
    </row>
    <row r="606" spans="1:32" ht="12.95" customHeight="1" outlineLevel="2">
      <c r="A606" s="325"/>
      <c r="B606" s="331"/>
      <c r="C606" s="336" t="s">
        <v>1024</v>
      </c>
      <c r="D606" s="95"/>
      <c r="E606" s="95"/>
      <c r="F606" s="95"/>
      <c r="G606" s="95"/>
      <c r="H606" s="198">
        <f t="shared" si="381"/>
        <v>0</v>
      </c>
      <c r="I606" s="95"/>
      <c r="J606" s="95"/>
      <c r="K606" s="95"/>
      <c r="L606" s="95"/>
      <c r="M606" s="95"/>
      <c r="N606" s="95"/>
      <c r="O606" s="201">
        <f t="shared" si="374"/>
        <v>0</v>
      </c>
      <c r="P606" s="95"/>
      <c r="Q606" s="95"/>
      <c r="R606" s="95"/>
      <c r="S606" s="95"/>
      <c r="T606" s="95"/>
      <c r="U606" s="95"/>
      <c r="V606" s="201">
        <f t="shared" si="376"/>
        <v>0</v>
      </c>
      <c r="W606" s="200">
        <f t="shared" si="377"/>
        <v>0</v>
      </c>
      <c r="X606" s="308">
        <f t="shared" si="378"/>
        <v>0</v>
      </c>
      <c r="Y606" s="95"/>
      <c r="Z606" s="95"/>
      <c r="AA606" s="198">
        <f t="shared" si="384"/>
        <v>0</v>
      </c>
      <c r="AB606" s="308">
        <f t="shared" si="379"/>
        <v>0</v>
      </c>
      <c r="AC606" s="95"/>
      <c r="AD606" s="95"/>
      <c r="AE606" s="198">
        <f t="shared" si="387"/>
        <v>0</v>
      </c>
      <c r="AF606" s="308">
        <f t="shared" si="380"/>
        <v>0</v>
      </c>
    </row>
    <row r="607" spans="1:32" ht="12.95" customHeight="1" outlineLevel="2">
      <c r="A607" s="325"/>
      <c r="B607" s="331"/>
      <c r="C607" s="335" t="s">
        <v>1025</v>
      </c>
      <c r="D607" s="95"/>
      <c r="E607" s="95"/>
      <c r="F607" s="95"/>
      <c r="G607" s="95"/>
      <c r="H607" s="198">
        <f t="shared" si="381"/>
        <v>0</v>
      </c>
      <c r="I607" s="95"/>
      <c r="J607" s="95"/>
      <c r="K607" s="95"/>
      <c r="L607" s="95"/>
      <c r="M607" s="95"/>
      <c r="N607" s="95"/>
      <c r="O607" s="201">
        <f t="shared" si="374"/>
        <v>0</v>
      </c>
      <c r="P607" s="95"/>
      <c r="Q607" s="95"/>
      <c r="R607" s="95"/>
      <c r="S607" s="95"/>
      <c r="T607" s="95"/>
      <c r="U607" s="95"/>
      <c r="V607" s="201">
        <f t="shared" si="376"/>
        <v>0</v>
      </c>
      <c r="W607" s="200">
        <f t="shared" si="377"/>
        <v>0</v>
      </c>
      <c r="X607" s="308">
        <f t="shared" si="378"/>
        <v>0</v>
      </c>
      <c r="Y607" s="95"/>
      <c r="Z607" s="95"/>
      <c r="AA607" s="198">
        <f t="shared" si="384"/>
        <v>0</v>
      </c>
      <c r="AB607" s="308">
        <f t="shared" si="379"/>
        <v>0</v>
      </c>
      <c r="AC607" s="95"/>
      <c r="AD607" s="95"/>
      <c r="AE607" s="198">
        <f t="shared" si="387"/>
        <v>0</v>
      </c>
      <c r="AF607" s="308">
        <f t="shared" si="380"/>
        <v>0</v>
      </c>
    </row>
    <row r="608" spans="1:32" ht="12.95" customHeight="1" outlineLevel="2">
      <c r="A608" s="325"/>
      <c r="B608" s="331"/>
      <c r="C608" s="407" t="s">
        <v>1047</v>
      </c>
      <c r="D608" s="95"/>
      <c r="E608" s="95"/>
      <c r="F608" s="95"/>
      <c r="G608" s="95"/>
      <c r="H608" s="198">
        <f t="shared" si="381"/>
        <v>0</v>
      </c>
      <c r="I608" s="95"/>
      <c r="J608" s="95"/>
      <c r="K608" s="95"/>
      <c r="L608" s="95"/>
      <c r="M608" s="95"/>
      <c r="N608" s="95"/>
      <c r="O608" s="201">
        <f t="shared" si="374"/>
        <v>0</v>
      </c>
      <c r="P608" s="95"/>
      <c r="Q608" s="95"/>
      <c r="R608" s="95"/>
      <c r="S608" s="95"/>
      <c r="T608" s="95"/>
      <c r="U608" s="95"/>
      <c r="V608" s="201">
        <f t="shared" si="376"/>
        <v>0</v>
      </c>
      <c r="W608" s="200">
        <f t="shared" si="377"/>
        <v>0</v>
      </c>
      <c r="X608" s="308">
        <f t="shared" si="378"/>
        <v>0</v>
      </c>
      <c r="Y608" s="95"/>
      <c r="Z608" s="95"/>
      <c r="AA608" s="198">
        <f t="shared" si="384"/>
        <v>0</v>
      </c>
      <c r="AB608" s="308">
        <f t="shared" si="379"/>
        <v>0</v>
      </c>
      <c r="AC608" s="95"/>
      <c r="AD608" s="95"/>
      <c r="AE608" s="198">
        <f t="shared" si="387"/>
        <v>0</v>
      </c>
      <c r="AF608" s="308">
        <f t="shared" si="380"/>
        <v>0</v>
      </c>
    </row>
    <row r="609" spans="1:32" ht="12.95" customHeight="1" outlineLevel="2">
      <c r="A609" s="325"/>
      <c r="B609" s="331"/>
      <c r="C609" s="335" t="s">
        <v>1042</v>
      </c>
      <c r="D609" s="95"/>
      <c r="E609" s="95"/>
      <c r="F609" s="95"/>
      <c r="G609" s="95"/>
      <c r="H609" s="198">
        <f t="shared" si="381"/>
        <v>0</v>
      </c>
      <c r="I609" s="95"/>
      <c r="J609" s="95"/>
      <c r="K609" s="95"/>
      <c r="L609" s="95"/>
      <c r="M609" s="95"/>
      <c r="N609" s="95"/>
      <c r="O609" s="201">
        <f t="shared" si="374"/>
        <v>0</v>
      </c>
      <c r="P609" s="95"/>
      <c r="Q609" s="95"/>
      <c r="R609" s="95"/>
      <c r="S609" s="95"/>
      <c r="T609" s="95"/>
      <c r="U609" s="95"/>
      <c r="V609" s="201">
        <f t="shared" si="376"/>
        <v>0</v>
      </c>
      <c r="W609" s="200">
        <f t="shared" si="377"/>
        <v>0</v>
      </c>
      <c r="X609" s="308">
        <f t="shared" si="378"/>
        <v>0</v>
      </c>
      <c r="Y609" s="95"/>
      <c r="Z609" s="95"/>
      <c r="AA609" s="198">
        <f t="shared" si="384"/>
        <v>0</v>
      </c>
      <c r="AB609" s="308">
        <f t="shared" si="379"/>
        <v>0</v>
      </c>
      <c r="AC609" s="95"/>
      <c r="AD609" s="95"/>
      <c r="AE609" s="198">
        <f t="shared" si="387"/>
        <v>0</v>
      </c>
      <c r="AF609" s="308">
        <f t="shared" si="380"/>
        <v>0</v>
      </c>
    </row>
    <row r="610" spans="1:32" ht="12.95" customHeight="1" outlineLevel="1">
      <c r="A610" s="325"/>
      <c r="B610" s="331" t="s">
        <v>1097</v>
      </c>
      <c r="C610" s="334" t="s">
        <v>1026</v>
      </c>
      <c r="D610" s="198">
        <f>SUM(D611:D632)</f>
        <v>0</v>
      </c>
      <c r="E610" s="198">
        <f>SUM(E611:E632)</f>
        <v>0</v>
      </c>
      <c r="F610" s="198">
        <f>SUM(F611:F632)</f>
        <v>0</v>
      </c>
      <c r="G610" s="198">
        <f>SUM(G611:G632)</f>
        <v>0</v>
      </c>
      <c r="H610" s="198">
        <f t="shared" si="381"/>
        <v>0</v>
      </c>
      <c r="I610" s="198">
        <f t="shared" ref="I610:N610" si="388">SUM(I611:I632)</f>
        <v>0</v>
      </c>
      <c r="J610" s="198">
        <f t="shared" si="388"/>
        <v>0</v>
      </c>
      <c r="K610" s="198">
        <f t="shared" si="388"/>
        <v>0</v>
      </c>
      <c r="L610" s="198">
        <f t="shared" si="388"/>
        <v>0</v>
      </c>
      <c r="M610" s="198">
        <f t="shared" si="388"/>
        <v>0</v>
      </c>
      <c r="N610" s="198">
        <f t="shared" si="388"/>
        <v>0</v>
      </c>
      <c r="O610" s="200">
        <f t="shared" si="374"/>
        <v>0</v>
      </c>
      <c r="P610" s="198">
        <f t="shared" ref="P610:U610" si="389">SUM(P611:P632)</f>
        <v>0</v>
      </c>
      <c r="Q610" s="198">
        <f t="shared" si="389"/>
        <v>0</v>
      </c>
      <c r="R610" s="198">
        <f t="shared" si="389"/>
        <v>0</v>
      </c>
      <c r="S610" s="198">
        <f t="shared" si="389"/>
        <v>0</v>
      </c>
      <c r="T610" s="198">
        <f t="shared" si="389"/>
        <v>0</v>
      </c>
      <c r="U610" s="198">
        <f t="shared" si="389"/>
        <v>0</v>
      </c>
      <c r="V610" s="200">
        <f t="shared" si="376"/>
        <v>0</v>
      </c>
      <c r="W610" s="200">
        <f t="shared" si="377"/>
        <v>0</v>
      </c>
      <c r="X610" s="209">
        <f t="shared" si="378"/>
        <v>0</v>
      </c>
      <c r="Y610" s="198">
        <f>SUM(Y611:Y632)</f>
        <v>0</v>
      </c>
      <c r="Z610" s="198">
        <f>SUM(Z611:Z632)</f>
        <v>0</v>
      </c>
      <c r="AA610" s="198">
        <f>SUM(AA611:AA632)</f>
        <v>0</v>
      </c>
      <c r="AB610" s="209">
        <f t="shared" si="379"/>
        <v>0</v>
      </c>
      <c r="AC610" s="198">
        <f>SUM(AC611:AC632)</f>
        <v>0</v>
      </c>
      <c r="AD610" s="198">
        <f>SUM(AD611:AD632)</f>
        <v>0</v>
      </c>
      <c r="AE610" s="198">
        <f>SUM(AE611:AE632)</f>
        <v>0</v>
      </c>
      <c r="AF610" s="209">
        <f t="shared" si="380"/>
        <v>0</v>
      </c>
    </row>
    <row r="611" spans="1:32" ht="12.95" customHeight="1" outlineLevel="2">
      <c r="A611" s="325"/>
      <c r="B611" s="331"/>
      <c r="C611" s="335" t="s">
        <v>1027</v>
      </c>
      <c r="D611" s="95"/>
      <c r="E611" s="95"/>
      <c r="F611" s="95"/>
      <c r="G611" s="95"/>
      <c r="H611" s="198">
        <f t="shared" si="381"/>
        <v>0</v>
      </c>
      <c r="I611" s="95"/>
      <c r="J611" s="95"/>
      <c r="K611" s="95"/>
      <c r="L611" s="95"/>
      <c r="M611" s="95"/>
      <c r="N611" s="95"/>
      <c r="O611" s="201">
        <f t="shared" si="374"/>
        <v>0</v>
      </c>
      <c r="P611" s="95"/>
      <c r="Q611" s="95"/>
      <c r="R611" s="95"/>
      <c r="S611" s="95"/>
      <c r="T611" s="95"/>
      <c r="U611" s="95"/>
      <c r="V611" s="201">
        <f t="shared" si="376"/>
        <v>0</v>
      </c>
      <c r="W611" s="200">
        <f t="shared" si="377"/>
        <v>0</v>
      </c>
      <c r="X611" s="308">
        <f t="shared" si="378"/>
        <v>0</v>
      </c>
      <c r="Y611" s="95"/>
      <c r="Z611" s="95"/>
      <c r="AA611" s="198">
        <f t="shared" si="384"/>
        <v>0</v>
      </c>
      <c r="AB611" s="308">
        <f t="shared" si="379"/>
        <v>0</v>
      </c>
      <c r="AC611" s="95"/>
      <c r="AD611" s="95"/>
      <c r="AE611" s="198">
        <f t="shared" ref="AE611:AE633" si="390">AC611+AD611</f>
        <v>0</v>
      </c>
      <c r="AF611" s="308">
        <f t="shared" si="380"/>
        <v>0</v>
      </c>
    </row>
    <row r="612" spans="1:32" ht="12.95" customHeight="1" outlineLevel="2">
      <c r="A612" s="325"/>
      <c r="B612" s="331"/>
      <c r="C612" s="335" t="s">
        <v>1028</v>
      </c>
      <c r="D612" s="95"/>
      <c r="E612" s="95"/>
      <c r="F612" s="95"/>
      <c r="G612" s="95"/>
      <c r="H612" s="198">
        <f t="shared" si="381"/>
        <v>0</v>
      </c>
      <c r="I612" s="95"/>
      <c r="J612" s="95"/>
      <c r="K612" s="95"/>
      <c r="L612" s="95"/>
      <c r="M612" s="95"/>
      <c r="N612" s="95"/>
      <c r="O612" s="201">
        <f t="shared" si="374"/>
        <v>0</v>
      </c>
      <c r="P612" s="95"/>
      <c r="Q612" s="95"/>
      <c r="R612" s="95"/>
      <c r="S612" s="95"/>
      <c r="T612" s="95"/>
      <c r="U612" s="95"/>
      <c r="V612" s="201">
        <f t="shared" si="376"/>
        <v>0</v>
      </c>
      <c r="W612" s="200">
        <f t="shared" si="377"/>
        <v>0</v>
      </c>
      <c r="X612" s="308">
        <f t="shared" si="378"/>
        <v>0</v>
      </c>
      <c r="Y612" s="95"/>
      <c r="Z612" s="95"/>
      <c r="AA612" s="198">
        <f t="shared" si="384"/>
        <v>0</v>
      </c>
      <c r="AB612" s="308">
        <f t="shared" si="379"/>
        <v>0</v>
      </c>
      <c r="AC612" s="95"/>
      <c r="AD612" s="95"/>
      <c r="AE612" s="198">
        <f t="shared" si="390"/>
        <v>0</v>
      </c>
      <c r="AF612" s="308">
        <f t="shared" si="380"/>
        <v>0</v>
      </c>
    </row>
    <row r="613" spans="1:32" ht="12.95" customHeight="1" outlineLevel="2">
      <c r="A613" s="325"/>
      <c r="B613" s="331"/>
      <c r="C613" s="335" t="s">
        <v>1029</v>
      </c>
      <c r="D613" s="95"/>
      <c r="E613" s="95"/>
      <c r="F613" s="95"/>
      <c r="G613" s="95"/>
      <c r="H613" s="198">
        <f t="shared" si="381"/>
        <v>0</v>
      </c>
      <c r="I613" s="95"/>
      <c r="J613" s="95"/>
      <c r="K613" s="95"/>
      <c r="L613" s="95"/>
      <c r="M613" s="95"/>
      <c r="N613" s="95"/>
      <c r="O613" s="201">
        <f t="shared" si="374"/>
        <v>0</v>
      </c>
      <c r="P613" s="95"/>
      <c r="Q613" s="95"/>
      <c r="R613" s="95"/>
      <c r="S613" s="95"/>
      <c r="T613" s="95"/>
      <c r="U613" s="95"/>
      <c r="V613" s="201">
        <f t="shared" si="376"/>
        <v>0</v>
      </c>
      <c r="W613" s="200">
        <f t="shared" si="377"/>
        <v>0</v>
      </c>
      <c r="X613" s="308">
        <f t="shared" si="378"/>
        <v>0</v>
      </c>
      <c r="Y613" s="95"/>
      <c r="Z613" s="95"/>
      <c r="AA613" s="198">
        <f t="shared" si="384"/>
        <v>0</v>
      </c>
      <c r="AB613" s="308">
        <f t="shared" si="379"/>
        <v>0</v>
      </c>
      <c r="AC613" s="95"/>
      <c r="AD613" s="95"/>
      <c r="AE613" s="198">
        <f t="shared" si="390"/>
        <v>0</v>
      </c>
      <c r="AF613" s="308">
        <f t="shared" si="380"/>
        <v>0</v>
      </c>
    </row>
    <row r="614" spans="1:32" ht="12.95" customHeight="1" outlineLevel="2">
      <c r="A614" s="325"/>
      <c r="B614" s="331"/>
      <c r="C614" s="335" t="s">
        <v>1030</v>
      </c>
      <c r="D614" s="95"/>
      <c r="E614" s="95"/>
      <c r="F614" s="95"/>
      <c r="G614" s="95"/>
      <c r="H614" s="198">
        <f t="shared" si="381"/>
        <v>0</v>
      </c>
      <c r="I614" s="95"/>
      <c r="J614" s="95"/>
      <c r="K614" s="95"/>
      <c r="L614" s="95"/>
      <c r="M614" s="95"/>
      <c r="N614" s="95"/>
      <c r="O614" s="201">
        <f t="shared" si="374"/>
        <v>0</v>
      </c>
      <c r="P614" s="95"/>
      <c r="Q614" s="95"/>
      <c r="R614" s="95"/>
      <c r="S614" s="95"/>
      <c r="T614" s="95"/>
      <c r="U614" s="95"/>
      <c r="V614" s="201">
        <f t="shared" si="376"/>
        <v>0</v>
      </c>
      <c r="W614" s="200">
        <f t="shared" si="377"/>
        <v>0</v>
      </c>
      <c r="X614" s="308">
        <f t="shared" si="378"/>
        <v>0</v>
      </c>
      <c r="Y614" s="95"/>
      <c r="Z614" s="95"/>
      <c r="AA614" s="198">
        <f t="shared" si="384"/>
        <v>0</v>
      </c>
      <c r="AB614" s="308">
        <f t="shared" si="379"/>
        <v>0</v>
      </c>
      <c r="AC614" s="95"/>
      <c r="AD614" s="95"/>
      <c r="AE614" s="198">
        <f t="shared" si="390"/>
        <v>0</v>
      </c>
      <c r="AF614" s="308">
        <f t="shared" si="380"/>
        <v>0</v>
      </c>
    </row>
    <row r="615" spans="1:32" ht="12.95" customHeight="1" outlineLevel="2">
      <c r="A615" s="325"/>
      <c r="B615" s="331"/>
      <c r="C615" s="335" t="s">
        <v>1031</v>
      </c>
      <c r="D615" s="95"/>
      <c r="E615" s="95"/>
      <c r="F615" s="95"/>
      <c r="G615" s="95"/>
      <c r="H615" s="198">
        <f t="shared" si="381"/>
        <v>0</v>
      </c>
      <c r="I615" s="95"/>
      <c r="J615" s="95"/>
      <c r="K615" s="95"/>
      <c r="L615" s="95"/>
      <c r="M615" s="95"/>
      <c r="N615" s="95"/>
      <c r="O615" s="201">
        <f t="shared" si="374"/>
        <v>0</v>
      </c>
      <c r="P615" s="95"/>
      <c r="Q615" s="95"/>
      <c r="R615" s="95"/>
      <c r="S615" s="95"/>
      <c r="T615" s="95"/>
      <c r="U615" s="95"/>
      <c r="V615" s="201">
        <f t="shared" si="376"/>
        <v>0</v>
      </c>
      <c r="W615" s="200">
        <f t="shared" si="377"/>
        <v>0</v>
      </c>
      <c r="X615" s="308">
        <f t="shared" si="378"/>
        <v>0</v>
      </c>
      <c r="Y615" s="95"/>
      <c r="Z615" s="95"/>
      <c r="AA615" s="198">
        <f t="shared" si="384"/>
        <v>0</v>
      </c>
      <c r="AB615" s="308">
        <f t="shared" si="379"/>
        <v>0</v>
      </c>
      <c r="AC615" s="95"/>
      <c r="AD615" s="95"/>
      <c r="AE615" s="198">
        <f t="shared" si="390"/>
        <v>0</v>
      </c>
      <c r="AF615" s="308">
        <f t="shared" si="380"/>
        <v>0</v>
      </c>
    </row>
    <row r="616" spans="1:32" ht="12.95" customHeight="1" outlineLevel="2">
      <c r="A616" s="325"/>
      <c r="B616" s="331"/>
      <c r="C616" s="335" t="s">
        <v>1032</v>
      </c>
      <c r="D616" s="95"/>
      <c r="E616" s="95"/>
      <c r="F616" s="95"/>
      <c r="G616" s="95"/>
      <c r="H616" s="198">
        <f t="shared" si="381"/>
        <v>0</v>
      </c>
      <c r="I616" s="95"/>
      <c r="J616" s="95"/>
      <c r="K616" s="95"/>
      <c r="L616" s="95"/>
      <c r="M616" s="95"/>
      <c r="N616" s="95"/>
      <c r="O616" s="201">
        <f t="shared" si="374"/>
        <v>0</v>
      </c>
      <c r="P616" s="95"/>
      <c r="Q616" s="95"/>
      <c r="R616" s="95"/>
      <c r="S616" s="95"/>
      <c r="T616" s="95"/>
      <c r="U616" s="95"/>
      <c r="V616" s="201">
        <f t="shared" si="376"/>
        <v>0</v>
      </c>
      <c r="W616" s="200">
        <f t="shared" si="377"/>
        <v>0</v>
      </c>
      <c r="X616" s="308">
        <f t="shared" si="378"/>
        <v>0</v>
      </c>
      <c r="Y616" s="95"/>
      <c r="Z616" s="95"/>
      <c r="AA616" s="198">
        <f t="shared" si="384"/>
        <v>0</v>
      </c>
      <c r="AB616" s="308">
        <f t="shared" si="379"/>
        <v>0</v>
      </c>
      <c r="AC616" s="95"/>
      <c r="AD616" s="95"/>
      <c r="AE616" s="198">
        <f t="shared" si="390"/>
        <v>0</v>
      </c>
      <c r="AF616" s="308">
        <f t="shared" si="380"/>
        <v>0</v>
      </c>
    </row>
    <row r="617" spans="1:32" ht="12.95" customHeight="1" outlineLevel="2">
      <c r="A617" s="325"/>
      <c r="B617" s="331"/>
      <c r="C617" s="335" t="s">
        <v>1033</v>
      </c>
      <c r="D617" s="95"/>
      <c r="E617" s="95"/>
      <c r="F617" s="95"/>
      <c r="G617" s="95"/>
      <c r="H617" s="198">
        <f t="shared" si="381"/>
        <v>0</v>
      </c>
      <c r="I617" s="95"/>
      <c r="J617" s="95"/>
      <c r="K617" s="95"/>
      <c r="L617" s="95"/>
      <c r="M617" s="95"/>
      <c r="N617" s="95"/>
      <c r="O617" s="201">
        <f t="shared" si="374"/>
        <v>0</v>
      </c>
      <c r="P617" s="95"/>
      <c r="Q617" s="95"/>
      <c r="R617" s="95"/>
      <c r="S617" s="95"/>
      <c r="T617" s="95"/>
      <c r="U617" s="95"/>
      <c r="V617" s="201">
        <f t="shared" si="376"/>
        <v>0</v>
      </c>
      <c r="W617" s="200">
        <f t="shared" si="377"/>
        <v>0</v>
      </c>
      <c r="X617" s="308">
        <f t="shared" si="378"/>
        <v>0</v>
      </c>
      <c r="Y617" s="95"/>
      <c r="Z617" s="95"/>
      <c r="AA617" s="198">
        <f t="shared" si="384"/>
        <v>0</v>
      </c>
      <c r="AB617" s="308">
        <f t="shared" si="379"/>
        <v>0</v>
      </c>
      <c r="AC617" s="95"/>
      <c r="AD617" s="95"/>
      <c r="AE617" s="198">
        <f t="shared" si="390"/>
        <v>0</v>
      </c>
      <c r="AF617" s="308">
        <f t="shared" si="380"/>
        <v>0</v>
      </c>
    </row>
    <row r="618" spans="1:32" ht="12.95" customHeight="1" outlineLevel="2">
      <c r="A618" s="325"/>
      <c r="B618" s="331"/>
      <c r="C618" s="335" t="s">
        <v>1034</v>
      </c>
      <c r="D618" s="95"/>
      <c r="E618" s="95"/>
      <c r="F618" s="95"/>
      <c r="G618" s="95"/>
      <c r="H618" s="198">
        <f t="shared" si="381"/>
        <v>0</v>
      </c>
      <c r="I618" s="95"/>
      <c r="J618" s="95"/>
      <c r="K618" s="95"/>
      <c r="L618" s="95"/>
      <c r="M618" s="95"/>
      <c r="N618" s="95"/>
      <c r="O618" s="201">
        <f t="shared" si="374"/>
        <v>0</v>
      </c>
      <c r="P618" s="95"/>
      <c r="Q618" s="95"/>
      <c r="R618" s="95"/>
      <c r="S618" s="95"/>
      <c r="T618" s="95"/>
      <c r="U618" s="95"/>
      <c r="V618" s="201">
        <f t="shared" si="376"/>
        <v>0</v>
      </c>
      <c r="W618" s="200">
        <f t="shared" si="377"/>
        <v>0</v>
      </c>
      <c r="X618" s="308">
        <f t="shared" si="378"/>
        <v>0</v>
      </c>
      <c r="Y618" s="95"/>
      <c r="Z618" s="95"/>
      <c r="AA618" s="198">
        <f t="shared" si="384"/>
        <v>0</v>
      </c>
      <c r="AB618" s="308">
        <f t="shared" si="379"/>
        <v>0</v>
      </c>
      <c r="AC618" s="95"/>
      <c r="AD618" s="95"/>
      <c r="AE618" s="198">
        <f t="shared" si="390"/>
        <v>0</v>
      </c>
      <c r="AF618" s="308">
        <f t="shared" si="380"/>
        <v>0</v>
      </c>
    </row>
    <row r="619" spans="1:32" ht="12.95" customHeight="1" outlineLevel="2">
      <c r="A619" s="325"/>
      <c r="B619" s="331"/>
      <c r="C619" s="335" t="s">
        <v>1035</v>
      </c>
      <c r="D619" s="95"/>
      <c r="E619" s="95"/>
      <c r="F619" s="95"/>
      <c r="G619" s="95"/>
      <c r="H619" s="198">
        <f t="shared" si="381"/>
        <v>0</v>
      </c>
      <c r="I619" s="95"/>
      <c r="J619" s="95"/>
      <c r="K619" s="95"/>
      <c r="L619" s="95"/>
      <c r="M619" s="95"/>
      <c r="N619" s="95"/>
      <c r="O619" s="201">
        <f t="shared" si="374"/>
        <v>0</v>
      </c>
      <c r="P619" s="95"/>
      <c r="Q619" s="95"/>
      <c r="R619" s="95"/>
      <c r="S619" s="95"/>
      <c r="T619" s="95"/>
      <c r="U619" s="95"/>
      <c r="V619" s="201">
        <f t="shared" si="376"/>
        <v>0</v>
      </c>
      <c r="W619" s="200">
        <f t="shared" si="377"/>
        <v>0</v>
      </c>
      <c r="X619" s="308">
        <f t="shared" si="378"/>
        <v>0</v>
      </c>
      <c r="Y619" s="95"/>
      <c r="Z619" s="95"/>
      <c r="AA619" s="198">
        <f t="shared" si="384"/>
        <v>0</v>
      </c>
      <c r="AB619" s="308">
        <f t="shared" si="379"/>
        <v>0</v>
      </c>
      <c r="AC619" s="95"/>
      <c r="AD619" s="95"/>
      <c r="AE619" s="198">
        <f t="shared" si="390"/>
        <v>0</v>
      </c>
      <c r="AF619" s="308">
        <f t="shared" si="380"/>
        <v>0</v>
      </c>
    </row>
    <row r="620" spans="1:32" ht="12.95" customHeight="1" outlineLevel="2">
      <c r="A620" s="325"/>
      <c r="B620" s="331"/>
      <c r="C620" s="335" t="s">
        <v>1036</v>
      </c>
      <c r="D620" s="95"/>
      <c r="E620" s="95"/>
      <c r="F620" s="95"/>
      <c r="G620" s="95"/>
      <c r="H620" s="198">
        <f t="shared" si="381"/>
        <v>0</v>
      </c>
      <c r="I620" s="95"/>
      <c r="J620" s="95"/>
      <c r="K620" s="95"/>
      <c r="L620" s="95"/>
      <c r="M620" s="95"/>
      <c r="N620" s="95"/>
      <c r="O620" s="201">
        <f t="shared" si="374"/>
        <v>0</v>
      </c>
      <c r="P620" s="95"/>
      <c r="Q620" s="95"/>
      <c r="R620" s="95"/>
      <c r="S620" s="95"/>
      <c r="T620" s="95"/>
      <c r="U620" s="95"/>
      <c r="V620" s="201">
        <f t="shared" si="376"/>
        <v>0</v>
      </c>
      <c r="W620" s="200">
        <f t="shared" si="377"/>
        <v>0</v>
      </c>
      <c r="X620" s="308">
        <f t="shared" si="378"/>
        <v>0</v>
      </c>
      <c r="Y620" s="95"/>
      <c r="Z620" s="95"/>
      <c r="AA620" s="198">
        <f t="shared" si="384"/>
        <v>0</v>
      </c>
      <c r="AB620" s="308">
        <f t="shared" si="379"/>
        <v>0</v>
      </c>
      <c r="AC620" s="95"/>
      <c r="AD620" s="95"/>
      <c r="AE620" s="198">
        <f t="shared" si="390"/>
        <v>0</v>
      </c>
      <c r="AF620" s="308">
        <f t="shared" si="380"/>
        <v>0</v>
      </c>
    </row>
    <row r="621" spans="1:32" ht="12.95" customHeight="1" outlineLevel="2">
      <c r="A621" s="325"/>
      <c r="B621" s="331"/>
      <c r="C621" s="335" t="s">
        <v>1037</v>
      </c>
      <c r="D621" s="95"/>
      <c r="E621" s="95"/>
      <c r="F621" s="95"/>
      <c r="G621" s="95"/>
      <c r="H621" s="198">
        <f t="shared" si="381"/>
        <v>0</v>
      </c>
      <c r="I621" s="95"/>
      <c r="J621" s="95"/>
      <c r="K621" s="95"/>
      <c r="L621" s="95"/>
      <c r="M621" s="95"/>
      <c r="N621" s="95"/>
      <c r="O621" s="201">
        <f t="shared" si="374"/>
        <v>0</v>
      </c>
      <c r="P621" s="95"/>
      <c r="Q621" s="95"/>
      <c r="R621" s="95"/>
      <c r="S621" s="95"/>
      <c r="T621" s="95"/>
      <c r="U621" s="95"/>
      <c r="V621" s="201">
        <f t="shared" si="376"/>
        <v>0</v>
      </c>
      <c r="W621" s="200">
        <f t="shared" si="377"/>
        <v>0</v>
      </c>
      <c r="X621" s="308">
        <f t="shared" si="378"/>
        <v>0</v>
      </c>
      <c r="Y621" s="95"/>
      <c r="Z621" s="95"/>
      <c r="AA621" s="198">
        <f t="shared" si="384"/>
        <v>0</v>
      </c>
      <c r="AB621" s="308">
        <f t="shared" si="379"/>
        <v>0</v>
      </c>
      <c r="AC621" s="95"/>
      <c r="AD621" s="95"/>
      <c r="AE621" s="198">
        <f t="shared" si="390"/>
        <v>0</v>
      </c>
      <c r="AF621" s="308">
        <f t="shared" si="380"/>
        <v>0</v>
      </c>
    </row>
    <row r="622" spans="1:32" ht="12.95" customHeight="1" outlineLevel="2">
      <c r="A622" s="325"/>
      <c r="B622" s="331"/>
      <c r="C622" s="335" t="s">
        <v>1038</v>
      </c>
      <c r="D622" s="95"/>
      <c r="E622" s="95"/>
      <c r="F622" s="95"/>
      <c r="G622" s="95"/>
      <c r="H622" s="198">
        <f t="shared" si="381"/>
        <v>0</v>
      </c>
      <c r="I622" s="95"/>
      <c r="J622" s="95"/>
      <c r="K622" s="95"/>
      <c r="L622" s="95"/>
      <c r="M622" s="95"/>
      <c r="N622" s="95"/>
      <c r="O622" s="201">
        <f t="shared" si="374"/>
        <v>0</v>
      </c>
      <c r="P622" s="95"/>
      <c r="Q622" s="95"/>
      <c r="R622" s="95"/>
      <c r="S622" s="95"/>
      <c r="T622" s="95"/>
      <c r="U622" s="95"/>
      <c r="V622" s="201">
        <f t="shared" si="376"/>
        <v>0</v>
      </c>
      <c r="W622" s="200">
        <f t="shared" si="377"/>
        <v>0</v>
      </c>
      <c r="X622" s="308">
        <f t="shared" si="378"/>
        <v>0</v>
      </c>
      <c r="Y622" s="95"/>
      <c r="Z622" s="95"/>
      <c r="AA622" s="198">
        <f t="shared" si="384"/>
        <v>0</v>
      </c>
      <c r="AB622" s="308">
        <f t="shared" si="379"/>
        <v>0</v>
      </c>
      <c r="AC622" s="95"/>
      <c r="AD622" s="95"/>
      <c r="AE622" s="198">
        <f t="shared" si="390"/>
        <v>0</v>
      </c>
      <c r="AF622" s="308">
        <f t="shared" si="380"/>
        <v>0</v>
      </c>
    </row>
    <row r="623" spans="1:32" ht="12.95" customHeight="1" outlineLevel="2">
      <c r="A623" s="325"/>
      <c r="B623" s="331"/>
      <c r="C623" s="335" t="s">
        <v>1039</v>
      </c>
      <c r="D623" s="95"/>
      <c r="E623" s="95"/>
      <c r="F623" s="95"/>
      <c r="G623" s="95"/>
      <c r="H623" s="198">
        <f t="shared" si="381"/>
        <v>0</v>
      </c>
      <c r="I623" s="95"/>
      <c r="J623" s="95"/>
      <c r="K623" s="95"/>
      <c r="L623" s="95"/>
      <c r="M623" s="95"/>
      <c r="N623" s="95"/>
      <c r="O623" s="201">
        <f t="shared" si="374"/>
        <v>0</v>
      </c>
      <c r="P623" s="95"/>
      <c r="Q623" s="95"/>
      <c r="R623" s="95"/>
      <c r="S623" s="95"/>
      <c r="T623" s="95"/>
      <c r="U623" s="95"/>
      <c r="V623" s="201">
        <f t="shared" si="376"/>
        <v>0</v>
      </c>
      <c r="W623" s="200">
        <f t="shared" si="377"/>
        <v>0</v>
      </c>
      <c r="X623" s="308">
        <f t="shared" si="378"/>
        <v>0</v>
      </c>
      <c r="Y623" s="95"/>
      <c r="Z623" s="95"/>
      <c r="AA623" s="198">
        <f t="shared" si="384"/>
        <v>0</v>
      </c>
      <c r="AB623" s="308">
        <f t="shared" si="379"/>
        <v>0</v>
      </c>
      <c r="AC623" s="95"/>
      <c r="AD623" s="95"/>
      <c r="AE623" s="198">
        <f t="shared" si="390"/>
        <v>0</v>
      </c>
      <c r="AF623" s="308">
        <f t="shared" si="380"/>
        <v>0</v>
      </c>
    </row>
    <row r="624" spans="1:32" ht="12.95" customHeight="1" outlineLevel="2">
      <c r="A624" s="325"/>
      <c r="B624" s="331"/>
      <c r="C624" s="335" t="s">
        <v>1040</v>
      </c>
      <c r="D624" s="95"/>
      <c r="E624" s="95"/>
      <c r="F624" s="95"/>
      <c r="G624" s="95"/>
      <c r="H624" s="198">
        <f t="shared" si="381"/>
        <v>0</v>
      </c>
      <c r="I624" s="95"/>
      <c r="J624" s="95"/>
      <c r="K624" s="95"/>
      <c r="L624" s="95"/>
      <c r="M624" s="95"/>
      <c r="N624" s="95"/>
      <c r="O624" s="201">
        <f t="shared" si="374"/>
        <v>0</v>
      </c>
      <c r="P624" s="95"/>
      <c r="Q624" s="95"/>
      <c r="R624" s="95"/>
      <c r="S624" s="95"/>
      <c r="T624" s="95"/>
      <c r="U624" s="95"/>
      <c r="V624" s="201">
        <f t="shared" si="376"/>
        <v>0</v>
      </c>
      <c r="W624" s="200">
        <f t="shared" si="377"/>
        <v>0</v>
      </c>
      <c r="X624" s="308">
        <f t="shared" si="378"/>
        <v>0</v>
      </c>
      <c r="Y624" s="95"/>
      <c r="Z624" s="95"/>
      <c r="AA624" s="198">
        <f t="shared" si="384"/>
        <v>0</v>
      </c>
      <c r="AB624" s="308">
        <f t="shared" si="379"/>
        <v>0</v>
      </c>
      <c r="AC624" s="95"/>
      <c r="AD624" s="95"/>
      <c r="AE624" s="198">
        <f t="shared" si="390"/>
        <v>0</v>
      </c>
      <c r="AF624" s="308">
        <f t="shared" si="380"/>
        <v>0</v>
      </c>
    </row>
    <row r="625" spans="1:32" ht="12.95" customHeight="1" outlineLevel="2">
      <c r="A625" s="325"/>
      <c r="B625" s="331"/>
      <c r="C625" s="335" t="s">
        <v>1041</v>
      </c>
      <c r="D625" s="95"/>
      <c r="E625" s="95"/>
      <c r="F625" s="95"/>
      <c r="G625" s="95"/>
      <c r="H625" s="198">
        <f t="shared" si="381"/>
        <v>0</v>
      </c>
      <c r="I625" s="95"/>
      <c r="J625" s="95"/>
      <c r="K625" s="95"/>
      <c r="L625" s="95"/>
      <c r="M625" s="95"/>
      <c r="N625" s="95"/>
      <c r="O625" s="201">
        <f t="shared" si="374"/>
        <v>0</v>
      </c>
      <c r="P625" s="95"/>
      <c r="Q625" s="95"/>
      <c r="R625" s="95"/>
      <c r="S625" s="95"/>
      <c r="T625" s="95"/>
      <c r="U625" s="95"/>
      <c r="V625" s="201">
        <f t="shared" si="376"/>
        <v>0</v>
      </c>
      <c r="W625" s="200">
        <f t="shared" si="377"/>
        <v>0</v>
      </c>
      <c r="X625" s="308">
        <f t="shared" si="378"/>
        <v>0</v>
      </c>
      <c r="Y625" s="95"/>
      <c r="Z625" s="95"/>
      <c r="AA625" s="198">
        <f t="shared" si="384"/>
        <v>0</v>
      </c>
      <c r="AB625" s="308">
        <f t="shared" si="379"/>
        <v>0</v>
      </c>
      <c r="AC625" s="95"/>
      <c r="AD625" s="95"/>
      <c r="AE625" s="198">
        <f t="shared" si="390"/>
        <v>0</v>
      </c>
      <c r="AF625" s="308">
        <f t="shared" si="380"/>
        <v>0</v>
      </c>
    </row>
    <row r="626" spans="1:32" ht="12.95" customHeight="1" outlineLevel="2">
      <c r="A626" s="325"/>
      <c r="B626" s="331"/>
      <c r="C626" s="407" t="s">
        <v>1048</v>
      </c>
      <c r="D626" s="95"/>
      <c r="E626" s="95"/>
      <c r="F626" s="95"/>
      <c r="G626" s="95"/>
      <c r="H626" s="198">
        <f t="shared" si="381"/>
        <v>0</v>
      </c>
      <c r="I626" s="95"/>
      <c r="J626" s="95"/>
      <c r="K626" s="95"/>
      <c r="L626" s="95"/>
      <c r="M626" s="95"/>
      <c r="N626" s="95"/>
      <c r="O626" s="201">
        <f t="shared" si="374"/>
        <v>0</v>
      </c>
      <c r="P626" s="95"/>
      <c r="Q626" s="95"/>
      <c r="R626" s="95"/>
      <c r="S626" s="95"/>
      <c r="T626" s="95"/>
      <c r="U626" s="95"/>
      <c r="V626" s="201">
        <f t="shared" si="376"/>
        <v>0</v>
      </c>
      <c r="W626" s="200">
        <f t="shared" si="377"/>
        <v>0</v>
      </c>
      <c r="X626" s="308">
        <f t="shared" si="378"/>
        <v>0</v>
      </c>
      <c r="Y626" s="95"/>
      <c r="Z626" s="95"/>
      <c r="AA626" s="198">
        <f t="shared" si="384"/>
        <v>0</v>
      </c>
      <c r="AB626" s="308">
        <f t="shared" si="379"/>
        <v>0</v>
      </c>
      <c r="AC626" s="95"/>
      <c r="AD626" s="95"/>
      <c r="AE626" s="198">
        <f t="shared" si="390"/>
        <v>0</v>
      </c>
      <c r="AF626" s="308">
        <f t="shared" si="380"/>
        <v>0</v>
      </c>
    </row>
    <row r="627" spans="1:32" ht="12.95" customHeight="1" outlineLevel="2">
      <c r="A627" s="325"/>
      <c r="B627" s="331"/>
      <c r="C627" s="333" t="s">
        <v>1057</v>
      </c>
      <c r="D627" s="95"/>
      <c r="E627" s="95"/>
      <c r="F627" s="95"/>
      <c r="G627" s="95"/>
      <c r="H627" s="198">
        <f t="shared" si="381"/>
        <v>0</v>
      </c>
      <c r="I627" s="95"/>
      <c r="J627" s="95"/>
      <c r="K627" s="95"/>
      <c r="L627" s="95"/>
      <c r="M627" s="95"/>
      <c r="N627" s="95"/>
      <c r="O627" s="201">
        <f t="shared" si="374"/>
        <v>0</v>
      </c>
      <c r="P627" s="95"/>
      <c r="Q627" s="95"/>
      <c r="R627" s="95"/>
      <c r="S627" s="95"/>
      <c r="T627" s="95"/>
      <c r="U627" s="95"/>
      <c r="V627" s="201">
        <f t="shared" si="376"/>
        <v>0</v>
      </c>
      <c r="W627" s="200">
        <f t="shared" si="377"/>
        <v>0</v>
      </c>
      <c r="X627" s="308">
        <f t="shared" si="378"/>
        <v>0</v>
      </c>
      <c r="Y627" s="95"/>
      <c r="Z627" s="95"/>
      <c r="AA627" s="198">
        <f t="shared" si="384"/>
        <v>0</v>
      </c>
      <c r="AB627" s="308">
        <f t="shared" si="379"/>
        <v>0</v>
      </c>
      <c r="AC627" s="95"/>
      <c r="AD627" s="95"/>
      <c r="AE627" s="198">
        <f t="shared" si="390"/>
        <v>0</v>
      </c>
      <c r="AF627" s="308">
        <f t="shared" si="380"/>
        <v>0</v>
      </c>
    </row>
    <row r="628" spans="1:32" ht="12.95" customHeight="1" outlineLevel="2">
      <c r="A628" s="325"/>
      <c r="B628" s="331"/>
      <c r="C628" s="333" t="s">
        <v>1058</v>
      </c>
      <c r="D628" s="95"/>
      <c r="E628" s="95"/>
      <c r="F628" s="95"/>
      <c r="G628" s="95"/>
      <c r="H628" s="198">
        <f t="shared" si="381"/>
        <v>0</v>
      </c>
      <c r="I628" s="95"/>
      <c r="J628" s="95"/>
      <c r="K628" s="95"/>
      <c r="L628" s="95"/>
      <c r="M628" s="95"/>
      <c r="N628" s="95"/>
      <c r="O628" s="201">
        <f t="shared" si="374"/>
        <v>0</v>
      </c>
      <c r="P628" s="95"/>
      <c r="Q628" s="95"/>
      <c r="R628" s="95"/>
      <c r="S628" s="95"/>
      <c r="T628" s="95"/>
      <c r="U628" s="95"/>
      <c r="V628" s="201">
        <f t="shared" si="376"/>
        <v>0</v>
      </c>
      <c r="W628" s="200">
        <f t="shared" si="377"/>
        <v>0</v>
      </c>
      <c r="X628" s="308">
        <f t="shared" si="378"/>
        <v>0</v>
      </c>
      <c r="Y628" s="95"/>
      <c r="Z628" s="95"/>
      <c r="AA628" s="198">
        <f t="shared" si="384"/>
        <v>0</v>
      </c>
      <c r="AB628" s="308">
        <f t="shared" si="379"/>
        <v>0</v>
      </c>
      <c r="AC628" s="95"/>
      <c r="AD628" s="95"/>
      <c r="AE628" s="198">
        <f t="shared" si="390"/>
        <v>0</v>
      </c>
      <c r="AF628" s="308">
        <f t="shared" si="380"/>
        <v>0</v>
      </c>
    </row>
    <row r="629" spans="1:32" ht="12.95" customHeight="1" outlineLevel="2">
      <c r="A629" s="325"/>
      <c r="B629" s="331"/>
      <c r="C629" s="333" t="s">
        <v>1077</v>
      </c>
      <c r="D629" s="95"/>
      <c r="E629" s="95"/>
      <c r="F629" s="95"/>
      <c r="G629" s="95"/>
      <c r="H629" s="198">
        <f t="shared" si="381"/>
        <v>0</v>
      </c>
      <c r="I629" s="95"/>
      <c r="J629" s="95"/>
      <c r="K629" s="95"/>
      <c r="L629" s="95"/>
      <c r="M629" s="95"/>
      <c r="N629" s="95"/>
      <c r="O629" s="201">
        <f t="shared" si="374"/>
        <v>0</v>
      </c>
      <c r="P629" s="95"/>
      <c r="Q629" s="95"/>
      <c r="R629" s="95"/>
      <c r="S629" s="95"/>
      <c r="T629" s="95"/>
      <c r="U629" s="95"/>
      <c r="V629" s="201">
        <f t="shared" si="376"/>
        <v>0</v>
      </c>
      <c r="W629" s="200">
        <f t="shared" si="377"/>
        <v>0</v>
      </c>
      <c r="X629" s="308">
        <f t="shared" si="378"/>
        <v>0</v>
      </c>
      <c r="Y629" s="95"/>
      <c r="Z629" s="95"/>
      <c r="AA629" s="198">
        <f t="shared" si="384"/>
        <v>0</v>
      </c>
      <c r="AB629" s="308">
        <f t="shared" si="379"/>
        <v>0</v>
      </c>
      <c r="AC629" s="95"/>
      <c r="AD629" s="95"/>
      <c r="AE629" s="198">
        <f t="shared" si="390"/>
        <v>0</v>
      </c>
      <c r="AF629" s="308">
        <f t="shared" si="380"/>
        <v>0</v>
      </c>
    </row>
    <row r="630" spans="1:32" ht="12.95" customHeight="1" outlineLevel="2">
      <c r="A630" s="325"/>
      <c r="B630" s="331"/>
      <c r="C630" s="333" t="s">
        <v>1078</v>
      </c>
      <c r="D630" s="95"/>
      <c r="E630" s="95"/>
      <c r="F630" s="95"/>
      <c r="G630" s="95"/>
      <c r="H630" s="198">
        <f t="shared" si="381"/>
        <v>0</v>
      </c>
      <c r="I630" s="95"/>
      <c r="J630" s="95"/>
      <c r="K630" s="95"/>
      <c r="L630" s="95"/>
      <c r="M630" s="95"/>
      <c r="N630" s="95"/>
      <c r="O630" s="201">
        <f t="shared" si="374"/>
        <v>0</v>
      </c>
      <c r="P630" s="95"/>
      <c r="Q630" s="95"/>
      <c r="R630" s="95"/>
      <c r="S630" s="95"/>
      <c r="T630" s="95"/>
      <c r="U630" s="95"/>
      <c r="V630" s="201">
        <f t="shared" si="376"/>
        <v>0</v>
      </c>
      <c r="W630" s="200">
        <f t="shared" si="377"/>
        <v>0</v>
      </c>
      <c r="X630" s="308">
        <f t="shared" si="378"/>
        <v>0</v>
      </c>
      <c r="Y630" s="95"/>
      <c r="Z630" s="95"/>
      <c r="AA630" s="198">
        <f t="shared" si="384"/>
        <v>0</v>
      </c>
      <c r="AB630" s="308">
        <f t="shared" si="379"/>
        <v>0</v>
      </c>
      <c r="AC630" s="95"/>
      <c r="AD630" s="95"/>
      <c r="AE630" s="198">
        <f t="shared" si="390"/>
        <v>0</v>
      </c>
      <c r="AF630" s="308">
        <f t="shared" si="380"/>
        <v>0</v>
      </c>
    </row>
    <row r="631" spans="1:32" ht="12.95" customHeight="1" outlineLevel="2">
      <c r="A631" s="325"/>
      <c r="B631" s="331"/>
      <c r="C631" s="333" t="s">
        <v>1059</v>
      </c>
      <c r="D631" s="95"/>
      <c r="E631" s="95"/>
      <c r="F631" s="95"/>
      <c r="G631" s="95"/>
      <c r="H631" s="198">
        <f t="shared" si="381"/>
        <v>0</v>
      </c>
      <c r="I631" s="95"/>
      <c r="J631" s="95"/>
      <c r="K631" s="95"/>
      <c r="L631" s="95"/>
      <c r="M631" s="95"/>
      <c r="N631" s="95"/>
      <c r="O631" s="201">
        <f t="shared" si="374"/>
        <v>0</v>
      </c>
      <c r="P631" s="95"/>
      <c r="Q631" s="95"/>
      <c r="R631" s="95"/>
      <c r="S631" s="95"/>
      <c r="T631" s="95"/>
      <c r="U631" s="95"/>
      <c r="V631" s="201">
        <f t="shared" si="376"/>
        <v>0</v>
      </c>
      <c r="W631" s="200">
        <f t="shared" si="377"/>
        <v>0</v>
      </c>
      <c r="X631" s="308">
        <f t="shared" si="378"/>
        <v>0</v>
      </c>
      <c r="Y631" s="95"/>
      <c r="Z631" s="95"/>
      <c r="AA631" s="198">
        <f t="shared" si="384"/>
        <v>0</v>
      </c>
      <c r="AB631" s="308">
        <f t="shared" si="379"/>
        <v>0</v>
      </c>
      <c r="AC631" s="95"/>
      <c r="AD631" s="95"/>
      <c r="AE631" s="198">
        <f t="shared" si="390"/>
        <v>0</v>
      </c>
      <c r="AF631" s="308">
        <f t="shared" si="380"/>
        <v>0</v>
      </c>
    </row>
    <row r="632" spans="1:32" ht="12.95" customHeight="1" outlineLevel="2">
      <c r="A632" s="325"/>
      <c r="B632" s="331"/>
      <c r="C632" s="333" t="s">
        <v>1042</v>
      </c>
      <c r="D632" s="95"/>
      <c r="E632" s="95"/>
      <c r="F632" s="95"/>
      <c r="G632" s="95"/>
      <c r="H632" s="198">
        <f t="shared" si="381"/>
        <v>0</v>
      </c>
      <c r="I632" s="95"/>
      <c r="J632" s="95"/>
      <c r="K632" s="95"/>
      <c r="L632" s="95"/>
      <c r="M632" s="95"/>
      <c r="N632" s="95"/>
      <c r="O632" s="201">
        <f t="shared" si="374"/>
        <v>0</v>
      </c>
      <c r="P632" s="95"/>
      <c r="Q632" s="95"/>
      <c r="R632" s="95"/>
      <c r="S632" s="95"/>
      <c r="T632" s="95"/>
      <c r="U632" s="95"/>
      <c r="V632" s="201">
        <f t="shared" si="376"/>
        <v>0</v>
      </c>
      <c r="W632" s="200">
        <f t="shared" si="377"/>
        <v>0</v>
      </c>
      <c r="X632" s="308">
        <f t="shared" si="378"/>
        <v>0</v>
      </c>
      <c r="Y632" s="95"/>
      <c r="Z632" s="95"/>
      <c r="AA632" s="198">
        <f t="shared" si="384"/>
        <v>0</v>
      </c>
      <c r="AB632" s="308">
        <f t="shared" si="379"/>
        <v>0</v>
      </c>
      <c r="AC632" s="95"/>
      <c r="AD632" s="95"/>
      <c r="AE632" s="198">
        <f t="shared" si="390"/>
        <v>0</v>
      </c>
      <c r="AF632" s="308">
        <f t="shared" si="380"/>
        <v>0</v>
      </c>
    </row>
    <row r="633" spans="1:32" ht="12.95" customHeight="1" outlineLevel="1">
      <c r="A633" s="325"/>
      <c r="B633" s="331" t="s">
        <v>1081</v>
      </c>
      <c r="C633" s="331" t="s">
        <v>1068</v>
      </c>
      <c r="D633" s="95"/>
      <c r="E633" s="95"/>
      <c r="F633" s="95"/>
      <c r="G633" s="95"/>
      <c r="H633" s="198">
        <f t="shared" si="381"/>
        <v>0</v>
      </c>
      <c r="I633" s="95"/>
      <c r="J633" s="95"/>
      <c r="K633" s="95"/>
      <c r="L633" s="95"/>
      <c r="M633" s="95"/>
      <c r="N633" s="95"/>
      <c r="O633" s="201">
        <f t="shared" si="374"/>
        <v>0</v>
      </c>
      <c r="P633" s="95"/>
      <c r="Q633" s="95"/>
      <c r="R633" s="95"/>
      <c r="S633" s="95"/>
      <c r="T633" s="95"/>
      <c r="U633" s="95"/>
      <c r="V633" s="201">
        <f t="shared" si="376"/>
        <v>0</v>
      </c>
      <c r="W633" s="200">
        <f t="shared" si="377"/>
        <v>0</v>
      </c>
      <c r="X633" s="308">
        <f t="shared" si="378"/>
        <v>0</v>
      </c>
      <c r="Y633" s="95"/>
      <c r="Z633" s="95"/>
      <c r="AA633" s="198">
        <f t="shared" si="384"/>
        <v>0</v>
      </c>
      <c r="AB633" s="308">
        <f t="shared" si="379"/>
        <v>0</v>
      </c>
      <c r="AC633" s="95"/>
      <c r="AD633" s="95"/>
      <c r="AE633" s="198">
        <f t="shared" si="390"/>
        <v>0</v>
      </c>
      <c r="AF633" s="308">
        <f t="shared" si="380"/>
        <v>0</v>
      </c>
    </row>
    <row r="634" spans="1:32" ht="12.95" customHeight="1" outlineLevel="1">
      <c r="A634" s="325"/>
      <c r="B634" s="331" t="s">
        <v>1098</v>
      </c>
      <c r="C634" s="331" t="s">
        <v>1046</v>
      </c>
      <c r="D634" s="198">
        <f>SUM(D635:D636)</f>
        <v>0</v>
      </c>
      <c r="E634" s="198">
        <f>SUM(E635:E636)</f>
        <v>0</v>
      </c>
      <c r="F634" s="198">
        <f>SUM(F635:F636)</f>
        <v>0</v>
      </c>
      <c r="G634" s="198">
        <f>SUM(G635:G636)</f>
        <v>0</v>
      </c>
      <c r="H634" s="198">
        <f t="shared" si="381"/>
        <v>0</v>
      </c>
      <c r="I634" s="198">
        <f t="shared" ref="I634:N634" si="391">SUM(I635:I636)</f>
        <v>0</v>
      </c>
      <c r="J634" s="198">
        <f t="shared" si="391"/>
        <v>0</v>
      </c>
      <c r="K634" s="198">
        <f t="shared" si="391"/>
        <v>0</v>
      </c>
      <c r="L634" s="198">
        <f t="shared" si="391"/>
        <v>0</v>
      </c>
      <c r="M634" s="198">
        <f t="shared" si="391"/>
        <v>0</v>
      </c>
      <c r="N634" s="198">
        <f t="shared" si="391"/>
        <v>0</v>
      </c>
      <c r="O634" s="200">
        <f t="shared" si="374"/>
        <v>0</v>
      </c>
      <c r="P634" s="198">
        <f t="shared" ref="P634:U634" si="392">SUM(P635:P636)</f>
        <v>0</v>
      </c>
      <c r="Q634" s="198">
        <f t="shared" si="392"/>
        <v>0</v>
      </c>
      <c r="R634" s="198">
        <f t="shared" si="392"/>
        <v>0</v>
      </c>
      <c r="S634" s="198">
        <f t="shared" si="392"/>
        <v>0</v>
      </c>
      <c r="T634" s="198">
        <f t="shared" si="392"/>
        <v>0</v>
      </c>
      <c r="U634" s="198">
        <f t="shared" si="392"/>
        <v>0</v>
      </c>
      <c r="V634" s="200">
        <f t="shared" si="376"/>
        <v>0</v>
      </c>
      <c r="W634" s="200">
        <f t="shared" si="377"/>
        <v>0</v>
      </c>
      <c r="X634" s="209">
        <f t="shared" si="378"/>
        <v>0</v>
      </c>
      <c r="Y634" s="198">
        <f>SUM(Y635:Y636)</f>
        <v>0</v>
      </c>
      <c r="Z634" s="198">
        <f>SUM(Z635:Z636)</f>
        <v>0</v>
      </c>
      <c r="AA634" s="198">
        <f>SUM(AA635:AA636)</f>
        <v>0</v>
      </c>
      <c r="AB634" s="209">
        <f t="shared" si="379"/>
        <v>0</v>
      </c>
      <c r="AC634" s="198">
        <f>SUM(AC635:AC636)</f>
        <v>0</v>
      </c>
      <c r="AD634" s="198">
        <f>SUM(AD635:AD636)</f>
        <v>0</v>
      </c>
      <c r="AE634" s="198">
        <f>SUM(AE635:AE636)</f>
        <v>0</v>
      </c>
      <c r="AF634" s="209">
        <f t="shared" si="380"/>
        <v>0</v>
      </c>
    </row>
    <row r="635" spans="1:32" ht="12.95" customHeight="1" outlineLevel="2">
      <c r="A635" s="325"/>
      <c r="B635" s="331"/>
      <c r="C635" s="337" t="s">
        <v>717</v>
      </c>
      <c r="D635" s="95"/>
      <c r="E635" s="95"/>
      <c r="F635" s="95"/>
      <c r="G635" s="95"/>
      <c r="H635" s="198">
        <f t="shared" si="381"/>
        <v>0</v>
      </c>
      <c r="I635" s="95"/>
      <c r="J635" s="95"/>
      <c r="K635" s="95"/>
      <c r="L635" s="95"/>
      <c r="M635" s="95"/>
      <c r="N635" s="95"/>
      <c r="O635" s="201">
        <f t="shared" si="374"/>
        <v>0</v>
      </c>
      <c r="P635" s="95"/>
      <c r="Q635" s="95"/>
      <c r="R635" s="95"/>
      <c r="S635" s="95"/>
      <c r="T635" s="95"/>
      <c r="U635" s="95"/>
      <c r="V635" s="201">
        <f t="shared" si="376"/>
        <v>0</v>
      </c>
      <c r="W635" s="200">
        <f t="shared" si="377"/>
        <v>0</v>
      </c>
      <c r="X635" s="308">
        <f t="shared" si="378"/>
        <v>0</v>
      </c>
      <c r="Y635" s="95"/>
      <c r="Z635" s="95"/>
      <c r="AA635" s="198">
        <f t="shared" si="384"/>
        <v>0</v>
      </c>
      <c r="AB635" s="308">
        <f t="shared" si="379"/>
        <v>0</v>
      </c>
      <c r="AC635" s="95"/>
      <c r="AD635" s="95"/>
      <c r="AE635" s="198">
        <f>AC635+AD635</f>
        <v>0</v>
      </c>
      <c r="AF635" s="308">
        <f t="shared" si="380"/>
        <v>0</v>
      </c>
    </row>
    <row r="636" spans="1:32" ht="12.95" customHeight="1" outlineLevel="2">
      <c r="A636" s="325"/>
      <c r="B636" s="331"/>
      <c r="C636" s="337" t="s">
        <v>1042</v>
      </c>
      <c r="D636" s="95"/>
      <c r="E636" s="95"/>
      <c r="F636" s="95"/>
      <c r="G636" s="95"/>
      <c r="H636" s="198">
        <f t="shared" si="381"/>
        <v>0</v>
      </c>
      <c r="I636" s="95"/>
      <c r="J636" s="95"/>
      <c r="K636" s="95"/>
      <c r="L636" s="95"/>
      <c r="M636" s="95"/>
      <c r="N636" s="95"/>
      <c r="O636" s="201">
        <f t="shared" si="374"/>
        <v>0</v>
      </c>
      <c r="P636" s="95"/>
      <c r="Q636" s="95"/>
      <c r="R636" s="95"/>
      <c r="S636" s="95"/>
      <c r="T636" s="95"/>
      <c r="U636" s="95"/>
      <c r="V636" s="201">
        <f t="shared" si="376"/>
        <v>0</v>
      </c>
      <c r="W636" s="200">
        <f t="shared" si="377"/>
        <v>0</v>
      </c>
      <c r="X636" s="308">
        <f t="shared" si="378"/>
        <v>0</v>
      </c>
      <c r="Y636" s="95"/>
      <c r="Z636" s="95"/>
      <c r="AA636" s="198">
        <f t="shared" si="384"/>
        <v>0</v>
      </c>
      <c r="AB636" s="308">
        <f t="shared" si="379"/>
        <v>0</v>
      </c>
      <c r="AC636" s="95"/>
      <c r="AD636" s="95"/>
      <c r="AE636" s="198">
        <f>AC636+AD636</f>
        <v>0</v>
      </c>
      <c r="AF636" s="308">
        <f t="shared" si="380"/>
        <v>0</v>
      </c>
    </row>
    <row r="637" spans="1:32" ht="12.95" customHeight="1" outlineLevel="1">
      <c r="A637" s="325"/>
      <c r="B637" s="331" t="s">
        <v>1082</v>
      </c>
      <c r="C637" s="331" t="s">
        <v>1069</v>
      </c>
      <c r="D637" s="95"/>
      <c r="E637" s="95"/>
      <c r="F637" s="95"/>
      <c r="G637" s="95"/>
      <c r="H637" s="198">
        <f t="shared" si="381"/>
        <v>0</v>
      </c>
      <c r="I637" s="95"/>
      <c r="J637" s="95"/>
      <c r="K637" s="95"/>
      <c r="L637" s="95"/>
      <c r="M637" s="95"/>
      <c r="N637" s="95"/>
      <c r="O637" s="201">
        <f t="shared" si="374"/>
        <v>0</v>
      </c>
      <c r="P637" s="95"/>
      <c r="Q637" s="95"/>
      <c r="R637" s="95"/>
      <c r="S637" s="95"/>
      <c r="T637" s="95"/>
      <c r="U637" s="95"/>
      <c r="V637" s="201">
        <f t="shared" si="376"/>
        <v>0</v>
      </c>
      <c r="W637" s="200">
        <f t="shared" si="377"/>
        <v>0</v>
      </c>
      <c r="X637" s="308">
        <f t="shared" si="378"/>
        <v>0</v>
      </c>
      <c r="Y637" s="95"/>
      <c r="Z637" s="95"/>
      <c r="AA637" s="198">
        <f t="shared" si="384"/>
        <v>0</v>
      </c>
      <c r="AB637" s="308">
        <f t="shared" si="379"/>
        <v>0</v>
      </c>
      <c r="AC637" s="95"/>
      <c r="AD637" s="95"/>
      <c r="AE637" s="198">
        <f>AC637+AD637</f>
        <v>0</v>
      </c>
      <c r="AF637" s="308">
        <f t="shared" si="380"/>
        <v>0</v>
      </c>
    </row>
    <row r="638" spans="1:32" ht="12.95" customHeight="1" outlineLevel="1">
      <c r="A638" s="325"/>
      <c r="B638" s="331" t="s">
        <v>1083</v>
      </c>
      <c r="C638" s="331" t="s">
        <v>1070</v>
      </c>
      <c r="D638" s="95"/>
      <c r="E638" s="95"/>
      <c r="F638" s="95"/>
      <c r="G638" s="95"/>
      <c r="H638" s="198">
        <f t="shared" si="381"/>
        <v>0</v>
      </c>
      <c r="I638" s="95"/>
      <c r="J638" s="95"/>
      <c r="K638" s="95"/>
      <c r="L638" s="95"/>
      <c r="M638" s="95"/>
      <c r="N638" s="95"/>
      <c r="O638" s="201">
        <f t="shared" si="374"/>
        <v>0</v>
      </c>
      <c r="P638" s="95"/>
      <c r="Q638" s="95"/>
      <c r="R638" s="95"/>
      <c r="S638" s="95"/>
      <c r="T638" s="95"/>
      <c r="U638" s="95"/>
      <c r="V638" s="201">
        <f t="shared" si="376"/>
        <v>0</v>
      </c>
      <c r="W638" s="200">
        <f t="shared" si="377"/>
        <v>0</v>
      </c>
      <c r="X638" s="308">
        <f t="shared" si="378"/>
        <v>0</v>
      </c>
      <c r="Y638" s="95"/>
      <c r="Z638" s="95"/>
      <c r="AA638" s="198">
        <f t="shared" si="384"/>
        <v>0</v>
      </c>
      <c r="AB638" s="308">
        <f t="shared" si="379"/>
        <v>0</v>
      </c>
      <c r="AC638" s="95"/>
      <c r="AD638" s="95"/>
      <c r="AE638" s="198">
        <f>AC638+AD638</f>
        <v>0</v>
      </c>
      <c r="AF638" s="308">
        <f t="shared" si="380"/>
        <v>0</v>
      </c>
    </row>
    <row r="639" spans="1:32" ht="12.95" customHeight="1" outlineLevel="1">
      <c r="A639" s="325"/>
      <c r="B639" s="331" t="s">
        <v>1095</v>
      </c>
      <c r="C639" s="331" t="s">
        <v>1071</v>
      </c>
      <c r="D639" s="198">
        <f>SUM(D640:D643)</f>
        <v>0</v>
      </c>
      <c r="E639" s="198">
        <f>SUM(E640:E643)</f>
        <v>0</v>
      </c>
      <c r="F639" s="198">
        <f>SUM(F640:F643)</f>
        <v>0</v>
      </c>
      <c r="G639" s="198">
        <f>SUM(G640:G643)</f>
        <v>0</v>
      </c>
      <c r="H639" s="198">
        <f t="shared" si="381"/>
        <v>0</v>
      </c>
      <c r="I639" s="198">
        <f t="shared" ref="I639:N639" si="393">SUM(I640:I643)</f>
        <v>0</v>
      </c>
      <c r="J639" s="198">
        <f t="shared" si="393"/>
        <v>0</v>
      </c>
      <c r="K639" s="198">
        <f t="shared" si="393"/>
        <v>0</v>
      </c>
      <c r="L639" s="198">
        <f t="shared" si="393"/>
        <v>0</v>
      </c>
      <c r="M639" s="198">
        <f t="shared" si="393"/>
        <v>0</v>
      </c>
      <c r="N639" s="198">
        <f t="shared" si="393"/>
        <v>0</v>
      </c>
      <c r="O639" s="200">
        <f t="shared" si="374"/>
        <v>0</v>
      </c>
      <c r="P639" s="198">
        <f t="shared" ref="P639:U639" si="394">SUM(P640:P643)</f>
        <v>0</v>
      </c>
      <c r="Q639" s="198">
        <f t="shared" si="394"/>
        <v>0</v>
      </c>
      <c r="R639" s="198">
        <f t="shared" si="394"/>
        <v>0</v>
      </c>
      <c r="S639" s="198">
        <f t="shared" si="394"/>
        <v>0</v>
      </c>
      <c r="T639" s="198">
        <f t="shared" si="394"/>
        <v>0</v>
      </c>
      <c r="U639" s="198">
        <f t="shared" si="394"/>
        <v>0</v>
      </c>
      <c r="V639" s="200">
        <f t="shared" si="376"/>
        <v>0</v>
      </c>
      <c r="W639" s="200">
        <f t="shared" si="377"/>
        <v>0</v>
      </c>
      <c r="X639" s="209">
        <f t="shared" si="378"/>
        <v>0</v>
      </c>
      <c r="Y639" s="198">
        <f>SUM(Y640:Y643)</f>
        <v>0</v>
      </c>
      <c r="Z639" s="198">
        <f>SUM(Z640:Z643)</f>
        <v>0</v>
      </c>
      <c r="AA639" s="198">
        <f>SUM(AA640:AA643)</f>
        <v>0</v>
      </c>
      <c r="AB639" s="209">
        <f t="shared" si="379"/>
        <v>0</v>
      </c>
      <c r="AC639" s="198">
        <f>SUM(AC640:AC643)</f>
        <v>0</v>
      </c>
      <c r="AD639" s="198">
        <f>SUM(AD640:AD643)</f>
        <v>0</v>
      </c>
      <c r="AE639" s="198">
        <f>SUM(AE640:AE643)</f>
        <v>0</v>
      </c>
      <c r="AF639" s="209">
        <f t="shared" si="380"/>
        <v>0</v>
      </c>
    </row>
    <row r="640" spans="1:32" ht="12.95" customHeight="1" outlineLevel="2">
      <c r="A640" s="325"/>
      <c r="B640" s="331"/>
      <c r="C640" s="338" t="s">
        <v>1043</v>
      </c>
      <c r="D640" s="95"/>
      <c r="E640" s="95"/>
      <c r="F640" s="95"/>
      <c r="G640" s="95"/>
      <c r="H640" s="198">
        <f t="shared" si="381"/>
        <v>0</v>
      </c>
      <c r="I640" s="95"/>
      <c r="J640" s="95"/>
      <c r="K640" s="95"/>
      <c r="L640" s="95"/>
      <c r="M640" s="95"/>
      <c r="N640" s="95"/>
      <c r="O640" s="201">
        <f t="shared" si="374"/>
        <v>0</v>
      </c>
      <c r="P640" s="95"/>
      <c r="Q640" s="95"/>
      <c r="R640" s="95"/>
      <c r="S640" s="95"/>
      <c r="T640" s="95"/>
      <c r="U640" s="95"/>
      <c r="V640" s="201">
        <f t="shared" si="376"/>
        <v>0</v>
      </c>
      <c r="W640" s="200">
        <f t="shared" si="377"/>
        <v>0</v>
      </c>
      <c r="X640" s="308">
        <f t="shared" si="378"/>
        <v>0</v>
      </c>
      <c r="Y640" s="95"/>
      <c r="Z640" s="95"/>
      <c r="AA640" s="198">
        <f t="shared" si="384"/>
        <v>0</v>
      </c>
      <c r="AB640" s="308">
        <f t="shared" si="379"/>
        <v>0</v>
      </c>
      <c r="AC640" s="95"/>
      <c r="AD640" s="95"/>
      <c r="AE640" s="198">
        <f t="shared" ref="AE640:AE645" si="395">AC640+AD640</f>
        <v>0</v>
      </c>
      <c r="AF640" s="308">
        <f t="shared" si="380"/>
        <v>0</v>
      </c>
    </row>
    <row r="641" spans="1:32" ht="12.95" customHeight="1" outlineLevel="2">
      <c r="A641" s="325"/>
      <c r="B641" s="331"/>
      <c r="C641" s="338" t="s">
        <v>1044</v>
      </c>
      <c r="D641" s="95"/>
      <c r="E641" s="95"/>
      <c r="F641" s="95"/>
      <c r="G641" s="95"/>
      <c r="H641" s="198">
        <f t="shared" si="381"/>
        <v>0</v>
      </c>
      <c r="I641" s="95"/>
      <c r="J641" s="95"/>
      <c r="K641" s="95"/>
      <c r="L641" s="95"/>
      <c r="M641" s="95"/>
      <c r="N641" s="95"/>
      <c r="O641" s="201">
        <f t="shared" si="374"/>
        <v>0</v>
      </c>
      <c r="P641" s="95"/>
      <c r="Q641" s="95"/>
      <c r="R641" s="95"/>
      <c r="S641" s="95"/>
      <c r="T641" s="95"/>
      <c r="U641" s="95"/>
      <c r="V641" s="201">
        <f t="shared" si="376"/>
        <v>0</v>
      </c>
      <c r="W641" s="200">
        <f t="shared" si="377"/>
        <v>0</v>
      </c>
      <c r="X641" s="308">
        <f t="shared" si="378"/>
        <v>0</v>
      </c>
      <c r="Y641" s="95"/>
      <c r="Z641" s="95"/>
      <c r="AA641" s="198">
        <f t="shared" si="384"/>
        <v>0</v>
      </c>
      <c r="AB641" s="308">
        <f t="shared" si="379"/>
        <v>0</v>
      </c>
      <c r="AC641" s="95"/>
      <c r="AD641" s="95"/>
      <c r="AE641" s="198">
        <f t="shared" si="395"/>
        <v>0</v>
      </c>
      <c r="AF641" s="308">
        <f t="shared" si="380"/>
        <v>0</v>
      </c>
    </row>
    <row r="642" spans="1:32" ht="12.95" customHeight="1" outlineLevel="2">
      <c r="A642" s="325"/>
      <c r="B642" s="331"/>
      <c r="C642" s="338" t="s">
        <v>1045</v>
      </c>
      <c r="D642" s="95"/>
      <c r="E642" s="95"/>
      <c r="F642" s="95"/>
      <c r="G642" s="95"/>
      <c r="H642" s="198">
        <f t="shared" si="381"/>
        <v>0</v>
      </c>
      <c r="I642" s="95"/>
      <c r="J642" s="95"/>
      <c r="K642" s="95"/>
      <c r="L642" s="95"/>
      <c r="M642" s="95"/>
      <c r="N642" s="95"/>
      <c r="O642" s="201">
        <f t="shared" si="374"/>
        <v>0</v>
      </c>
      <c r="P642" s="95"/>
      <c r="Q642" s="95"/>
      <c r="R642" s="95"/>
      <c r="S642" s="95"/>
      <c r="T642" s="95"/>
      <c r="U642" s="95"/>
      <c r="V642" s="201">
        <f t="shared" si="376"/>
        <v>0</v>
      </c>
      <c r="W642" s="200">
        <f t="shared" si="377"/>
        <v>0</v>
      </c>
      <c r="X642" s="308">
        <f t="shared" si="378"/>
        <v>0</v>
      </c>
      <c r="Y642" s="95"/>
      <c r="Z642" s="95"/>
      <c r="AA642" s="198">
        <f t="shared" si="384"/>
        <v>0</v>
      </c>
      <c r="AB642" s="308">
        <f t="shared" si="379"/>
        <v>0</v>
      </c>
      <c r="AC642" s="95"/>
      <c r="AD642" s="95"/>
      <c r="AE642" s="198">
        <f t="shared" si="395"/>
        <v>0</v>
      </c>
      <c r="AF642" s="308">
        <f t="shared" si="380"/>
        <v>0</v>
      </c>
    </row>
    <row r="643" spans="1:32" ht="12.95" customHeight="1" outlineLevel="2">
      <c r="A643" s="325"/>
      <c r="B643" s="331"/>
      <c r="C643" s="338" t="s">
        <v>1042</v>
      </c>
      <c r="D643" s="95"/>
      <c r="E643" s="95"/>
      <c r="F643" s="95"/>
      <c r="G643" s="95"/>
      <c r="H643" s="198">
        <f t="shared" si="381"/>
        <v>0</v>
      </c>
      <c r="I643" s="95"/>
      <c r="J643" s="95"/>
      <c r="K643" s="95"/>
      <c r="L643" s="95"/>
      <c r="M643" s="95"/>
      <c r="N643" s="95"/>
      <c r="O643" s="201">
        <f t="shared" si="374"/>
        <v>0</v>
      </c>
      <c r="P643" s="95"/>
      <c r="Q643" s="95"/>
      <c r="R643" s="95"/>
      <c r="S643" s="95"/>
      <c r="T643" s="95"/>
      <c r="U643" s="95"/>
      <c r="V643" s="201">
        <f t="shared" si="376"/>
        <v>0</v>
      </c>
      <c r="W643" s="200">
        <f t="shared" si="377"/>
        <v>0</v>
      </c>
      <c r="X643" s="308">
        <f t="shared" si="378"/>
        <v>0</v>
      </c>
      <c r="Y643" s="95"/>
      <c r="Z643" s="95"/>
      <c r="AA643" s="198">
        <f t="shared" si="384"/>
        <v>0</v>
      </c>
      <c r="AB643" s="308">
        <f t="shared" si="379"/>
        <v>0</v>
      </c>
      <c r="AC643" s="95"/>
      <c r="AD643" s="95"/>
      <c r="AE643" s="198">
        <f t="shared" si="395"/>
        <v>0</v>
      </c>
      <c r="AF643" s="308">
        <f t="shared" si="380"/>
        <v>0</v>
      </c>
    </row>
    <row r="644" spans="1:32" ht="12.95" customHeight="1" outlineLevel="1">
      <c r="A644" s="325"/>
      <c r="B644" s="331" t="s">
        <v>1084</v>
      </c>
      <c r="C644" s="338"/>
      <c r="D644" s="95"/>
      <c r="E644" s="95"/>
      <c r="F644" s="95"/>
      <c r="G644" s="95"/>
      <c r="H644" s="198">
        <f t="shared" si="381"/>
        <v>0</v>
      </c>
      <c r="I644" s="95"/>
      <c r="J644" s="95"/>
      <c r="K644" s="95"/>
      <c r="L644" s="95"/>
      <c r="M644" s="95"/>
      <c r="N644" s="95"/>
      <c r="O644" s="201">
        <f t="shared" si="374"/>
        <v>0</v>
      </c>
      <c r="P644" s="95"/>
      <c r="Q644" s="95"/>
      <c r="R644" s="95"/>
      <c r="S644" s="95"/>
      <c r="T644" s="95"/>
      <c r="U644" s="95"/>
      <c r="V644" s="201">
        <f t="shared" si="376"/>
        <v>0</v>
      </c>
      <c r="W644" s="200">
        <f t="shared" si="377"/>
        <v>0</v>
      </c>
      <c r="X644" s="308">
        <f t="shared" si="378"/>
        <v>0</v>
      </c>
      <c r="Y644" s="95"/>
      <c r="Z644" s="95"/>
      <c r="AA644" s="198">
        <f t="shared" si="384"/>
        <v>0</v>
      </c>
      <c r="AB644" s="308">
        <f t="shared" si="379"/>
        <v>0</v>
      </c>
      <c r="AC644" s="95"/>
      <c r="AD644" s="95"/>
      <c r="AE644" s="198">
        <f t="shared" si="395"/>
        <v>0</v>
      </c>
      <c r="AF644" s="308">
        <f t="shared" si="380"/>
        <v>0</v>
      </c>
    </row>
    <row r="645" spans="1:32" ht="12.95" customHeight="1" outlineLevel="1">
      <c r="A645" s="325"/>
      <c r="B645" s="331" t="s">
        <v>1085</v>
      </c>
      <c r="C645" s="338"/>
      <c r="D645" s="95"/>
      <c r="E645" s="95"/>
      <c r="F645" s="95"/>
      <c r="G645" s="95"/>
      <c r="H645" s="198">
        <f t="shared" si="381"/>
        <v>0</v>
      </c>
      <c r="I645" s="95"/>
      <c r="J645" s="95"/>
      <c r="K645" s="95"/>
      <c r="L645" s="95"/>
      <c r="M645" s="95"/>
      <c r="N645" s="95"/>
      <c r="O645" s="201">
        <f t="shared" si="374"/>
        <v>0</v>
      </c>
      <c r="P645" s="95"/>
      <c r="Q645" s="95"/>
      <c r="R645" s="95"/>
      <c r="S645" s="95"/>
      <c r="T645" s="95"/>
      <c r="U645" s="95"/>
      <c r="V645" s="201">
        <f t="shared" si="376"/>
        <v>0</v>
      </c>
      <c r="W645" s="200">
        <f t="shared" si="377"/>
        <v>0</v>
      </c>
      <c r="X645" s="308">
        <f t="shared" si="378"/>
        <v>0</v>
      </c>
      <c r="Y645" s="95"/>
      <c r="Z645" s="95"/>
      <c r="AA645" s="198">
        <f t="shared" si="384"/>
        <v>0</v>
      </c>
      <c r="AB645" s="308">
        <f t="shared" si="379"/>
        <v>0</v>
      </c>
      <c r="AC645" s="95"/>
      <c r="AD645" s="95"/>
      <c r="AE645" s="198">
        <f t="shared" si="395"/>
        <v>0</v>
      </c>
      <c r="AF645" s="308">
        <f t="shared" si="380"/>
        <v>0</v>
      </c>
    </row>
    <row r="646" spans="1:32" ht="12.95" customHeight="1" outlineLevel="1">
      <c r="A646" s="325"/>
      <c r="B646" s="331" t="s">
        <v>1086</v>
      </c>
      <c r="C646" s="339" t="s">
        <v>1072</v>
      </c>
      <c r="D646" s="198">
        <f>SUM(D647:D648)</f>
        <v>0</v>
      </c>
      <c r="E646" s="198">
        <f>SUM(E647:E648)</f>
        <v>0</v>
      </c>
      <c r="F646" s="198">
        <f>SUM(F647:F648)</f>
        <v>0</v>
      </c>
      <c r="G646" s="198">
        <f>SUM(G647:G648)</f>
        <v>0</v>
      </c>
      <c r="H646" s="198">
        <f t="shared" si="381"/>
        <v>0</v>
      </c>
      <c r="I646" s="198">
        <f t="shared" ref="I646:N646" si="396">SUM(I647:I648)</f>
        <v>0</v>
      </c>
      <c r="J646" s="198">
        <f t="shared" si="396"/>
        <v>0</v>
      </c>
      <c r="K646" s="198">
        <f t="shared" si="396"/>
        <v>0</v>
      </c>
      <c r="L646" s="198">
        <f t="shared" si="396"/>
        <v>0</v>
      </c>
      <c r="M646" s="198">
        <f t="shared" si="396"/>
        <v>0</v>
      </c>
      <c r="N646" s="198">
        <f t="shared" si="396"/>
        <v>0</v>
      </c>
      <c r="O646" s="200">
        <f>SUM(I646:N646)</f>
        <v>0</v>
      </c>
      <c r="P646" s="198">
        <f t="shared" ref="P646:U646" si="397">SUM(P647:P648)</f>
        <v>0</v>
      </c>
      <c r="Q646" s="198">
        <f t="shared" si="397"/>
        <v>0</v>
      </c>
      <c r="R646" s="198">
        <f t="shared" si="397"/>
        <v>0</v>
      </c>
      <c r="S646" s="198">
        <f t="shared" si="397"/>
        <v>0</v>
      </c>
      <c r="T646" s="198">
        <f t="shared" si="397"/>
        <v>0</v>
      </c>
      <c r="U646" s="198">
        <f t="shared" si="397"/>
        <v>0</v>
      </c>
      <c r="V646" s="200">
        <f>SUM(P646:U646)</f>
        <v>0</v>
      </c>
      <c r="W646" s="200">
        <f>O646+V646</f>
        <v>0</v>
      </c>
      <c r="X646" s="209">
        <f>IF(H646=0,0,W646/H646-1)</f>
        <v>0</v>
      </c>
      <c r="Y646" s="198">
        <f>SUM(Y647:Y648)</f>
        <v>0</v>
      </c>
      <c r="Z646" s="198">
        <f>SUM(Z647:Z648)</f>
        <v>0</v>
      </c>
      <c r="AA646" s="198">
        <f>SUM(AA647:AA648)</f>
        <v>0</v>
      </c>
      <c r="AB646" s="209">
        <f>IF(W646=0,0,AA646/W646-1)</f>
        <v>0</v>
      </c>
      <c r="AC646" s="198">
        <f>SUM(AC647:AC648)</f>
        <v>0</v>
      </c>
      <c r="AD646" s="198">
        <f>SUM(AD647:AD648)</f>
        <v>0</v>
      </c>
      <c r="AE646" s="198">
        <f>SUM(AE647:AE648)</f>
        <v>0</v>
      </c>
      <c r="AF646" s="209">
        <f>IF(AA646=0,0,AE646/AA646-1)</f>
        <v>0</v>
      </c>
    </row>
    <row r="647" spans="1:32" ht="12.95" customHeight="1" outlineLevel="2">
      <c r="A647" s="325"/>
      <c r="B647" s="331"/>
      <c r="C647" s="340" t="s">
        <v>1073</v>
      </c>
      <c r="D647" s="95"/>
      <c r="E647" s="95"/>
      <c r="F647" s="95"/>
      <c r="G647" s="95"/>
      <c r="H647" s="198">
        <f t="shared" si="381"/>
        <v>0</v>
      </c>
      <c r="I647" s="95"/>
      <c r="J647" s="95"/>
      <c r="K647" s="95"/>
      <c r="L647" s="95"/>
      <c r="M647" s="95"/>
      <c r="N647" s="95"/>
      <c r="O647" s="201">
        <f t="shared" ref="O647:O657" si="398">SUM(I647:N647)</f>
        <v>0</v>
      </c>
      <c r="P647" s="95"/>
      <c r="Q647" s="95"/>
      <c r="R647" s="95"/>
      <c r="S647" s="95"/>
      <c r="T647" s="95"/>
      <c r="U647" s="95"/>
      <c r="V647" s="201">
        <f t="shared" ref="V647:V657" si="399">SUM(P647:U647)</f>
        <v>0</v>
      </c>
      <c r="W647" s="200">
        <f t="shared" ref="W647:W657" si="400">O647+V647</f>
        <v>0</v>
      </c>
      <c r="X647" s="308">
        <f t="shared" ref="X647:X657" si="401">IF(H647=0,0,W647/H647-1)</f>
        <v>0</v>
      </c>
      <c r="Y647" s="95"/>
      <c r="Z647" s="95"/>
      <c r="AA647" s="198">
        <f t="shared" si="384"/>
        <v>0</v>
      </c>
      <c r="AB647" s="308">
        <f t="shared" ref="AB647:AB657" si="402">IF(W647=0,0,AA647/W647-1)</f>
        <v>0</v>
      </c>
      <c r="AC647" s="95"/>
      <c r="AD647" s="95"/>
      <c r="AE647" s="198">
        <f t="shared" ref="AE647:AE657" si="403">AC647+AD647</f>
        <v>0</v>
      </c>
      <c r="AF647" s="308">
        <f t="shared" ref="AF647:AF657" si="404">IF(AA647=0,0,AE647/AA647-1)</f>
        <v>0</v>
      </c>
    </row>
    <row r="648" spans="1:32" ht="12.95" customHeight="1" outlineLevel="2">
      <c r="A648" s="325"/>
      <c r="B648" s="331"/>
      <c r="C648" s="340" t="s">
        <v>1074</v>
      </c>
      <c r="D648" s="95"/>
      <c r="E648" s="95"/>
      <c r="F648" s="95"/>
      <c r="G648" s="95"/>
      <c r="H648" s="198">
        <f t="shared" si="381"/>
        <v>0</v>
      </c>
      <c r="I648" s="95"/>
      <c r="J648" s="95"/>
      <c r="K648" s="95"/>
      <c r="L648" s="95"/>
      <c r="M648" s="95"/>
      <c r="N648" s="95"/>
      <c r="O648" s="201">
        <f t="shared" si="398"/>
        <v>0</v>
      </c>
      <c r="P648" s="95"/>
      <c r="Q648" s="95"/>
      <c r="R648" s="95"/>
      <c r="S648" s="95"/>
      <c r="T648" s="95"/>
      <c r="U648" s="95"/>
      <c r="V648" s="201">
        <f t="shared" si="399"/>
        <v>0</v>
      </c>
      <c r="W648" s="200">
        <f t="shared" si="400"/>
        <v>0</v>
      </c>
      <c r="X648" s="308">
        <f t="shared" si="401"/>
        <v>0</v>
      </c>
      <c r="Y648" s="95"/>
      <c r="Z648" s="95"/>
      <c r="AA648" s="198">
        <f t="shared" si="384"/>
        <v>0</v>
      </c>
      <c r="AB648" s="308">
        <f t="shared" si="402"/>
        <v>0</v>
      </c>
      <c r="AC648" s="95"/>
      <c r="AD648" s="95"/>
      <c r="AE648" s="198">
        <f t="shared" si="403"/>
        <v>0</v>
      </c>
      <c r="AF648" s="308">
        <f t="shared" si="404"/>
        <v>0</v>
      </c>
    </row>
    <row r="649" spans="1:32" ht="12.95" customHeight="1" outlineLevel="1">
      <c r="A649" s="325"/>
      <c r="B649" s="331" t="s">
        <v>1087</v>
      </c>
      <c r="C649" s="341"/>
      <c r="D649" s="95"/>
      <c r="E649" s="95"/>
      <c r="F649" s="95"/>
      <c r="G649" s="95"/>
      <c r="H649" s="198">
        <f t="shared" si="381"/>
        <v>0</v>
      </c>
      <c r="I649" s="95"/>
      <c r="J649" s="95"/>
      <c r="K649" s="95"/>
      <c r="L649" s="95"/>
      <c r="M649" s="95"/>
      <c r="N649" s="95"/>
      <c r="O649" s="201">
        <f t="shared" si="398"/>
        <v>0</v>
      </c>
      <c r="P649" s="95"/>
      <c r="Q649" s="95"/>
      <c r="R649" s="95"/>
      <c r="S649" s="95"/>
      <c r="T649" s="95"/>
      <c r="U649" s="95"/>
      <c r="V649" s="201">
        <f t="shared" si="399"/>
        <v>0</v>
      </c>
      <c r="W649" s="200">
        <f t="shared" si="400"/>
        <v>0</v>
      </c>
      <c r="X649" s="308">
        <f t="shared" si="401"/>
        <v>0</v>
      </c>
      <c r="Y649" s="95"/>
      <c r="Z649" s="95"/>
      <c r="AA649" s="198">
        <f t="shared" si="384"/>
        <v>0</v>
      </c>
      <c r="AB649" s="308">
        <f t="shared" si="402"/>
        <v>0</v>
      </c>
      <c r="AC649" s="95"/>
      <c r="AD649" s="95"/>
      <c r="AE649" s="198">
        <f t="shared" si="403"/>
        <v>0</v>
      </c>
      <c r="AF649" s="308">
        <f t="shared" si="404"/>
        <v>0</v>
      </c>
    </row>
    <row r="650" spans="1:32" ht="12.95" customHeight="1" outlineLevel="1">
      <c r="A650" s="325"/>
      <c r="B650" s="331" t="s">
        <v>1124</v>
      </c>
      <c r="C650" s="341"/>
      <c r="D650" s="95"/>
      <c r="E650" s="95"/>
      <c r="F650" s="95"/>
      <c r="G650" s="95"/>
      <c r="H650" s="198">
        <f t="shared" si="381"/>
        <v>0</v>
      </c>
      <c r="I650" s="95"/>
      <c r="J650" s="95"/>
      <c r="K650" s="95"/>
      <c r="L650" s="95"/>
      <c r="M650" s="95"/>
      <c r="N650" s="95"/>
      <c r="O650" s="201">
        <f t="shared" si="398"/>
        <v>0</v>
      </c>
      <c r="P650" s="95"/>
      <c r="Q650" s="95"/>
      <c r="R650" s="95"/>
      <c r="S650" s="95"/>
      <c r="T650" s="95"/>
      <c r="U650" s="95"/>
      <c r="V650" s="201">
        <f t="shared" si="399"/>
        <v>0</v>
      </c>
      <c r="W650" s="200">
        <f t="shared" si="400"/>
        <v>0</v>
      </c>
      <c r="X650" s="308">
        <f t="shared" si="401"/>
        <v>0</v>
      </c>
      <c r="Y650" s="95"/>
      <c r="Z650" s="95"/>
      <c r="AA650" s="198">
        <f t="shared" si="384"/>
        <v>0</v>
      </c>
      <c r="AB650" s="308">
        <f t="shared" si="402"/>
        <v>0</v>
      </c>
      <c r="AC650" s="95"/>
      <c r="AD650" s="95"/>
      <c r="AE650" s="198">
        <f t="shared" si="403"/>
        <v>0</v>
      </c>
      <c r="AF650" s="308">
        <f t="shared" si="404"/>
        <v>0</v>
      </c>
    </row>
    <row r="651" spans="1:32" ht="12.95" customHeight="1" outlineLevel="1">
      <c r="A651" s="325"/>
      <c r="B651" s="331" t="s">
        <v>1088</v>
      </c>
      <c r="C651" s="341"/>
      <c r="D651" s="95"/>
      <c r="E651" s="95"/>
      <c r="F651" s="95"/>
      <c r="G651" s="95"/>
      <c r="H651" s="198">
        <f t="shared" ref="H651:H658" si="405">SUM(D651:G651)</f>
        <v>0</v>
      </c>
      <c r="I651" s="95"/>
      <c r="J651" s="95"/>
      <c r="K651" s="95"/>
      <c r="L651" s="95"/>
      <c r="M651" s="95"/>
      <c r="N651" s="95"/>
      <c r="O651" s="201">
        <f t="shared" si="398"/>
        <v>0</v>
      </c>
      <c r="P651" s="95"/>
      <c r="Q651" s="95"/>
      <c r="R651" s="95"/>
      <c r="S651" s="95"/>
      <c r="T651" s="95"/>
      <c r="U651" s="95"/>
      <c r="V651" s="201">
        <f t="shared" si="399"/>
        <v>0</v>
      </c>
      <c r="W651" s="200">
        <f t="shared" si="400"/>
        <v>0</v>
      </c>
      <c r="X651" s="308">
        <f t="shared" si="401"/>
        <v>0</v>
      </c>
      <c r="Y651" s="95"/>
      <c r="Z651" s="95"/>
      <c r="AA651" s="198">
        <f t="shared" si="384"/>
        <v>0</v>
      </c>
      <c r="AB651" s="308">
        <f t="shared" si="402"/>
        <v>0</v>
      </c>
      <c r="AC651" s="95"/>
      <c r="AD651" s="95"/>
      <c r="AE651" s="198">
        <f t="shared" si="403"/>
        <v>0</v>
      </c>
      <c r="AF651" s="308">
        <f t="shared" si="404"/>
        <v>0</v>
      </c>
    </row>
    <row r="652" spans="1:32" ht="12.95" customHeight="1" outlineLevel="1">
      <c r="A652" s="325"/>
      <c r="B652" s="331" t="s">
        <v>1089</v>
      </c>
      <c r="C652" s="341"/>
      <c r="D652" s="95"/>
      <c r="E652" s="95"/>
      <c r="F652" s="95"/>
      <c r="G652" s="95"/>
      <c r="H652" s="198">
        <f t="shared" si="405"/>
        <v>0</v>
      </c>
      <c r="I652" s="95"/>
      <c r="J652" s="95"/>
      <c r="K652" s="95"/>
      <c r="L652" s="95"/>
      <c r="M652" s="95"/>
      <c r="N652" s="95"/>
      <c r="O652" s="201">
        <f t="shared" si="398"/>
        <v>0</v>
      </c>
      <c r="P652" s="95"/>
      <c r="Q652" s="95"/>
      <c r="R652" s="95"/>
      <c r="S652" s="95"/>
      <c r="T652" s="95"/>
      <c r="U652" s="95"/>
      <c r="V652" s="201">
        <f t="shared" si="399"/>
        <v>0</v>
      </c>
      <c r="W652" s="200">
        <f t="shared" si="400"/>
        <v>0</v>
      </c>
      <c r="X652" s="308">
        <f t="shared" si="401"/>
        <v>0</v>
      </c>
      <c r="Y652" s="95"/>
      <c r="Z652" s="95"/>
      <c r="AA652" s="198">
        <f t="shared" si="384"/>
        <v>0</v>
      </c>
      <c r="AB652" s="308">
        <f t="shared" si="402"/>
        <v>0</v>
      </c>
      <c r="AC652" s="95"/>
      <c r="AD652" s="95"/>
      <c r="AE652" s="198">
        <f t="shared" si="403"/>
        <v>0</v>
      </c>
      <c r="AF652" s="308">
        <f t="shared" si="404"/>
        <v>0</v>
      </c>
    </row>
    <row r="653" spans="1:32" ht="12.95" customHeight="1" outlineLevel="1">
      <c r="A653" s="325"/>
      <c r="B653" s="331" t="s">
        <v>1090</v>
      </c>
      <c r="C653" s="341"/>
      <c r="D653" s="95"/>
      <c r="E653" s="95"/>
      <c r="F653" s="95"/>
      <c r="G653" s="95"/>
      <c r="H653" s="198">
        <f t="shared" si="405"/>
        <v>0</v>
      </c>
      <c r="I653" s="95"/>
      <c r="J653" s="95"/>
      <c r="K653" s="95"/>
      <c r="L653" s="95"/>
      <c r="M653" s="95"/>
      <c r="N653" s="95"/>
      <c r="O653" s="201">
        <f t="shared" si="398"/>
        <v>0</v>
      </c>
      <c r="P653" s="95"/>
      <c r="Q653" s="95"/>
      <c r="R653" s="95"/>
      <c r="S653" s="95"/>
      <c r="T653" s="95"/>
      <c r="U653" s="95"/>
      <c r="V653" s="201">
        <f t="shared" si="399"/>
        <v>0</v>
      </c>
      <c r="W653" s="200">
        <f t="shared" si="400"/>
        <v>0</v>
      </c>
      <c r="X653" s="308">
        <f t="shared" si="401"/>
        <v>0</v>
      </c>
      <c r="Y653" s="95"/>
      <c r="Z653" s="95"/>
      <c r="AA653" s="198">
        <f t="shared" si="384"/>
        <v>0</v>
      </c>
      <c r="AB653" s="308">
        <f t="shared" si="402"/>
        <v>0</v>
      </c>
      <c r="AC653" s="95"/>
      <c r="AD653" s="95"/>
      <c r="AE653" s="198">
        <f t="shared" si="403"/>
        <v>0</v>
      </c>
      <c r="AF653" s="308">
        <f t="shared" si="404"/>
        <v>0</v>
      </c>
    </row>
    <row r="654" spans="1:32" ht="12.95" customHeight="1" outlineLevel="1">
      <c r="A654" s="325"/>
      <c r="B654" s="331" t="s">
        <v>1091</v>
      </c>
      <c r="C654" s="341"/>
      <c r="D654" s="95"/>
      <c r="E654" s="95"/>
      <c r="F654" s="95"/>
      <c r="G654" s="95"/>
      <c r="H654" s="198">
        <f t="shared" si="405"/>
        <v>0</v>
      </c>
      <c r="I654" s="95"/>
      <c r="J654" s="95"/>
      <c r="K654" s="95"/>
      <c r="L654" s="95"/>
      <c r="M654" s="95"/>
      <c r="N654" s="95"/>
      <c r="O654" s="201">
        <f t="shared" si="398"/>
        <v>0</v>
      </c>
      <c r="P654" s="95"/>
      <c r="Q654" s="95"/>
      <c r="R654" s="95"/>
      <c r="S654" s="95"/>
      <c r="T654" s="95"/>
      <c r="U654" s="95"/>
      <c r="V654" s="201">
        <f t="shared" si="399"/>
        <v>0</v>
      </c>
      <c r="W654" s="200">
        <f t="shared" si="400"/>
        <v>0</v>
      </c>
      <c r="X654" s="308">
        <f t="shared" si="401"/>
        <v>0</v>
      </c>
      <c r="Y654" s="95"/>
      <c r="Z654" s="95"/>
      <c r="AA654" s="198">
        <f t="shared" si="384"/>
        <v>0</v>
      </c>
      <c r="AB654" s="308">
        <f t="shared" si="402"/>
        <v>0</v>
      </c>
      <c r="AC654" s="95"/>
      <c r="AD654" s="95"/>
      <c r="AE654" s="198">
        <f t="shared" si="403"/>
        <v>0</v>
      </c>
      <c r="AF654" s="308">
        <f t="shared" si="404"/>
        <v>0</v>
      </c>
    </row>
    <row r="655" spans="1:32" ht="12.95" customHeight="1" outlineLevel="1">
      <c r="A655" s="325"/>
      <c r="B655" s="331" t="s">
        <v>1092</v>
      </c>
      <c r="C655" s="341"/>
      <c r="D655" s="95"/>
      <c r="E655" s="95"/>
      <c r="F655" s="95"/>
      <c r="G655" s="95"/>
      <c r="H655" s="198">
        <f t="shared" si="405"/>
        <v>0</v>
      </c>
      <c r="I655" s="95"/>
      <c r="J655" s="95"/>
      <c r="K655" s="95"/>
      <c r="L655" s="95"/>
      <c r="M655" s="95"/>
      <c r="N655" s="95"/>
      <c r="O655" s="201">
        <f t="shared" si="398"/>
        <v>0</v>
      </c>
      <c r="P655" s="95"/>
      <c r="Q655" s="95"/>
      <c r="R655" s="95"/>
      <c r="S655" s="95"/>
      <c r="T655" s="95"/>
      <c r="U655" s="95"/>
      <c r="V655" s="201">
        <f t="shared" si="399"/>
        <v>0</v>
      </c>
      <c r="W655" s="200">
        <f t="shared" si="400"/>
        <v>0</v>
      </c>
      <c r="X655" s="308">
        <f t="shared" si="401"/>
        <v>0</v>
      </c>
      <c r="Y655" s="95"/>
      <c r="Z655" s="95"/>
      <c r="AA655" s="198">
        <f>Y655+Z655</f>
        <v>0</v>
      </c>
      <c r="AB655" s="308">
        <f t="shared" si="402"/>
        <v>0</v>
      </c>
      <c r="AC655" s="95"/>
      <c r="AD655" s="95"/>
      <c r="AE655" s="198">
        <f t="shared" si="403"/>
        <v>0</v>
      </c>
      <c r="AF655" s="308">
        <f t="shared" si="404"/>
        <v>0</v>
      </c>
    </row>
    <row r="656" spans="1:32" ht="12.95" customHeight="1" outlineLevel="1">
      <c r="A656" s="325"/>
      <c r="B656" s="331" t="s">
        <v>1093</v>
      </c>
      <c r="C656" s="341"/>
      <c r="D656" s="95"/>
      <c r="E656" s="95"/>
      <c r="F656" s="95"/>
      <c r="G656" s="95"/>
      <c r="H656" s="198">
        <f t="shared" si="405"/>
        <v>0</v>
      </c>
      <c r="I656" s="95"/>
      <c r="J656" s="95"/>
      <c r="K656" s="95"/>
      <c r="L656" s="95"/>
      <c r="M656" s="95"/>
      <c r="N656" s="95"/>
      <c r="O656" s="201">
        <f t="shared" si="398"/>
        <v>0</v>
      </c>
      <c r="P656" s="95"/>
      <c r="Q656" s="95"/>
      <c r="R656" s="95"/>
      <c r="S656" s="95"/>
      <c r="T656" s="95"/>
      <c r="U656" s="95"/>
      <c r="V656" s="201">
        <f t="shared" si="399"/>
        <v>0</v>
      </c>
      <c r="W656" s="200">
        <f t="shared" si="400"/>
        <v>0</v>
      </c>
      <c r="X656" s="308">
        <f t="shared" si="401"/>
        <v>0</v>
      </c>
      <c r="Y656" s="95"/>
      <c r="Z656" s="95"/>
      <c r="AA656" s="198">
        <f>Y656+Z656</f>
        <v>0</v>
      </c>
      <c r="AB656" s="308">
        <f t="shared" si="402"/>
        <v>0</v>
      </c>
      <c r="AC656" s="95"/>
      <c r="AD656" s="95"/>
      <c r="AE656" s="198">
        <f t="shared" si="403"/>
        <v>0</v>
      </c>
      <c r="AF656" s="308">
        <f t="shared" si="404"/>
        <v>0</v>
      </c>
    </row>
    <row r="657" spans="1:32" ht="12.95" customHeight="1" outlineLevel="1">
      <c r="A657" s="325"/>
      <c r="B657" s="331" t="s">
        <v>1094</v>
      </c>
      <c r="C657" s="334" t="s">
        <v>718</v>
      </c>
      <c r="D657" s="95"/>
      <c r="E657" s="95"/>
      <c r="F657" s="95"/>
      <c r="G657" s="95"/>
      <c r="H657" s="198">
        <f t="shared" si="405"/>
        <v>0</v>
      </c>
      <c r="I657" s="95"/>
      <c r="J657" s="95"/>
      <c r="K657" s="95"/>
      <c r="L657" s="95"/>
      <c r="M657" s="95"/>
      <c r="N657" s="95"/>
      <c r="O657" s="201">
        <f t="shared" si="398"/>
        <v>0</v>
      </c>
      <c r="P657" s="95"/>
      <c r="Q657" s="95"/>
      <c r="R657" s="95"/>
      <c r="S657" s="95"/>
      <c r="T657" s="95"/>
      <c r="U657" s="95"/>
      <c r="V657" s="201">
        <f t="shared" si="399"/>
        <v>0</v>
      </c>
      <c r="W657" s="200">
        <f t="shared" si="400"/>
        <v>0</v>
      </c>
      <c r="X657" s="308">
        <f t="shared" si="401"/>
        <v>0</v>
      </c>
      <c r="Y657" s="95"/>
      <c r="Z657" s="95"/>
      <c r="AA657" s="198">
        <f>Y657+Z657</f>
        <v>0</v>
      </c>
      <c r="AB657" s="308">
        <f t="shared" si="402"/>
        <v>0</v>
      </c>
      <c r="AC657" s="95"/>
      <c r="AD657" s="95"/>
      <c r="AE657" s="198">
        <f t="shared" si="403"/>
        <v>0</v>
      </c>
      <c r="AF657" s="308">
        <f t="shared" si="404"/>
        <v>0</v>
      </c>
    </row>
    <row r="658" spans="1:32" ht="12.95" customHeight="1" outlineLevel="1">
      <c r="A658" s="325"/>
      <c r="B658" s="342" t="s">
        <v>1099</v>
      </c>
      <c r="C658" s="342"/>
      <c r="D658" s="198">
        <f>SUM(D585,D590,D594,D610,D633:D634,D637:D639,D644:D646,D649:D657)</f>
        <v>0</v>
      </c>
      <c r="E658" s="198">
        <f>SUM(E585,E590,E594,E610,E633:E634,E637:E639,E644:E646,E649:E657)</f>
        <v>0</v>
      </c>
      <c r="F658" s="198">
        <f>SUM(F585,F590,F594,F610,F633:F634,F637:F639,F644:F646,F649:F657)</f>
        <v>0</v>
      </c>
      <c r="G658" s="198">
        <f>SUM(G585,G590,G594,G610,G633:G634,G637:G639,G644:G646,G649:G657)</f>
        <v>0</v>
      </c>
      <c r="H658" s="198">
        <f t="shared" si="405"/>
        <v>0</v>
      </c>
      <c r="I658" s="198">
        <f t="shared" ref="I658:N658" si="406">SUM(I585,I590,I594,I610,I633:I634,I637:I639,I644:I646,I649:I657)</f>
        <v>0</v>
      </c>
      <c r="J658" s="198">
        <f t="shared" si="406"/>
        <v>0</v>
      </c>
      <c r="K658" s="198">
        <f t="shared" si="406"/>
        <v>0</v>
      </c>
      <c r="L658" s="198">
        <f t="shared" si="406"/>
        <v>0</v>
      </c>
      <c r="M658" s="198">
        <f t="shared" si="406"/>
        <v>0</v>
      </c>
      <c r="N658" s="198">
        <f t="shared" si="406"/>
        <v>0</v>
      </c>
      <c r="O658" s="200">
        <f>SUM(I658:N658)</f>
        <v>0</v>
      </c>
      <c r="P658" s="198">
        <f t="shared" ref="P658:U658" si="407">SUM(P585,P590,P594,P610,P633:P634,P637:P639,P644:P646,P649:P657)</f>
        <v>0</v>
      </c>
      <c r="Q658" s="198">
        <f t="shared" si="407"/>
        <v>0</v>
      </c>
      <c r="R658" s="198">
        <f t="shared" si="407"/>
        <v>0</v>
      </c>
      <c r="S658" s="198">
        <f t="shared" si="407"/>
        <v>0</v>
      </c>
      <c r="T658" s="198">
        <f t="shared" si="407"/>
        <v>0</v>
      </c>
      <c r="U658" s="198">
        <f t="shared" si="407"/>
        <v>0</v>
      </c>
      <c r="V658" s="200">
        <f>SUM(P658:U658)</f>
        <v>0</v>
      </c>
      <c r="W658" s="200">
        <f>O658+V658</f>
        <v>0</v>
      </c>
      <c r="X658" s="209">
        <f>IF(H658=0,0,W658/H658-1)</f>
        <v>0</v>
      </c>
      <c r="Y658" s="198">
        <f>SUM(Y585,Y590,Y594,Y610,Y633:Y634,Y637:Y639,Y644:Y646,Y649:Y657)</f>
        <v>0</v>
      </c>
      <c r="Z658" s="198">
        <f>SUM(Z585,Z590,Z594,Z610,Z633:Z634,Z637:Z639,Z644:Z646,Z649:Z657)</f>
        <v>0</v>
      </c>
      <c r="AA658" s="198">
        <f>SUM(AA585,AA590,AA594,AA610,AA633:AA634,AA637:AA639,AA644:AA646,AA649:AA657)</f>
        <v>0</v>
      </c>
      <c r="AB658" s="209">
        <f>IF(W658=0,0,AA658/W658-1)</f>
        <v>0</v>
      </c>
      <c r="AC658" s="198">
        <f>SUM(AC585,AC590,AC594,AC610,AC633:AC634,AC637:AC639,AC644:AC646,AC649:AC657)</f>
        <v>0</v>
      </c>
      <c r="AD658" s="198">
        <f>SUM(AD585,AD590,AD594,AD610,AD633:AD634,AD637:AD639,AD644:AD646,AD649:AD657)</f>
        <v>0</v>
      </c>
      <c r="AE658" s="198">
        <f>SUM(AE585,AE590,AE594,AE610,AE633:AE634,AE637:AE639,AE644:AE646,AE649:AE657)</f>
        <v>0</v>
      </c>
      <c r="AF658" s="209">
        <f>IF(AA658=0,0,AE658/AA658-1)</f>
        <v>0</v>
      </c>
    </row>
    <row r="659" spans="1:32" ht="12.95" customHeight="1" outlineLevel="1">
      <c r="A659" s="327"/>
      <c r="B659" s="326"/>
      <c r="C659" s="152"/>
      <c r="D659" s="360"/>
      <c r="E659" s="360"/>
      <c r="F659" s="360"/>
      <c r="G659" s="360"/>
      <c r="H659" s="360"/>
      <c r="I659" s="360"/>
      <c r="J659" s="360"/>
      <c r="K659" s="360"/>
      <c r="L659" s="360"/>
      <c r="M659" s="360"/>
      <c r="N659" s="360"/>
      <c r="O659" s="360"/>
      <c r="P659" s="360"/>
      <c r="Q659" s="360"/>
      <c r="R659" s="360"/>
      <c r="S659" s="360"/>
      <c r="T659" s="360"/>
      <c r="U659" s="360"/>
      <c r="V659" s="360"/>
      <c r="W659" s="360"/>
      <c r="X659" s="360"/>
      <c r="Y659" s="360"/>
      <c r="Z659" s="360"/>
      <c r="AA659" s="360"/>
      <c r="AB659" s="360"/>
      <c r="AC659" s="360"/>
      <c r="AD659" s="360"/>
      <c r="AE659" s="360"/>
      <c r="AF659" s="360"/>
    </row>
    <row r="660" spans="1:32" ht="12.95" customHeight="1" outlineLevel="1">
      <c r="A660" s="327"/>
      <c r="B660" s="327"/>
      <c r="C660" s="343"/>
      <c r="D660" s="344"/>
      <c r="E660" s="344"/>
      <c r="F660" s="344"/>
      <c r="G660" s="344"/>
      <c r="H660" s="344"/>
      <c r="I660" s="327"/>
      <c r="J660" s="345"/>
      <c r="K660" s="327"/>
      <c r="L660" s="327"/>
      <c r="M660" s="327"/>
      <c r="N660" s="330"/>
      <c r="O660" s="330"/>
      <c r="P660" s="330"/>
      <c r="Q660" s="330"/>
      <c r="R660" s="330"/>
      <c r="S660" s="330"/>
      <c r="T660" s="330"/>
      <c r="U660" s="330"/>
      <c r="V660" s="330"/>
      <c r="W660" s="330"/>
      <c r="X660" s="330"/>
      <c r="Y660" s="330"/>
      <c r="Z660" s="330"/>
      <c r="AA660" s="330"/>
      <c r="AB660" s="330"/>
      <c r="AC660" s="330"/>
      <c r="AD660" s="330"/>
      <c r="AE660" s="330"/>
      <c r="AF660" s="330"/>
    </row>
    <row r="661" spans="1:32" s="136" customFormat="1" outlineLevel="1">
      <c r="B661" s="148" t="s">
        <v>669</v>
      </c>
      <c r="C661" s="123"/>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c r="AA661" s="120"/>
      <c r="AB661" s="120"/>
      <c r="AC661" s="120"/>
      <c r="AD661" s="120"/>
      <c r="AE661" s="120"/>
    </row>
    <row r="662" spans="1:32" s="136" customFormat="1" outlineLevel="1">
      <c r="B662" s="149" t="s">
        <v>1168</v>
      </c>
      <c r="C662" s="123"/>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c r="AA662" s="120"/>
      <c r="AB662" s="120"/>
      <c r="AC662" s="120"/>
      <c r="AD662" s="120"/>
      <c r="AE662" s="120"/>
    </row>
    <row r="663" spans="1:32" s="136" customFormat="1" outlineLevel="1">
      <c r="B663" s="780" t="s">
        <v>980</v>
      </c>
      <c r="C663" s="780"/>
    </row>
    <row r="664" spans="1:32" s="136" customFormat="1" outlineLevel="1">
      <c r="B664" s="146"/>
      <c r="C664" s="146"/>
      <c r="D664" s="95"/>
      <c r="E664" s="95"/>
      <c r="F664" s="95"/>
      <c r="G664" s="95"/>
      <c r="H664" s="200">
        <f t="shared" ref="H664:H673" si="408">SUM(D664:G664)</f>
        <v>0</v>
      </c>
      <c r="I664" s="95"/>
      <c r="J664" s="95"/>
      <c r="K664" s="95"/>
      <c r="L664" s="95"/>
      <c r="M664" s="95"/>
      <c r="N664" s="95"/>
      <c r="O664" s="201">
        <f t="shared" ref="O664:O673" si="409">SUM(I664:N664)</f>
        <v>0</v>
      </c>
      <c r="P664" s="95"/>
      <c r="Q664" s="95"/>
      <c r="R664" s="95"/>
      <c r="S664" s="95"/>
      <c r="T664" s="95"/>
      <c r="U664" s="95"/>
      <c r="V664" s="201">
        <f t="shared" ref="V664:V673" si="410">SUM(P664:U664)</f>
        <v>0</v>
      </c>
      <c r="W664" s="200">
        <f t="shared" ref="W664:W673" si="411">O664+V664</f>
        <v>0</v>
      </c>
      <c r="X664" s="308">
        <f t="shared" ref="X664:X674" si="412">IF(H664=0,0,W664/H664-1)</f>
        <v>0</v>
      </c>
      <c r="Y664" s="96"/>
      <c r="Z664" s="96"/>
      <c r="AA664" s="198">
        <f t="shared" ref="AA664:AA673" si="413">Y664+Z664</f>
        <v>0</v>
      </c>
      <c r="AB664" s="308">
        <f t="shared" ref="AB664:AB674" si="414">IF(W664=0,0,AA664/W664-1)</f>
        <v>0</v>
      </c>
      <c r="AC664" s="96"/>
      <c r="AD664" s="96"/>
      <c r="AE664" s="198">
        <f t="shared" ref="AE664:AE673" si="415">AC664+AD664</f>
        <v>0</v>
      </c>
      <c r="AF664" s="308">
        <f t="shared" ref="AF664:AF674" si="416">IF(AA664=0,0,AE664/AA664-1)</f>
        <v>0</v>
      </c>
    </row>
    <row r="665" spans="1:32" s="136" customFormat="1" outlineLevel="1">
      <c r="B665" s="146"/>
      <c r="C665" s="146"/>
      <c r="D665" s="95"/>
      <c r="E665" s="95"/>
      <c r="F665" s="95"/>
      <c r="G665" s="95"/>
      <c r="H665" s="200">
        <f>SUM(D665:G665)</f>
        <v>0</v>
      </c>
      <c r="I665" s="95"/>
      <c r="J665" s="95"/>
      <c r="K665" s="95"/>
      <c r="L665" s="95"/>
      <c r="M665" s="95"/>
      <c r="N665" s="95"/>
      <c r="O665" s="201">
        <f>SUM(I665:N665)</f>
        <v>0</v>
      </c>
      <c r="P665" s="95"/>
      <c r="Q665" s="95"/>
      <c r="R665" s="95"/>
      <c r="S665" s="95"/>
      <c r="T665" s="95"/>
      <c r="U665" s="95"/>
      <c r="V665" s="201">
        <f>SUM(P665:U665)</f>
        <v>0</v>
      </c>
      <c r="W665" s="200">
        <f>O665+V665</f>
        <v>0</v>
      </c>
      <c r="X665" s="308">
        <f>IF(H665=0,0,W665/H665-1)</f>
        <v>0</v>
      </c>
      <c r="Y665" s="96"/>
      <c r="Z665" s="96"/>
      <c r="AA665" s="198">
        <f t="shared" si="413"/>
        <v>0</v>
      </c>
      <c r="AB665" s="308">
        <f>IF(W665=0,0,AA665/W665-1)</f>
        <v>0</v>
      </c>
      <c r="AC665" s="96"/>
      <c r="AD665" s="96"/>
      <c r="AE665" s="198">
        <f t="shared" si="415"/>
        <v>0</v>
      </c>
      <c r="AF665" s="308">
        <f>IF(AA665=0,0,AE665/AA665-1)</f>
        <v>0</v>
      </c>
    </row>
    <row r="666" spans="1:32" s="136" customFormat="1" outlineLevel="1">
      <c r="B666" s="146"/>
      <c r="C666" s="146"/>
      <c r="D666" s="95"/>
      <c r="E666" s="95"/>
      <c r="F666" s="95"/>
      <c r="G666" s="95"/>
      <c r="H666" s="200">
        <f>SUM(D666:G666)</f>
        <v>0</v>
      </c>
      <c r="I666" s="95"/>
      <c r="J666" s="95"/>
      <c r="K666" s="95"/>
      <c r="L666" s="95"/>
      <c r="M666" s="95"/>
      <c r="N666" s="95"/>
      <c r="O666" s="201">
        <f>SUM(I666:N666)</f>
        <v>0</v>
      </c>
      <c r="P666" s="95"/>
      <c r="Q666" s="95"/>
      <c r="R666" s="95"/>
      <c r="S666" s="95"/>
      <c r="T666" s="95"/>
      <c r="U666" s="95"/>
      <c r="V666" s="201">
        <f>SUM(P666:U666)</f>
        <v>0</v>
      </c>
      <c r="W666" s="200">
        <f>O666+V666</f>
        <v>0</v>
      </c>
      <c r="X666" s="308">
        <f>IF(H666=0,0,W666/H666-1)</f>
        <v>0</v>
      </c>
      <c r="Y666" s="96"/>
      <c r="Z666" s="96"/>
      <c r="AA666" s="198">
        <f t="shared" si="413"/>
        <v>0</v>
      </c>
      <c r="AB666" s="308">
        <f>IF(W666=0,0,AA666/W666-1)</f>
        <v>0</v>
      </c>
      <c r="AC666" s="96"/>
      <c r="AD666" s="96"/>
      <c r="AE666" s="198">
        <f t="shared" si="415"/>
        <v>0</v>
      </c>
      <c r="AF666" s="308">
        <f>IF(AA666=0,0,AE666/AA666-1)</f>
        <v>0</v>
      </c>
    </row>
    <row r="667" spans="1:32" s="136" customFormat="1" outlineLevel="1">
      <c r="B667" s="146"/>
      <c r="C667" s="146"/>
      <c r="D667" s="95"/>
      <c r="E667" s="95"/>
      <c r="F667" s="95"/>
      <c r="G667" s="95"/>
      <c r="H667" s="200">
        <f>SUM(D667:G667)</f>
        <v>0</v>
      </c>
      <c r="I667" s="95"/>
      <c r="J667" s="95"/>
      <c r="K667" s="95"/>
      <c r="L667" s="95"/>
      <c r="M667" s="95"/>
      <c r="N667" s="95"/>
      <c r="O667" s="201">
        <f>SUM(I667:N667)</f>
        <v>0</v>
      </c>
      <c r="P667" s="95"/>
      <c r="Q667" s="95"/>
      <c r="R667" s="95"/>
      <c r="S667" s="95"/>
      <c r="T667" s="95"/>
      <c r="U667" s="95"/>
      <c r="V667" s="201">
        <f>SUM(P667:U667)</f>
        <v>0</v>
      </c>
      <c r="W667" s="200">
        <f>O667+V667</f>
        <v>0</v>
      </c>
      <c r="X667" s="308">
        <f>IF(H667=0,0,W667/H667-1)</f>
        <v>0</v>
      </c>
      <c r="Y667" s="96"/>
      <c r="Z667" s="96"/>
      <c r="AA667" s="198">
        <f t="shared" si="413"/>
        <v>0</v>
      </c>
      <c r="AB667" s="308">
        <f>IF(W667=0,0,AA667/W667-1)</f>
        <v>0</v>
      </c>
      <c r="AC667" s="96"/>
      <c r="AD667" s="96"/>
      <c r="AE667" s="198">
        <f t="shared" si="415"/>
        <v>0</v>
      </c>
      <c r="AF667" s="308">
        <f>IF(AA667=0,0,AE667/AA667-1)</f>
        <v>0</v>
      </c>
    </row>
    <row r="668" spans="1:32" s="144" customFormat="1" outlineLevel="1">
      <c r="B668" s="146"/>
      <c r="C668" s="146"/>
      <c r="D668" s="95"/>
      <c r="E668" s="95"/>
      <c r="F668" s="95"/>
      <c r="G668" s="95"/>
      <c r="H668" s="200">
        <f>SUM(D668:G668)</f>
        <v>0</v>
      </c>
      <c r="I668" s="95"/>
      <c r="J668" s="95"/>
      <c r="K668" s="95"/>
      <c r="L668" s="95"/>
      <c r="M668" s="95"/>
      <c r="N668" s="95"/>
      <c r="O668" s="201">
        <f>SUM(I668:N668)</f>
        <v>0</v>
      </c>
      <c r="P668" s="95"/>
      <c r="Q668" s="95"/>
      <c r="R668" s="95"/>
      <c r="S668" s="95"/>
      <c r="T668" s="95"/>
      <c r="U668" s="95"/>
      <c r="V668" s="201">
        <f>SUM(P668:U668)</f>
        <v>0</v>
      </c>
      <c r="W668" s="200">
        <f>O668+V668</f>
        <v>0</v>
      </c>
      <c r="X668" s="308">
        <f>IF(H668=0,0,W668/H668-1)</f>
        <v>0</v>
      </c>
      <c r="Y668" s="96"/>
      <c r="Z668" s="96"/>
      <c r="AA668" s="198">
        <f t="shared" si="413"/>
        <v>0</v>
      </c>
      <c r="AB668" s="308">
        <f>IF(W668=0,0,AA668/W668-1)</f>
        <v>0</v>
      </c>
      <c r="AC668" s="96"/>
      <c r="AD668" s="96"/>
      <c r="AE668" s="198">
        <f t="shared" si="415"/>
        <v>0</v>
      </c>
      <c r="AF668" s="308">
        <f>IF(AA668=0,0,AE668/AA668-1)</f>
        <v>0</v>
      </c>
    </row>
    <row r="669" spans="1:32" s="136" customFormat="1" outlineLevel="1">
      <c r="B669" s="146"/>
      <c r="C669" s="146"/>
      <c r="D669" s="95"/>
      <c r="E669" s="95"/>
      <c r="F669" s="95"/>
      <c r="G669" s="95"/>
      <c r="H669" s="200">
        <f t="shared" si="408"/>
        <v>0</v>
      </c>
      <c r="I669" s="95"/>
      <c r="J669" s="95"/>
      <c r="K669" s="95"/>
      <c r="L669" s="95"/>
      <c r="M669" s="95"/>
      <c r="N669" s="95"/>
      <c r="O669" s="201">
        <f t="shared" si="409"/>
        <v>0</v>
      </c>
      <c r="P669" s="95"/>
      <c r="Q669" s="95"/>
      <c r="R669" s="95"/>
      <c r="S669" s="95"/>
      <c r="T669" s="95"/>
      <c r="U669" s="95"/>
      <c r="V669" s="201">
        <f t="shared" si="410"/>
        <v>0</v>
      </c>
      <c r="W669" s="200">
        <f t="shared" si="411"/>
        <v>0</v>
      </c>
      <c r="X669" s="308">
        <f t="shared" si="412"/>
        <v>0</v>
      </c>
      <c r="Y669" s="96"/>
      <c r="Z669" s="96"/>
      <c r="AA669" s="198">
        <f t="shared" si="413"/>
        <v>0</v>
      </c>
      <c r="AB669" s="308">
        <f t="shared" si="414"/>
        <v>0</v>
      </c>
      <c r="AC669" s="96"/>
      <c r="AD669" s="96"/>
      <c r="AE669" s="198">
        <f t="shared" si="415"/>
        <v>0</v>
      </c>
      <c r="AF669" s="308">
        <f t="shared" si="416"/>
        <v>0</v>
      </c>
    </row>
    <row r="670" spans="1:32" s="136" customFormat="1" outlineLevel="1">
      <c r="B670" s="146"/>
      <c r="C670" s="146"/>
      <c r="D670" s="95"/>
      <c r="E670" s="95"/>
      <c r="F670" s="95"/>
      <c r="G670" s="95"/>
      <c r="H670" s="200">
        <f t="shared" si="408"/>
        <v>0</v>
      </c>
      <c r="I670" s="95"/>
      <c r="J670" s="95"/>
      <c r="K670" s="95"/>
      <c r="L670" s="95"/>
      <c r="M670" s="95"/>
      <c r="N670" s="95"/>
      <c r="O670" s="201">
        <f t="shared" si="409"/>
        <v>0</v>
      </c>
      <c r="P670" s="95"/>
      <c r="Q670" s="95"/>
      <c r="R670" s="95"/>
      <c r="S670" s="95"/>
      <c r="T670" s="95"/>
      <c r="U670" s="95"/>
      <c r="V670" s="201">
        <f t="shared" si="410"/>
        <v>0</v>
      </c>
      <c r="W670" s="200">
        <f t="shared" si="411"/>
        <v>0</v>
      </c>
      <c r="X670" s="308">
        <f t="shared" si="412"/>
        <v>0</v>
      </c>
      <c r="Y670" s="96"/>
      <c r="Z670" s="96"/>
      <c r="AA670" s="198">
        <f t="shared" si="413"/>
        <v>0</v>
      </c>
      <c r="AB670" s="308">
        <f t="shared" si="414"/>
        <v>0</v>
      </c>
      <c r="AC670" s="96"/>
      <c r="AD670" s="96"/>
      <c r="AE670" s="198">
        <f t="shared" si="415"/>
        <v>0</v>
      </c>
      <c r="AF670" s="308">
        <f t="shared" si="416"/>
        <v>0</v>
      </c>
    </row>
    <row r="671" spans="1:32" s="136" customFormat="1" outlineLevel="1">
      <c r="B671" s="146"/>
      <c r="C671" s="146"/>
      <c r="D671" s="95"/>
      <c r="E671" s="95"/>
      <c r="F671" s="95"/>
      <c r="G671" s="95"/>
      <c r="H671" s="200">
        <f t="shared" si="408"/>
        <v>0</v>
      </c>
      <c r="I671" s="95"/>
      <c r="J671" s="95"/>
      <c r="K671" s="95"/>
      <c r="L671" s="95"/>
      <c r="M671" s="95"/>
      <c r="N671" s="95"/>
      <c r="O671" s="201">
        <f t="shared" si="409"/>
        <v>0</v>
      </c>
      <c r="P671" s="95"/>
      <c r="Q671" s="95"/>
      <c r="R671" s="95"/>
      <c r="S671" s="95"/>
      <c r="T671" s="95"/>
      <c r="U671" s="95"/>
      <c r="V671" s="201">
        <f t="shared" si="410"/>
        <v>0</v>
      </c>
      <c r="W671" s="200">
        <f t="shared" si="411"/>
        <v>0</v>
      </c>
      <c r="X671" s="308">
        <f t="shared" si="412"/>
        <v>0</v>
      </c>
      <c r="Y671" s="96"/>
      <c r="Z671" s="96"/>
      <c r="AA671" s="198">
        <f t="shared" si="413"/>
        <v>0</v>
      </c>
      <c r="AB671" s="308">
        <f t="shared" si="414"/>
        <v>0</v>
      </c>
      <c r="AC671" s="96"/>
      <c r="AD671" s="96"/>
      <c r="AE671" s="198">
        <f t="shared" si="415"/>
        <v>0</v>
      </c>
      <c r="AF671" s="308">
        <f t="shared" si="416"/>
        <v>0</v>
      </c>
    </row>
    <row r="672" spans="1:32" s="144" customFormat="1" outlineLevel="1">
      <c r="B672" s="146"/>
      <c r="C672" s="146"/>
      <c r="D672" s="95"/>
      <c r="E672" s="95"/>
      <c r="F672" s="95"/>
      <c r="G672" s="95"/>
      <c r="H672" s="200">
        <f t="shared" si="408"/>
        <v>0</v>
      </c>
      <c r="I672" s="95"/>
      <c r="J672" s="95"/>
      <c r="K672" s="95"/>
      <c r="L672" s="95"/>
      <c r="M672" s="95"/>
      <c r="N672" s="95"/>
      <c r="O672" s="201">
        <f t="shared" si="409"/>
        <v>0</v>
      </c>
      <c r="P672" s="95"/>
      <c r="Q672" s="95"/>
      <c r="R672" s="95"/>
      <c r="S672" s="95"/>
      <c r="T672" s="95"/>
      <c r="U672" s="95"/>
      <c r="V672" s="201">
        <f t="shared" si="410"/>
        <v>0</v>
      </c>
      <c r="W672" s="200">
        <f t="shared" si="411"/>
        <v>0</v>
      </c>
      <c r="X672" s="308">
        <f t="shared" si="412"/>
        <v>0</v>
      </c>
      <c r="Y672" s="96"/>
      <c r="Z672" s="96"/>
      <c r="AA672" s="198">
        <f t="shared" si="413"/>
        <v>0</v>
      </c>
      <c r="AB672" s="308">
        <f t="shared" si="414"/>
        <v>0</v>
      </c>
      <c r="AC672" s="96"/>
      <c r="AD672" s="96"/>
      <c r="AE672" s="198">
        <f t="shared" si="415"/>
        <v>0</v>
      </c>
      <c r="AF672" s="308">
        <f t="shared" si="416"/>
        <v>0</v>
      </c>
    </row>
    <row r="673" spans="2:32" s="120" customFormat="1" outlineLevel="1">
      <c r="B673" s="146"/>
      <c r="C673" s="146"/>
      <c r="D673" s="95"/>
      <c r="E673" s="95"/>
      <c r="F673" s="95"/>
      <c r="G673" s="95"/>
      <c r="H673" s="200">
        <f t="shared" si="408"/>
        <v>0</v>
      </c>
      <c r="I673" s="95"/>
      <c r="J673" s="95"/>
      <c r="K673" s="95"/>
      <c r="L673" s="95"/>
      <c r="M673" s="95"/>
      <c r="N673" s="95"/>
      <c r="O673" s="201">
        <f t="shared" si="409"/>
        <v>0</v>
      </c>
      <c r="P673" s="95"/>
      <c r="Q673" s="95"/>
      <c r="R673" s="95"/>
      <c r="S673" s="95"/>
      <c r="T673" s="95"/>
      <c r="U673" s="95"/>
      <c r="V673" s="201">
        <f t="shared" si="410"/>
        <v>0</v>
      </c>
      <c r="W673" s="200">
        <f t="shared" si="411"/>
        <v>0</v>
      </c>
      <c r="X673" s="308">
        <f t="shared" si="412"/>
        <v>0</v>
      </c>
      <c r="Y673" s="96"/>
      <c r="Z673" s="96"/>
      <c r="AA673" s="198">
        <f t="shared" si="413"/>
        <v>0</v>
      </c>
      <c r="AB673" s="308">
        <f t="shared" si="414"/>
        <v>0</v>
      </c>
      <c r="AC673" s="96"/>
      <c r="AD673" s="96"/>
      <c r="AE673" s="198">
        <f t="shared" si="415"/>
        <v>0</v>
      </c>
      <c r="AF673" s="308">
        <f t="shared" si="416"/>
        <v>0</v>
      </c>
    </row>
    <row r="674" spans="2:32" s="120" customFormat="1" outlineLevel="1">
      <c r="B674" s="781" t="s">
        <v>609</v>
      </c>
      <c r="C674" s="781"/>
      <c r="D674" s="198">
        <f t="shared" ref="D674:W674" si="417">SUM(D664:D673)</f>
        <v>0</v>
      </c>
      <c r="E674" s="198">
        <f t="shared" si="417"/>
        <v>0</v>
      </c>
      <c r="F674" s="198">
        <f t="shared" si="417"/>
        <v>0</v>
      </c>
      <c r="G674" s="198">
        <f t="shared" si="417"/>
        <v>0</v>
      </c>
      <c r="H674" s="198">
        <f t="shared" si="417"/>
        <v>0</v>
      </c>
      <c r="I674" s="198">
        <f t="shared" si="417"/>
        <v>0</v>
      </c>
      <c r="J674" s="198">
        <f t="shared" si="417"/>
        <v>0</v>
      </c>
      <c r="K674" s="198">
        <f t="shared" si="417"/>
        <v>0</v>
      </c>
      <c r="L674" s="198">
        <f t="shared" si="417"/>
        <v>0</v>
      </c>
      <c r="M674" s="198">
        <f t="shared" si="417"/>
        <v>0</v>
      </c>
      <c r="N674" s="198">
        <f t="shared" si="417"/>
        <v>0</v>
      </c>
      <c r="O674" s="198">
        <f t="shared" si="417"/>
        <v>0</v>
      </c>
      <c r="P674" s="198">
        <f t="shared" si="417"/>
        <v>0</v>
      </c>
      <c r="Q674" s="198">
        <f t="shared" si="417"/>
        <v>0</v>
      </c>
      <c r="R674" s="198">
        <f t="shared" si="417"/>
        <v>0</v>
      </c>
      <c r="S674" s="198">
        <f t="shared" si="417"/>
        <v>0</v>
      </c>
      <c r="T674" s="198">
        <f t="shared" si="417"/>
        <v>0</v>
      </c>
      <c r="U674" s="198">
        <f t="shared" si="417"/>
        <v>0</v>
      </c>
      <c r="V674" s="198">
        <f t="shared" si="417"/>
        <v>0</v>
      </c>
      <c r="W674" s="198">
        <f t="shared" si="417"/>
        <v>0</v>
      </c>
      <c r="X674" s="209">
        <f t="shared" si="412"/>
        <v>0</v>
      </c>
      <c r="Y674" s="198">
        <f>SUM(Y664:Y673)</f>
        <v>0</v>
      </c>
      <c r="Z674" s="198">
        <f>SUM(Z664:Z673)</f>
        <v>0</v>
      </c>
      <c r="AA674" s="198">
        <f>SUM(AA664:AA673)</f>
        <v>0</v>
      </c>
      <c r="AB674" s="209">
        <f t="shared" si="414"/>
        <v>0</v>
      </c>
      <c r="AC674" s="198">
        <f>SUM(AC664:AC673)</f>
        <v>0</v>
      </c>
      <c r="AD674" s="198">
        <f>SUM(AD664:AD673)</f>
        <v>0</v>
      </c>
      <c r="AE674" s="198">
        <f>SUM(AE664:AE673)</f>
        <v>0</v>
      </c>
      <c r="AF674" s="209">
        <f t="shared" si="416"/>
        <v>0</v>
      </c>
    </row>
    <row r="675" spans="2:32" s="120" customFormat="1" outlineLevel="1">
      <c r="B675" s="138"/>
      <c r="C675" s="138"/>
      <c r="D675" s="150"/>
      <c r="E675" s="150"/>
      <c r="F675" s="150"/>
      <c r="G675" s="150"/>
      <c r="H675" s="150"/>
      <c r="I675" s="150"/>
      <c r="J675" s="150"/>
      <c r="K675" s="150"/>
      <c r="L675" s="150"/>
      <c r="M675" s="150"/>
      <c r="N675" s="150"/>
      <c r="O675" s="150"/>
      <c r="P675" s="150"/>
      <c r="Q675" s="150"/>
      <c r="R675" s="150"/>
      <c r="S675" s="150"/>
      <c r="T675" s="150"/>
      <c r="U675" s="150"/>
      <c r="V675" s="150"/>
      <c r="W675" s="136"/>
      <c r="X675" s="150"/>
      <c r="Y675" s="150"/>
      <c r="Z675" s="150"/>
      <c r="AA675" s="150"/>
      <c r="AB675" s="150"/>
      <c r="AC675" s="150"/>
      <c r="AD675" s="150"/>
      <c r="AE675" s="136"/>
    </row>
    <row r="676" spans="2:32" s="120" customFormat="1" outlineLevel="1">
      <c r="B676" s="152"/>
      <c r="C676" s="152" t="s">
        <v>611</v>
      </c>
      <c r="D676" s="153">
        <f>D609+D632+D636+D643+D657-D674</f>
        <v>0</v>
      </c>
      <c r="E676" s="153">
        <f t="shared" ref="E676:V676" si="418">E609+E632+E636+E643+E657-E674</f>
        <v>0</v>
      </c>
      <c r="F676" s="153">
        <f t="shared" si="418"/>
        <v>0</v>
      </c>
      <c r="G676" s="153">
        <f t="shared" si="418"/>
        <v>0</v>
      </c>
      <c r="H676" s="153">
        <f t="shared" si="418"/>
        <v>0</v>
      </c>
      <c r="I676" s="153">
        <f t="shared" si="418"/>
        <v>0</v>
      </c>
      <c r="J676" s="153">
        <f t="shared" si="418"/>
        <v>0</v>
      </c>
      <c r="K676" s="153">
        <f t="shared" si="418"/>
        <v>0</v>
      </c>
      <c r="L676" s="153">
        <f t="shared" si="418"/>
        <v>0</v>
      </c>
      <c r="M676" s="153">
        <f t="shared" si="418"/>
        <v>0</v>
      </c>
      <c r="N676" s="153">
        <f t="shared" si="418"/>
        <v>0</v>
      </c>
      <c r="O676" s="153">
        <f t="shared" si="418"/>
        <v>0</v>
      </c>
      <c r="P676" s="153">
        <f t="shared" si="418"/>
        <v>0</v>
      </c>
      <c r="Q676" s="153">
        <f t="shared" si="418"/>
        <v>0</v>
      </c>
      <c r="R676" s="153">
        <f t="shared" si="418"/>
        <v>0</v>
      </c>
      <c r="S676" s="153">
        <f t="shared" si="418"/>
        <v>0</v>
      </c>
      <c r="T676" s="153">
        <f t="shared" si="418"/>
        <v>0</v>
      </c>
      <c r="U676" s="153">
        <f t="shared" si="418"/>
        <v>0</v>
      </c>
      <c r="V676" s="153">
        <f t="shared" si="418"/>
        <v>0</v>
      </c>
      <c r="W676" s="153">
        <f>W609+W632+W636+W643+W657-W674</f>
        <v>0</v>
      </c>
      <c r="X676" s="153"/>
      <c r="Y676" s="153">
        <f>Y609+Y632+Y636+Y643+Y657-Y674</f>
        <v>0</v>
      </c>
      <c r="Z676" s="153">
        <f>Z609+Z632+Z636+Z643+Z657-Z674</f>
        <v>0</v>
      </c>
      <c r="AA676" s="153">
        <f>AA609+AA632+AA636+AA643+AA657-AA674</f>
        <v>0</v>
      </c>
      <c r="AB676" s="153"/>
      <c r="AC676" s="153">
        <f>AC609+AC632+AC636+AC643+AC657-AC674</f>
        <v>0</v>
      </c>
      <c r="AD676" s="153">
        <f>AD609+AD632+AD636+AD643+AD657-AD674</f>
        <v>0</v>
      </c>
      <c r="AE676" s="153">
        <f>AE609+AE632+AE636+AE643+AE657-AE674</f>
        <v>0</v>
      </c>
      <c r="AF676" s="153"/>
    </row>
    <row r="677" spans="2:32" s="120" customFormat="1">
      <c r="B677" s="152"/>
      <c r="C677" s="152"/>
      <c r="D677" s="153"/>
      <c r="E677" s="153"/>
      <c r="F677" s="153"/>
      <c r="G677" s="153"/>
      <c r="H677" s="153"/>
      <c r="I677" s="153"/>
      <c r="J677" s="153"/>
      <c r="K677" s="153"/>
      <c r="L677" s="153"/>
      <c r="M677" s="153"/>
      <c r="N677" s="153"/>
      <c r="O677" s="153"/>
      <c r="P677" s="153"/>
      <c r="Q677" s="153"/>
      <c r="R677" s="153"/>
      <c r="S677" s="153"/>
      <c r="T677" s="153"/>
      <c r="U677" s="153"/>
      <c r="V677" s="153"/>
      <c r="W677" s="153"/>
      <c r="X677" s="153"/>
      <c r="Y677" s="153"/>
      <c r="Z677" s="153"/>
      <c r="AA677" s="153"/>
      <c r="AB677" s="153"/>
      <c r="AC677" s="153"/>
      <c r="AD677" s="153"/>
      <c r="AE677" s="151"/>
    </row>
  </sheetData>
  <mergeCells count="42">
    <mergeCell ref="B199:C200"/>
    <mergeCell ref="B183:C183"/>
    <mergeCell ref="B103:C104"/>
    <mergeCell ref="I199:O199"/>
    <mergeCell ref="P199:V199"/>
    <mergeCell ref="I6:O6"/>
    <mergeCell ref="P103:V103"/>
    <mergeCell ref="D103:G103"/>
    <mergeCell ref="I103:O103"/>
    <mergeCell ref="P6:V6"/>
    <mergeCell ref="B6:C7"/>
    <mergeCell ref="D6:G6"/>
    <mergeCell ref="B375:C375"/>
    <mergeCell ref="B386:C386"/>
    <mergeCell ref="B487:C488"/>
    <mergeCell ref="D487:G487"/>
    <mergeCell ref="B86:C86"/>
    <mergeCell ref="B295:C296"/>
    <mergeCell ref="D295:G295"/>
    <mergeCell ref="B471:C471"/>
    <mergeCell ref="B482:C482"/>
    <mergeCell ref="D199:G199"/>
    <mergeCell ref="B290:C290"/>
    <mergeCell ref="B279:C279"/>
    <mergeCell ref="B97:C97"/>
    <mergeCell ref="B194:C194"/>
    <mergeCell ref="I295:O295"/>
    <mergeCell ref="P295:V295"/>
    <mergeCell ref="B391:C392"/>
    <mergeCell ref="D391:G391"/>
    <mergeCell ref="I391:O391"/>
    <mergeCell ref="P391:V391"/>
    <mergeCell ref="P583:V583"/>
    <mergeCell ref="D583:G583"/>
    <mergeCell ref="I583:O583"/>
    <mergeCell ref="I487:O487"/>
    <mergeCell ref="P487:V487"/>
    <mergeCell ref="B663:C663"/>
    <mergeCell ref="B674:C674"/>
    <mergeCell ref="B578:C578"/>
    <mergeCell ref="B583:C584"/>
    <mergeCell ref="B567:C567"/>
  </mergeCells>
  <phoneticPr fontId="10" type="noConversion"/>
  <hyperlinks>
    <hyperlink ref="C5" location="报表目录!A1" display="返回目录"/>
  </hyperlink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A115"/>
  <sheetViews>
    <sheetView workbookViewId="0">
      <pane xSplit="3" ySplit="7" topLeftCell="V56" activePane="bottomRight" state="frozen"/>
      <selection activeCell="F34" sqref="F34"/>
      <selection pane="topRight" activeCell="F34" sqref="F34"/>
      <selection pane="bottomLeft" activeCell="F34" sqref="F34"/>
      <selection pane="bottomRight" activeCell="AA72" sqref="AA72"/>
    </sheetView>
  </sheetViews>
  <sheetFormatPr defaultRowHeight="12.75" outlineLevelRow="1" outlineLevelCol="1"/>
  <cols>
    <col min="1" max="1" width="0.625" style="324" customWidth="1"/>
    <col min="2" max="2" width="16.75" style="324" bestFit="1" customWidth="1"/>
    <col min="3" max="3" width="9.75" style="324" customWidth="1"/>
    <col min="4" max="4" width="10.875" style="324" customWidth="1"/>
    <col min="5" max="7" width="10.875" style="324" customWidth="1" outlineLevel="1"/>
    <col min="8" max="8" width="10.875" style="324" customWidth="1"/>
    <col min="9" max="14" width="10.875" style="324" customWidth="1" outlineLevel="1"/>
    <col min="15" max="15" width="10.875" style="324" customWidth="1"/>
    <col min="16" max="21" width="10.875" style="324" customWidth="1" outlineLevel="1"/>
    <col min="22" max="32" width="10.875" style="324" customWidth="1"/>
    <col min="33" max="53" width="9" style="330"/>
    <col min="54" max="16384" width="9" style="324"/>
  </cols>
  <sheetData>
    <row r="1" spans="1:32" ht="12.95" customHeight="1">
      <c r="A1" s="327"/>
      <c r="B1" s="121" t="s">
        <v>664</v>
      </c>
      <c r="C1" s="132" t="s">
        <v>1100</v>
      </c>
      <c r="D1" s="328"/>
      <c r="E1" s="329"/>
      <c r="F1" s="329"/>
      <c r="G1" s="327"/>
      <c r="H1" s="327"/>
      <c r="I1" s="327"/>
      <c r="J1" s="327"/>
      <c r="K1" s="327"/>
      <c r="L1" s="327"/>
      <c r="M1" s="327"/>
      <c r="N1" s="330"/>
      <c r="O1" s="330"/>
      <c r="P1" s="330"/>
      <c r="Q1" s="330"/>
      <c r="R1" s="330"/>
      <c r="S1" s="330"/>
      <c r="T1" s="330"/>
      <c r="U1" s="330"/>
      <c r="V1" s="330"/>
      <c r="W1" s="330"/>
      <c r="X1" s="330"/>
      <c r="Y1" s="330"/>
      <c r="Z1" s="330"/>
      <c r="AA1" s="330"/>
      <c r="AB1" s="330"/>
      <c r="AC1" s="330"/>
      <c r="AD1" s="330"/>
      <c r="AE1" s="330"/>
      <c r="AF1" s="330"/>
    </row>
    <row r="2" spans="1:32" ht="12.95" customHeight="1">
      <c r="A2" s="327"/>
      <c r="B2" s="121" t="s">
        <v>665</v>
      </c>
      <c r="C2" s="122" t="str">
        <f>封面!$C$7</f>
        <v>中国金茂（集团）有限公司金茂君悦大酒店分公司</v>
      </c>
      <c r="D2" s="327"/>
      <c r="E2" s="327"/>
      <c r="F2" s="327"/>
      <c r="G2" s="327"/>
      <c r="H2" s="327"/>
      <c r="I2" s="327"/>
      <c r="J2" s="327"/>
      <c r="K2" s="327"/>
      <c r="L2" s="327"/>
      <c r="M2" s="327"/>
      <c r="N2" s="330"/>
      <c r="O2" s="330"/>
      <c r="P2" s="330"/>
      <c r="Q2" s="330"/>
      <c r="R2" s="330"/>
      <c r="S2" s="330"/>
      <c r="T2" s="330"/>
      <c r="U2" s="330"/>
      <c r="V2" s="330"/>
      <c r="W2" s="330"/>
      <c r="X2" s="330"/>
      <c r="Y2" s="330"/>
      <c r="Z2" s="330"/>
      <c r="AA2" s="330"/>
      <c r="AB2" s="330"/>
      <c r="AC2" s="330"/>
      <c r="AD2" s="330"/>
      <c r="AE2" s="330"/>
      <c r="AF2" s="330"/>
    </row>
    <row r="3" spans="1:32" ht="12.95" customHeight="1">
      <c r="A3" s="327"/>
      <c r="B3" s="121" t="s">
        <v>666</v>
      </c>
      <c r="C3" s="122" t="str">
        <f>封面!$C$9</f>
        <v>2014年预算</v>
      </c>
      <c r="D3" s="327"/>
      <c r="E3" s="327"/>
      <c r="F3" s="327"/>
      <c r="G3" s="327"/>
      <c r="H3" s="327"/>
      <c r="I3" s="327"/>
      <c r="J3" s="327"/>
      <c r="K3" s="327"/>
      <c r="L3" s="327"/>
      <c r="M3" s="327"/>
      <c r="N3" s="330"/>
      <c r="O3" s="330"/>
      <c r="P3" s="330"/>
      <c r="Q3" s="330"/>
      <c r="R3" s="330"/>
      <c r="S3" s="330"/>
      <c r="T3" s="330"/>
      <c r="U3" s="330"/>
      <c r="V3" s="330"/>
      <c r="W3" s="330"/>
      <c r="X3" s="330"/>
      <c r="Y3" s="330"/>
      <c r="Z3" s="330"/>
      <c r="AA3" s="330"/>
      <c r="AB3" s="330"/>
      <c r="AC3" s="330"/>
      <c r="AD3" s="330"/>
      <c r="AE3" s="330"/>
      <c r="AF3" s="330"/>
    </row>
    <row r="4" spans="1:32" ht="12.95" customHeight="1">
      <c r="A4" s="327"/>
      <c r="B4" s="121" t="s">
        <v>667</v>
      </c>
      <c r="C4" s="122" t="str">
        <f>封面!$C$11</f>
        <v>人民币万元</v>
      </c>
      <c r="D4" s="327"/>
      <c r="E4" s="327"/>
      <c r="F4" s="327"/>
      <c r="G4" s="327"/>
      <c r="H4" s="327"/>
      <c r="I4" s="327"/>
      <c r="J4" s="327"/>
      <c r="K4" s="327"/>
      <c r="L4" s="327"/>
      <c r="M4" s="327"/>
      <c r="N4" s="330"/>
      <c r="O4" s="330"/>
      <c r="P4" s="330"/>
      <c r="Q4" s="330"/>
      <c r="R4" s="330"/>
      <c r="S4" s="330"/>
      <c r="T4" s="330"/>
      <c r="U4" s="330"/>
      <c r="V4" s="330"/>
      <c r="W4" s="330"/>
      <c r="X4" s="330"/>
      <c r="Y4" s="330"/>
      <c r="Z4" s="330"/>
      <c r="AA4" s="330"/>
      <c r="AB4" s="330"/>
      <c r="AC4" s="330"/>
      <c r="AD4" s="330"/>
      <c r="AE4" s="330"/>
      <c r="AF4" s="330"/>
    </row>
    <row r="5" spans="1:32" ht="12.95" customHeight="1">
      <c r="A5" s="327"/>
      <c r="B5" s="123"/>
      <c r="C5" s="176" t="s">
        <v>670</v>
      </c>
      <c r="D5" s="326"/>
      <c r="E5" s="326"/>
      <c r="F5" s="326"/>
      <c r="G5" s="326"/>
      <c r="H5" s="326"/>
      <c r="I5" s="326"/>
      <c r="J5" s="326"/>
      <c r="K5" s="326"/>
      <c r="L5" s="326"/>
      <c r="M5" s="327"/>
      <c r="N5" s="330"/>
      <c r="O5" s="330"/>
      <c r="P5" s="330"/>
      <c r="Q5" s="330"/>
      <c r="R5" s="330"/>
      <c r="S5" s="330"/>
      <c r="T5" s="330"/>
      <c r="U5" s="330"/>
      <c r="V5" s="330"/>
      <c r="W5" s="330"/>
      <c r="X5" s="330"/>
      <c r="Y5" s="330"/>
      <c r="Z5" s="330"/>
      <c r="AA5" s="330"/>
      <c r="AB5" s="330"/>
      <c r="AC5" s="330"/>
      <c r="AD5" s="330"/>
      <c r="AE5" s="330"/>
      <c r="AF5" s="330"/>
    </row>
    <row r="6" spans="1:32" s="126" customFormat="1">
      <c r="A6" s="125"/>
      <c r="B6" s="784" t="s">
        <v>1108</v>
      </c>
      <c r="C6" s="785"/>
      <c r="D6" s="769" t="s">
        <v>1466</v>
      </c>
      <c r="E6" s="770"/>
      <c r="F6" s="770"/>
      <c r="G6" s="771"/>
      <c r="H6" s="540" t="s">
        <v>1466</v>
      </c>
      <c r="I6" s="772" t="s">
        <v>1458</v>
      </c>
      <c r="J6" s="773"/>
      <c r="K6" s="773"/>
      <c r="L6" s="773"/>
      <c r="M6" s="773"/>
      <c r="N6" s="773"/>
      <c r="O6" s="774"/>
      <c r="P6" s="772" t="s">
        <v>1458</v>
      </c>
      <c r="Q6" s="773"/>
      <c r="R6" s="773"/>
      <c r="S6" s="773"/>
      <c r="T6" s="773"/>
      <c r="U6" s="773"/>
      <c r="V6" s="774"/>
      <c r="W6" s="493" t="s">
        <v>1458</v>
      </c>
      <c r="X6" s="104" t="s">
        <v>1480</v>
      </c>
      <c r="Y6" s="493" t="s">
        <v>1457</v>
      </c>
      <c r="Z6" s="493" t="s">
        <v>1457</v>
      </c>
      <c r="AA6" s="493" t="s">
        <v>1457</v>
      </c>
      <c r="AB6" s="104" t="s">
        <v>1478</v>
      </c>
      <c r="AC6" s="493" t="s">
        <v>1456</v>
      </c>
      <c r="AD6" s="493" t="s">
        <v>1456</v>
      </c>
      <c r="AE6" s="493" t="s">
        <v>1456</v>
      </c>
      <c r="AF6" s="104" t="s">
        <v>1476</v>
      </c>
    </row>
    <row r="7" spans="1:32" s="128" customFormat="1">
      <c r="A7" s="127"/>
      <c r="B7" s="786"/>
      <c r="C7" s="787"/>
      <c r="D7" s="100" t="s">
        <v>1420</v>
      </c>
      <c r="E7" s="101" t="s">
        <v>1421</v>
      </c>
      <c r="F7" s="101" t="s">
        <v>646</v>
      </c>
      <c r="G7" s="101" t="s">
        <v>647</v>
      </c>
      <c r="H7" s="102" t="s">
        <v>1422</v>
      </c>
      <c r="I7" s="101" t="s">
        <v>1423</v>
      </c>
      <c r="J7" s="101" t="s">
        <v>650</v>
      </c>
      <c r="K7" s="101" t="s">
        <v>651</v>
      </c>
      <c r="L7" s="101" t="s">
        <v>652</v>
      </c>
      <c r="M7" s="101" t="s">
        <v>653</v>
      </c>
      <c r="N7" s="101" t="s">
        <v>654</v>
      </c>
      <c r="O7" s="101" t="s">
        <v>1424</v>
      </c>
      <c r="P7" s="101" t="s">
        <v>1425</v>
      </c>
      <c r="Q7" s="101" t="s">
        <v>656</v>
      </c>
      <c r="R7" s="101" t="s">
        <v>657</v>
      </c>
      <c r="S7" s="101" t="s">
        <v>658</v>
      </c>
      <c r="T7" s="101" t="s">
        <v>646</v>
      </c>
      <c r="U7" s="101" t="s">
        <v>647</v>
      </c>
      <c r="V7" s="103" t="s">
        <v>1426</v>
      </c>
      <c r="W7" s="103" t="s">
        <v>1422</v>
      </c>
      <c r="X7" s="104" t="s">
        <v>608</v>
      </c>
      <c r="Y7" s="103" t="s">
        <v>1424</v>
      </c>
      <c r="Z7" s="103" t="s">
        <v>661</v>
      </c>
      <c r="AA7" s="103" t="s">
        <v>1422</v>
      </c>
      <c r="AB7" s="104" t="s">
        <v>608</v>
      </c>
      <c r="AC7" s="103" t="s">
        <v>1424</v>
      </c>
      <c r="AD7" s="103" t="s">
        <v>661</v>
      </c>
      <c r="AE7" s="103" t="s">
        <v>1422</v>
      </c>
      <c r="AF7" s="104" t="s">
        <v>608</v>
      </c>
    </row>
    <row r="8" spans="1:32" ht="12.95" customHeight="1" outlineLevel="1">
      <c r="A8" s="325"/>
      <c r="B8" s="347" t="s">
        <v>1101</v>
      </c>
      <c r="C8" s="348"/>
      <c r="D8" s="553">
        <f t="shared" ref="D8:G15" si="0">D22+D36+D50+D64+D78+D92</f>
        <v>1577.3928729999998</v>
      </c>
      <c r="E8" s="553">
        <f t="shared" si="0"/>
        <v>205.46084143861611</v>
      </c>
      <c r="F8" s="553">
        <f t="shared" si="0"/>
        <v>199.81355117526289</v>
      </c>
      <c r="G8" s="553">
        <f t="shared" si="0"/>
        <v>165.71632662343421</v>
      </c>
      <c r="H8" s="198">
        <f>SUM(D8:G8)</f>
        <v>2148.3835922373132</v>
      </c>
      <c r="I8" s="553">
        <f t="shared" ref="I8:N8" si="1">I22+I36+I50+I64+I78+I92</f>
        <v>183.02238483758407</v>
      </c>
      <c r="J8" s="553">
        <f t="shared" si="1"/>
        <v>143.76586026457522</v>
      </c>
      <c r="K8" s="553">
        <f t="shared" si="1"/>
        <v>215.18885783999119</v>
      </c>
      <c r="L8" s="553">
        <f t="shared" si="1"/>
        <v>205.49096658536286</v>
      </c>
      <c r="M8" s="553">
        <f t="shared" si="1"/>
        <v>224.99754315168144</v>
      </c>
      <c r="N8" s="553">
        <f t="shared" si="1"/>
        <v>189.0283152617788</v>
      </c>
      <c r="O8" s="201">
        <f>SUM(I8:N8)</f>
        <v>1161.4939279409734</v>
      </c>
      <c r="P8" s="553">
        <f t="shared" ref="P8:U8" si="2">P22+P36+P50+P64+P78+P92</f>
        <v>168.90385299498232</v>
      </c>
      <c r="Q8" s="553">
        <f t="shared" si="2"/>
        <v>173.22319627396462</v>
      </c>
      <c r="R8" s="553">
        <f t="shared" si="2"/>
        <v>231.3809827128496</v>
      </c>
      <c r="S8" s="553">
        <f t="shared" si="2"/>
        <v>230.99560835118587</v>
      </c>
      <c r="T8" s="553">
        <f t="shared" si="2"/>
        <v>225.25294747569029</v>
      </c>
      <c r="U8" s="553">
        <f t="shared" si="2"/>
        <v>175.82392879089383</v>
      </c>
      <c r="V8" s="201">
        <f>SUM(P8:U8)</f>
        <v>1205.5805165995666</v>
      </c>
      <c r="W8" s="200">
        <f>O8+V8</f>
        <v>2367.0744445405398</v>
      </c>
      <c r="X8" s="308">
        <f>IF(H8=0,0,W8/H8-1)</f>
        <v>0.1017932054095998</v>
      </c>
      <c r="Y8" s="553" t="e">
        <f t="shared" ref="Y8:Z15" si="3">Y22+Y36+Y50+Y64+Y78+Y92</f>
        <v>#REF!</v>
      </c>
      <c r="Z8" s="553" t="e">
        <f t="shared" si="3"/>
        <v>#REF!</v>
      </c>
      <c r="AA8" s="198" t="e">
        <f>Y8+Z8</f>
        <v>#REF!</v>
      </c>
      <c r="AB8" s="308" t="e">
        <f>IF(W8=0,0,AA8/W8-1)</f>
        <v>#REF!</v>
      </c>
      <c r="AC8" s="553" t="e">
        <f t="shared" ref="AC8:AD15" si="4">AC22+AC36+AC50+AC64+AC78+AC92</f>
        <v>#REF!</v>
      </c>
      <c r="AD8" s="553" t="e">
        <f t="shared" si="4"/>
        <v>#REF!</v>
      </c>
      <c r="AE8" s="198" t="e">
        <f>AC8+AD8</f>
        <v>#REF!</v>
      </c>
      <c r="AF8" s="308" t="e">
        <f>IF(AA8=0,0,AE8/AA8-1)</f>
        <v>#REF!</v>
      </c>
    </row>
    <row r="9" spans="1:32" ht="12.95" customHeight="1" outlineLevel="1">
      <c r="A9" s="325"/>
      <c r="B9" s="347" t="s">
        <v>1102</v>
      </c>
      <c r="C9" s="348"/>
      <c r="D9" s="553">
        <f t="shared" si="0"/>
        <v>110.4175</v>
      </c>
      <c r="E9" s="553">
        <f t="shared" si="0"/>
        <v>14.382258900703128</v>
      </c>
      <c r="F9" s="553">
        <f t="shared" si="0"/>
        <v>13.986948582268404</v>
      </c>
      <c r="G9" s="553">
        <f t="shared" si="0"/>
        <v>11.600142863640396</v>
      </c>
      <c r="H9" s="198">
        <f>SUM(D9:G9)</f>
        <v>150.38685034661194</v>
      </c>
      <c r="I9" s="553">
        <f t="shared" ref="I9:N9" si="5">I23+I37+I51+I65+I79+I93</f>
        <v>12.811566938630888</v>
      </c>
      <c r="J9" s="553">
        <f t="shared" si="5"/>
        <v>10.063610218520266</v>
      </c>
      <c r="K9" s="553">
        <f t="shared" si="5"/>
        <v>15.063220048799385</v>
      </c>
      <c r="L9" s="553">
        <f t="shared" si="5"/>
        <v>14.384367660975402</v>
      </c>
      <c r="M9" s="553">
        <f t="shared" si="5"/>
        <v>15.749828020617704</v>
      </c>
      <c r="N9" s="553">
        <f t="shared" si="5"/>
        <v>13.231982068324516</v>
      </c>
      <c r="O9" s="201">
        <f>SUM(I9:N9)</f>
        <v>81.304574955868148</v>
      </c>
      <c r="P9" s="553">
        <f t="shared" ref="P9:U9" si="6">P23+P37+P51+P65+P79+P93</f>
        <v>11.823269709648764</v>
      </c>
      <c r="Q9" s="553">
        <f t="shared" si="6"/>
        <v>12.125623739177524</v>
      </c>
      <c r="R9" s="553">
        <f t="shared" si="6"/>
        <v>16.196668789899473</v>
      </c>
      <c r="S9" s="553">
        <f t="shared" si="6"/>
        <v>16.169692584583011</v>
      </c>
      <c r="T9" s="553">
        <f t="shared" si="6"/>
        <v>15.767706323298324</v>
      </c>
      <c r="U9" s="553">
        <f t="shared" si="6"/>
        <v>12.30767501536257</v>
      </c>
      <c r="V9" s="201">
        <f>SUM(P9:U9)</f>
        <v>84.390636161969667</v>
      </c>
      <c r="W9" s="200">
        <f>O9+V9</f>
        <v>165.6952111178378</v>
      </c>
      <c r="X9" s="308">
        <f>IF(H9=0,0,W9/H9-1)</f>
        <v>0.10179321354189619</v>
      </c>
      <c r="Y9" s="553" t="e">
        <f t="shared" si="3"/>
        <v>#REF!</v>
      </c>
      <c r="Z9" s="553" t="e">
        <f t="shared" si="3"/>
        <v>#REF!</v>
      </c>
      <c r="AA9" s="198" t="e">
        <f t="shared" ref="AA9:AA15" si="7">Y9+Z9</f>
        <v>#REF!</v>
      </c>
      <c r="AB9" s="308" t="e">
        <f>IF(W9=0,0,AA9/W9-1)</f>
        <v>#REF!</v>
      </c>
      <c r="AC9" s="553" t="e">
        <f t="shared" si="4"/>
        <v>#REF!</v>
      </c>
      <c r="AD9" s="553" t="e">
        <f t="shared" si="4"/>
        <v>#REF!</v>
      </c>
      <c r="AE9" s="198" t="e">
        <f t="shared" ref="AE9:AE15" si="8">AC9+AD9</f>
        <v>#REF!</v>
      </c>
      <c r="AF9" s="308" t="e">
        <f>IF(AA9=0,0,AE9/AA9-1)</f>
        <v>#REF!</v>
      </c>
    </row>
    <row r="10" spans="1:32" ht="12.95" customHeight="1" outlineLevel="1">
      <c r="A10" s="325"/>
      <c r="B10" s="347" t="s">
        <v>1103</v>
      </c>
      <c r="C10" s="348"/>
      <c r="D10" s="553">
        <f t="shared" si="0"/>
        <v>47.321786400000001</v>
      </c>
      <c r="E10" s="553">
        <f t="shared" si="0"/>
        <v>6.1638252431584837</v>
      </c>
      <c r="F10" s="553">
        <f t="shared" si="0"/>
        <v>5.9944065352578875</v>
      </c>
      <c r="G10" s="553">
        <f t="shared" si="0"/>
        <v>4.9714897987030264</v>
      </c>
      <c r="H10" s="198">
        <f t="shared" ref="H10:H15" si="9">SUM(D10:G10)</f>
        <v>64.451507977119405</v>
      </c>
      <c r="I10" s="553">
        <f t="shared" ref="I10:N10" si="10">I24+I38+I52+I66+I80+I94</f>
        <v>5.4906715451275234</v>
      </c>
      <c r="J10" s="553">
        <f t="shared" si="10"/>
        <v>4.3129758079372564</v>
      </c>
      <c r="K10" s="553">
        <f t="shared" si="10"/>
        <v>6.4556657351997364</v>
      </c>
      <c r="L10" s="553">
        <f t="shared" si="10"/>
        <v>6.1647289975608848</v>
      </c>
      <c r="M10" s="553">
        <f t="shared" si="10"/>
        <v>6.7499262945504439</v>
      </c>
      <c r="N10" s="553">
        <f t="shared" si="10"/>
        <v>5.6708494578533646</v>
      </c>
      <c r="O10" s="201">
        <f t="shared" ref="O10:O15" si="11">SUM(I10:N10)</f>
        <v>34.844817838229211</v>
      </c>
      <c r="P10" s="553">
        <f t="shared" ref="P10:U10" si="12">P24+P38+P52+P66+P80+P94</f>
        <v>5.0671155898494709</v>
      </c>
      <c r="Q10" s="553">
        <f t="shared" si="12"/>
        <v>5.1966958882189394</v>
      </c>
      <c r="R10" s="553">
        <f t="shared" si="12"/>
        <v>6.9414294813854882</v>
      </c>
      <c r="S10" s="553">
        <f t="shared" si="12"/>
        <v>6.9298682505355771</v>
      </c>
      <c r="T10" s="553">
        <f t="shared" si="12"/>
        <v>6.7575884242707094</v>
      </c>
      <c r="U10" s="553">
        <f t="shared" si="12"/>
        <v>5.2747178637268153</v>
      </c>
      <c r="V10" s="201">
        <f t="shared" ref="V10:V15" si="13">SUM(P10:U10)</f>
        <v>36.167415497987001</v>
      </c>
      <c r="W10" s="200">
        <f t="shared" ref="W10:W15" si="14">O10+V10</f>
        <v>71.012233336216212</v>
      </c>
      <c r="X10" s="308">
        <f t="shared" ref="X10:X15" si="15">IF(H10=0,0,W10/H10-1)</f>
        <v>0.10179320181966722</v>
      </c>
      <c r="Y10" s="553" t="e">
        <f t="shared" si="3"/>
        <v>#REF!</v>
      </c>
      <c r="Z10" s="553" t="e">
        <f t="shared" si="3"/>
        <v>#REF!</v>
      </c>
      <c r="AA10" s="198" t="e">
        <f t="shared" si="7"/>
        <v>#REF!</v>
      </c>
      <c r="AB10" s="308" t="e">
        <f t="shared" ref="AB10:AB15" si="16">IF(W10=0,0,AA10/W10-1)</f>
        <v>#REF!</v>
      </c>
      <c r="AC10" s="553" t="e">
        <f t="shared" si="4"/>
        <v>#REF!</v>
      </c>
      <c r="AD10" s="553" t="e">
        <f t="shared" si="4"/>
        <v>#REF!</v>
      </c>
      <c r="AE10" s="198" t="e">
        <f t="shared" si="8"/>
        <v>#REF!</v>
      </c>
      <c r="AF10" s="308" t="e">
        <f t="shared" ref="AF10:AF15" si="17">IF(AA10=0,0,AE10/AA10-1)</f>
        <v>#REF!</v>
      </c>
    </row>
    <row r="11" spans="1:32" ht="12.95" customHeight="1" outlineLevel="1">
      <c r="A11" s="325"/>
      <c r="B11" s="347" t="s">
        <v>1104</v>
      </c>
      <c r="C11" s="348"/>
      <c r="D11" s="553">
        <f t="shared" si="0"/>
        <v>31.5478576</v>
      </c>
      <c r="E11" s="553">
        <f t="shared" si="0"/>
        <v>4.1092168287723227</v>
      </c>
      <c r="F11" s="553">
        <f t="shared" si="0"/>
        <v>3.9962710235052583</v>
      </c>
      <c r="G11" s="553">
        <f t="shared" si="0"/>
        <v>3.3143265324686841</v>
      </c>
      <c r="H11" s="198">
        <f t="shared" si="9"/>
        <v>42.967671984746268</v>
      </c>
      <c r="I11" s="553">
        <f t="shared" ref="I11:N11" si="18">I25+I39+I53+I67+I81+I95</f>
        <v>3.6604476967516821</v>
      </c>
      <c r="J11" s="553">
        <f t="shared" si="18"/>
        <v>2.8753172052915046</v>
      </c>
      <c r="K11" s="553">
        <f t="shared" si="18"/>
        <v>4.303777156799824</v>
      </c>
      <c r="L11" s="553">
        <f t="shared" si="18"/>
        <v>4.1098193317072571</v>
      </c>
      <c r="M11" s="553">
        <f t="shared" si="18"/>
        <v>4.4999508630336296</v>
      </c>
      <c r="N11" s="553">
        <f t="shared" si="18"/>
        <v>3.7805663052355762</v>
      </c>
      <c r="O11" s="201">
        <f t="shared" si="11"/>
        <v>23.229878558819475</v>
      </c>
      <c r="P11" s="553">
        <f t="shared" ref="P11:U11" si="19">P25+P39+P53+P67+P81+P95</f>
        <v>3.3780770598996468</v>
      </c>
      <c r="Q11" s="553">
        <f t="shared" si="19"/>
        <v>3.4644639254792926</v>
      </c>
      <c r="R11" s="553">
        <f t="shared" si="19"/>
        <v>4.6276196542569927</v>
      </c>
      <c r="S11" s="553">
        <f t="shared" si="19"/>
        <v>4.6199121670237178</v>
      </c>
      <c r="T11" s="553">
        <f t="shared" si="19"/>
        <v>4.5050589495138063</v>
      </c>
      <c r="U11" s="553">
        <f t="shared" si="19"/>
        <v>3.5164785758178767</v>
      </c>
      <c r="V11" s="201">
        <f t="shared" si="13"/>
        <v>24.111610331991333</v>
      </c>
      <c r="W11" s="200">
        <f t="shared" si="14"/>
        <v>47.341488890810808</v>
      </c>
      <c r="X11" s="308">
        <f t="shared" si="15"/>
        <v>0.10179320181966722</v>
      </c>
      <c r="Y11" s="553" t="e">
        <f t="shared" si="3"/>
        <v>#REF!</v>
      </c>
      <c r="Z11" s="553" t="e">
        <f t="shared" si="3"/>
        <v>#REF!</v>
      </c>
      <c r="AA11" s="198" t="e">
        <f t="shared" si="7"/>
        <v>#REF!</v>
      </c>
      <c r="AB11" s="308" t="e">
        <f t="shared" si="16"/>
        <v>#REF!</v>
      </c>
      <c r="AC11" s="553" t="e">
        <f t="shared" si="4"/>
        <v>#REF!</v>
      </c>
      <c r="AD11" s="553" t="e">
        <f t="shared" si="4"/>
        <v>#REF!</v>
      </c>
      <c r="AE11" s="198" t="e">
        <f t="shared" si="8"/>
        <v>#REF!</v>
      </c>
      <c r="AF11" s="308" t="e">
        <f t="shared" si="17"/>
        <v>#REF!</v>
      </c>
    </row>
    <row r="12" spans="1:32" ht="12.95" customHeight="1" outlineLevel="1">
      <c r="A12" s="325"/>
      <c r="B12" s="347" t="s">
        <v>1105</v>
      </c>
      <c r="C12" s="348"/>
      <c r="D12" s="553">
        <f t="shared" si="0"/>
        <v>0</v>
      </c>
      <c r="E12" s="553">
        <f t="shared" si="0"/>
        <v>0</v>
      </c>
      <c r="F12" s="553">
        <f t="shared" si="0"/>
        <v>0</v>
      </c>
      <c r="G12" s="553">
        <f t="shared" si="0"/>
        <v>0</v>
      </c>
      <c r="H12" s="198">
        <f t="shared" si="9"/>
        <v>0</v>
      </c>
      <c r="I12" s="553">
        <f t="shared" ref="I12:N12" si="20">I26+I40+I54+I68+I82+I96</f>
        <v>0</v>
      </c>
      <c r="J12" s="553">
        <f t="shared" si="20"/>
        <v>0</v>
      </c>
      <c r="K12" s="553">
        <f t="shared" si="20"/>
        <v>0</v>
      </c>
      <c r="L12" s="553">
        <f t="shared" si="20"/>
        <v>0</v>
      </c>
      <c r="M12" s="553">
        <f t="shared" si="20"/>
        <v>0</v>
      </c>
      <c r="N12" s="553">
        <f t="shared" si="20"/>
        <v>0</v>
      </c>
      <c r="O12" s="201">
        <f t="shared" si="11"/>
        <v>0</v>
      </c>
      <c r="P12" s="553">
        <f t="shared" ref="P12:U12" si="21">P26+P40+P54+P68+P82+P96</f>
        <v>0</v>
      </c>
      <c r="Q12" s="553">
        <f t="shared" si="21"/>
        <v>0</v>
      </c>
      <c r="R12" s="553">
        <f t="shared" si="21"/>
        <v>0</v>
      </c>
      <c r="S12" s="553">
        <f t="shared" si="21"/>
        <v>0</v>
      </c>
      <c r="T12" s="553">
        <f t="shared" si="21"/>
        <v>0</v>
      </c>
      <c r="U12" s="553">
        <f t="shared" si="21"/>
        <v>0</v>
      </c>
      <c r="V12" s="201">
        <f t="shared" si="13"/>
        <v>0</v>
      </c>
      <c r="W12" s="200">
        <f t="shared" si="14"/>
        <v>0</v>
      </c>
      <c r="X12" s="308">
        <f t="shared" si="15"/>
        <v>0</v>
      </c>
      <c r="Y12" s="553">
        <f t="shared" si="3"/>
        <v>0</v>
      </c>
      <c r="Z12" s="553">
        <f t="shared" si="3"/>
        <v>0</v>
      </c>
      <c r="AA12" s="198">
        <f t="shared" si="7"/>
        <v>0</v>
      </c>
      <c r="AB12" s="308">
        <f t="shared" si="16"/>
        <v>0</v>
      </c>
      <c r="AC12" s="553">
        <f t="shared" si="4"/>
        <v>0</v>
      </c>
      <c r="AD12" s="553">
        <f t="shared" si="4"/>
        <v>0</v>
      </c>
      <c r="AE12" s="198">
        <f t="shared" si="8"/>
        <v>0</v>
      </c>
      <c r="AF12" s="308">
        <f t="shared" si="17"/>
        <v>0</v>
      </c>
    </row>
    <row r="13" spans="1:32" ht="12.95" customHeight="1" outlineLevel="1">
      <c r="A13" s="325"/>
      <c r="B13" s="347" t="s">
        <v>1106</v>
      </c>
      <c r="C13" s="348"/>
      <c r="D13" s="553">
        <f t="shared" si="0"/>
        <v>15.773935</v>
      </c>
      <c r="E13" s="553">
        <f t="shared" si="0"/>
        <v>2.0546084143861614</v>
      </c>
      <c r="F13" s="553">
        <f t="shared" si="0"/>
        <v>1.9981355117526292</v>
      </c>
      <c r="G13" s="553">
        <f t="shared" si="0"/>
        <v>1.6571632662343421</v>
      </c>
      <c r="H13" s="198">
        <f t="shared" si="9"/>
        <v>21.483842192373132</v>
      </c>
      <c r="I13" s="553">
        <f t="shared" ref="I13:N13" si="22">I27+I41+I55+I69+I83+I97</f>
        <v>1.8302238483758406</v>
      </c>
      <c r="J13" s="553">
        <f t="shared" si="22"/>
        <v>1.4376586026457523</v>
      </c>
      <c r="K13" s="553">
        <f t="shared" si="22"/>
        <v>2.151888578399912</v>
      </c>
      <c r="L13" s="553">
        <f t="shared" si="22"/>
        <v>2.0549096658536286</v>
      </c>
      <c r="M13" s="553">
        <f t="shared" si="22"/>
        <v>2.2499754315168148</v>
      </c>
      <c r="N13" s="553">
        <f t="shared" si="22"/>
        <v>1.8902831526177881</v>
      </c>
      <c r="O13" s="201">
        <f t="shared" si="11"/>
        <v>11.614939279409736</v>
      </c>
      <c r="P13" s="553">
        <f t="shared" ref="P13:U13" si="23">P27+P41+P55+P69+P83+P97</f>
        <v>1.6890385299498234</v>
      </c>
      <c r="Q13" s="553">
        <f t="shared" si="23"/>
        <v>1.7322319627396463</v>
      </c>
      <c r="R13" s="553">
        <f t="shared" si="23"/>
        <v>2.3138098271284964</v>
      </c>
      <c r="S13" s="553">
        <f t="shared" si="23"/>
        <v>2.3099560835118589</v>
      </c>
      <c r="T13" s="553">
        <f t="shared" si="23"/>
        <v>2.2525294747569031</v>
      </c>
      <c r="U13" s="553">
        <f t="shared" si="23"/>
        <v>1.7582392879089384</v>
      </c>
      <c r="V13" s="201">
        <f t="shared" si="13"/>
        <v>12.055805165995666</v>
      </c>
      <c r="W13" s="200">
        <f t="shared" si="14"/>
        <v>23.670744445405404</v>
      </c>
      <c r="X13" s="308">
        <f t="shared" si="15"/>
        <v>0.10179288385429652</v>
      </c>
      <c r="Y13" s="553" t="e">
        <f t="shared" si="3"/>
        <v>#REF!</v>
      </c>
      <c r="Z13" s="553" t="e">
        <f t="shared" si="3"/>
        <v>#REF!</v>
      </c>
      <c r="AA13" s="198" t="e">
        <f t="shared" si="7"/>
        <v>#REF!</v>
      </c>
      <c r="AB13" s="308" t="e">
        <f t="shared" si="16"/>
        <v>#REF!</v>
      </c>
      <c r="AC13" s="553" t="e">
        <f t="shared" si="4"/>
        <v>#REF!</v>
      </c>
      <c r="AD13" s="553" t="e">
        <f t="shared" si="4"/>
        <v>#REF!</v>
      </c>
      <c r="AE13" s="198" t="e">
        <f t="shared" si="8"/>
        <v>#REF!</v>
      </c>
      <c r="AF13" s="308" t="e">
        <f t="shared" si="17"/>
        <v>#REF!</v>
      </c>
    </row>
    <row r="14" spans="1:32" ht="12.95" customHeight="1" outlineLevel="1">
      <c r="A14" s="325"/>
      <c r="B14" s="347" t="s">
        <v>1107</v>
      </c>
      <c r="C14" s="348"/>
      <c r="D14" s="553">
        <f t="shared" si="0"/>
        <v>0</v>
      </c>
      <c r="E14" s="553">
        <f t="shared" si="0"/>
        <v>0</v>
      </c>
      <c r="F14" s="553">
        <f t="shared" si="0"/>
        <v>0</v>
      </c>
      <c r="G14" s="553">
        <f t="shared" si="0"/>
        <v>0</v>
      </c>
      <c r="H14" s="198">
        <f t="shared" si="9"/>
        <v>0</v>
      </c>
      <c r="I14" s="553">
        <f t="shared" ref="I14:N14" si="24">I28+I42+I56+I70+I84+I98</f>
        <v>0</v>
      </c>
      <c r="J14" s="553">
        <f t="shared" si="24"/>
        <v>0</v>
      </c>
      <c r="K14" s="553">
        <f t="shared" si="24"/>
        <v>0</v>
      </c>
      <c r="L14" s="553">
        <f t="shared" si="24"/>
        <v>0</v>
      </c>
      <c r="M14" s="553">
        <f t="shared" si="24"/>
        <v>0</v>
      </c>
      <c r="N14" s="553">
        <f t="shared" si="24"/>
        <v>0</v>
      </c>
      <c r="O14" s="201">
        <f t="shared" si="11"/>
        <v>0</v>
      </c>
      <c r="P14" s="553">
        <f t="shared" ref="P14:U14" si="25">P28+P42+P56+P70+P84+P98</f>
        <v>0</v>
      </c>
      <c r="Q14" s="553">
        <f t="shared" si="25"/>
        <v>0</v>
      </c>
      <c r="R14" s="553">
        <f t="shared" si="25"/>
        <v>0</v>
      </c>
      <c r="S14" s="553">
        <f t="shared" si="25"/>
        <v>0</v>
      </c>
      <c r="T14" s="553">
        <f t="shared" si="25"/>
        <v>0</v>
      </c>
      <c r="U14" s="553">
        <f t="shared" si="25"/>
        <v>0</v>
      </c>
      <c r="V14" s="201">
        <f t="shared" si="13"/>
        <v>0</v>
      </c>
      <c r="W14" s="200">
        <f t="shared" si="14"/>
        <v>0</v>
      </c>
      <c r="X14" s="308">
        <f t="shared" si="15"/>
        <v>0</v>
      </c>
      <c r="Y14" s="553">
        <f t="shared" si="3"/>
        <v>0</v>
      </c>
      <c r="Z14" s="553">
        <f t="shared" si="3"/>
        <v>0</v>
      </c>
      <c r="AA14" s="198">
        <f t="shared" si="7"/>
        <v>0</v>
      </c>
      <c r="AB14" s="308">
        <f t="shared" si="16"/>
        <v>0</v>
      </c>
      <c r="AC14" s="553">
        <f t="shared" si="4"/>
        <v>0</v>
      </c>
      <c r="AD14" s="553">
        <f t="shared" si="4"/>
        <v>0</v>
      </c>
      <c r="AE14" s="198">
        <f t="shared" si="8"/>
        <v>0</v>
      </c>
      <c r="AF14" s="308">
        <f t="shared" si="17"/>
        <v>0</v>
      </c>
    </row>
    <row r="15" spans="1:32" ht="12.95" customHeight="1" outlineLevel="1">
      <c r="A15" s="325"/>
      <c r="B15" s="347" t="s">
        <v>1042</v>
      </c>
      <c r="C15" s="348"/>
      <c r="D15" s="553">
        <f t="shared" si="0"/>
        <v>36.847660000000523</v>
      </c>
      <c r="E15" s="553">
        <f t="shared" si="0"/>
        <v>0</v>
      </c>
      <c r="F15" s="553">
        <f t="shared" si="0"/>
        <v>0</v>
      </c>
      <c r="G15" s="553">
        <f t="shared" si="0"/>
        <v>0</v>
      </c>
      <c r="H15" s="198">
        <f t="shared" si="9"/>
        <v>36.847660000000523</v>
      </c>
      <c r="I15" s="553">
        <f t="shared" ref="I15:N15" si="26">I29+I43+I57+I71+I85+I99</f>
        <v>0</v>
      </c>
      <c r="J15" s="553">
        <f t="shared" si="26"/>
        <v>0</v>
      </c>
      <c r="K15" s="553">
        <f t="shared" si="26"/>
        <v>0</v>
      </c>
      <c r="L15" s="553">
        <f t="shared" si="26"/>
        <v>0</v>
      </c>
      <c r="M15" s="553">
        <f t="shared" si="26"/>
        <v>0</v>
      </c>
      <c r="N15" s="553">
        <f t="shared" si="26"/>
        <v>0</v>
      </c>
      <c r="O15" s="201">
        <f t="shared" si="11"/>
        <v>0</v>
      </c>
      <c r="P15" s="553">
        <f t="shared" ref="P15:U15" si="27">P29+P43+P57+P71+P85+P99</f>
        <v>0</v>
      </c>
      <c r="Q15" s="553">
        <f t="shared" si="27"/>
        <v>0</v>
      </c>
      <c r="R15" s="553">
        <f t="shared" si="27"/>
        <v>0</v>
      </c>
      <c r="S15" s="553">
        <f t="shared" si="27"/>
        <v>0</v>
      </c>
      <c r="T15" s="553">
        <f t="shared" si="27"/>
        <v>0</v>
      </c>
      <c r="U15" s="553">
        <f t="shared" si="27"/>
        <v>0</v>
      </c>
      <c r="V15" s="201">
        <f t="shared" si="13"/>
        <v>0</v>
      </c>
      <c r="W15" s="200">
        <f t="shared" si="14"/>
        <v>0</v>
      </c>
      <c r="X15" s="308">
        <f t="shared" si="15"/>
        <v>-1</v>
      </c>
      <c r="Y15" s="553">
        <f t="shared" si="3"/>
        <v>0</v>
      </c>
      <c r="Z15" s="553">
        <f t="shared" si="3"/>
        <v>0</v>
      </c>
      <c r="AA15" s="198">
        <f t="shared" si="7"/>
        <v>0</v>
      </c>
      <c r="AB15" s="308">
        <f t="shared" si="16"/>
        <v>0</v>
      </c>
      <c r="AC15" s="553">
        <f t="shared" si="4"/>
        <v>0</v>
      </c>
      <c r="AD15" s="553">
        <f t="shared" si="4"/>
        <v>0</v>
      </c>
      <c r="AE15" s="198">
        <f t="shared" si="8"/>
        <v>0</v>
      </c>
      <c r="AF15" s="308">
        <f t="shared" si="17"/>
        <v>0</v>
      </c>
    </row>
    <row r="16" spans="1:32" ht="12.95" customHeight="1" outlineLevel="1">
      <c r="A16" s="325"/>
      <c r="B16" s="782" t="s">
        <v>1109</v>
      </c>
      <c r="C16" s="783"/>
      <c r="D16" s="198">
        <f>SUM(D8:D15)</f>
        <v>1819.3016120000004</v>
      </c>
      <c r="E16" s="198">
        <f t="shared" ref="E16:W16" si="28">SUM(E8:E15)</f>
        <v>232.17075082563622</v>
      </c>
      <c r="F16" s="198">
        <f t="shared" si="28"/>
        <v>225.78931282804709</v>
      </c>
      <c r="G16" s="198">
        <f t="shared" si="28"/>
        <v>187.25944908448068</v>
      </c>
      <c r="H16" s="198">
        <f t="shared" si="28"/>
        <v>2464.5211247381644</v>
      </c>
      <c r="I16" s="198">
        <f t="shared" si="28"/>
        <v>206.81529486647</v>
      </c>
      <c r="J16" s="198">
        <f t="shared" si="28"/>
        <v>162.45542209896999</v>
      </c>
      <c r="K16" s="198">
        <f t="shared" si="28"/>
        <v>243.16340935919004</v>
      </c>
      <c r="L16" s="198">
        <f t="shared" si="28"/>
        <v>232.20479224146004</v>
      </c>
      <c r="M16" s="198">
        <f t="shared" si="28"/>
        <v>254.24722376140005</v>
      </c>
      <c r="N16" s="198">
        <f t="shared" si="28"/>
        <v>213.60199624581006</v>
      </c>
      <c r="O16" s="198">
        <f t="shared" si="28"/>
        <v>1312.4881385733001</v>
      </c>
      <c r="P16" s="198">
        <f t="shared" si="28"/>
        <v>190.86135388433001</v>
      </c>
      <c r="Q16" s="198">
        <f t="shared" si="28"/>
        <v>195.74221178957998</v>
      </c>
      <c r="R16" s="198">
        <f t="shared" si="28"/>
        <v>261.46051046552009</v>
      </c>
      <c r="S16" s="198">
        <f t="shared" si="28"/>
        <v>261.02503743684002</v>
      </c>
      <c r="T16" s="198">
        <f t="shared" si="28"/>
        <v>254.53583064753002</v>
      </c>
      <c r="U16" s="198">
        <f t="shared" si="28"/>
        <v>198.68103953371002</v>
      </c>
      <c r="V16" s="198">
        <f t="shared" si="28"/>
        <v>1362.3059837575104</v>
      </c>
      <c r="W16" s="198">
        <f t="shared" si="28"/>
        <v>2674.7941223308103</v>
      </c>
      <c r="X16" s="209">
        <f>IF(H16=0,0,W16/H16-1)</f>
        <v>8.532002241002723E-2</v>
      </c>
      <c r="Y16" s="198" t="e">
        <f>SUM(Y8:Y15)</f>
        <v>#REF!</v>
      </c>
      <c r="Z16" s="198" t="e">
        <f>SUM(Z8:Z15)</f>
        <v>#REF!</v>
      </c>
      <c r="AA16" s="198" t="e">
        <f>SUM(AA8:AA15)</f>
        <v>#REF!</v>
      </c>
      <c r="AB16" s="209" t="e">
        <f>IF(W16=0,0,AA16/W16-1)</f>
        <v>#REF!</v>
      </c>
      <c r="AC16" s="198" t="e">
        <f>SUM(AC8:AC15)</f>
        <v>#REF!</v>
      </c>
      <c r="AD16" s="198" t="e">
        <f>SUM(AD8:AD15)</f>
        <v>#REF!</v>
      </c>
      <c r="AE16" s="198" t="e">
        <f>SUM(AE8:AE15)</f>
        <v>#REF!</v>
      </c>
      <c r="AF16" s="209" t="e">
        <f>IF(AA16=0,0,AE16/AA16-1)</f>
        <v>#REF!</v>
      </c>
    </row>
    <row r="17" spans="1:32" s="361" customFormat="1" ht="12.95" customHeight="1" outlineLevel="1">
      <c r="A17" s="362"/>
      <c r="B17" s="363"/>
      <c r="C17" s="363" t="s">
        <v>1119</v>
      </c>
      <c r="D17" s="360">
        <f t="shared" ref="D17:AF17" si="29">D16-D30-D44-D58-D86-D100-D72</f>
        <v>0</v>
      </c>
      <c r="E17" s="360">
        <f t="shared" si="29"/>
        <v>0</v>
      </c>
      <c r="F17" s="360">
        <f t="shared" si="29"/>
        <v>0</v>
      </c>
      <c r="G17" s="360">
        <f t="shared" si="29"/>
        <v>0</v>
      </c>
      <c r="H17" s="360">
        <f t="shared" si="29"/>
        <v>0</v>
      </c>
      <c r="I17" s="360">
        <f t="shared" si="29"/>
        <v>0</v>
      </c>
      <c r="J17" s="360">
        <f t="shared" si="29"/>
        <v>0</v>
      </c>
      <c r="K17" s="360">
        <f t="shared" si="29"/>
        <v>0</v>
      </c>
      <c r="L17" s="360">
        <f t="shared" si="29"/>
        <v>0</v>
      </c>
      <c r="M17" s="360">
        <f t="shared" si="29"/>
        <v>0</v>
      </c>
      <c r="N17" s="360">
        <f t="shared" si="29"/>
        <v>0</v>
      </c>
      <c r="O17" s="360">
        <f t="shared" si="29"/>
        <v>0</v>
      </c>
      <c r="P17" s="360">
        <f t="shared" si="29"/>
        <v>0</v>
      </c>
      <c r="Q17" s="360">
        <f t="shared" si="29"/>
        <v>0</v>
      </c>
      <c r="R17" s="360">
        <f t="shared" si="29"/>
        <v>0</v>
      </c>
      <c r="S17" s="360">
        <f t="shared" si="29"/>
        <v>0</v>
      </c>
      <c r="T17" s="360">
        <f t="shared" si="29"/>
        <v>0</v>
      </c>
      <c r="U17" s="360">
        <f t="shared" si="29"/>
        <v>0</v>
      </c>
      <c r="V17" s="360">
        <f t="shared" si="29"/>
        <v>0</v>
      </c>
      <c r="W17" s="360">
        <f t="shared" si="29"/>
        <v>0</v>
      </c>
      <c r="X17" s="360">
        <f t="shared" si="29"/>
        <v>0</v>
      </c>
      <c r="Y17" s="360" t="e">
        <f t="shared" si="29"/>
        <v>#REF!</v>
      </c>
      <c r="Z17" s="360" t="e">
        <f t="shared" si="29"/>
        <v>#REF!</v>
      </c>
      <c r="AA17" s="360" t="e">
        <f t="shared" si="29"/>
        <v>#REF!</v>
      </c>
      <c r="AB17" s="360" t="e">
        <f t="shared" si="29"/>
        <v>#REF!</v>
      </c>
      <c r="AC17" s="360" t="e">
        <f t="shared" si="29"/>
        <v>#REF!</v>
      </c>
      <c r="AD17" s="360" t="e">
        <f t="shared" si="29"/>
        <v>#REF!</v>
      </c>
      <c r="AE17" s="360" t="e">
        <f t="shared" si="29"/>
        <v>#REF!</v>
      </c>
      <c r="AF17" s="360" t="e">
        <f t="shared" si="29"/>
        <v>#REF!</v>
      </c>
    </row>
    <row r="18" spans="1:32" ht="12.95" customHeight="1">
      <c r="A18" s="327"/>
      <c r="B18" s="365" t="s">
        <v>1120</v>
      </c>
      <c r="C18" s="363"/>
      <c r="D18" s="360"/>
      <c r="E18" s="360"/>
      <c r="F18" s="360"/>
      <c r="G18" s="360"/>
      <c r="H18" s="360"/>
      <c r="I18" s="360"/>
      <c r="J18" s="360"/>
      <c r="K18" s="360"/>
      <c r="L18" s="360"/>
      <c r="M18" s="360"/>
      <c r="N18" s="360"/>
      <c r="O18" s="360"/>
      <c r="P18" s="360"/>
      <c r="Q18" s="360"/>
      <c r="R18" s="360"/>
      <c r="S18" s="360"/>
      <c r="T18" s="360"/>
      <c r="U18" s="360"/>
      <c r="V18" s="360"/>
      <c r="W18" s="360"/>
      <c r="X18" s="330"/>
      <c r="Y18" s="330"/>
      <c r="Z18" s="330"/>
      <c r="AA18" s="360"/>
      <c r="AB18" s="330"/>
      <c r="AC18" s="330"/>
      <c r="AD18" s="330"/>
      <c r="AE18" s="360"/>
      <c r="AF18" s="330"/>
    </row>
    <row r="19" spans="1:32" ht="12.95" customHeight="1">
      <c r="A19" s="327"/>
      <c r="B19" s="544" t="s">
        <v>1491</v>
      </c>
      <c r="C19" s="343"/>
      <c r="D19" s="344"/>
      <c r="E19" s="344"/>
      <c r="F19" s="344"/>
      <c r="G19" s="344"/>
      <c r="H19" s="344"/>
      <c r="I19" s="327"/>
      <c r="J19" s="345"/>
      <c r="K19" s="327"/>
      <c r="L19" s="327"/>
      <c r="M19" s="327"/>
      <c r="N19" s="330"/>
      <c r="O19" s="330"/>
      <c r="P19" s="330"/>
      <c r="Q19" s="330"/>
      <c r="R19" s="330"/>
      <c r="S19" s="330"/>
      <c r="T19" s="330"/>
      <c r="U19" s="330"/>
      <c r="V19" s="330"/>
      <c r="W19" s="330"/>
      <c r="X19" s="330"/>
      <c r="Y19" s="330"/>
      <c r="Z19" s="330"/>
      <c r="AA19" s="330"/>
      <c r="AB19" s="330"/>
      <c r="AC19" s="330"/>
      <c r="AD19" s="330"/>
      <c r="AE19" s="330"/>
      <c r="AF19" s="330"/>
    </row>
    <row r="20" spans="1:32" s="126" customFormat="1">
      <c r="A20" s="125"/>
      <c r="B20" s="784" t="s">
        <v>1108</v>
      </c>
      <c r="C20" s="785"/>
      <c r="D20" s="769" t="s">
        <v>1466</v>
      </c>
      <c r="E20" s="770"/>
      <c r="F20" s="770"/>
      <c r="G20" s="771"/>
      <c r="H20" s="540" t="s">
        <v>1466</v>
      </c>
      <c r="I20" s="772" t="s">
        <v>1458</v>
      </c>
      <c r="J20" s="773"/>
      <c r="K20" s="773"/>
      <c r="L20" s="773"/>
      <c r="M20" s="773"/>
      <c r="N20" s="773"/>
      <c r="O20" s="774"/>
      <c r="P20" s="772" t="s">
        <v>1458</v>
      </c>
      <c r="Q20" s="773"/>
      <c r="R20" s="773"/>
      <c r="S20" s="773"/>
      <c r="T20" s="773"/>
      <c r="U20" s="773"/>
      <c r="V20" s="774"/>
      <c r="W20" s="493" t="s">
        <v>1458</v>
      </c>
      <c r="X20" s="104" t="s">
        <v>1480</v>
      </c>
      <c r="Y20" s="493" t="s">
        <v>1457</v>
      </c>
      <c r="Z20" s="493" t="s">
        <v>1457</v>
      </c>
      <c r="AA20" s="493" t="s">
        <v>1457</v>
      </c>
      <c r="AB20" s="104" t="s">
        <v>1478</v>
      </c>
      <c r="AC20" s="493" t="s">
        <v>1456</v>
      </c>
      <c r="AD20" s="493" t="s">
        <v>1456</v>
      </c>
      <c r="AE20" s="493" t="s">
        <v>1456</v>
      </c>
      <c r="AF20" s="104" t="s">
        <v>1476</v>
      </c>
    </row>
    <row r="21" spans="1:32" s="128" customFormat="1">
      <c r="A21" s="127"/>
      <c r="B21" s="786"/>
      <c r="C21" s="787"/>
      <c r="D21" s="100" t="s">
        <v>1420</v>
      </c>
      <c r="E21" s="101" t="s">
        <v>1421</v>
      </c>
      <c r="F21" s="101" t="s">
        <v>646</v>
      </c>
      <c r="G21" s="101" t="s">
        <v>647</v>
      </c>
      <c r="H21" s="102" t="s">
        <v>1422</v>
      </c>
      <c r="I21" s="101" t="s">
        <v>1423</v>
      </c>
      <c r="J21" s="101" t="s">
        <v>650</v>
      </c>
      <c r="K21" s="101" t="s">
        <v>651</v>
      </c>
      <c r="L21" s="101" t="s">
        <v>652</v>
      </c>
      <c r="M21" s="101" t="s">
        <v>653</v>
      </c>
      <c r="N21" s="101" t="s">
        <v>654</v>
      </c>
      <c r="O21" s="101" t="s">
        <v>1424</v>
      </c>
      <c r="P21" s="101" t="s">
        <v>1425</v>
      </c>
      <c r="Q21" s="101" t="s">
        <v>656</v>
      </c>
      <c r="R21" s="101" t="s">
        <v>657</v>
      </c>
      <c r="S21" s="101" t="s">
        <v>658</v>
      </c>
      <c r="T21" s="101" t="s">
        <v>646</v>
      </c>
      <c r="U21" s="101" t="s">
        <v>647</v>
      </c>
      <c r="V21" s="103" t="s">
        <v>661</v>
      </c>
      <c r="W21" s="103" t="s">
        <v>1422</v>
      </c>
      <c r="X21" s="104" t="s">
        <v>608</v>
      </c>
      <c r="Y21" s="103" t="s">
        <v>1424</v>
      </c>
      <c r="Z21" s="103" t="s">
        <v>661</v>
      </c>
      <c r="AA21" s="103" t="s">
        <v>1422</v>
      </c>
      <c r="AB21" s="104" t="s">
        <v>608</v>
      </c>
      <c r="AC21" s="103" t="s">
        <v>1424</v>
      </c>
      <c r="AD21" s="103" t="s">
        <v>661</v>
      </c>
      <c r="AE21" s="103" t="s">
        <v>1422</v>
      </c>
      <c r="AF21" s="104" t="s">
        <v>608</v>
      </c>
    </row>
    <row r="22" spans="1:32" ht="12.95" customHeight="1" outlineLevel="1">
      <c r="A22" s="325"/>
      <c r="B22" s="347" t="s">
        <v>1101</v>
      </c>
      <c r="C22" s="348"/>
      <c r="D22" s="346"/>
      <c r="E22" s="95"/>
      <c r="F22" s="95"/>
      <c r="G22" s="95"/>
      <c r="H22" s="198">
        <f>SUM(D22:G22)</f>
        <v>0</v>
      </c>
      <c r="I22" s="95"/>
      <c r="J22" s="95"/>
      <c r="K22" s="95"/>
      <c r="L22" s="95"/>
      <c r="M22" s="95"/>
      <c r="N22" s="95"/>
      <c r="O22" s="201">
        <f>SUM(I22:N22)</f>
        <v>0</v>
      </c>
      <c r="P22" s="95"/>
      <c r="Q22" s="95"/>
      <c r="R22" s="95"/>
      <c r="S22" s="95"/>
      <c r="T22" s="95"/>
      <c r="U22" s="95"/>
      <c r="V22" s="201">
        <f>SUM(P22:U22)</f>
        <v>0</v>
      </c>
      <c r="W22" s="200">
        <f>O22+V22</f>
        <v>0</v>
      </c>
      <c r="X22" s="308">
        <f>IF(H22=0,0,W22/H22-1)</f>
        <v>0</v>
      </c>
      <c r="Y22" s="95"/>
      <c r="Z22" s="95"/>
      <c r="AA22" s="200">
        <f>Y22+Z22</f>
        <v>0</v>
      </c>
      <c r="AB22" s="308">
        <f>IF(W22=0,0,AA22/W22-1)</f>
        <v>0</v>
      </c>
      <c r="AC22" s="95"/>
      <c r="AD22" s="95"/>
      <c r="AE22" s="200">
        <f>AC22+AD22</f>
        <v>0</v>
      </c>
      <c r="AF22" s="308">
        <f>IF(AA22=0,0,AE22/AA22-1)</f>
        <v>0</v>
      </c>
    </row>
    <row r="23" spans="1:32" ht="12.95" customHeight="1" outlineLevel="1">
      <c r="A23" s="325"/>
      <c r="B23" s="347" t="s">
        <v>1102</v>
      </c>
      <c r="C23" s="348"/>
      <c r="D23" s="95"/>
      <c r="E23" s="95"/>
      <c r="F23" s="95"/>
      <c r="G23" s="95"/>
      <c r="H23" s="198">
        <f>SUM(D23:G23)</f>
        <v>0</v>
      </c>
      <c r="I23" s="95"/>
      <c r="J23" s="95"/>
      <c r="K23" s="95"/>
      <c r="L23" s="95"/>
      <c r="M23" s="95"/>
      <c r="N23" s="95"/>
      <c r="O23" s="201">
        <f>SUM(I23:N23)</f>
        <v>0</v>
      </c>
      <c r="P23" s="95"/>
      <c r="Q23" s="95"/>
      <c r="R23" s="95"/>
      <c r="S23" s="95"/>
      <c r="T23" s="95"/>
      <c r="U23" s="95"/>
      <c r="V23" s="201">
        <f>SUM(P23:U23)</f>
        <v>0</v>
      </c>
      <c r="W23" s="200">
        <f>O23+V23</f>
        <v>0</v>
      </c>
      <c r="X23" s="308">
        <f>IF(H23=0,0,W23/H23-1)</f>
        <v>0</v>
      </c>
      <c r="Y23" s="95"/>
      <c r="Z23" s="95"/>
      <c r="AA23" s="200">
        <f t="shared" ref="AA23:AA29" si="30">Y23+Z23</f>
        <v>0</v>
      </c>
      <c r="AB23" s="308">
        <f>IF(W23=0,0,AA23/W23-1)</f>
        <v>0</v>
      </c>
      <c r="AC23" s="95"/>
      <c r="AD23" s="95"/>
      <c r="AE23" s="200">
        <f t="shared" ref="AE23:AE29" si="31">AC23+AD23</f>
        <v>0</v>
      </c>
      <c r="AF23" s="308">
        <f>IF(AA23=0,0,AE23/AA23-1)</f>
        <v>0</v>
      </c>
    </row>
    <row r="24" spans="1:32" ht="12.95" customHeight="1" outlineLevel="1">
      <c r="A24" s="325"/>
      <c r="B24" s="347" t="s">
        <v>1103</v>
      </c>
      <c r="C24" s="348"/>
      <c r="D24" s="95"/>
      <c r="E24" s="95"/>
      <c r="F24" s="95"/>
      <c r="G24" s="95"/>
      <c r="H24" s="198">
        <f t="shared" ref="H24:H29" si="32">SUM(D24:G24)</f>
        <v>0</v>
      </c>
      <c r="I24" s="95"/>
      <c r="J24" s="95"/>
      <c r="K24" s="95"/>
      <c r="L24" s="95"/>
      <c r="M24" s="95"/>
      <c r="N24" s="95"/>
      <c r="O24" s="201">
        <f t="shared" ref="O24:O29" si="33">SUM(I24:N24)</f>
        <v>0</v>
      </c>
      <c r="P24" s="95"/>
      <c r="Q24" s="95"/>
      <c r="R24" s="95"/>
      <c r="S24" s="95"/>
      <c r="T24" s="95"/>
      <c r="U24" s="95"/>
      <c r="V24" s="201">
        <f t="shared" ref="V24:V29" si="34">SUM(P24:U24)</f>
        <v>0</v>
      </c>
      <c r="W24" s="200">
        <f t="shared" ref="W24:W29" si="35">O24+V24</f>
        <v>0</v>
      </c>
      <c r="X24" s="308">
        <f t="shared" ref="X24:X29" si="36">IF(H24=0,0,W24/H24-1)</f>
        <v>0</v>
      </c>
      <c r="Y24" s="95"/>
      <c r="Z24" s="95"/>
      <c r="AA24" s="200">
        <f t="shared" si="30"/>
        <v>0</v>
      </c>
      <c r="AB24" s="308">
        <f t="shared" ref="AB24:AB29" si="37">IF(W24=0,0,AA24/W24-1)</f>
        <v>0</v>
      </c>
      <c r="AC24" s="95"/>
      <c r="AD24" s="95"/>
      <c r="AE24" s="200">
        <f t="shared" si="31"/>
        <v>0</v>
      </c>
      <c r="AF24" s="308">
        <f t="shared" ref="AF24:AF29" si="38">IF(AA24=0,0,AE24/AA24-1)</f>
        <v>0</v>
      </c>
    </row>
    <row r="25" spans="1:32" ht="12.95" customHeight="1" outlineLevel="1">
      <c r="A25" s="325"/>
      <c r="B25" s="347" t="s">
        <v>1104</v>
      </c>
      <c r="C25" s="348"/>
      <c r="D25" s="95"/>
      <c r="E25" s="95"/>
      <c r="F25" s="95"/>
      <c r="G25" s="95"/>
      <c r="H25" s="198">
        <f t="shared" si="32"/>
        <v>0</v>
      </c>
      <c r="I25" s="95"/>
      <c r="J25" s="95"/>
      <c r="K25" s="95"/>
      <c r="L25" s="95"/>
      <c r="M25" s="95"/>
      <c r="N25" s="95"/>
      <c r="O25" s="201">
        <f t="shared" si="33"/>
        <v>0</v>
      </c>
      <c r="P25" s="95"/>
      <c r="Q25" s="95"/>
      <c r="R25" s="95"/>
      <c r="S25" s="95"/>
      <c r="T25" s="95"/>
      <c r="U25" s="95"/>
      <c r="V25" s="201">
        <f t="shared" si="34"/>
        <v>0</v>
      </c>
      <c r="W25" s="200">
        <f t="shared" si="35"/>
        <v>0</v>
      </c>
      <c r="X25" s="308">
        <f t="shared" si="36"/>
        <v>0</v>
      </c>
      <c r="Y25" s="95"/>
      <c r="Z25" s="95"/>
      <c r="AA25" s="200">
        <f t="shared" si="30"/>
        <v>0</v>
      </c>
      <c r="AB25" s="308">
        <f t="shared" si="37"/>
        <v>0</v>
      </c>
      <c r="AC25" s="95"/>
      <c r="AD25" s="95"/>
      <c r="AE25" s="200">
        <f t="shared" si="31"/>
        <v>0</v>
      </c>
      <c r="AF25" s="308">
        <f t="shared" si="38"/>
        <v>0</v>
      </c>
    </row>
    <row r="26" spans="1:32" ht="12.95" customHeight="1" outlineLevel="1">
      <c r="A26" s="325"/>
      <c r="B26" s="347" t="s">
        <v>1105</v>
      </c>
      <c r="C26" s="348"/>
      <c r="D26" s="95"/>
      <c r="E26" s="95"/>
      <c r="F26" s="95"/>
      <c r="G26" s="95"/>
      <c r="H26" s="198">
        <f t="shared" si="32"/>
        <v>0</v>
      </c>
      <c r="I26" s="95"/>
      <c r="J26" s="95"/>
      <c r="K26" s="95"/>
      <c r="L26" s="95"/>
      <c r="M26" s="95"/>
      <c r="N26" s="95"/>
      <c r="O26" s="201">
        <f t="shared" si="33"/>
        <v>0</v>
      </c>
      <c r="P26" s="95"/>
      <c r="Q26" s="95"/>
      <c r="R26" s="95"/>
      <c r="S26" s="95"/>
      <c r="T26" s="95"/>
      <c r="U26" s="95"/>
      <c r="V26" s="201">
        <f t="shared" si="34"/>
        <v>0</v>
      </c>
      <c r="W26" s="200">
        <f t="shared" si="35"/>
        <v>0</v>
      </c>
      <c r="X26" s="308">
        <f t="shared" si="36"/>
        <v>0</v>
      </c>
      <c r="Y26" s="95"/>
      <c r="Z26" s="95"/>
      <c r="AA26" s="200">
        <f t="shared" si="30"/>
        <v>0</v>
      </c>
      <c r="AB26" s="308">
        <f t="shared" si="37"/>
        <v>0</v>
      </c>
      <c r="AC26" s="95"/>
      <c r="AD26" s="95"/>
      <c r="AE26" s="200">
        <f t="shared" si="31"/>
        <v>0</v>
      </c>
      <c r="AF26" s="308">
        <f t="shared" si="38"/>
        <v>0</v>
      </c>
    </row>
    <row r="27" spans="1:32" ht="12.95" customHeight="1" outlineLevel="1">
      <c r="A27" s="325"/>
      <c r="B27" s="347" t="s">
        <v>1106</v>
      </c>
      <c r="C27" s="348"/>
      <c r="D27" s="95"/>
      <c r="E27" s="95"/>
      <c r="F27" s="95"/>
      <c r="G27" s="95"/>
      <c r="H27" s="198">
        <f t="shared" si="32"/>
        <v>0</v>
      </c>
      <c r="I27" s="95"/>
      <c r="J27" s="95"/>
      <c r="K27" s="95"/>
      <c r="L27" s="95"/>
      <c r="M27" s="95"/>
      <c r="N27" s="95"/>
      <c r="O27" s="201">
        <f t="shared" si="33"/>
        <v>0</v>
      </c>
      <c r="P27" s="95"/>
      <c r="Q27" s="95"/>
      <c r="R27" s="95"/>
      <c r="S27" s="95"/>
      <c r="T27" s="95"/>
      <c r="U27" s="95"/>
      <c r="V27" s="201">
        <f t="shared" si="34"/>
        <v>0</v>
      </c>
      <c r="W27" s="200">
        <f t="shared" si="35"/>
        <v>0</v>
      </c>
      <c r="X27" s="308">
        <f t="shared" si="36"/>
        <v>0</v>
      </c>
      <c r="Y27" s="95"/>
      <c r="Z27" s="95"/>
      <c r="AA27" s="200">
        <f t="shared" si="30"/>
        <v>0</v>
      </c>
      <c r="AB27" s="308">
        <f t="shared" si="37"/>
        <v>0</v>
      </c>
      <c r="AC27" s="95"/>
      <c r="AD27" s="95"/>
      <c r="AE27" s="200">
        <f t="shared" si="31"/>
        <v>0</v>
      </c>
      <c r="AF27" s="308">
        <f t="shared" si="38"/>
        <v>0</v>
      </c>
    </row>
    <row r="28" spans="1:32" ht="12.95" customHeight="1" outlineLevel="1">
      <c r="A28" s="325"/>
      <c r="B28" s="347" t="s">
        <v>1107</v>
      </c>
      <c r="C28" s="348"/>
      <c r="D28" s="95"/>
      <c r="E28" s="95"/>
      <c r="F28" s="95"/>
      <c r="G28" s="95"/>
      <c r="H28" s="198">
        <f t="shared" si="32"/>
        <v>0</v>
      </c>
      <c r="I28" s="95"/>
      <c r="J28" s="95"/>
      <c r="K28" s="95"/>
      <c r="L28" s="95"/>
      <c r="M28" s="95"/>
      <c r="N28" s="95"/>
      <c r="O28" s="201">
        <f t="shared" si="33"/>
        <v>0</v>
      </c>
      <c r="P28" s="95"/>
      <c r="Q28" s="95"/>
      <c r="R28" s="95"/>
      <c r="S28" s="95"/>
      <c r="T28" s="95"/>
      <c r="U28" s="95"/>
      <c r="V28" s="201">
        <f t="shared" si="34"/>
        <v>0</v>
      </c>
      <c r="W28" s="200">
        <f t="shared" si="35"/>
        <v>0</v>
      </c>
      <c r="X28" s="308">
        <f t="shared" si="36"/>
        <v>0</v>
      </c>
      <c r="Y28" s="95"/>
      <c r="Z28" s="95"/>
      <c r="AA28" s="200">
        <f t="shared" si="30"/>
        <v>0</v>
      </c>
      <c r="AB28" s="308">
        <f t="shared" si="37"/>
        <v>0</v>
      </c>
      <c r="AC28" s="95"/>
      <c r="AD28" s="95"/>
      <c r="AE28" s="200">
        <f t="shared" si="31"/>
        <v>0</v>
      </c>
      <c r="AF28" s="308">
        <f t="shared" si="38"/>
        <v>0</v>
      </c>
    </row>
    <row r="29" spans="1:32" ht="12.95" customHeight="1" outlineLevel="1">
      <c r="A29" s="325"/>
      <c r="B29" s="347" t="s">
        <v>1042</v>
      </c>
      <c r="C29" s="348"/>
      <c r="D29" s="95"/>
      <c r="E29" s="95"/>
      <c r="F29" s="95"/>
      <c r="G29" s="95"/>
      <c r="H29" s="198">
        <f t="shared" si="32"/>
        <v>0</v>
      </c>
      <c r="I29" s="95"/>
      <c r="J29" s="95"/>
      <c r="K29" s="95"/>
      <c r="L29" s="95"/>
      <c r="M29" s="95"/>
      <c r="N29" s="95"/>
      <c r="O29" s="201">
        <f t="shared" si="33"/>
        <v>0</v>
      </c>
      <c r="P29" s="95"/>
      <c r="Q29" s="95"/>
      <c r="R29" s="95"/>
      <c r="S29" s="95"/>
      <c r="T29" s="95"/>
      <c r="U29" s="95"/>
      <c r="V29" s="201">
        <f t="shared" si="34"/>
        <v>0</v>
      </c>
      <c r="W29" s="200">
        <f t="shared" si="35"/>
        <v>0</v>
      </c>
      <c r="X29" s="308">
        <f t="shared" si="36"/>
        <v>0</v>
      </c>
      <c r="Y29" s="95"/>
      <c r="Z29" s="95"/>
      <c r="AA29" s="200">
        <f t="shared" si="30"/>
        <v>0</v>
      </c>
      <c r="AB29" s="308">
        <f t="shared" si="37"/>
        <v>0</v>
      </c>
      <c r="AC29" s="95"/>
      <c r="AD29" s="95"/>
      <c r="AE29" s="200">
        <f t="shared" si="31"/>
        <v>0</v>
      </c>
      <c r="AF29" s="308">
        <f t="shared" si="38"/>
        <v>0</v>
      </c>
    </row>
    <row r="30" spans="1:32" ht="12.95" customHeight="1" outlineLevel="1">
      <c r="A30" s="325"/>
      <c r="B30" s="782" t="s">
        <v>1109</v>
      </c>
      <c r="C30" s="783"/>
      <c r="D30" s="198">
        <f t="shared" ref="D30:W30" si="39">SUM(D22:D29)</f>
        <v>0</v>
      </c>
      <c r="E30" s="198">
        <f t="shared" si="39"/>
        <v>0</v>
      </c>
      <c r="F30" s="198">
        <f t="shared" si="39"/>
        <v>0</v>
      </c>
      <c r="G30" s="198">
        <f t="shared" si="39"/>
        <v>0</v>
      </c>
      <c r="H30" s="198">
        <f t="shared" si="39"/>
        <v>0</v>
      </c>
      <c r="I30" s="198">
        <f t="shared" si="39"/>
        <v>0</v>
      </c>
      <c r="J30" s="198">
        <f t="shared" si="39"/>
        <v>0</v>
      </c>
      <c r="K30" s="198">
        <f t="shared" si="39"/>
        <v>0</v>
      </c>
      <c r="L30" s="198">
        <f t="shared" si="39"/>
        <v>0</v>
      </c>
      <c r="M30" s="198">
        <f t="shared" si="39"/>
        <v>0</v>
      </c>
      <c r="N30" s="198">
        <f t="shared" si="39"/>
        <v>0</v>
      </c>
      <c r="O30" s="198">
        <f t="shared" si="39"/>
        <v>0</v>
      </c>
      <c r="P30" s="198">
        <f t="shared" si="39"/>
        <v>0</v>
      </c>
      <c r="Q30" s="198">
        <f t="shared" si="39"/>
        <v>0</v>
      </c>
      <c r="R30" s="198">
        <f t="shared" si="39"/>
        <v>0</v>
      </c>
      <c r="S30" s="198">
        <f t="shared" si="39"/>
        <v>0</v>
      </c>
      <c r="T30" s="198">
        <f t="shared" si="39"/>
        <v>0</v>
      </c>
      <c r="U30" s="198">
        <f t="shared" si="39"/>
        <v>0</v>
      </c>
      <c r="V30" s="198">
        <f t="shared" si="39"/>
        <v>0</v>
      </c>
      <c r="W30" s="198">
        <f t="shared" si="39"/>
        <v>0</v>
      </c>
      <c r="X30" s="209">
        <f>IF(H30=0,0,W30/H30-1)</f>
        <v>0</v>
      </c>
      <c r="Y30" s="198">
        <f>SUM(Y22:Y29)</f>
        <v>0</v>
      </c>
      <c r="Z30" s="198">
        <f>SUM(Z22:Z29)</f>
        <v>0</v>
      </c>
      <c r="AA30" s="198">
        <f>SUM(AA22:AA29)</f>
        <v>0</v>
      </c>
      <c r="AB30" s="209">
        <f>IF(W30=0,0,AA30/W30-1)</f>
        <v>0</v>
      </c>
      <c r="AC30" s="198">
        <f>SUM(AC22:AC29)</f>
        <v>0</v>
      </c>
      <c r="AD30" s="198">
        <f>SUM(AD22:AD29)</f>
        <v>0</v>
      </c>
      <c r="AE30" s="198">
        <f>SUM(AE22:AE29)</f>
        <v>0</v>
      </c>
      <c r="AF30" s="209">
        <f>IF(AA30=0,0,AE30/AA30-1)</f>
        <v>0</v>
      </c>
    </row>
    <row r="31" spans="1:32" s="361" customFormat="1" ht="12.95" customHeight="1" outlineLevel="1">
      <c r="A31" s="362"/>
      <c r="B31" s="363"/>
      <c r="C31" s="363"/>
      <c r="D31" s="360"/>
      <c r="E31" s="360"/>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c r="AD31" s="360"/>
      <c r="AE31" s="360"/>
      <c r="AF31" s="360"/>
    </row>
    <row r="32" spans="1:32" s="361" customFormat="1" ht="12.95" customHeight="1">
      <c r="A32" s="362"/>
      <c r="B32" s="363"/>
      <c r="C32" s="363"/>
      <c r="D32" s="360"/>
      <c r="E32" s="360"/>
      <c r="F32" s="360"/>
      <c r="G32" s="360"/>
      <c r="H32" s="360"/>
      <c r="I32" s="360"/>
      <c r="J32" s="360"/>
      <c r="K32" s="360"/>
      <c r="L32" s="360"/>
      <c r="M32" s="360"/>
      <c r="N32" s="360"/>
      <c r="O32" s="360"/>
      <c r="P32" s="360"/>
      <c r="Q32" s="360"/>
      <c r="R32" s="360"/>
      <c r="S32" s="360"/>
      <c r="T32" s="360"/>
      <c r="U32" s="360"/>
      <c r="V32" s="360"/>
      <c r="W32" s="360"/>
      <c r="AA32" s="360"/>
      <c r="AE32" s="360"/>
    </row>
    <row r="33" spans="1:32" ht="12.95" customHeight="1">
      <c r="A33" s="327"/>
      <c r="B33" s="544" t="s">
        <v>1492</v>
      </c>
      <c r="C33" s="343"/>
      <c r="D33" s="344"/>
      <c r="E33" s="344"/>
      <c r="F33" s="344"/>
      <c r="G33" s="344"/>
      <c r="H33" s="344"/>
      <c r="I33" s="327"/>
      <c r="J33" s="345"/>
      <c r="K33" s="327"/>
      <c r="L33" s="327"/>
      <c r="M33" s="327"/>
      <c r="N33" s="330"/>
      <c r="O33" s="330"/>
      <c r="P33" s="330"/>
      <c r="Q33" s="330"/>
      <c r="R33" s="330"/>
      <c r="S33" s="330"/>
      <c r="T33" s="330"/>
      <c r="U33" s="330"/>
      <c r="V33" s="330"/>
      <c r="W33" s="330"/>
      <c r="X33" s="330"/>
      <c r="Y33" s="330"/>
      <c r="Z33" s="330"/>
      <c r="AA33" s="330"/>
      <c r="AB33" s="330"/>
      <c r="AC33" s="330"/>
      <c r="AD33" s="330"/>
      <c r="AE33" s="330"/>
      <c r="AF33" s="330"/>
    </row>
    <row r="34" spans="1:32" s="126" customFormat="1">
      <c r="A34" s="125"/>
      <c r="B34" s="784" t="s">
        <v>1108</v>
      </c>
      <c r="C34" s="785"/>
      <c r="D34" s="769" t="s">
        <v>1466</v>
      </c>
      <c r="E34" s="770"/>
      <c r="F34" s="770"/>
      <c r="G34" s="771"/>
      <c r="H34" s="540" t="s">
        <v>1466</v>
      </c>
      <c r="I34" s="772" t="s">
        <v>1458</v>
      </c>
      <c r="J34" s="773"/>
      <c r="K34" s="773"/>
      <c r="L34" s="773"/>
      <c r="M34" s="773"/>
      <c r="N34" s="773"/>
      <c r="O34" s="774"/>
      <c r="P34" s="772" t="s">
        <v>1458</v>
      </c>
      <c r="Q34" s="773"/>
      <c r="R34" s="773"/>
      <c r="S34" s="773"/>
      <c r="T34" s="773"/>
      <c r="U34" s="773"/>
      <c r="V34" s="774"/>
      <c r="W34" s="493" t="s">
        <v>1458</v>
      </c>
      <c r="X34" s="104" t="s">
        <v>1480</v>
      </c>
      <c r="Y34" s="493" t="s">
        <v>1457</v>
      </c>
      <c r="Z34" s="493" t="s">
        <v>1457</v>
      </c>
      <c r="AA34" s="493" t="s">
        <v>1457</v>
      </c>
      <c r="AB34" s="104" t="s">
        <v>1478</v>
      </c>
      <c r="AC34" s="493" t="s">
        <v>1456</v>
      </c>
      <c r="AD34" s="493" t="s">
        <v>1456</v>
      </c>
      <c r="AE34" s="493" t="s">
        <v>1456</v>
      </c>
      <c r="AF34" s="104" t="s">
        <v>1476</v>
      </c>
    </row>
    <row r="35" spans="1:32" s="128" customFormat="1">
      <c r="A35" s="127"/>
      <c r="B35" s="786"/>
      <c r="C35" s="787"/>
      <c r="D35" s="100" t="s">
        <v>1420</v>
      </c>
      <c r="E35" s="101" t="s">
        <v>1421</v>
      </c>
      <c r="F35" s="101" t="s">
        <v>646</v>
      </c>
      <c r="G35" s="101" t="s">
        <v>647</v>
      </c>
      <c r="H35" s="102" t="s">
        <v>1422</v>
      </c>
      <c r="I35" s="101" t="s">
        <v>1423</v>
      </c>
      <c r="J35" s="101" t="s">
        <v>650</v>
      </c>
      <c r="K35" s="101" t="s">
        <v>651</v>
      </c>
      <c r="L35" s="101" t="s">
        <v>652</v>
      </c>
      <c r="M35" s="101" t="s">
        <v>653</v>
      </c>
      <c r="N35" s="101" t="s">
        <v>654</v>
      </c>
      <c r="O35" s="101" t="s">
        <v>1424</v>
      </c>
      <c r="P35" s="101" t="s">
        <v>1425</v>
      </c>
      <c r="Q35" s="101" t="s">
        <v>656</v>
      </c>
      <c r="R35" s="101" t="s">
        <v>657</v>
      </c>
      <c r="S35" s="101" t="s">
        <v>658</v>
      </c>
      <c r="T35" s="101" t="s">
        <v>646</v>
      </c>
      <c r="U35" s="101" t="s">
        <v>647</v>
      </c>
      <c r="V35" s="103" t="s">
        <v>1426</v>
      </c>
      <c r="W35" s="103" t="s">
        <v>1422</v>
      </c>
      <c r="X35" s="104" t="s">
        <v>608</v>
      </c>
      <c r="Y35" s="103" t="s">
        <v>1424</v>
      </c>
      <c r="Z35" s="103" t="s">
        <v>661</v>
      </c>
      <c r="AA35" s="103" t="s">
        <v>1422</v>
      </c>
      <c r="AB35" s="104" t="s">
        <v>608</v>
      </c>
      <c r="AC35" s="103" t="s">
        <v>1424</v>
      </c>
      <c r="AD35" s="103" t="s">
        <v>661</v>
      </c>
      <c r="AE35" s="103" t="s">
        <v>1422</v>
      </c>
      <c r="AF35" s="104" t="s">
        <v>608</v>
      </c>
    </row>
    <row r="36" spans="1:32" ht="12.95" customHeight="1" outlineLevel="1">
      <c r="A36" s="325"/>
      <c r="B36" s="347" t="s">
        <v>1101</v>
      </c>
      <c r="C36" s="348"/>
      <c r="D36" s="346"/>
      <c r="E36" s="95"/>
      <c r="F36" s="95"/>
      <c r="G36" s="95"/>
      <c r="H36" s="198">
        <f>SUM(D36:G36)</f>
        <v>0</v>
      </c>
      <c r="I36" s="95"/>
      <c r="J36" s="95"/>
      <c r="K36" s="95"/>
      <c r="L36" s="95"/>
      <c r="M36" s="95"/>
      <c r="N36" s="95"/>
      <c r="O36" s="201">
        <f>SUM(I36:N36)</f>
        <v>0</v>
      </c>
      <c r="P36" s="95"/>
      <c r="Q36" s="95"/>
      <c r="R36" s="95"/>
      <c r="S36" s="95"/>
      <c r="T36" s="95"/>
      <c r="U36" s="95"/>
      <c r="V36" s="201">
        <f>SUM(P36:U36)</f>
        <v>0</v>
      </c>
      <c r="W36" s="200">
        <f>O36+V36</f>
        <v>0</v>
      </c>
      <c r="X36" s="308">
        <f>IF(H36=0,0,W36/H36-1)</f>
        <v>0</v>
      </c>
      <c r="Y36" s="95"/>
      <c r="Z36" s="95"/>
      <c r="AA36" s="200">
        <f>Y36+Z36</f>
        <v>0</v>
      </c>
      <c r="AB36" s="308">
        <f>IF(W36=0,0,AA36/W36-1)</f>
        <v>0</v>
      </c>
      <c r="AC36" s="95"/>
      <c r="AD36" s="95"/>
      <c r="AE36" s="200">
        <f>AC36+AD36</f>
        <v>0</v>
      </c>
      <c r="AF36" s="308">
        <f>IF(AA36=0,0,AE36/AA36-1)</f>
        <v>0</v>
      </c>
    </row>
    <row r="37" spans="1:32" ht="12.95" customHeight="1" outlineLevel="1">
      <c r="A37" s="325"/>
      <c r="B37" s="347" t="s">
        <v>1102</v>
      </c>
      <c r="C37" s="348"/>
      <c r="D37" s="95"/>
      <c r="E37" s="95"/>
      <c r="F37" s="95"/>
      <c r="G37" s="95"/>
      <c r="H37" s="198">
        <f>SUM(D37:G37)</f>
        <v>0</v>
      </c>
      <c r="I37" s="95"/>
      <c r="J37" s="95"/>
      <c r="K37" s="95"/>
      <c r="L37" s="95"/>
      <c r="M37" s="95"/>
      <c r="N37" s="95"/>
      <c r="O37" s="201">
        <f>SUM(I37:N37)</f>
        <v>0</v>
      </c>
      <c r="P37" s="95"/>
      <c r="Q37" s="95"/>
      <c r="R37" s="95"/>
      <c r="S37" s="95"/>
      <c r="T37" s="95"/>
      <c r="U37" s="95"/>
      <c r="V37" s="201">
        <f>SUM(P37:U37)</f>
        <v>0</v>
      </c>
      <c r="W37" s="200">
        <f>O37+V37</f>
        <v>0</v>
      </c>
      <c r="X37" s="308">
        <f>IF(H37=0,0,W37/H37-1)</f>
        <v>0</v>
      </c>
      <c r="Y37" s="95"/>
      <c r="Z37" s="95"/>
      <c r="AA37" s="200">
        <f t="shared" ref="AA37:AA43" si="40">Y37+Z37</f>
        <v>0</v>
      </c>
      <c r="AB37" s="308">
        <f>IF(W37=0,0,AA37/W37-1)</f>
        <v>0</v>
      </c>
      <c r="AC37" s="95"/>
      <c r="AD37" s="95"/>
      <c r="AE37" s="200">
        <f t="shared" ref="AE37:AE43" si="41">AC37+AD37</f>
        <v>0</v>
      </c>
      <c r="AF37" s="308">
        <f>IF(AA37=0,0,AE37/AA37-1)</f>
        <v>0</v>
      </c>
    </row>
    <row r="38" spans="1:32" ht="12.95" customHeight="1" outlineLevel="1">
      <c r="A38" s="325"/>
      <c r="B38" s="347" t="s">
        <v>1103</v>
      </c>
      <c r="C38" s="348"/>
      <c r="D38" s="95"/>
      <c r="E38" s="95"/>
      <c r="F38" s="95"/>
      <c r="G38" s="95"/>
      <c r="H38" s="198">
        <f t="shared" ref="H38:H43" si="42">SUM(D38:G38)</f>
        <v>0</v>
      </c>
      <c r="I38" s="95"/>
      <c r="J38" s="95"/>
      <c r="K38" s="95"/>
      <c r="L38" s="95"/>
      <c r="M38" s="95"/>
      <c r="N38" s="95"/>
      <c r="O38" s="201">
        <f t="shared" ref="O38:O43" si="43">SUM(I38:N38)</f>
        <v>0</v>
      </c>
      <c r="P38" s="95"/>
      <c r="Q38" s="95"/>
      <c r="R38" s="95"/>
      <c r="S38" s="95"/>
      <c r="T38" s="95"/>
      <c r="U38" s="95"/>
      <c r="V38" s="201">
        <f t="shared" ref="V38:V43" si="44">SUM(P38:U38)</f>
        <v>0</v>
      </c>
      <c r="W38" s="200">
        <f t="shared" ref="W38:W43" si="45">O38+V38</f>
        <v>0</v>
      </c>
      <c r="X38" s="308">
        <f t="shared" ref="X38:X43" si="46">IF(H38=0,0,W38/H38-1)</f>
        <v>0</v>
      </c>
      <c r="Y38" s="95"/>
      <c r="Z38" s="95"/>
      <c r="AA38" s="200">
        <f t="shared" si="40"/>
        <v>0</v>
      </c>
      <c r="AB38" s="308">
        <f t="shared" ref="AB38:AB43" si="47">IF(W38=0,0,AA38/W38-1)</f>
        <v>0</v>
      </c>
      <c r="AC38" s="95"/>
      <c r="AD38" s="95"/>
      <c r="AE38" s="200">
        <f t="shared" si="41"/>
        <v>0</v>
      </c>
      <c r="AF38" s="308">
        <f t="shared" ref="AF38:AF43" si="48">IF(AA38=0,0,AE38/AA38-1)</f>
        <v>0</v>
      </c>
    </row>
    <row r="39" spans="1:32" ht="12.95" customHeight="1" outlineLevel="1">
      <c r="A39" s="325"/>
      <c r="B39" s="347" t="s">
        <v>1104</v>
      </c>
      <c r="C39" s="348"/>
      <c r="D39" s="95"/>
      <c r="E39" s="95"/>
      <c r="F39" s="95"/>
      <c r="G39" s="95"/>
      <c r="H39" s="198">
        <f t="shared" si="42"/>
        <v>0</v>
      </c>
      <c r="I39" s="95"/>
      <c r="J39" s="95"/>
      <c r="K39" s="95"/>
      <c r="L39" s="95"/>
      <c r="M39" s="95"/>
      <c r="N39" s="95"/>
      <c r="O39" s="201">
        <f t="shared" si="43"/>
        <v>0</v>
      </c>
      <c r="P39" s="95"/>
      <c r="Q39" s="95"/>
      <c r="R39" s="95"/>
      <c r="S39" s="95"/>
      <c r="T39" s="95"/>
      <c r="U39" s="95"/>
      <c r="V39" s="201">
        <f t="shared" si="44"/>
        <v>0</v>
      </c>
      <c r="W39" s="200">
        <f t="shared" si="45"/>
        <v>0</v>
      </c>
      <c r="X39" s="308">
        <f t="shared" si="46"/>
        <v>0</v>
      </c>
      <c r="Y39" s="95"/>
      <c r="Z39" s="95"/>
      <c r="AA39" s="200">
        <f t="shared" si="40"/>
        <v>0</v>
      </c>
      <c r="AB39" s="308">
        <f t="shared" si="47"/>
        <v>0</v>
      </c>
      <c r="AC39" s="95"/>
      <c r="AD39" s="95"/>
      <c r="AE39" s="200">
        <f t="shared" si="41"/>
        <v>0</v>
      </c>
      <c r="AF39" s="308">
        <f t="shared" si="48"/>
        <v>0</v>
      </c>
    </row>
    <row r="40" spans="1:32" ht="12.95" customHeight="1" outlineLevel="1">
      <c r="A40" s="325"/>
      <c r="B40" s="347" t="s">
        <v>1105</v>
      </c>
      <c r="C40" s="348"/>
      <c r="D40" s="95"/>
      <c r="E40" s="95"/>
      <c r="F40" s="95"/>
      <c r="G40" s="95"/>
      <c r="H40" s="198">
        <f t="shared" si="42"/>
        <v>0</v>
      </c>
      <c r="I40" s="95"/>
      <c r="J40" s="95"/>
      <c r="K40" s="95"/>
      <c r="L40" s="95"/>
      <c r="M40" s="95"/>
      <c r="N40" s="95"/>
      <c r="O40" s="201">
        <f t="shared" si="43"/>
        <v>0</v>
      </c>
      <c r="P40" s="95"/>
      <c r="Q40" s="95"/>
      <c r="R40" s="95"/>
      <c r="S40" s="95"/>
      <c r="T40" s="95"/>
      <c r="U40" s="95"/>
      <c r="V40" s="201">
        <f t="shared" si="44"/>
        <v>0</v>
      </c>
      <c r="W40" s="200">
        <f t="shared" si="45"/>
        <v>0</v>
      </c>
      <c r="X40" s="308">
        <f t="shared" si="46"/>
        <v>0</v>
      </c>
      <c r="Y40" s="95"/>
      <c r="Z40" s="95"/>
      <c r="AA40" s="200">
        <f t="shared" si="40"/>
        <v>0</v>
      </c>
      <c r="AB40" s="308">
        <f t="shared" si="47"/>
        <v>0</v>
      </c>
      <c r="AC40" s="95"/>
      <c r="AD40" s="95"/>
      <c r="AE40" s="200">
        <f t="shared" si="41"/>
        <v>0</v>
      </c>
      <c r="AF40" s="308">
        <f t="shared" si="48"/>
        <v>0</v>
      </c>
    </row>
    <row r="41" spans="1:32" ht="12.95" customHeight="1" outlineLevel="1">
      <c r="A41" s="325"/>
      <c r="B41" s="347" t="s">
        <v>1106</v>
      </c>
      <c r="C41" s="348"/>
      <c r="D41" s="95"/>
      <c r="E41" s="95"/>
      <c r="F41" s="95"/>
      <c r="G41" s="95"/>
      <c r="H41" s="198">
        <f t="shared" si="42"/>
        <v>0</v>
      </c>
      <c r="I41" s="95"/>
      <c r="J41" s="95"/>
      <c r="K41" s="95"/>
      <c r="L41" s="95"/>
      <c r="M41" s="95"/>
      <c r="N41" s="95"/>
      <c r="O41" s="201">
        <f t="shared" si="43"/>
        <v>0</v>
      </c>
      <c r="P41" s="95"/>
      <c r="Q41" s="95"/>
      <c r="R41" s="95"/>
      <c r="S41" s="95"/>
      <c r="T41" s="95"/>
      <c r="U41" s="95"/>
      <c r="V41" s="201">
        <f t="shared" si="44"/>
        <v>0</v>
      </c>
      <c r="W41" s="200">
        <f t="shared" si="45"/>
        <v>0</v>
      </c>
      <c r="X41" s="308">
        <f t="shared" si="46"/>
        <v>0</v>
      </c>
      <c r="Y41" s="95"/>
      <c r="Z41" s="95"/>
      <c r="AA41" s="200">
        <f t="shared" si="40"/>
        <v>0</v>
      </c>
      <c r="AB41" s="308">
        <f t="shared" si="47"/>
        <v>0</v>
      </c>
      <c r="AC41" s="95"/>
      <c r="AD41" s="95"/>
      <c r="AE41" s="200">
        <f t="shared" si="41"/>
        <v>0</v>
      </c>
      <c r="AF41" s="308">
        <f t="shared" si="48"/>
        <v>0</v>
      </c>
    </row>
    <row r="42" spans="1:32" ht="12.95" customHeight="1" outlineLevel="1">
      <c r="A42" s="325"/>
      <c r="B42" s="347" t="s">
        <v>1107</v>
      </c>
      <c r="C42" s="348"/>
      <c r="D42" s="95"/>
      <c r="E42" s="95"/>
      <c r="F42" s="95"/>
      <c r="G42" s="95"/>
      <c r="H42" s="198">
        <f t="shared" si="42"/>
        <v>0</v>
      </c>
      <c r="I42" s="95"/>
      <c r="J42" s="95"/>
      <c r="K42" s="95"/>
      <c r="L42" s="95"/>
      <c r="M42" s="95"/>
      <c r="N42" s="95"/>
      <c r="O42" s="201">
        <f t="shared" si="43"/>
        <v>0</v>
      </c>
      <c r="P42" s="95"/>
      <c r="Q42" s="95"/>
      <c r="R42" s="95"/>
      <c r="S42" s="95"/>
      <c r="T42" s="95"/>
      <c r="U42" s="95"/>
      <c r="V42" s="201">
        <f t="shared" si="44"/>
        <v>0</v>
      </c>
      <c r="W42" s="200">
        <f t="shared" si="45"/>
        <v>0</v>
      </c>
      <c r="X42" s="308">
        <f t="shared" si="46"/>
        <v>0</v>
      </c>
      <c r="Y42" s="95"/>
      <c r="Z42" s="95"/>
      <c r="AA42" s="200">
        <f t="shared" si="40"/>
        <v>0</v>
      </c>
      <c r="AB42" s="308">
        <f t="shared" si="47"/>
        <v>0</v>
      </c>
      <c r="AC42" s="95"/>
      <c r="AD42" s="95"/>
      <c r="AE42" s="200">
        <f t="shared" si="41"/>
        <v>0</v>
      </c>
      <c r="AF42" s="308">
        <f t="shared" si="48"/>
        <v>0</v>
      </c>
    </row>
    <row r="43" spans="1:32" ht="12.95" customHeight="1" outlineLevel="1">
      <c r="A43" s="325"/>
      <c r="B43" s="347" t="s">
        <v>1042</v>
      </c>
      <c r="C43" s="348"/>
      <c r="D43" s="95"/>
      <c r="E43" s="95"/>
      <c r="F43" s="95"/>
      <c r="G43" s="95"/>
      <c r="H43" s="198">
        <f t="shared" si="42"/>
        <v>0</v>
      </c>
      <c r="I43" s="95"/>
      <c r="J43" s="95"/>
      <c r="K43" s="95"/>
      <c r="L43" s="95"/>
      <c r="M43" s="95"/>
      <c r="N43" s="95"/>
      <c r="O43" s="201">
        <f t="shared" si="43"/>
        <v>0</v>
      </c>
      <c r="P43" s="95"/>
      <c r="Q43" s="95"/>
      <c r="R43" s="95"/>
      <c r="S43" s="95"/>
      <c r="T43" s="95"/>
      <c r="U43" s="95"/>
      <c r="V43" s="201">
        <f t="shared" si="44"/>
        <v>0</v>
      </c>
      <c r="W43" s="200">
        <f t="shared" si="45"/>
        <v>0</v>
      </c>
      <c r="X43" s="308">
        <f t="shared" si="46"/>
        <v>0</v>
      </c>
      <c r="Y43" s="95"/>
      <c r="Z43" s="95"/>
      <c r="AA43" s="200">
        <f t="shared" si="40"/>
        <v>0</v>
      </c>
      <c r="AB43" s="308">
        <f t="shared" si="47"/>
        <v>0</v>
      </c>
      <c r="AC43" s="95"/>
      <c r="AD43" s="95"/>
      <c r="AE43" s="200">
        <f t="shared" si="41"/>
        <v>0</v>
      </c>
      <c r="AF43" s="308">
        <f t="shared" si="48"/>
        <v>0</v>
      </c>
    </row>
    <row r="44" spans="1:32" ht="12.95" customHeight="1" outlineLevel="1">
      <c r="A44" s="325"/>
      <c r="B44" s="782" t="s">
        <v>1109</v>
      </c>
      <c r="C44" s="783"/>
      <c r="D44" s="198">
        <f t="shared" ref="D44:W44" si="49">SUM(D36:D43)</f>
        <v>0</v>
      </c>
      <c r="E44" s="198">
        <f t="shared" si="49"/>
        <v>0</v>
      </c>
      <c r="F44" s="198">
        <f t="shared" si="49"/>
        <v>0</v>
      </c>
      <c r="G44" s="198">
        <f t="shared" si="49"/>
        <v>0</v>
      </c>
      <c r="H44" s="198">
        <f t="shared" si="49"/>
        <v>0</v>
      </c>
      <c r="I44" s="198">
        <f t="shared" si="49"/>
        <v>0</v>
      </c>
      <c r="J44" s="198">
        <f t="shared" si="49"/>
        <v>0</v>
      </c>
      <c r="K44" s="198">
        <f t="shared" si="49"/>
        <v>0</v>
      </c>
      <c r="L44" s="198">
        <f t="shared" si="49"/>
        <v>0</v>
      </c>
      <c r="M44" s="198">
        <f t="shared" si="49"/>
        <v>0</v>
      </c>
      <c r="N44" s="198">
        <f t="shared" si="49"/>
        <v>0</v>
      </c>
      <c r="O44" s="198">
        <f t="shared" si="49"/>
        <v>0</v>
      </c>
      <c r="P44" s="198">
        <f t="shared" si="49"/>
        <v>0</v>
      </c>
      <c r="Q44" s="198">
        <f t="shared" si="49"/>
        <v>0</v>
      </c>
      <c r="R44" s="198">
        <f t="shared" si="49"/>
        <v>0</v>
      </c>
      <c r="S44" s="198">
        <f t="shared" si="49"/>
        <v>0</v>
      </c>
      <c r="T44" s="198">
        <f t="shared" si="49"/>
        <v>0</v>
      </c>
      <c r="U44" s="198">
        <f t="shared" si="49"/>
        <v>0</v>
      </c>
      <c r="V44" s="198">
        <f t="shared" si="49"/>
        <v>0</v>
      </c>
      <c r="W44" s="198">
        <f t="shared" si="49"/>
        <v>0</v>
      </c>
      <c r="X44" s="209">
        <f>IF(H44=0,0,W44/H44-1)</f>
        <v>0</v>
      </c>
      <c r="Y44" s="198">
        <f>SUM(Y36:Y43)</f>
        <v>0</v>
      </c>
      <c r="Z44" s="198">
        <f>SUM(Z36:Z43)</f>
        <v>0</v>
      </c>
      <c r="AA44" s="198">
        <f>SUM(AA36:AA43)</f>
        <v>0</v>
      </c>
      <c r="AB44" s="209">
        <f>IF(W44=0,0,AA44/W44-1)</f>
        <v>0</v>
      </c>
      <c r="AC44" s="198">
        <f>SUM(AC36:AC43)</f>
        <v>0</v>
      </c>
      <c r="AD44" s="198">
        <f>SUM(AD36:AD43)</f>
        <v>0</v>
      </c>
      <c r="AE44" s="198">
        <f>SUM(AE36:AE43)</f>
        <v>0</v>
      </c>
      <c r="AF44" s="209">
        <f>IF(AA44=0,0,AE44/AA44-1)</f>
        <v>0</v>
      </c>
    </row>
    <row r="45" spans="1:32" s="361" customFormat="1" ht="12.95" customHeight="1" outlineLevel="1">
      <c r="A45" s="362"/>
      <c r="B45" s="363"/>
      <c r="C45" s="363"/>
      <c r="D45" s="360"/>
      <c r="E45" s="360"/>
      <c r="F45" s="360"/>
      <c r="G45" s="360"/>
      <c r="H45" s="360"/>
      <c r="I45" s="360"/>
      <c r="J45" s="360"/>
      <c r="K45" s="360"/>
      <c r="L45" s="360"/>
      <c r="M45" s="360"/>
      <c r="N45" s="360"/>
      <c r="O45" s="360"/>
      <c r="P45" s="360"/>
      <c r="Q45" s="360"/>
      <c r="R45" s="360"/>
      <c r="S45" s="360"/>
      <c r="T45" s="360"/>
      <c r="U45" s="360"/>
      <c r="V45" s="360"/>
      <c r="W45" s="360"/>
      <c r="X45" s="360"/>
      <c r="Y45" s="360"/>
      <c r="Z45" s="360"/>
      <c r="AA45" s="360"/>
      <c r="AB45" s="360"/>
      <c r="AC45" s="360"/>
      <c r="AD45" s="360"/>
      <c r="AE45" s="360"/>
      <c r="AF45" s="360"/>
    </row>
    <row r="46" spans="1:32" s="361" customFormat="1" ht="12.95" customHeight="1">
      <c r="A46" s="362"/>
      <c r="B46" s="363"/>
      <c r="C46" s="363"/>
      <c r="D46" s="360"/>
      <c r="E46" s="360"/>
      <c r="F46" s="360"/>
      <c r="G46" s="360"/>
      <c r="H46" s="360"/>
      <c r="I46" s="360"/>
      <c r="J46" s="360"/>
      <c r="K46" s="360"/>
      <c r="L46" s="360"/>
      <c r="M46" s="360"/>
      <c r="N46" s="360"/>
      <c r="O46" s="360"/>
      <c r="P46" s="360"/>
      <c r="Q46" s="360"/>
      <c r="R46" s="360"/>
      <c r="S46" s="360"/>
      <c r="T46" s="360"/>
      <c r="U46" s="360"/>
      <c r="V46" s="360"/>
      <c r="W46" s="360"/>
      <c r="AA46" s="360"/>
      <c r="AE46" s="360"/>
    </row>
    <row r="47" spans="1:32">
      <c r="A47" s="330"/>
      <c r="B47" s="544" t="s">
        <v>1488</v>
      </c>
      <c r="C47" s="330"/>
      <c r="D47" s="330"/>
      <c r="E47" s="330"/>
      <c r="F47" s="330"/>
      <c r="G47" s="330"/>
      <c r="H47" s="330"/>
      <c r="I47" s="330"/>
      <c r="J47" s="330"/>
      <c r="K47" s="330"/>
      <c r="L47" s="330"/>
      <c r="M47" s="330"/>
      <c r="N47" s="330"/>
      <c r="O47" s="330"/>
      <c r="P47" s="330"/>
      <c r="Q47" s="330"/>
      <c r="R47" s="330"/>
      <c r="S47" s="330"/>
      <c r="T47" s="330"/>
      <c r="U47" s="330"/>
      <c r="V47" s="330"/>
      <c r="W47" s="330"/>
      <c r="X47" s="330"/>
      <c r="Y47" s="330"/>
      <c r="Z47" s="330"/>
      <c r="AA47" s="330"/>
      <c r="AB47" s="330"/>
      <c r="AC47" s="330"/>
      <c r="AD47" s="330"/>
      <c r="AE47" s="330"/>
      <c r="AF47" s="330"/>
    </row>
    <row r="48" spans="1:32" s="126" customFormat="1">
      <c r="A48" s="125"/>
      <c r="B48" s="784" t="s">
        <v>1108</v>
      </c>
      <c r="C48" s="785"/>
      <c r="D48" s="769" t="s">
        <v>1466</v>
      </c>
      <c r="E48" s="770"/>
      <c r="F48" s="770"/>
      <c r="G48" s="771"/>
      <c r="H48" s="540" t="s">
        <v>1466</v>
      </c>
      <c r="I48" s="772" t="s">
        <v>1458</v>
      </c>
      <c r="J48" s="773"/>
      <c r="K48" s="773"/>
      <c r="L48" s="773"/>
      <c r="M48" s="773"/>
      <c r="N48" s="773"/>
      <c r="O48" s="774"/>
      <c r="P48" s="772" t="s">
        <v>1458</v>
      </c>
      <c r="Q48" s="773"/>
      <c r="R48" s="773"/>
      <c r="S48" s="773"/>
      <c r="T48" s="773"/>
      <c r="U48" s="773"/>
      <c r="V48" s="774"/>
      <c r="W48" s="493" t="s">
        <v>1458</v>
      </c>
      <c r="X48" s="104" t="s">
        <v>1480</v>
      </c>
      <c r="Y48" s="493" t="s">
        <v>1457</v>
      </c>
      <c r="Z48" s="493" t="s">
        <v>1457</v>
      </c>
      <c r="AA48" s="493" t="s">
        <v>1457</v>
      </c>
      <c r="AB48" s="104" t="s">
        <v>1478</v>
      </c>
      <c r="AC48" s="493" t="s">
        <v>1456</v>
      </c>
      <c r="AD48" s="493" t="s">
        <v>1456</v>
      </c>
      <c r="AE48" s="493" t="s">
        <v>1456</v>
      </c>
      <c r="AF48" s="104" t="s">
        <v>1476</v>
      </c>
    </row>
    <row r="49" spans="1:32" s="128" customFormat="1">
      <c r="A49" s="127"/>
      <c r="B49" s="786"/>
      <c r="C49" s="787"/>
      <c r="D49" s="100" t="s">
        <v>1420</v>
      </c>
      <c r="E49" s="101" t="s">
        <v>1421</v>
      </c>
      <c r="F49" s="101" t="s">
        <v>646</v>
      </c>
      <c r="G49" s="101" t="s">
        <v>647</v>
      </c>
      <c r="H49" s="102" t="s">
        <v>1422</v>
      </c>
      <c r="I49" s="101" t="s">
        <v>1423</v>
      </c>
      <c r="J49" s="101" t="s">
        <v>650</v>
      </c>
      <c r="K49" s="101" t="s">
        <v>651</v>
      </c>
      <c r="L49" s="101" t="s">
        <v>652</v>
      </c>
      <c r="M49" s="101" t="s">
        <v>653</v>
      </c>
      <c r="N49" s="101" t="s">
        <v>654</v>
      </c>
      <c r="O49" s="101" t="s">
        <v>1424</v>
      </c>
      <c r="P49" s="101" t="s">
        <v>1425</v>
      </c>
      <c r="Q49" s="101" t="s">
        <v>656</v>
      </c>
      <c r="R49" s="101" t="s">
        <v>657</v>
      </c>
      <c r="S49" s="101" t="s">
        <v>658</v>
      </c>
      <c r="T49" s="101" t="s">
        <v>646</v>
      </c>
      <c r="U49" s="101" t="s">
        <v>647</v>
      </c>
      <c r="V49" s="103" t="s">
        <v>1426</v>
      </c>
      <c r="W49" s="103" t="s">
        <v>1422</v>
      </c>
      <c r="X49" s="104" t="s">
        <v>608</v>
      </c>
      <c r="Y49" s="103" t="s">
        <v>1424</v>
      </c>
      <c r="Z49" s="103" t="s">
        <v>661</v>
      </c>
      <c r="AA49" s="103" t="s">
        <v>1422</v>
      </c>
      <c r="AB49" s="104" t="s">
        <v>608</v>
      </c>
      <c r="AC49" s="103" t="s">
        <v>1424</v>
      </c>
      <c r="AD49" s="103" t="s">
        <v>661</v>
      </c>
      <c r="AE49" s="103" t="s">
        <v>1422</v>
      </c>
      <c r="AF49" s="104" t="s">
        <v>608</v>
      </c>
    </row>
    <row r="50" spans="1:32" ht="12.95" customHeight="1" outlineLevel="1">
      <c r="A50" s="325"/>
      <c r="B50" s="347" t="s">
        <v>1101</v>
      </c>
      <c r="C50" s="348"/>
      <c r="D50" s="346"/>
      <c r="E50" s="95"/>
      <c r="F50" s="95"/>
      <c r="G50" s="95"/>
      <c r="H50" s="198">
        <f>SUM(D50:G50)</f>
        <v>0</v>
      </c>
      <c r="I50" s="95"/>
      <c r="J50" s="95"/>
      <c r="K50" s="95"/>
      <c r="L50" s="95"/>
      <c r="M50" s="95"/>
      <c r="N50" s="95"/>
      <c r="O50" s="201">
        <f>SUM(I50:N50)</f>
        <v>0</v>
      </c>
      <c r="P50" s="95"/>
      <c r="Q50" s="95"/>
      <c r="R50" s="95"/>
      <c r="S50" s="95"/>
      <c r="T50" s="95"/>
      <c r="U50" s="95"/>
      <c r="V50" s="201">
        <f>SUM(P50:U50)</f>
        <v>0</v>
      </c>
      <c r="W50" s="200">
        <f>O50+V50</f>
        <v>0</v>
      </c>
      <c r="X50" s="308">
        <f>IF(H50=0,0,W50/H50-1)</f>
        <v>0</v>
      </c>
      <c r="Y50" s="95"/>
      <c r="Z50" s="95"/>
      <c r="AA50" s="198">
        <f>Y50+Z50</f>
        <v>0</v>
      </c>
      <c r="AB50" s="308">
        <f>IF(W50=0,0,AA50/W50-1)</f>
        <v>0</v>
      </c>
      <c r="AC50" s="95"/>
      <c r="AD50" s="95"/>
      <c r="AE50" s="198">
        <f>AC50+AD50</f>
        <v>0</v>
      </c>
      <c r="AF50" s="308">
        <f>IF(AA50=0,0,AE50/AA50-1)</f>
        <v>0</v>
      </c>
    </row>
    <row r="51" spans="1:32" ht="12.95" customHeight="1" outlineLevel="1">
      <c r="A51" s="325"/>
      <c r="B51" s="347" t="s">
        <v>1102</v>
      </c>
      <c r="C51" s="348"/>
      <c r="D51" s="95"/>
      <c r="E51" s="95"/>
      <c r="F51" s="95"/>
      <c r="G51" s="95"/>
      <c r="H51" s="198">
        <f>SUM(D51:G51)</f>
        <v>0</v>
      </c>
      <c r="I51" s="95"/>
      <c r="J51" s="95"/>
      <c r="K51" s="95"/>
      <c r="L51" s="95"/>
      <c r="M51" s="95"/>
      <c r="N51" s="95"/>
      <c r="O51" s="201">
        <f>SUM(I51:N51)</f>
        <v>0</v>
      </c>
      <c r="P51" s="95"/>
      <c r="Q51" s="95"/>
      <c r="R51" s="95"/>
      <c r="S51" s="95"/>
      <c r="T51" s="95"/>
      <c r="U51" s="95"/>
      <c r="V51" s="201">
        <f>SUM(P51:U51)</f>
        <v>0</v>
      </c>
      <c r="W51" s="200">
        <f>O51+V51</f>
        <v>0</v>
      </c>
      <c r="X51" s="308">
        <f>IF(H51=0,0,W51/H51-1)</f>
        <v>0</v>
      </c>
      <c r="Y51" s="95"/>
      <c r="Z51" s="95"/>
      <c r="AA51" s="198">
        <f t="shared" ref="AA51:AA57" si="50">Y51+Z51</f>
        <v>0</v>
      </c>
      <c r="AB51" s="308">
        <f>IF(W51=0,0,AA51/W51-1)</f>
        <v>0</v>
      </c>
      <c r="AC51" s="95"/>
      <c r="AD51" s="95"/>
      <c r="AE51" s="198">
        <f t="shared" ref="AE51:AE57" si="51">AC51+AD51</f>
        <v>0</v>
      </c>
      <c r="AF51" s="308">
        <f>IF(AA51=0,0,AE51/AA51-1)</f>
        <v>0</v>
      </c>
    </row>
    <row r="52" spans="1:32" ht="12.95" customHeight="1" outlineLevel="1">
      <c r="A52" s="325"/>
      <c r="B52" s="347" t="s">
        <v>1103</v>
      </c>
      <c r="C52" s="348"/>
      <c r="D52" s="95"/>
      <c r="E52" s="95"/>
      <c r="F52" s="95"/>
      <c r="G52" s="95"/>
      <c r="H52" s="198">
        <f t="shared" ref="H52:H57" si="52">SUM(D52:G52)</f>
        <v>0</v>
      </c>
      <c r="I52" s="95"/>
      <c r="J52" s="95"/>
      <c r="K52" s="95"/>
      <c r="L52" s="95"/>
      <c r="M52" s="95"/>
      <c r="N52" s="95"/>
      <c r="O52" s="201">
        <f t="shared" ref="O52:O57" si="53">SUM(I52:N52)</f>
        <v>0</v>
      </c>
      <c r="P52" s="95"/>
      <c r="Q52" s="95"/>
      <c r="R52" s="95"/>
      <c r="S52" s="95"/>
      <c r="T52" s="95"/>
      <c r="U52" s="95"/>
      <c r="V52" s="201">
        <f t="shared" ref="V52:V57" si="54">SUM(P52:U52)</f>
        <v>0</v>
      </c>
      <c r="W52" s="200">
        <f t="shared" ref="W52:W57" si="55">O52+V52</f>
        <v>0</v>
      </c>
      <c r="X52" s="308">
        <f t="shared" ref="X52:X57" si="56">IF(H52=0,0,W52/H52-1)</f>
        <v>0</v>
      </c>
      <c r="Y52" s="95"/>
      <c r="Z52" s="95"/>
      <c r="AA52" s="198">
        <f t="shared" si="50"/>
        <v>0</v>
      </c>
      <c r="AB52" s="308">
        <f t="shared" ref="AB52:AB57" si="57">IF(W52=0,0,AA52/W52-1)</f>
        <v>0</v>
      </c>
      <c r="AC52" s="95"/>
      <c r="AD52" s="95"/>
      <c r="AE52" s="198">
        <f t="shared" si="51"/>
        <v>0</v>
      </c>
      <c r="AF52" s="308">
        <f t="shared" ref="AF52:AF57" si="58">IF(AA52=0,0,AE52/AA52-1)</f>
        <v>0</v>
      </c>
    </row>
    <row r="53" spans="1:32" ht="12.95" customHeight="1" outlineLevel="1">
      <c r="A53" s="325"/>
      <c r="B53" s="347" t="s">
        <v>1104</v>
      </c>
      <c r="C53" s="348"/>
      <c r="D53" s="95"/>
      <c r="E53" s="95"/>
      <c r="F53" s="95"/>
      <c r="G53" s="95"/>
      <c r="H53" s="198">
        <f t="shared" si="52"/>
        <v>0</v>
      </c>
      <c r="I53" s="95"/>
      <c r="J53" s="95"/>
      <c r="K53" s="95"/>
      <c r="L53" s="95"/>
      <c r="M53" s="95"/>
      <c r="N53" s="95"/>
      <c r="O53" s="201">
        <f t="shared" si="53"/>
        <v>0</v>
      </c>
      <c r="P53" s="95"/>
      <c r="Q53" s="95"/>
      <c r="R53" s="95"/>
      <c r="S53" s="95"/>
      <c r="T53" s="95"/>
      <c r="U53" s="95"/>
      <c r="V53" s="201">
        <f t="shared" si="54"/>
        <v>0</v>
      </c>
      <c r="W53" s="200">
        <f t="shared" si="55"/>
        <v>0</v>
      </c>
      <c r="X53" s="308">
        <f t="shared" si="56"/>
        <v>0</v>
      </c>
      <c r="Y53" s="95"/>
      <c r="Z53" s="95"/>
      <c r="AA53" s="198">
        <f t="shared" si="50"/>
        <v>0</v>
      </c>
      <c r="AB53" s="308">
        <f t="shared" si="57"/>
        <v>0</v>
      </c>
      <c r="AC53" s="95"/>
      <c r="AD53" s="95"/>
      <c r="AE53" s="198">
        <f t="shared" si="51"/>
        <v>0</v>
      </c>
      <c r="AF53" s="308">
        <f t="shared" si="58"/>
        <v>0</v>
      </c>
    </row>
    <row r="54" spans="1:32" ht="12.95" customHeight="1" outlineLevel="1">
      <c r="A54" s="325"/>
      <c r="B54" s="347" t="s">
        <v>1105</v>
      </c>
      <c r="C54" s="348"/>
      <c r="D54" s="95"/>
      <c r="E54" s="95"/>
      <c r="F54" s="95"/>
      <c r="G54" s="95"/>
      <c r="H54" s="198">
        <f t="shared" si="52"/>
        <v>0</v>
      </c>
      <c r="I54" s="95"/>
      <c r="J54" s="95"/>
      <c r="K54" s="95"/>
      <c r="L54" s="95"/>
      <c r="M54" s="95"/>
      <c r="N54" s="95"/>
      <c r="O54" s="201">
        <f t="shared" si="53"/>
        <v>0</v>
      </c>
      <c r="P54" s="95"/>
      <c r="Q54" s="95"/>
      <c r="R54" s="95"/>
      <c r="S54" s="95"/>
      <c r="T54" s="95"/>
      <c r="U54" s="95"/>
      <c r="V54" s="201">
        <f t="shared" si="54"/>
        <v>0</v>
      </c>
      <c r="W54" s="200">
        <f t="shared" si="55"/>
        <v>0</v>
      </c>
      <c r="X54" s="308">
        <f t="shared" si="56"/>
        <v>0</v>
      </c>
      <c r="Y54" s="95"/>
      <c r="Z54" s="95"/>
      <c r="AA54" s="198">
        <f t="shared" si="50"/>
        <v>0</v>
      </c>
      <c r="AB54" s="308">
        <f t="shared" si="57"/>
        <v>0</v>
      </c>
      <c r="AC54" s="95"/>
      <c r="AD54" s="95"/>
      <c r="AE54" s="198">
        <f t="shared" si="51"/>
        <v>0</v>
      </c>
      <c r="AF54" s="308">
        <f t="shared" si="58"/>
        <v>0</v>
      </c>
    </row>
    <row r="55" spans="1:32" ht="12.95" customHeight="1" outlineLevel="1">
      <c r="A55" s="325"/>
      <c r="B55" s="347" t="s">
        <v>1106</v>
      </c>
      <c r="C55" s="348"/>
      <c r="D55" s="95"/>
      <c r="E55" s="95"/>
      <c r="F55" s="95"/>
      <c r="G55" s="95"/>
      <c r="H55" s="198">
        <f t="shared" si="52"/>
        <v>0</v>
      </c>
      <c r="I55" s="95"/>
      <c r="J55" s="95"/>
      <c r="K55" s="95"/>
      <c r="L55" s="95"/>
      <c r="M55" s="95"/>
      <c r="N55" s="95"/>
      <c r="O55" s="201">
        <f t="shared" si="53"/>
        <v>0</v>
      </c>
      <c r="P55" s="95"/>
      <c r="Q55" s="95"/>
      <c r="R55" s="95"/>
      <c r="S55" s="95"/>
      <c r="T55" s="95"/>
      <c r="U55" s="95"/>
      <c r="V55" s="201">
        <f t="shared" si="54"/>
        <v>0</v>
      </c>
      <c r="W55" s="200">
        <f t="shared" si="55"/>
        <v>0</v>
      </c>
      <c r="X55" s="308">
        <f t="shared" si="56"/>
        <v>0</v>
      </c>
      <c r="Y55" s="95"/>
      <c r="Z55" s="95"/>
      <c r="AA55" s="198">
        <f t="shared" si="50"/>
        <v>0</v>
      </c>
      <c r="AB55" s="308">
        <f t="shared" si="57"/>
        <v>0</v>
      </c>
      <c r="AC55" s="95"/>
      <c r="AD55" s="95"/>
      <c r="AE55" s="198">
        <f t="shared" si="51"/>
        <v>0</v>
      </c>
      <c r="AF55" s="308">
        <f t="shared" si="58"/>
        <v>0</v>
      </c>
    </row>
    <row r="56" spans="1:32" ht="12.95" customHeight="1" outlineLevel="1">
      <c r="A56" s="325"/>
      <c r="B56" s="347" t="s">
        <v>1107</v>
      </c>
      <c r="C56" s="348"/>
      <c r="D56" s="95"/>
      <c r="E56" s="95"/>
      <c r="F56" s="95"/>
      <c r="G56" s="95"/>
      <c r="H56" s="198">
        <f t="shared" si="52"/>
        <v>0</v>
      </c>
      <c r="I56" s="95"/>
      <c r="J56" s="95"/>
      <c r="K56" s="95"/>
      <c r="L56" s="95"/>
      <c r="M56" s="95"/>
      <c r="N56" s="95"/>
      <c r="O56" s="201">
        <f t="shared" si="53"/>
        <v>0</v>
      </c>
      <c r="P56" s="95"/>
      <c r="Q56" s="95"/>
      <c r="R56" s="95"/>
      <c r="S56" s="95"/>
      <c r="T56" s="95"/>
      <c r="U56" s="95"/>
      <c r="V56" s="201">
        <f t="shared" si="54"/>
        <v>0</v>
      </c>
      <c r="W56" s="200">
        <f t="shared" si="55"/>
        <v>0</v>
      </c>
      <c r="X56" s="308">
        <f t="shared" si="56"/>
        <v>0</v>
      </c>
      <c r="Y56" s="95"/>
      <c r="Z56" s="95"/>
      <c r="AA56" s="198">
        <f t="shared" si="50"/>
        <v>0</v>
      </c>
      <c r="AB56" s="308">
        <f t="shared" si="57"/>
        <v>0</v>
      </c>
      <c r="AC56" s="95"/>
      <c r="AD56" s="95"/>
      <c r="AE56" s="198">
        <f t="shared" si="51"/>
        <v>0</v>
      </c>
      <c r="AF56" s="308">
        <f t="shared" si="58"/>
        <v>0</v>
      </c>
    </row>
    <row r="57" spans="1:32" ht="12.95" customHeight="1" outlineLevel="1">
      <c r="A57" s="325"/>
      <c r="B57" s="347" t="s">
        <v>1042</v>
      </c>
      <c r="C57" s="348"/>
      <c r="D57" s="95"/>
      <c r="E57" s="95"/>
      <c r="F57" s="95"/>
      <c r="G57" s="95"/>
      <c r="H57" s="198">
        <f t="shared" si="52"/>
        <v>0</v>
      </c>
      <c r="I57" s="95"/>
      <c r="J57" s="95"/>
      <c r="K57" s="95"/>
      <c r="L57" s="95"/>
      <c r="M57" s="95"/>
      <c r="N57" s="95"/>
      <c r="O57" s="201">
        <f t="shared" si="53"/>
        <v>0</v>
      </c>
      <c r="P57" s="95"/>
      <c r="Q57" s="95"/>
      <c r="R57" s="95"/>
      <c r="S57" s="95"/>
      <c r="T57" s="95"/>
      <c r="U57" s="95"/>
      <c r="V57" s="201">
        <f t="shared" si="54"/>
        <v>0</v>
      </c>
      <c r="W57" s="200">
        <f t="shared" si="55"/>
        <v>0</v>
      </c>
      <c r="X57" s="308">
        <f t="shared" si="56"/>
        <v>0</v>
      </c>
      <c r="Y57" s="95"/>
      <c r="Z57" s="95"/>
      <c r="AA57" s="198">
        <f t="shared" si="50"/>
        <v>0</v>
      </c>
      <c r="AB57" s="308">
        <f t="shared" si="57"/>
        <v>0</v>
      </c>
      <c r="AC57" s="95"/>
      <c r="AD57" s="95"/>
      <c r="AE57" s="198">
        <f t="shared" si="51"/>
        <v>0</v>
      </c>
      <c r="AF57" s="308">
        <f t="shared" si="58"/>
        <v>0</v>
      </c>
    </row>
    <row r="58" spans="1:32" ht="12.95" customHeight="1" outlineLevel="1">
      <c r="A58" s="325"/>
      <c r="B58" s="782" t="s">
        <v>1109</v>
      </c>
      <c r="C58" s="783"/>
      <c r="D58" s="198">
        <f t="shared" ref="D58:W58" si="59">SUM(D50:D57)</f>
        <v>0</v>
      </c>
      <c r="E58" s="198">
        <f t="shared" si="59"/>
        <v>0</v>
      </c>
      <c r="F58" s="198">
        <f t="shared" si="59"/>
        <v>0</v>
      </c>
      <c r="G58" s="198">
        <f t="shared" si="59"/>
        <v>0</v>
      </c>
      <c r="H58" s="198">
        <f t="shared" si="59"/>
        <v>0</v>
      </c>
      <c r="I58" s="198">
        <f t="shared" si="59"/>
        <v>0</v>
      </c>
      <c r="J58" s="198">
        <f t="shared" si="59"/>
        <v>0</v>
      </c>
      <c r="K58" s="198">
        <f t="shared" si="59"/>
        <v>0</v>
      </c>
      <c r="L58" s="198">
        <f t="shared" si="59"/>
        <v>0</v>
      </c>
      <c r="M58" s="198">
        <f t="shared" si="59"/>
        <v>0</v>
      </c>
      <c r="N58" s="198">
        <f t="shared" si="59"/>
        <v>0</v>
      </c>
      <c r="O58" s="198">
        <f t="shared" si="59"/>
        <v>0</v>
      </c>
      <c r="P58" s="198">
        <f t="shared" si="59"/>
        <v>0</v>
      </c>
      <c r="Q58" s="198">
        <f t="shared" si="59"/>
        <v>0</v>
      </c>
      <c r="R58" s="198">
        <f t="shared" si="59"/>
        <v>0</v>
      </c>
      <c r="S58" s="198">
        <f t="shared" si="59"/>
        <v>0</v>
      </c>
      <c r="T58" s="198">
        <f t="shared" si="59"/>
        <v>0</v>
      </c>
      <c r="U58" s="198">
        <f t="shared" si="59"/>
        <v>0</v>
      </c>
      <c r="V58" s="198">
        <f t="shared" si="59"/>
        <v>0</v>
      </c>
      <c r="W58" s="198">
        <f t="shared" si="59"/>
        <v>0</v>
      </c>
      <c r="X58" s="209">
        <f>IF(H58=0,0,W58/H58-1)</f>
        <v>0</v>
      </c>
      <c r="Y58" s="198">
        <f>SUM(Y50:Y57)</f>
        <v>0</v>
      </c>
      <c r="Z58" s="198">
        <f>SUM(Z50:Z57)</f>
        <v>0</v>
      </c>
      <c r="AA58" s="198">
        <f>SUM(AA50:AA57)</f>
        <v>0</v>
      </c>
      <c r="AB58" s="209">
        <f>IF(W58=0,0,AA58/W58-1)</f>
        <v>0</v>
      </c>
      <c r="AC58" s="198">
        <f>SUM(AC50:AC57)</f>
        <v>0</v>
      </c>
      <c r="AD58" s="198">
        <f>SUM(AD50:AD57)</f>
        <v>0</v>
      </c>
      <c r="AE58" s="198">
        <f>SUM(AE50:AE57)</f>
        <v>0</v>
      </c>
      <c r="AF58" s="209">
        <f>IF(AA58=0,0,AE58/AA58-1)</f>
        <v>0</v>
      </c>
    </row>
    <row r="59" spans="1:32" s="361" customFormat="1" ht="12.95" customHeight="1" outlineLevel="1">
      <c r="A59" s="362"/>
      <c r="B59" s="363"/>
      <c r="C59" s="363"/>
      <c r="D59" s="360"/>
      <c r="E59" s="360"/>
      <c r="F59" s="360"/>
      <c r="G59" s="360"/>
      <c r="H59" s="360"/>
      <c r="I59" s="360"/>
      <c r="J59" s="360"/>
      <c r="K59" s="360"/>
      <c r="L59" s="360"/>
      <c r="M59" s="360"/>
      <c r="N59" s="360"/>
      <c r="O59" s="360"/>
      <c r="P59" s="360"/>
      <c r="Q59" s="360"/>
      <c r="R59" s="360"/>
      <c r="S59" s="360"/>
      <c r="T59" s="360"/>
      <c r="U59" s="360"/>
      <c r="V59" s="360"/>
      <c r="W59" s="360"/>
      <c r="X59" s="360"/>
      <c r="Y59" s="360"/>
      <c r="Z59" s="360"/>
      <c r="AA59" s="360"/>
      <c r="AB59" s="360"/>
      <c r="AC59" s="360"/>
      <c r="AD59" s="360"/>
      <c r="AE59" s="360"/>
      <c r="AF59" s="360"/>
    </row>
    <row r="60" spans="1:32" ht="12.95" customHeight="1">
      <c r="A60" s="327"/>
      <c r="B60" s="326"/>
      <c r="C60" s="363"/>
      <c r="D60" s="360"/>
      <c r="E60" s="360"/>
      <c r="F60" s="360"/>
      <c r="G60" s="360"/>
      <c r="H60" s="360"/>
      <c r="I60" s="360"/>
      <c r="J60" s="360"/>
      <c r="K60" s="360"/>
      <c r="L60" s="360"/>
      <c r="M60" s="360"/>
      <c r="N60" s="360"/>
      <c r="O60" s="360"/>
      <c r="P60" s="360"/>
      <c r="Q60" s="360"/>
      <c r="R60" s="360"/>
      <c r="S60" s="360"/>
      <c r="T60" s="360"/>
      <c r="U60" s="360"/>
      <c r="V60" s="360"/>
      <c r="W60" s="360"/>
      <c r="X60" s="330"/>
      <c r="Y60" s="330"/>
      <c r="Z60" s="330"/>
      <c r="AA60" s="360"/>
      <c r="AB60" s="330"/>
      <c r="AC60" s="330"/>
      <c r="AD60" s="330"/>
      <c r="AE60" s="360"/>
      <c r="AF60" s="330"/>
    </row>
    <row r="61" spans="1:32">
      <c r="A61" s="330"/>
      <c r="B61" s="544" t="s">
        <v>1490</v>
      </c>
      <c r="C61" s="330"/>
      <c r="D61" s="330"/>
      <c r="E61" s="330"/>
      <c r="F61" s="330"/>
      <c r="G61" s="330"/>
      <c r="H61" s="330"/>
      <c r="I61" s="330"/>
      <c r="J61" s="330"/>
      <c r="K61" s="330"/>
      <c r="L61" s="330"/>
      <c r="M61" s="330"/>
      <c r="N61" s="330"/>
      <c r="O61" s="330"/>
      <c r="P61" s="330"/>
      <c r="Q61" s="330"/>
      <c r="R61" s="330"/>
      <c r="S61" s="330"/>
      <c r="T61" s="330"/>
      <c r="U61" s="330"/>
      <c r="V61" s="330"/>
      <c r="W61" s="330"/>
      <c r="X61" s="330"/>
      <c r="Y61" s="330"/>
      <c r="Z61" s="330"/>
      <c r="AA61" s="330"/>
      <c r="AB61" s="330"/>
      <c r="AC61" s="330"/>
      <c r="AD61" s="330"/>
      <c r="AE61" s="330"/>
      <c r="AF61" s="330"/>
    </row>
    <row r="62" spans="1:32" s="126" customFormat="1">
      <c r="A62" s="125"/>
      <c r="B62" s="784" t="s">
        <v>1108</v>
      </c>
      <c r="C62" s="785"/>
      <c r="D62" s="769" t="s">
        <v>1466</v>
      </c>
      <c r="E62" s="770"/>
      <c r="F62" s="770"/>
      <c r="G62" s="771"/>
      <c r="H62" s="540" t="s">
        <v>1466</v>
      </c>
      <c r="I62" s="772" t="s">
        <v>1458</v>
      </c>
      <c r="J62" s="773"/>
      <c r="K62" s="773"/>
      <c r="L62" s="773"/>
      <c r="M62" s="773"/>
      <c r="N62" s="773"/>
      <c r="O62" s="774"/>
      <c r="P62" s="772" t="s">
        <v>1458</v>
      </c>
      <c r="Q62" s="773"/>
      <c r="R62" s="773"/>
      <c r="S62" s="773"/>
      <c r="T62" s="773"/>
      <c r="U62" s="773"/>
      <c r="V62" s="774"/>
      <c r="W62" s="493" t="s">
        <v>1458</v>
      </c>
      <c r="X62" s="104" t="s">
        <v>1480</v>
      </c>
      <c r="Y62" s="493" t="s">
        <v>1457</v>
      </c>
      <c r="Z62" s="493" t="s">
        <v>1457</v>
      </c>
      <c r="AA62" s="493" t="s">
        <v>1457</v>
      </c>
      <c r="AB62" s="104" t="s">
        <v>1478</v>
      </c>
      <c r="AC62" s="493" t="s">
        <v>1456</v>
      </c>
      <c r="AD62" s="493" t="s">
        <v>1456</v>
      </c>
      <c r="AE62" s="493" t="s">
        <v>1456</v>
      </c>
      <c r="AF62" s="104" t="s">
        <v>1476</v>
      </c>
    </row>
    <row r="63" spans="1:32" s="128" customFormat="1">
      <c r="A63" s="127"/>
      <c r="B63" s="786"/>
      <c r="C63" s="787"/>
      <c r="D63" s="100" t="s">
        <v>1420</v>
      </c>
      <c r="E63" s="101" t="s">
        <v>1421</v>
      </c>
      <c r="F63" s="101" t="s">
        <v>646</v>
      </c>
      <c r="G63" s="101" t="s">
        <v>647</v>
      </c>
      <c r="H63" s="102" t="s">
        <v>1422</v>
      </c>
      <c r="I63" s="101" t="s">
        <v>1423</v>
      </c>
      <c r="J63" s="101" t="s">
        <v>650</v>
      </c>
      <c r="K63" s="101" t="s">
        <v>651</v>
      </c>
      <c r="L63" s="101" t="s">
        <v>652</v>
      </c>
      <c r="M63" s="101" t="s">
        <v>653</v>
      </c>
      <c r="N63" s="101" t="s">
        <v>654</v>
      </c>
      <c r="O63" s="101" t="s">
        <v>1424</v>
      </c>
      <c r="P63" s="101" t="s">
        <v>1425</v>
      </c>
      <c r="Q63" s="101" t="s">
        <v>656</v>
      </c>
      <c r="R63" s="101" t="s">
        <v>657</v>
      </c>
      <c r="S63" s="101" t="s">
        <v>658</v>
      </c>
      <c r="T63" s="101" t="s">
        <v>646</v>
      </c>
      <c r="U63" s="101" t="s">
        <v>647</v>
      </c>
      <c r="V63" s="103" t="s">
        <v>1426</v>
      </c>
      <c r="W63" s="103" t="s">
        <v>1422</v>
      </c>
      <c r="X63" s="104" t="s">
        <v>608</v>
      </c>
      <c r="Y63" s="103" t="s">
        <v>1424</v>
      </c>
      <c r="Z63" s="103" t="s">
        <v>661</v>
      </c>
      <c r="AA63" s="103" t="s">
        <v>1422</v>
      </c>
      <c r="AB63" s="104" t="s">
        <v>608</v>
      </c>
      <c r="AC63" s="103" t="s">
        <v>1424</v>
      </c>
      <c r="AD63" s="103" t="s">
        <v>661</v>
      </c>
      <c r="AE63" s="103" t="s">
        <v>1422</v>
      </c>
      <c r="AF63" s="104" t="s">
        <v>608</v>
      </c>
    </row>
    <row r="64" spans="1:32" ht="12.95" customHeight="1" outlineLevel="1">
      <c r="A64" s="325"/>
      <c r="B64" s="347" t="s">
        <v>1101</v>
      </c>
      <c r="C64" s="348"/>
      <c r="D64" s="346">
        <f>'[100]营业税及附-New'!D20</f>
        <v>1577.3928729999998</v>
      </c>
      <c r="E64" s="346">
        <f>'[100]营业税及附-New'!E20</f>
        <v>205.46084143861611</v>
      </c>
      <c r="F64" s="346">
        <f>'[100]营业税及附-New'!F20</f>
        <v>199.81355117526289</v>
      </c>
      <c r="G64" s="346">
        <f>'[100]营业税及附-New'!G20</f>
        <v>165.71632662343421</v>
      </c>
      <c r="H64" s="198">
        <f>SUM(D64:G64)</f>
        <v>2148.3835922373132</v>
      </c>
      <c r="I64" s="346">
        <f>'[100]营业税及附-New'!I20</f>
        <v>183.02238483758407</v>
      </c>
      <c r="J64" s="346">
        <f>'[100]营业税及附-New'!J20</f>
        <v>143.76586026457522</v>
      </c>
      <c r="K64" s="346">
        <f>'[100]营业税及附-New'!K20</f>
        <v>215.18885783999119</v>
      </c>
      <c r="L64" s="346">
        <f>'[100]营业税及附-New'!L20</f>
        <v>205.49096658536286</v>
      </c>
      <c r="M64" s="346">
        <f>'[100]营业税及附-New'!M20</f>
        <v>224.99754315168144</v>
      </c>
      <c r="N64" s="346">
        <f>'[100]营业税及附-New'!N20</f>
        <v>189.0283152617788</v>
      </c>
      <c r="O64" s="201">
        <f>SUM(I64:N64)</f>
        <v>1161.4939279409734</v>
      </c>
      <c r="P64" s="346">
        <f>'[100]营业税及附-New'!P20</f>
        <v>168.90385299498232</v>
      </c>
      <c r="Q64" s="346">
        <f>'[100]营业税及附-New'!Q20</f>
        <v>173.22319627396462</v>
      </c>
      <c r="R64" s="346">
        <f>'[100]营业税及附-New'!R20</f>
        <v>231.3809827128496</v>
      </c>
      <c r="S64" s="346">
        <f>'[100]营业税及附-New'!S20</f>
        <v>230.99560835118587</v>
      </c>
      <c r="T64" s="346">
        <f>'[100]营业税及附-New'!T20</f>
        <v>225.25294747569029</v>
      </c>
      <c r="U64" s="346">
        <f>'[100]营业税及附-New'!U20</f>
        <v>175.82392879089383</v>
      </c>
      <c r="V64" s="201">
        <f>SUM(P64:U64)</f>
        <v>1205.5805165995666</v>
      </c>
      <c r="W64" s="200">
        <f>O64+V64</f>
        <v>2367.0744445405398</v>
      </c>
      <c r="X64" s="308">
        <f>IF(H64=0,0,W64/H64-1)</f>
        <v>0.1017932054095998</v>
      </c>
      <c r="Y64" s="95" t="e">
        <f>'C11-酒店专用表'!#REF!*0.05</f>
        <v>#REF!</v>
      </c>
      <c r="Z64" s="95" t="e">
        <f>'C11-酒店专用表'!#REF!*0.05</f>
        <v>#REF!</v>
      </c>
      <c r="AA64" s="198" t="e">
        <f>Y64+Z64</f>
        <v>#REF!</v>
      </c>
      <c r="AB64" s="308" t="e">
        <f>IF(W64=0,0,AA64/W64-1)</f>
        <v>#REF!</v>
      </c>
      <c r="AC64" s="95" t="e">
        <f>'C11-酒店专用表'!#REF!*0.05</f>
        <v>#REF!</v>
      </c>
      <c r="AD64" s="95" t="e">
        <f>'C11-酒店专用表'!#REF!*0.05</f>
        <v>#REF!</v>
      </c>
      <c r="AE64" s="198" t="e">
        <f>AC64+AD64</f>
        <v>#REF!</v>
      </c>
      <c r="AF64" s="308" t="e">
        <f>IF(AA64=0,0,AE64/AA64-1)</f>
        <v>#REF!</v>
      </c>
    </row>
    <row r="65" spans="1:32" ht="12.95" customHeight="1" outlineLevel="1">
      <c r="A65" s="325"/>
      <c r="B65" s="347" t="s">
        <v>1102</v>
      </c>
      <c r="C65" s="348"/>
      <c r="D65" s="346">
        <f>'[100]营业税及附-New'!D21</f>
        <v>110.4175</v>
      </c>
      <c r="E65" s="346">
        <f>'[100]营业税及附-New'!E21</f>
        <v>14.382258900703128</v>
      </c>
      <c r="F65" s="346">
        <f>'[100]营业税及附-New'!F21</f>
        <v>13.986948582268404</v>
      </c>
      <c r="G65" s="346">
        <f>'[100]营业税及附-New'!G21</f>
        <v>11.600142863640396</v>
      </c>
      <c r="H65" s="198">
        <f>SUM(D65:G65)</f>
        <v>150.38685034661194</v>
      </c>
      <c r="I65" s="346">
        <f>'[100]营业税及附-New'!I21</f>
        <v>12.811566938630888</v>
      </c>
      <c r="J65" s="346">
        <f>'[100]营业税及附-New'!J21</f>
        <v>10.063610218520266</v>
      </c>
      <c r="K65" s="346">
        <f>'[100]营业税及附-New'!K21</f>
        <v>15.063220048799385</v>
      </c>
      <c r="L65" s="346">
        <f>'[100]营业税及附-New'!L21</f>
        <v>14.384367660975402</v>
      </c>
      <c r="M65" s="346">
        <f>'[100]营业税及附-New'!M21</f>
        <v>15.749828020617704</v>
      </c>
      <c r="N65" s="346">
        <f>'[100]营业税及附-New'!N21</f>
        <v>13.231982068324516</v>
      </c>
      <c r="O65" s="201">
        <f>SUM(I65:N65)</f>
        <v>81.304574955868148</v>
      </c>
      <c r="P65" s="346">
        <f>'[100]营业税及附-New'!P21</f>
        <v>11.823269709648764</v>
      </c>
      <c r="Q65" s="346">
        <f>'[100]营业税及附-New'!Q21</f>
        <v>12.125623739177524</v>
      </c>
      <c r="R65" s="346">
        <f>'[100]营业税及附-New'!R21</f>
        <v>16.196668789899473</v>
      </c>
      <c r="S65" s="346">
        <f>'[100]营业税及附-New'!S21</f>
        <v>16.169692584583011</v>
      </c>
      <c r="T65" s="346">
        <f>'[100]营业税及附-New'!T21</f>
        <v>15.767706323298324</v>
      </c>
      <c r="U65" s="346">
        <f>'[100]营业税及附-New'!U21</f>
        <v>12.30767501536257</v>
      </c>
      <c r="V65" s="201">
        <f>SUM(P65:U65)</f>
        <v>84.390636161969667</v>
      </c>
      <c r="W65" s="200">
        <f>O65+V65</f>
        <v>165.6952111178378</v>
      </c>
      <c r="X65" s="308">
        <f>IF(H65=0,0,W65/H65-1)</f>
        <v>0.10179321354189619</v>
      </c>
      <c r="Y65" s="95" t="e">
        <f>'C11-酒店专用表'!#REF!*0.05*0.07</f>
        <v>#REF!</v>
      </c>
      <c r="Z65" s="95" t="e">
        <f>'C11-酒店专用表'!#REF!*0.05*0.07</f>
        <v>#REF!</v>
      </c>
      <c r="AA65" s="198" t="e">
        <f t="shared" ref="AA65:AA71" si="60">Y65+Z65</f>
        <v>#REF!</v>
      </c>
      <c r="AB65" s="308" t="e">
        <f>IF(W65=0,0,AA65/W65-1)</f>
        <v>#REF!</v>
      </c>
      <c r="AC65" s="95" t="e">
        <f>'C11-酒店专用表'!#REF!*0.05*0.07</f>
        <v>#REF!</v>
      </c>
      <c r="AD65" s="95" t="e">
        <f>'C11-酒店专用表'!#REF!*0.05*0.07</f>
        <v>#REF!</v>
      </c>
      <c r="AE65" s="198" t="e">
        <f t="shared" ref="AE65:AE71" si="61">AC65+AD65</f>
        <v>#REF!</v>
      </c>
      <c r="AF65" s="308" t="e">
        <f>IF(AA65=0,0,AE65/AA65-1)</f>
        <v>#REF!</v>
      </c>
    </row>
    <row r="66" spans="1:32" ht="12.95" customHeight="1" outlineLevel="1">
      <c r="A66" s="325"/>
      <c r="B66" s="347" t="s">
        <v>1103</v>
      </c>
      <c r="C66" s="348"/>
      <c r="D66" s="346">
        <f>'[100]营业税及附-New'!D22</f>
        <v>47.321786400000001</v>
      </c>
      <c r="E66" s="346">
        <f>'[100]营业税及附-New'!E22</f>
        <v>6.1638252431584837</v>
      </c>
      <c r="F66" s="346">
        <f>'[100]营业税及附-New'!F22</f>
        <v>5.9944065352578875</v>
      </c>
      <c r="G66" s="346">
        <f>'[100]营业税及附-New'!G22</f>
        <v>4.9714897987030264</v>
      </c>
      <c r="H66" s="198">
        <f t="shared" ref="H66:H71" si="62">SUM(D66:G66)</f>
        <v>64.451507977119405</v>
      </c>
      <c r="I66" s="346">
        <f>'[100]营业税及附-New'!I22</f>
        <v>5.4906715451275234</v>
      </c>
      <c r="J66" s="346">
        <f>'[100]营业税及附-New'!J22</f>
        <v>4.3129758079372564</v>
      </c>
      <c r="K66" s="346">
        <f>'[100]营业税及附-New'!K22</f>
        <v>6.4556657351997364</v>
      </c>
      <c r="L66" s="346">
        <f>'[100]营业税及附-New'!L22</f>
        <v>6.1647289975608848</v>
      </c>
      <c r="M66" s="346">
        <f>'[100]营业税及附-New'!M22</f>
        <v>6.7499262945504439</v>
      </c>
      <c r="N66" s="346">
        <f>'[100]营业税及附-New'!N22</f>
        <v>5.6708494578533646</v>
      </c>
      <c r="O66" s="201">
        <f t="shared" ref="O66:O71" si="63">SUM(I66:N66)</f>
        <v>34.844817838229211</v>
      </c>
      <c r="P66" s="346">
        <f>'[100]营业税及附-New'!P22</f>
        <v>5.0671155898494709</v>
      </c>
      <c r="Q66" s="346">
        <f>'[100]营业税及附-New'!Q22</f>
        <v>5.1966958882189394</v>
      </c>
      <c r="R66" s="346">
        <f>'[100]营业税及附-New'!R22</f>
        <v>6.9414294813854882</v>
      </c>
      <c r="S66" s="346">
        <f>'[100]营业税及附-New'!S22</f>
        <v>6.9298682505355771</v>
      </c>
      <c r="T66" s="346">
        <f>'[100]营业税及附-New'!T22</f>
        <v>6.7575884242707094</v>
      </c>
      <c r="U66" s="346">
        <f>'[100]营业税及附-New'!U22</f>
        <v>5.2747178637268153</v>
      </c>
      <c r="V66" s="201">
        <f t="shared" ref="V66:V71" si="64">SUM(P66:U66)</f>
        <v>36.167415497987001</v>
      </c>
      <c r="W66" s="200">
        <f t="shared" ref="W66:W71" si="65">O66+V66</f>
        <v>71.012233336216212</v>
      </c>
      <c r="X66" s="308">
        <f t="shared" ref="X66:X71" si="66">IF(H66=0,0,W66/H66-1)</f>
        <v>0.10179320181966722</v>
      </c>
      <c r="Y66" s="95" t="e">
        <f>'C11-酒店专用表'!#REF!*0.05*0.03</f>
        <v>#REF!</v>
      </c>
      <c r="Z66" s="95" t="e">
        <f>'C11-酒店专用表'!#REF!*0.05*0.03</f>
        <v>#REF!</v>
      </c>
      <c r="AA66" s="198" t="e">
        <f t="shared" si="60"/>
        <v>#REF!</v>
      </c>
      <c r="AB66" s="308" t="e">
        <f t="shared" ref="AB66:AB71" si="67">IF(W66=0,0,AA66/W66-1)</f>
        <v>#REF!</v>
      </c>
      <c r="AC66" s="95" t="e">
        <f>'C11-酒店专用表'!#REF!*0.05*0.03</f>
        <v>#REF!</v>
      </c>
      <c r="AD66" s="95" t="e">
        <f>'C11-酒店专用表'!#REF!*0.05*0.03</f>
        <v>#REF!</v>
      </c>
      <c r="AE66" s="198" t="e">
        <f t="shared" si="61"/>
        <v>#REF!</v>
      </c>
      <c r="AF66" s="308" t="e">
        <f t="shared" ref="AF66:AF71" si="68">IF(AA66=0,0,AE66/AA66-1)</f>
        <v>#REF!</v>
      </c>
    </row>
    <row r="67" spans="1:32" ht="12.95" customHeight="1" outlineLevel="1">
      <c r="A67" s="325"/>
      <c r="B67" s="347" t="s">
        <v>1104</v>
      </c>
      <c r="C67" s="348"/>
      <c r="D67" s="346">
        <f>'[100]营业税及附-New'!D23</f>
        <v>31.5478576</v>
      </c>
      <c r="E67" s="346">
        <f>'[100]营业税及附-New'!E23</f>
        <v>4.1092168287723227</v>
      </c>
      <c r="F67" s="346">
        <f>'[100]营业税及附-New'!F23</f>
        <v>3.9962710235052583</v>
      </c>
      <c r="G67" s="346">
        <f>'[100]营业税及附-New'!G23</f>
        <v>3.3143265324686841</v>
      </c>
      <c r="H67" s="198">
        <f t="shared" si="62"/>
        <v>42.967671984746268</v>
      </c>
      <c r="I67" s="346">
        <f>'[100]营业税及附-New'!I23</f>
        <v>3.6604476967516821</v>
      </c>
      <c r="J67" s="346">
        <f>'[100]营业税及附-New'!J23</f>
        <v>2.8753172052915046</v>
      </c>
      <c r="K67" s="346">
        <f>'[100]营业税及附-New'!K23</f>
        <v>4.303777156799824</v>
      </c>
      <c r="L67" s="346">
        <f>'[100]营业税及附-New'!L23</f>
        <v>4.1098193317072571</v>
      </c>
      <c r="M67" s="346">
        <f>'[100]营业税及附-New'!M23</f>
        <v>4.4999508630336296</v>
      </c>
      <c r="N67" s="346">
        <f>'[100]营业税及附-New'!N23</f>
        <v>3.7805663052355762</v>
      </c>
      <c r="O67" s="201">
        <f t="shared" si="63"/>
        <v>23.229878558819475</v>
      </c>
      <c r="P67" s="346">
        <f>'[100]营业税及附-New'!P23</f>
        <v>3.3780770598996468</v>
      </c>
      <c r="Q67" s="346">
        <f>'[100]营业税及附-New'!Q23</f>
        <v>3.4644639254792926</v>
      </c>
      <c r="R67" s="346">
        <f>'[100]营业税及附-New'!R23</f>
        <v>4.6276196542569927</v>
      </c>
      <c r="S67" s="346">
        <f>'[100]营业税及附-New'!S23</f>
        <v>4.6199121670237178</v>
      </c>
      <c r="T67" s="346">
        <f>'[100]营业税及附-New'!T23</f>
        <v>4.5050589495138063</v>
      </c>
      <c r="U67" s="346">
        <f>'[100]营业税及附-New'!U23</f>
        <v>3.5164785758178767</v>
      </c>
      <c r="V67" s="201">
        <f t="shared" si="64"/>
        <v>24.111610331991333</v>
      </c>
      <c r="W67" s="200">
        <f t="shared" si="65"/>
        <v>47.341488890810808</v>
      </c>
      <c r="X67" s="308">
        <f t="shared" si="66"/>
        <v>0.10179320181966722</v>
      </c>
      <c r="Y67" s="95" t="e">
        <f>'C11-酒店专用表'!#REF!*0.05*0.02</f>
        <v>#REF!</v>
      </c>
      <c r="Z67" s="95" t="e">
        <f>'C11-酒店专用表'!#REF!*0.05*0.02</f>
        <v>#REF!</v>
      </c>
      <c r="AA67" s="198" t="e">
        <f t="shared" si="60"/>
        <v>#REF!</v>
      </c>
      <c r="AB67" s="308" t="e">
        <f t="shared" si="67"/>
        <v>#REF!</v>
      </c>
      <c r="AC67" s="95" t="e">
        <f>'C11-酒店专用表'!#REF!*0.05*0.02</f>
        <v>#REF!</v>
      </c>
      <c r="AD67" s="95" t="e">
        <f>'C11-酒店专用表'!#REF!*0.05*0.02</f>
        <v>#REF!</v>
      </c>
      <c r="AE67" s="198" t="e">
        <f t="shared" si="61"/>
        <v>#REF!</v>
      </c>
      <c r="AF67" s="308" t="e">
        <f t="shared" si="68"/>
        <v>#REF!</v>
      </c>
    </row>
    <row r="68" spans="1:32" ht="12.95" customHeight="1" outlineLevel="1">
      <c r="A68" s="325"/>
      <c r="B68" s="347" t="s">
        <v>1105</v>
      </c>
      <c r="C68" s="348"/>
      <c r="D68" s="346">
        <f>'[100]营业税及附-New'!D24</f>
        <v>0</v>
      </c>
      <c r="E68" s="346">
        <f>'[100]营业税及附-New'!E24</f>
        <v>0</v>
      </c>
      <c r="F68" s="346">
        <f>'[100]营业税及附-New'!F24</f>
        <v>0</v>
      </c>
      <c r="G68" s="346">
        <f>'[100]营业税及附-New'!G24</f>
        <v>0</v>
      </c>
      <c r="H68" s="198">
        <f t="shared" si="62"/>
        <v>0</v>
      </c>
      <c r="I68" s="346">
        <f>'[100]营业税及附-New'!I24</f>
        <v>0</v>
      </c>
      <c r="J68" s="346">
        <f>'[100]营业税及附-New'!J24</f>
        <v>0</v>
      </c>
      <c r="K68" s="346">
        <f>'[100]营业税及附-New'!K24</f>
        <v>0</v>
      </c>
      <c r="L68" s="346">
        <f>'[100]营业税及附-New'!L24</f>
        <v>0</v>
      </c>
      <c r="M68" s="346">
        <f>'[100]营业税及附-New'!M24</f>
        <v>0</v>
      </c>
      <c r="N68" s="346">
        <f>'[100]营业税及附-New'!N24</f>
        <v>0</v>
      </c>
      <c r="O68" s="201">
        <f t="shared" si="63"/>
        <v>0</v>
      </c>
      <c r="P68" s="346">
        <f>'[100]营业税及附-New'!P24</f>
        <v>0</v>
      </c>
      <c r="Q68" s="346">
        <f>'[100]营业税及附-New'!Q24</f>
        <v>0</v>
      </c>
      <c r="R68" s="346">
        <f>'[100]营业税及附-New'!R24</f>
        <v>0</v>
      </c>
      <c r="S68" s="346">
        <f>'[100]营业税及附-New'!S24</f>
        <v>0</v>
      </c>
      <c r="T68" s="346">
        <f>'[100]营业税及附-New'!T24</f>
        <v>0</v>
      </c>
      <c r="U68" s="346">
        <f>'[100]营业税及附-New'!U24</f>
        <v>0</v>
      </c>
      <c r="V68" s="201">
        <f t="shared" si="64"/>
        <v>0</v>
      </c>
      <c r="W68" s="200">
        <f t="shared" si="65"/>
        <v>0</v>
      </c>
      <c r="X68" s="308">
        <f t="shared" si="66"/>
        <v>0</v>
      </c>
      <c r="Y68" s="95">
        <v>0</v>
      </c>
      <c r="Z68" s="95">
        <v>0</v>
      </c>
      <c r="AA68" s="198">
        <f t="shared" si="60"/>
        <v>0</v>
      </c>
      <c r="AB68" s="308">
        <f t="shared" si="67"/>
        <v>0</v>
      </c>
      <c r="AC68" s="95">
        <v>0</v>
      </c>
      <c r="AD68" s="95">
        <v>0</v>
      </c>
      <c r="AE68" s="198">
        <f t="shared" si="61"/>
        <v>0</v>
      </c>
      <c r="AF68" s="308">
        <f t="shared" si="68"/>
        <v>0</v>
      </c>
    </row>
    <row r="69" spans="1:32" ht="12.95" customHeight="1" outlineLevel="1">
      <c r="A69" s="325"/>
      <c r="B69" s="347" t="s">
        <v>1106</v>
      </c>
      <c r="C69" s="348"/>
      <c r="D69" s="346">
        <f>'[100]营业税及附-New'!D25</f>
        <v>15.773935</v>
      </c>
      <c r="E69" s="346">
        <f>'[100]营业税及附-New'!E25</f>
        <v>2.0546084143861614</v>
      </c>
      <c r="F69" s="346">
        <f>'[100]营业税及附-New'!F25</f>
        <v>1.9981355117526292</v>
      </c>
      <c r="G69" s="346">
        <f>'[100]营业税及附-New'!G25</f>
        <v>1.6571632662343421</v>
      </c>
      <c r="H69" s="198">
        <f t="shared" si="62"/>
        <v>21.483842192373132</v>
      </c>
      <c r="I69" s="346">
        <f>'[100]营业税及附-New'!I25</f>
        <v>1.8302238483758406</v>
      </c>
      <c r="J69" s="346">
        <f>'[100]营业税及附-New'!J25</f>
        <v>1.4376586026457523</v>
      </c>
      <c r="K69" s="346">
        <f>'[100]营业税及附-New'!K25</f>
        <v>2.151888578399912</v>
      </c>
      <c r="L69" s="346">
        <f>'[100]营业税及附-New'!L25</f>
        <v>2.0549096658536286</v>
      </c>
      <c r="M69" s="346">
        <f>'[100]营业税及附-New'!M25</f>
        <v>2.2499754315168148</v>
      </c>
      <c r="N69" s="346">
        <f>'[100]营业税及附-New'!N25</f>
        <v>1.8902831526177881</v>
      </c>
      <c r="O69" s="201">
        <f t="shared" si="63"/>
        <v>11.614939279409736</v>
      </c>
      <c r="P69" s="346">
        <f>'[100]营业税及附-New'!P25</f>
        <v>1.6890385299498234</v>
      </c>
      <c r="Q69" s="346">
        <f>'[100]营业税及附-New'!Q25</f>
        <v>1.7322319627396463</v>
      </c>
      <c r="R69" s="346">
        <f>'[100]营业税及附-New'!R25</f>
        <v>2.3138098271284964</v>
      </c>
      <c r="S69" s="346">
        <f>'[100]营业税及附-New'!S25</f>
        <v>2.3099560835118589</v>
      </c>
      <c r="T69" s="346">
        <f>'[100]营业税及附-New'!T25</f>
        <v>2.2525294747569031</v>
      </c>
      <c r="U69" s="346">
        <f>'[100]营业税及附-New'!U25</f>
        <v>1.7582392879089384</v>
      </c>
      <c r="V69" s="201">
        <f t="shared" si="64"/>
        <v>12.055805165995666</v>
      </c>
      <c r="W69" s="200">
        <f t="shared" si="65"/>
        <v>23.670744445405404</v>
      </c>
      <c r="X69" s="308">
        <f t="shared" si="66"/>
        <v>0.10179288385429652</v>
      </c>
      <c r="Y69" s="95" t="e">
        <f>'C11-酒店专用表'!#REF!*0.05*0.01</f>
        <v>#REF!</v>
      </c>
      <c r="Z69" s="95" t="e">
        <f>'C11-酒店专用表'!#REF!*0.05*0.01</f>
        <v>#REF!</v>
      </c>
      <c r="AA69" s="198" t="e">
        <f t="shared" si="60"/>
        <v>#REF!</v>
      </c>
      <c r="AB69" s="308" t="e">
        <f t="shared" si="67"/>
        <v>#REF!</v>
      </c>
      <c r="AC69" s="95" t="e">
        <f>'C11-酒店专用表'!#REF!*0.05*0.01</f>
        <v>#REF!</v>
      </c>
      <c r="AD69" s="95" t="e">
        <f>'C11-酒店专用表'!#REF!*0.05*0.01</f>
        <v>#REF!</v>
      </c>
      <c r="AE69" s="198" t="e">
        <f t="shared" si="61"/>
        <v>#REF!</v>
      </c>
      <c r="AF69" s="308" t="e">
        <f t="shared" si="68"/>
        <v>#REF!</v>
      </c>
    </row>
    <row r="70" spans="1:32" ht="12.95" customHeight="1" outlineLevel="1">
      <c r="A70" s="325"/>
      <c r="B70" s="347" t="s">
        <v>1107</v>
      </c>
      <c r="C70" s="348"/>
      <c r="D70" s="346">
        <f>'[100]营业税及附-New'!D26</f>
        <v>0</v>
      </c>
      <c r="E70" s="346">
        <f>'[100]营业税及附-New'!E26</f>
        <v>0</v>
      </c>
      <c r="F70" s="346">
        <f>'[100]营业税及附-New'!F26</f>
        <v>0</v>
      </c>
      <c r="G70" s="346">
        <f>'[100]营业税及附-New'!G26</f>
        <v>0</v>
      </c>
      <c r="H70" s="198">
        <f t="shared" si="62"/>
        <v>0</v>
      </c>
      <c r="I70" s="346">
        <f>'[100]营业税及附-New'!I26</f>
        <v>0</v>
      </c>
      <c r="J70" s="346">
        <f>'[100]营业税及附-New'!J26</f>
        <v>0</v>
      </c>
      <c r="K70" s="346">
        <f>'[100]营业税及附-New'!K26</f>
        <v>0</v>
      </c>
      <c r="L70" s="346">
        <f>'[100]营业税及附-New'!L26</f>
        <v>0</v>
      </c>
      <c r="M70" s="346">
        <f>'[100]营业税及附-New'!M26</f>
        <v>0</v>
      </c>
      <c r="N70" s="346">
        <f>'[100]营业税及附-New'!N26</f>
        <v>0</v>
      </c>
      <c r="O70" s="201">
        <f t="shared" si="63"/>
        <v>0</v>
      </c>
      <c r="P70" s="346">
        <f>'[100]营业税及附-New'!P26</f>
        <v>0</v>
      </c>
      <c r="Q70" s="346">
        <f>'[100]营业税及附-New'!Q26</f>
        <v>0</v>
      </c>
      <c r="R70" s="346">
        <f>'[100]营业税及附-New'!R26</f>
        <v>0</v>
      </c>
      <c r="S70" s="346">
        <f>'[100]营业税及附-New'!S26</f>
        <v>0</v>
      </c>
      <c r="T70" s="346">
        <f>'[100]营业税及附-New'!T26</f>
        <v>0</v>
      </c>
      <c r="U70" s="346">
        <f>'[100]营业税及附-New'!U26</f>
        <v>0</v>
      </c>
      <c r="V70" s="201">
        <f t="shared" si="64"/>
        <v>0</v>
      </c>
      <c r="W70" s="200">
        <f t="shared" si="65"/>
        <v>0</v>
      </c>
      <c r="X70" s="308">
        <f t="shared" si="66"/>
        <v>0</v>
      </c>
      <c r="Y70" s="95">
        <f t="shared" ref="Y70:Y71" si="69">O70*1.03</f>
        <v>0</v>
      </c>
      <c r="Z70" s="95">
        <f t="shared" ref="Z70:Z71" si="70">V70*1.03</f>
        <v>0</v>
      </c>
      <c r="AA70" s="198">
        <f t="shared" si="60"/>
        <v>0</v>
      </c>
      <c r="AB70" s="308">
        <f t="shared" si="67"/>
        <v>0</v>
      </c>
      <c r="AC70" s="95">
        <f t="shared" ref="AC70:AC71" si="71">Y70*1.03</f>
        <v>0</v>
      </c>
      <c r="AD70" s="95">
        <f t="shared" ref="AD70:AD71" si="72">Z70*1.03</f>
        <v>0</v>
      </c>
      <c r="AE70" s="198">
        <f t="shared" si="61"/>
        <v>0</v>
      </c>
      <c r="AF70" s="308">
        <f t="shared" si="68"/>
        <v>0</v>
      </c>
    </row>
    <row r="71" spans="1:32" ht="12.95" customHeight="1" outlineLevel="1">
      <c r="A71" s="325"/>
      <c r="B71" s="347" t="s">
        <v>1042</v>
      </c>
      <c r="C71" s="348"/>
      <c r="D71" s="346">
        <f>'[100]营业税及附-New'!D27</f>
        <v>36.847660000000523</v>
      </c>
      <c r="E71" s="346">
        <f>'[100]营业税及附-New'!E27</f>
        <v>0</v>
      </c>
      <c r="F71" s="346">
        <f>'[100]营业税及附-New'!F27</f>
        <v>0</v>
      </c>
      <c r="G71" s="346">
        <f>'[100]营业税及附-New'!G27</f>
        <v>0</v>
      </c>
      <c r="H71" s="198">
        <f t="shared" si="62"/>
        <v>36.847660000000523</v>
      </c>
      <c r="I71" s="346">
        <f>'[100]营业税及附-New'!I27</f>
        <v>0</v>
      </c>
      <c r="J71" s="346">
        <f>'[100]营业税及附-New'!J27</f>
        <v>0</v>
      </c>
      <c r="K71" s="346">
        <f>'[100]营业税及附-New'!K27</f>
        <v>0</v>
      </c>
      <c r="L71" s="346">
        <f>'[100]营业税及附-New'!L27</f>
        <v>0</v>
      </c>
      <c r="M71" s="346">
        <f>'[100]营业税及附-New'!M27</f>
        <v>0</v>
      </c>
      <c r="N71" s="346">
        <f>'[100]营业税及附-New'!N27</f>
        <v>0</v>
      </c>
      <c r="O71" s="201">
        <f t="shared" si="63"/>
        <v>0</v>
      </c>
      <c r="P71" s="346">
        <f>'[100]营业税及附-New'!P27</f>
        <v>0</v>
      </c>
      <c r="Q71" s="346">
        <f>'[100]营业税及附-New'!Q27</f>
        <v>0</v>
      </c>
      <c r="R71" s="346">
        <f>'[100]营业税及附-New'!R27</f>
        <v>0</v>
      </c>
      <c r="S71" s="346">
        <f>'[100]营业税及附-New'!S27</f>
        <v>0</v>
      </c>
      <c r="T71" s="346">
        <f>'[100]营业税及附-New'!T27</f>
        <v>0</v>
      </c>
      <c r="U71" s="346">
        <f>'[100]营业税及附-New'!U27</f>
        <v>0</v>
      </c>
      <c r="V71" s="201">
        <f t="shared" si="64"/>
        <v>0</v>
      </c>
      <c r="W71" s="200">
        <f t="shared" si="65"/>
        <v>0</v>
      </c>
      <c r="X71" s="308">
        <f t="shared" si="66"/>
        <v>-1</v>
      </c>
      <c r="Y71" s="95">
        <f t="shared" si="69"/>
        <v>0</v>
      </c>
      <c r="Z71" s="95">
        <f t="shared" si="70"/>
        <v>0</v>
      </c>
      <c r="AA71" s="198">
        <f t="shared" si="60"/>
        <v>0</v>
      </c>
      <c r="AB71" s="308">
        <f t="shared" si="67"/>
        <v>0</v>
      </c>
      <c r="AC71" s="95">
        <f t="shared" si="71"/>
        <v>0</v>
      </c>
      <c r="AD71" s="95">
        <f t="shared" si="72"/>
        <v>0</v>
      </c>
      <c r="AE71" s="198">
        <f t="shared" si="61"/>
        <v>0</v>
      </c>
      <c r="AF71" s="308">
        <f t="shared" si="68"/>
        <v>0</v>
      </c>
    </row>
    <row r="72" spans="1:32" ht="12.95" customHeight="1" outlineLevel="1">
      <c r="A72" s="325"/>
      <c r="B72" s="782" t="s">
        <v>1109</v>
      </c>
      <c r="C72" s="783"/>
      <c r="D72" s="198">
        <f t="shared" ref="D72:W72" si="73">SUM(D64:D71)</f>
        <v>1819.3016120000004</v>
      </c>
      <c r="E72" s="198">
        <f t="shared" si="73"/>
        <v>232.17075082563622</v>
      </c>
      <c r="F72" s="198">
        <f t="shared" si="73"/>
        <v>225.78931282804709</v>
      </c>
      <c r="G72" s="198">
        <f t="shared" si="73"/>
        <v>187.25944908448068</v>
      </c>
      <c r="H72" s="198">
        <f t="shared" si="73"/>
        <v>2464.5211247381644</v>
      </c>
      <c r="I72" s="198">
        <f t="shared" si="73"/>
        <v>206.81529486647</v>
      </c>
      <c r="J72" s="198">
        <f t="shared" si="73"/>
        <v>162.45542209896999</v>
      </c>
      <c r="K72" s="198">
        <f t="shared" si="73"/>
        <v>243.16340935919004</v>
      </c>
      <c r="L72" s="198">
        <f t="shared" si="73"/>
        <v>232.20479224146004</v>
      </c>
      <c r="M72" s="198">
        <f t="shared" si="73"/>
        <v>254.24722376140005</v>
      </c>
      <c r="N72" s="198">
        <f t="shared" si="73"/>
        <v>213.60199624581006</v>
      </c>
      <c r="O72" s="198">
        <f t="shared" si="73"/>
        <v>1312.4881385733001</v>
      </c>
      <c r="P72" s="198">
        <f t="shared" si="73"/>
        <v>190.86135388433001</v>
      </c>
      <c r="Q72" s="198">
        <f t="shared" si="73"/>
        <v>195.74221178957998</v>
      </c>
      <c r="R72" s="198">
        <f t="shared" si="73"/>
        <v>261.46051046552009</v>
      </c>
      <c r="S72" s="198">
        <f t="shared" si="73"/>
        <v>261.02503743684002</v>
      </c>
      <c r="T72" s="198">
        <f t="shared" si="73"/>
        <v>254.53583064753002</v>
      </c>
      <c r="U72" s="198">
        <f t="shared" si="73"/>
        <v>198.68103953371002</v>
      </c>
      <c r="V72" s="198">
        <f t="shared" si="73"/>
        <v>1362.3059837575104</v>
      </c>
      <c r="W72" s="198">
        <f t="shared" si="73"/>
        <v>2674.7941223308103</v>
      </c>
      <c r="X72" s="209">
        <f>IF(H72=0,0,W72/H72-1)</f>
        <v>8.532002241002723E-2</v>
      </c>
      <c r="Y72" s="198" t="e">
        <f>SUM(Y64:Y71)</f>
        <v>#REF!</v>
      </c>
      <c r="Z72" s="198" t="e">
        <f>SUM(Z64:Z71)</f>
        <v>#REF!</v>
      </c>
      <c r="AA72" s="198" t="e">
        <f>SUM(AA64:AA71)</f>
        <v>#REF!</v>
      </c>
      <c r="AB72" s="209" t="e">
        <f>IF(W72=0,0,AA72/W72-1)</f>
        <v>#REF!</v>
      </c>
      <c r="AC72" s="198" t="e">
        <f>SUM(AC64:AC71)</f>
        <v>#REF!</v>
      </c>
      <c r="AD72" s="198" t="e">
        <f>SUM(AD64:AD71)</f>
        <v>#REF!</v>
      </c>
      <c r="AE72" s="198" t="e">
        <f>SUM(AE64:AE71)</f>
        <v>#REF!</v>
      </c>
      <c r="AF72" s="209" t="e">
        <f>IF(AA72=0,0,AE72/AA72-1)</f>
        <v>#REF!</v>
      </c>
    </row>
    <row r="73" spans="1:32" s="361" customFormat="1" ht="12.95" customHeight="1" outlineLevel="1">
      <c r="A73" s="362"/>
      <c r="B73" s="363"/>
      <c r="C73" s="363"/>
      <c r="D73" s="360"/>
      <c r="E73" s="360"/>
      <c r="F73" s="360"/>
      <c r="G73" s="360"/>
      <c r="H73" s="360"/>
      <c r="I73" s="360"/>
      <c r="J73" s="360"/>
      <c r="K73" s="360"/>
      <c r="L73" s="360"/>
      <c r="M73" s="360"/>
      <c r="N73" s="360"/>
      <c r="O73" s="360"/>
      <c r="P73" s="360"/>
      <c r="Q73" s="360"/>
      <c r="R73" s="360"/>
      <c r="S73" s="360"/>
      <c r="T73" s="360"/>
      <c r="U73" s="360"/>
      <c r="V73" s="360"/>
      <c r="W73" s="360"/>
      <c r="X73" s="360"/>
      <c r="Y73" s="360"/>
      <c r="Z73" s="360"/>
      <c r="AA73" s="360"/>
      <c r="AB73" s="360"/>
      <c r="AC73" s="360"/>
      <c r="AD73" s="360"/>
      <c r="AE73" s="360"/>
      <c r="AF73" s="360"/>
    </row>
    <row r="74" spans="1:32" ht="12.95" customHeight="1">
      <c r="A74" s="327"/>
      <c r="B74" s="326"/>
      <c r="C74" s="363"/>
      <c r="D74" s="360"/>
      <c r="E74" s="360"/>
      <c r="F74" s="360"/>
      <c r="G74" s="360"/>
      <c r="H74" s="360"/>
      <c r="I74" s="360"/>
      <c r="J74" s="360"/>
      <c r="K74" s="360"/>
      <c r="L74" s="360"/>
      <c r="M74" s="360"/>
      <c r="N74" s="360"/>
      <c r="O74" s="360"/>
      <c r="P74" s="360"/>
      <c r="Q74" s="360"/>
      <c r="R74" s="360"/>
      <c r="S74" s="360"/>
      <c r="T74" s="360"/>
      <c r="U74" s="360"/>
      <c r="V74" s="360"/>
      <c r="W74" s="360"/>
      <c r="X74" s="330"/>
      <c r="Y74" s="330"/>
      <c r="Z74" s="330"/>
      <c r="AA74" s="360"/>
      <c r="AB74" s="330"/>
      <c r="AC74" s="330"/>
      <c r="AD74" s="330"/>
      <c r="AE74" s="360"/>
      <c r="AF74" s="330"/>
    </row>
    <row r="75" spans="1:32">
      <c r="A75" s="330"/>
      <c r="B75" s="544" t="s">
        <v>1502</v>
      </c>
      <c r="C75" s="330"/>
      <c r="D75" s="330"/>
      <c r="E75" s="330"/>
      <c r="F75" s="330"/>
      <c r="G75" s="330"/>
      <c r="H75" s="330"/>
      <c r="I75" s="330"/>
      <c r="J75" s="330"/>
      <c r="K75" s="330"/>
      <c r="L75" s="330"/>
      <c r="M75" s="330"/>
      <c r="N75" s="330"/>
      <c r="O75" s="330"/>
      <c r="P75" s="330"/>
      <c r="Q75" s="330"/>
      <c r="R75" s="330"/>
      <c r="S75" s="330"/>
      <c r="T75" s="330"/>
      <c r="U75" s="330"/>
      <c r="V75" s="330"/>
      <c r="W75" s="330"/>
      <c r="X75" s="330"/>
      <c r="Y75" s="330"/>
      <c r="Z75" s="330"/>
      <c r="AA75" s="330"/>
      <c r="AB75" s="330"/>
      <c r="AC75" s="330"/>
      <c r="AD75" s="330"/>
      <c r="AE75" s="330"/>
      <c r="AF75" s="330"/>
    </row>
    <row r="76" spans="1:32" s="126" customFormat="1">
      <c r="A76" s="125"/>
      <c r="B76" s="784" t="s">
        <v>1108</v>
      </c>
      <c r="C76" s="785"/>
      <c r="D76" s="769" t="s">
        <v>1466</v>
      </c>
      <c r="E76" s="770"/>
      <c r="F76" s="770"/>
      <c r="G76" s="771"/>
      <c r="H76" s="540" t="s">
        <v>1466</v>
      </c>
      <c r="I76" s="772" t="s">
        <v>1458</v>
      </c>
      <c r="J76" s="773"/>
      <c r="K76" s="773"/>
      <c r="L76" s="773"/>
      <c r="M76" s="773"/>
      <c r="N76" s="773"/>
      <c r="O76" s="774"/>
      <c r="P76" s="772" t="s">
        <v>1458</v>
      </c>
      <c r="Q76" s="773"/>
      <c r="R76" s="773"/>
      <c r="S76" s="773"/>
      <c r="T76" s="773"/>
      <c r="U76" s="773"/>
      <c r="V76" s="774"/>
      <c r="W76" s="493" t="s">
        <v>1458</v>
      </c>
      <c r="X76" s="104" t="s">
        <v>1480</v>
      </c>
      <c r="Y76" s="493" t="s">
        <v>1457</v>
      </c>
      <c r="Z76" s="493" t="s">
        <v>1457</v>
      </c>
      <c r="AA76" s="493" t="s">
        <v>1457</v>
      </c>
      <c r="AB76" s="104" t="s">
        <v>1478</v>
      </c>
      <c r="AC76" s="493" t="s">
        <v>1456</v>
      </c>
      <c r="AD76" s="493" t="s">
        <v>1456</v>
      </c>
      <c r="AE76" s="493" t="s">
        <v>1456</v>
      </c>
      <c r="AF76" s="104" t="s">
        <v>1476</v>
      </c>
    </row>
    <row r="77" spans="1:32" s="128" customFormat="1">
      <c r="A77" s="127"/>
      <c r="B77" s="786"/>
      <c r="C77" s="787"/>
      <c r="D77" s="100" t="s">
        <v>1420</v>
      </c>
      <c r="E77" s="101" t="s">
        <v>1421</v>
      </c>
      <c r="F77" s="101" t="s">
        <v>646</v>
      </c>
      <c r="G77" s="101" t="s">
        <v>647</v>
      </c>
      <c r="H77" s="102" t="s">
        <v>1422</v>
      </c>
      <c r="I77" s="101" t="s">
        <v>1423</v>
      </c>
      <c r="J77" s="101" t="s">
        <v>650</v>
      </c>
      <c r="K77" s="101" t="s">
        <v>651</v>
      </c>
      <c r="L77" s="101" t="s">
        <v>652</v>
      </c>
      <c r="M77" s="101" t="s">
        <v>653</v>
      </c>
      <c r="N77" s="101" t="s">
        <v>654</v>
      </c>
      <c r="O77" s="101" t="s">
        <v>1424</v>
      </c>
      <c r="P77" s="101" t="s">
        <v>1425</v>
      </c>
      <c r="Q77" s="101" t="s">
        <v>656</v>
      </c>
      <c r="R77" s="101" t="s">
        <v>657</v>
      </c>
      <c r="S77" s="101" t="s">
        <v>658</v>
      </c>
      <c r="T77" s="101" t="s">
        <v>646</v>
      </c>
      <c r="U77" s="101" t="s">
        <v>647</v>
      </c>
      <c r="V77" s="103" t="s">
        <v>1426</v>
      </c>
      <c r="W77" s="103" t="s">
        <v>1422</v>
      </c>
      <c r="X77" s="104" t="s">
        <v>608</v>
      </c>
      <c r="Y77" s="103" t="s">
        <v>1424</v>
      </c>
      <c r="Z77" s="103" t="s">
        <v>661</v>
      </c>
      <c r="AA77" s="103" t="s">
        <v>1422</v>
      </c>
      <c r="AB77" s="104" t="s">
        <v>608</v>
      </c>
      <c r="AC77" s="103" t="s">
        <v>1424</v>
      </c>
      <c r="AD77" s="103" t="s">
        <v>661</v>
      </c>
      <c r="AE77" s="103" t="s">
        <v>1422</v>
      </c>
      <c r="AF77" s="104" t="s">
        <v>608</v>
      </c>
    </row>
    <row r="78" spans="1:32" ht="12.95" customHeight="1" outlineLevel="1">
      <c r="A78" s="325"/>
      <c r="B78" s="347" t="s">
        <v>1101</v>
      </c>
      <c r="C78" s="348"/>
      <c r="D78" s="346"/>
      <c r="E78" s="95"/>
      <c r="F78" s="95"/>
      <c r="G78" s="95"/>
      <c r="H78" s="198">
        <f>SUM(D78:G78)</f>
        <v>0</v>
      </c>
      <c r="I78" s="95"/>
      <c r="J78" s="95"/>
      <c r="K78" s="95"/>
      <c r="L78" s="95"/>
      <c r="M78" s="95"/>
      <c r="N78" s="95"/>
      <c r="O78" s="201">
        <f>SUM(I78:N78)</f>
        <v>0</v>
      </c>
      <c r="P78" s="95"/>
      <c r="Q78" s="95"/>
      <c r="R78" s="95"/>
      <c r="S78" s="95"/>
      <c r="T78" s="95"/>
      <c r="U78" s="95"/>
      <c r="V78" s="201">
        <f>SUM(P78:U78)</f>
        <v>0</v>
      </c>
      <c r="W78" s="200">
        <f>O78+V78</f>
        <v>0</v>
      </c>
      <c r="X78" s="308">
        <f>IF(H78=0,0,W78/H78-1)</f>
        <v>0</v>
      </c>
      <c r="Y78" s="95"/>
      <c r="Z78" s="95"/>
      <c r="AA78" s="198">
        <f>Y78+Z78</f>
        <v>0</v>
      </c>
      <c r="AB78" s="308">
        <f>IF(W78=0,0,AA78/W78-1)</f>
        <v>0</v>
      </c>
      <c r="AC78" s="95"/>
      <c r="AD78" s="95"/>
      <c r="AE78" s="198">
        <f>AC78+AD78</f>
        <v>0</v>
      </c>
      <c r="AF78" s="308">
        <f>IF(AA78=0,0,AE78/AA78-1)</f>
        <v>0</v>
      </c>
    </row>
    <row r="79" spans="1:32" ht="12.95" customHeight="1" outlineLevel="1">
      <c r="A79" s="325"/>
      <c r="B79" s="347" t="s">
        <v>1102</v>
      </c>
      <c r="C79" s="348"/>
      <c r="D79" s="95"/>
      <c r="E79" s="95"/>
      <c r="F79" s="95"/>
      <c r="G79" s="95"/>
      <c r="H79" s="198">
        <f>SUM(D79:G79)</f>
        <v>0</v>
      </c>
      <c r="I79" s="95"/>
      <c r="J79" s="95"/>
      <c r="K79" s="95"/>
      <c r="L79" s="95"/>
      <c r="M79" s="95"/>
      <c r="N79" s="95"/>
      <c r="O79" s="201">
        <f>SUM(I79:N79)</f>
        <v>0</v>
      </c>
      <c r="P79" s="95"/>
      <c r="Q79" s="95"/>
      <c r="R79" s="95"/>
      <c r="S79" s="95"/>
      <c r="T79" s="95"/>
      <c r="U79" s="95"/>
      <c r="V79" s="201">
        <f>SUM(P79:U79)</f>
        <v>0</v>
      </c>
      <c r="W79" s="200">
        <f>O79+V79</f>
        <v>0</v>
      </c>
      <c r="X79" s="308">
        <f>IF(H79=0,0,W79/H79-1)</f>
        <v>0</v>
      </c>
      <c r="Y79" s="95"/>
      <c r="Z79" s="95"/>
      <c r="AA79" s="198">
        <f t="shared" ref="AA79:AA85" si="74">Y79+Z79</f>
        <v>0</v>
      </c>
      <c r="AB79" s="308">
        <f>IF(W79=0,0,AA79/W79-1)</f>
        <v>0</v>
      </c>
      <c r="AC79" s="95"/>
      <c r="AD79" s="95"/>
      <c r="AE79" s="198">
        <f t="shared" ref="AE79:AE85" si="75">AC79+AD79</f>
        <v>0</v>
      </c>
      <c r="AF79" s="308">
        <f>IF(AA79=0,0,AE79/AA79-1)</f>
        <v>0</v>
      </c>
    </row>
    <row r="80" spans="1:32" ht="12.95" customHeight="1" outlineLevel="1">
      <c r="A80" s="325"/>
      <c r="B80" s="347" t="s">
        <v>1103</v>
      </c>
      <c r="C80" s="348"/>
      <c r="D80" s="95"/>
      <c r="E80" s="95"/>
      <c r="F80" s="95"/>
      <c r="G80" s="95"/>
      <c r="H80" s="198">
        <f t="shared" ref="H80:H85" si="76">SUM(D80:G80)</f>
        <v>0</v>
      </c>
      <c r="I80" s="95"/>
      <c r="J80" s="95"/>
      <c r="K80" s="95"/>
      <c r="L80" s="95"/>
      <c r="M80" s="95"/>
      <c r="N80" s="95"/>
      <c r="O80" s="201">
        <f t="shared" ref="O80:O85" si="77">SUM(I80:N80)</f>
        <v>0</v>
      </c>
      <c r="P80" s="95"/>
      <c r="Q80" s="95"/>
      <c r="R80" s="95"/>
      <c r="S80" s="95"/>
      <c r="T80" s="95"/>
      <c r="U80" s="95"/>
      <c r="V80" s="201">
        <f t="shared" ref="V80:V85" si="78">SUM(P80:U80)</f>
        <v>0</v>
      </c>
      <c r="W80" s="200">
        <f t="shared" ref="W80:W85" si="79">O80+V80</f>
        <v>0</v>
      </c>
      <c r="X80" s="308">
        <f t="shared" ref="X80:X85" si="80">IF(H80=0,0,W80/H80-1)</f>
        <v>0</v>
      </c>
      <c r="Y80" s="95"/>
      <c r="Z80" s="95"/>
      <c r="AA80" s="198">
        <f t="shared" si="74"/>
        <v>0</v>
      </c>
      <c r="AB80" s="308">
        <f t="shared" ref="AB80:AB85" si="81">IF(W80=0,0,AA80/W80-1)</f>
        <v>0</v>
      </c>
      <c r="AC80" s="95"/>
      <c r="AD80" s="95"/>
      <c r="AE80" s="198">
        <f t="shared" si="75"/>
        <v>0</v>
      </c>
      <c r="AF80" s="308">
        <f t="shared" ref="AF80:AF85" si="82">IF(AA80=0,0,AE80/AA80-1)</f>
        <v>0</v>
      </c>
    </row>
    <row r="81" spans="1:32" ht="12.95" customHeight="1" outlineLevel="1">
      <c r="A81" s="325"/>
      <c r="B81" s="347" t="s">
        <v>1104</v>
      </c>
      <c r="C81" s="348"/>
      <c r="D81" s="95"/>
      <c r="E81" s="95"/>
      <c r="F81" s="95"/>
      <c r="G81" s="95"/>
      <c r="H81" s="198">
        <f t="shared" si="76"/>
        <v>0</v>
      </c>
      <c r="I81" s="95"/>
      <c r="J81" s="95"/>
      <c r="K81" s="95"/>
      <c r="L81" s="95"/>
      <c r="M81" s="95"/>
      <c r="N81" s="95"/>
      <c r="O81" s="201">
        <f t="shared" si="77"/>
        <v>0</v>
      </c>
      <c r="P81" s="95"/>
      <c r="Q81" s="95"/>
      <c r="R81" s="95"/>
      <c r="S81" s="95"/>
      <c r="T81" s="95"/>
      <c r="U81" s="95"/>
      <c r="V81" s="201">
        <f t="shared" si="78"/>
        <v>0</v>
      </c>
      <c r="W81" s="200">
        <f t="shared" si="79"/>
        <v>0</v>
      </c>
      <c r="X81" s="308">
        <f t="shared" si="80"/>
        <v>0</v>
      </c>
      <c r="Y81" s="95"/>
      <c r="Z81" s="95"/>
      <c r="AA81" s="198">
        <f t="shared" si="74"/>
        <v>0</v>
      </c>
      <c r="AB81" s="308">
        <f t="shared" si="81"/>
        <v>0</v>
      </c>
      <c r="AC81" s="95"/>
      <c r="AD81" s="95"/>
      <c r="AE81" s="198">
        <f t="shared" si="75"/>
        <v>0</v>
      </c>
      <c r="AF81" s="308">
        <f t="shared" si="82"/>
        <v>0</v>
      </c>
    </row>
    <row r="82" spans="1:32" ht="12.95" customHeight="1" outlineLevel="1">
      <c r="A82" s="325"/>
      <c r="B82" s="347" t="s">
        <v>1105</v>
      </c>
      <c r="C82" s="348"/>
      <c r="D82" s="95"/>
      <c r="E82" s="95"/>
      <c r="F82" s="95"/>
      <c r="G82" s="95"/>
      <c r="H82" s="198">
        <f t="shared" si="76"/>
        <v>0</v>
      </c>
      <c r="I82" s="95"/>
      <c r="J82" s="95"/>
      <c r="K82" s="95"/>
      <c r="L82" s="95"/>
      <c r="M82" s="95"/>
      <c r="N82" s="95"/>
      <c r="O82" s="201">
        <f t="shared" si="77"/>
        <v>0</v>
      </c>
      <c r="P82" s="95"/>
      <c r="Q82" s="95"/>
      <c r="R82" s="95"/>
      <c r="S82" s="95"/>
      <c r="T82" s="95"/>
      <c r="U82" s="95"/>
      <c r="V82" s="201">
        <f t="shared" si="78"/>
        <v>0</v>
      </c>
      <c r="W82" s="200">
        <f t="shared" si="79"/>
        <v>0</v>
      </c>
      <c r="X82" s="308">
        <f t="shared" si="80"/>
        <v>0</v>
      </c>
      <c r="Y82" s="95"/>
      <c r="Z82" s="95"/>
      <c r="AA82" s="198">
        <f t="shared" si="74"/>
        <v>0</v>
      </c>
      <c r="AB82" s="308">
        <f t="shared" si="81"/>
        <v>0</v>
      </c>
      <c r="AC82" s="95"/>
      <c r="AD82" s="95"/>
      <c r="AE82" s="198">
        <f t="shared" si="75"/>
        <v>0</v>
      </c>
      <c r="AF82" s="308">
        <f t="shared" si="82"/>
        <v>0</v>
      </c>
    </row>
    <row r="83" spans="1:32" ht="12.95" customHeight="1" outlineLevel="1">
      <c r="A83" s="325"/>
      <c r="B83" s="347" t="s">
        <v>1106</v>
      </c>
      <c r="C83" s="348"/>
      <c r="D83" s="95"/>
      <c r="E83" s="95"/>
      <c r="F83" s="95"/>
      <c r="G83" s="95"/>
      <c r="H83" s="198">
        <f t="shared" si="76"/>
        <v>0</v>
      </c>
      <c r="I83" s="95"/>
      <c r="J83" s="95"/>
      <c r="K83" s="95"/>
      <c r="L83" s="95"/>
      <c r="M83" s="95"/>
      <c r="N83" s="95"/>
      <c r="O83" s="201">
        <f t="shared" si="77"/>
        <v>0</v>
      </c>
      <c r="P83" s="95"/>
      <c r="Q83" s="95"/>
      <c r="R83" s="95"/>
      <c r="S83" s="95"/>
      <c r="T83" s="95"/>
      <c r="U83" s="95"/>
      <c r="V83" s="201">
        <f t="shared" si="78"/>
        <v>0</v>
      </c>
      <c r="W83" s="200">
        <f t="shared" si="79"/>
        <v>0</v>
      </c>
      <c r="X83" s="308">
        <f t="shared" si="80"/>
        <v>0</v>
      </c>
      <c r="Y83" s="95"/>
      <c r="Z83" s="95"/>
      <c r="AA83" s="198">
        <f t="shared" si="74"/>
        <v>0</v>
      </c>
      <c r="AB83" s="308">
        <f t="shared" si="81"/>
        <v>0</v>
      </c>
      <c r="AC83" s="95"/>
      <c r="AD83" s="95"/>
      <c r="AE83" s="198">
        <f t="shared" si="75"/>
        <v>0</v>
      </c>
      <c r="AF83" s="308">
        <f t="shared" si="82"/>
        <v>0</v>
      </c>
    </row>
    <row r="84" spans="1:32" ht="12.95" customHeight="1" outlineLevel="1">
      <c r="A84" s="325"/>
      <c r="B84" s="347" t="s">
        <v>1107</v>
      </c>
      <c r="C84" s="348"/>
      <c r="D84" s="95"/>
      <c r="E84" s="95"/>
      <c r="F84" s="95"/>
      <c r="G84" s="95"/>
      <c r="H84" s="198">
        <f t="shared" si="76"/>
        <v>0</v>
      </c>
      <c r="I84" s="95"/>
      <c r="J84" s="95"/>
      <c r="K84" s="95"/>
      <c r="L84" s="95"/>
      <c r="M84" s="95"/>
      <c r="N84" s="95"/>
      <c r="O84" s="201">
        <f t="shared" si="77"/>
        <v>0</v>
      </c>
      <c r="P84" s="95"/>
      <c r="Q84" s="95"/>
      <c r="R84" s="95"/>
      <c r="S84" s="95"/>
      <c r="T84" s="95"/>
      <c r="U84" s="95"/>
      <c r="V84" s="201">
        <f t="shared" si="78"/>
        <v>0</v>
      </c>
      <c r="W84" s="200">
        <f t="shared" si="79"/>
        <v>0</v>
      </c>
      <c r="X84" s="308">
        <f t="shared" si="80"/>
        <v>0</v>
      </c>
      <c r="Y84" s="95"/>
      <c r="Z84" s="95"/>
      <c r="AA84" s="198">
        <f t="shared" si="74"/>
        <v>0</v>
      </c>
      <c r="AB84" s="308">
        <f t="shared" si="81"/>
        <v>0</v>
      </c>
      <c r="AC84" s="95"/>
      <c r="AD84" s="95"/>
      <c r="AE84" s="198">
        <f t="shared" si="75"/>
        <v>0</v>
      </c>
      <c r="AF84" s="308">
        <f t="shared" si="82"/>
        <v>0</v>
      </c>
    </row>
    <row r="85" spans="1:32" ht="12.95" customHeight="1" outlineLevel="1">
      <c r="A85" s="325"/>
      <c r="B85" s="347" t="s">
        <v>1042</v>
      </c>
      <c r="C85" s="348"/>
      <c r="D85" s="95"/>
      <c r="E85" s="95"/>
      <c r="F85" s="95"/>
      <c r="G85" s="95"/>
      <c r="H85" s="198">
        <f t="shared" si="76"/>
        <v>0</v>
      </c>
      <c r="I85" s="95"/>
      <c r="J85" s="95"/>
      <c r="K85" s="95"/>
      <c r="L85" s="95"/>
      <c r="M85" s="95"/>
      <c r="N85" s="95"/>
      <c r="O85" s="201">
        <f t="shared" si="77"/>
        <v>0</v>
      </c>
      <c r="P85" s="95"/>
      <c r="Q85" s="95"/>
      <c r="R85" s="95"/>
      <c r="S85" s="95"/>
      <c r="T85" s="95"/>
      <c r="U85" s="95"/>
      <c r="V85" s="201">
        <f t="shared" si="78"/>
        <v>0</v>
      </c>
      <c r="W85" s="200">
        <f t="shared" si="79"/>
        <v>0</v>
      </c>
      <c r="X85" s="308">
        <f t="shared" si="80"/>
        <v>0</v>
      </c>
      <c r="Y85" s="95"/>
      <c r="Z85" s="95"/>
      <c r="AA85" s="198">
        <f t="shared" si="74"/>
        <v>0</v>
      </c>
      <c r="AB85" s="308">
        <f t="shared" si="81"/>
        <v>0</v>
      </c>
      <c r="AC85" s="95"/>
      <c r="AD85" s="95"/>
      <c r="AE85" s="198">
        <f t="shared" si="75"/>
        <v>0</v>
      </c>
      <c r="AF85" s="308">
        <f t="shared" si="82"/>
        <v>0</v>
      </c>
    </row>
    <row r="86" spans="1:32" ht="12.95" customHeight="1" outlineLevel="1">
      <c r="A86" s="325"/>
      <c r="B86" s="782" t="s">
        <v>1122</v>
      </c>
      <c r="C86" s="783"/>
      <c r="D86" s="198">
        <f t="shared" ref="D86:W86" si="83">SUM(D78:D85)</f>
        <v>0</v>
      </c>
      <c r="E86" s="198">
        <f t="shared" si="83"/>
        <v>0</v>
      </c>
      <c r="F86" s="198">
        <f t="shared" si="83"/>
        <v>0</v>
      </c>
      <c r="G86" s="198">
        <f t="shared" si="83"/>
        <v>0</v>
      </c>
      <c r="H86" s="198">
        <f t="shared" si="83"/>
        <v>0</v>
      </c>
      <c r="I86" s="198">
        <f t="shared" si="83"/>
        <v>0</v>
      </c>
      <c r="J86" s="198">
        <f t="shared" si="83"/>
        <v>0</v>
      </c>
      <c r="K86" s="198">
        <f t="shared" si="83"/>
        <v>0</v>
      </c>
      <c r="L86" s="198">
        <f t="shared" si="83"/>
        <v>0</v>
      </c>
      <c r="M86" s="198">
        <f t="shared" si="83"/>
        <v>0</v>
      </c>
      <c r="N86" s="198">
        <f t="shared" si="83"/>
        <v>0</v>
      </c>
      <c r="O86" s="198">
        <f t="shared" si="83"/>
        <v>0</v>
      </c>
      <c r="P86" s="198">
        <f t="shared" si="83"/>
        <v>0</v>
      </c>
      <c r="Q86" s="198">
        <f t="shared" si="83"/>
        <v>0</v>
      </c>
      <c r="R86" s="198">
        <f t="shared" si="83"/>
        <v>0</v>
      </c>
      <c r="S86" s="198">
        <f t="shared" si="83"/>
        <v>0</v>
      </c>
      <c r="T86" s="198">
        <f t="shared" si="83"/>
        <v>0</v>
      </c>
      <c r="U86" s="198">
        <f t="shared" si="83"/>
        <v>0</v>
      </c>
      <c r="V86" s="198">
        <f t="shared" si="83"/>
        <v>0</v>
      </c>
      <c r="W86" s="198">
        <f t="shared" si="83"/>
        <v>0</v>
      </c>
      <c r="X86" s="209">
        <f>IF(H86=0,0,W86/H86-1)</f>
        <v>0</v>
      </c>
      <c r="Y86" s="198">
        <f>SUM(Y78:Y85)</f>
        <v>0</v>
      </c>
      <c r="Z86" s="198">
        <f>SUM(Z78:Z85)</f>
        <v>0</v>
      </c>
      <c r="AA86" s="198">
        <f>SUM(AA78:AA85)</f>
        <v>0</v>
      </c>
      <c r="AB86" s="209">
        <f>IF(W86=0,0,AA86/W86-1)</f>
        <v>0</v>
      </c>
      <c r="AC86" s="198">
        <f>SUM(AC78:AC85)</f>
        <v>0</v>
      </c>
      <c r="AD86" s="198">
        <f>SUM(AD78:AD85)</f>
        <v>0</v>
      </c>
      <c r="AE86" s="198">
        <f>SUM(AE78:AE85)</f>
        <v>0</v>
      </c>
      <c r="AF86" s="209">
        <f>IF(AA86=0,0,AE86/AA86-1)</f>
        <v>0</v>
      </c>
    </row>
    <row r="87" spans="1:32" s="361" customFormat="1" ht="12.95" customHeight="1" outlineLevel="1">
      <c r="A87" s="362"/>
      <c r="B87" s="363"/>
      <c r="C87" s="363"/>
      <c r="D87" s="360"/>
      <c r="E87" s="360"/>
      <c r="F87" s="360"/>
      <c r="G87" s="360"/>
      <c r="H87" s="360"/>
      <c r="I87" s="360"/>
      <c r="J87" s="360"/>
      <c r="K87" s="360"/>
      <c r="L87" s="360"/>
      <c r="M87" s="360"/>
      <c r="N87" s="360"/>
      <c r="O87" s="360"/>
      <c r="P87" s="360"/>
      <c r="Q87" s="360"/>
      <c r="R87" s="360"/>
      <c r="S87" s="360"/>
      <c r="T87" s="360"/>
      <c r="U87" s="360"/>
      <c r="V87" s="360"/>
      <c r="W87" s="360"/>
      <c r="X87" s="360"/>
      <c r="Y87" s="360"/>
      <c r="Z87" s="360"/>
      <c r="AA87" s="360"/>
      <c r="AB87" s="360"/>
      <c r="AC87" s="360"/>
      <c r="AD87" s="360"/>
      <c r="AE87" s="360"/>
      <c r="AF87" s="360"/>
    </row>
    <row r="88" spans="1:32" ht="12.95" customHeight="1">
      <c r="A88" s="327"/>
      <c r="B88" s="326"/>
      <c r="C88" s="363"/>
      <c r="D88" s="360"/>
      <c r="E88" s="360"/>
      <c r="F88" s="360"/>
      <c r="G88" s="360"/>
      <c r="H88" s="360"/>
      <c r="I88" s="360"/>
      <c r="J88" s="360"/>
      <c r="K88" s="360"/>
      <c r="L88" s="360"/>
      <c r="M88" s="360"/>
      <c r="N88" s="360"/>
      <c r="O88" s="360"/>
      <c r="P88" s="360"/>
      <c r="Q88" s="360"/>
      <c r="R88" s="360"/>
      <c r="S88" s="360"/>
      <c r="T88" s="360"/>
      <c r="U88" s="360"/>
      <c r="V88" s="360"/>
      <c r="W88" s="360"/>
      <c r="X88" s="330"/>
      <c r="Y88" s="330"/>
      <c r="Z88" s="330"/>
      <c r="AA88" s="360"/>
      <c r="AB88" s="330"/>
      <c r="AC88" s="330"/>
      <c r="AD88" s="330"/>
      <c r="AE88" s="360"/>
      <c r="AF88" s="330"/>
    </row>
    <row r="89" spans="1:32">
      <c r="A89" s="330"/>
      <c r="B89" s="564" t="s">
        <v>1506</v>
      </c>
      <c r="C89" s="330"/>
      <c r="D89" s="330"/>
      <c r="E89" s="330"/>
      <c r="F89" s="330"/>
      <c r="G89" s="330"/>
      <c r="H89" s="330"/>
      <c r="I89" s="330"/>
      <c r="J89" s="330"/>
      <c r="K89" s="330"/>
      <c r="L89" s="330"/>
      <c r="M89" s="330"/>
      <c r="N89" s="330"/>
      <c r="O89" s="330"/>
      <c r="P89" s="330"/>
      <c r="Q89" s="330"/>
      <c r="R89" s="330"/>
      <c r="S89" s="330"/>
      <c r="T89" s="330"/>
      <c r="U89" s="330"/>
      <c r="V89" s="330"/>
      <c r="W89" s="330"/>
      <c r="X89" s="330"/>
      <c r="Y89" s="330"/>
      <c r="Z89" s="330"/>
      <c r="AA89" s="330"/>
      <c r="AB89" s="330"/>
      <c r="AC89" s="330"/>
      <c r="AD89" s="330"/>
      <c r="AE89" s="330"/>
      <c r="AF89" s="330"/>
    </row>
    <row r="90" spans="1:32" s="126" customFormat="1">
      <c r="A90" s="125"/>
      <c r="B90" s="784" t="s">
        <v>1108</v>
      </c>
      <c r="C90" s="785"/>
      <c r="D90" s="769" t="s">
        <v>1466</v>
      </c>
      <c r="E90" s="770"/>
      <c r="F90" s="770"/>
      <c r="G90" s="771"/>
      <c r="H90" s="540" t="s">
        <v>1466</v>
      </c>
      <c r="I90" s="772" t="s">
        <v>1458</v>
      </c>
      <c r="J90" s="773"/>
      <c r="K90" s="773"/>
      <c r="L90" s="773"/>
      <c r="M90" s="773"/>
      <c r="N90" s="773"/>
      <c r="O90" s="774"/>
      <c r="P90" s="772" t="s">
        <v>1458</v>
      </c>
      <c r="Q90" s="773"/>
      <c r="R90" s="773"/>
      <c r="S90" s="773"/>
      <c r="T90" s="773"/>
      <c r="U90" s="773"/>
      <c r="V90" s="774"/>
      <c r="W90" s="493" t="s">
        <v>1458</v>
      </c>
      <c r="X90" s="104" t="s">
        <v>1480</v>
      </c>
      <c r="Y90" s="493" t="s">
        <v>1457</v>
      </c>
      <c r="Z90" s="493" t="s">
        <v>1457</v>
      </c>
      <c r="AA90" s="493" t="s">
        <v>1457</v>
      </c>
      <c r="AB90" s="104" t="s">
        <v>1478</v>
      </c>
      <c r="AC90" s="493" t="s">
        <v>1456</v>
      </c>
      <c r="AD90" s="493" t="s">
        <v>1456</v>
      </c>
      <c r="AE90" s="493" t="s">
        <v>1456</v>
      </c>
      <c r="AF90" s="104" t="s">
        <v>1476</v>
      </c>
    </row>
    <row r="91" spans="1:32" s="128" customFormat="1">
      <c r="A91" s="127"/>
      <c r="B91" s="786"/>
      <c r="C91" s="787"/>
      <c r="D91" s="100" t="s">
        <v>1420</v>
      </c>
      <c r="E91" s="101" t="s">
        <v>1421</v>
      </c>
      <c r="F91" s="101" t="s">
        <v>646</v>
      </c>
      <c r="G91" s="101" t="s">
        <v>647</v>
      </c>
      <c r="H91" s="102" t="s">
        <v>1422</v>
      </c>
      <c r="I91" s="101" t="s">
        <v>1423</v>
      </c>
      <c r="J91" s="101" t="s">
        <v>650</v>
      </c>
      <c r="K91" s="101" t="s">
        <v>651</v>
      </c>
      <c r="L91" s="101" t="s">
        <v>652</v>
      </c>
      <c r="M91" s="101" t="s">
        <v>653</v>
      </c>
      <c r="N91" s="101" t="s">
        <v>654</v>
      </c>
      <c r="O91" s="101" t="s">
        <v>1424</v>
      </c>
      <c r="P91" s="101" t="s">
        <v>1425</v>
      </c>
      <c r="Q91" s="101" t="s">
        <v>656</v>
      </c>
      <c r="R91" s="101" t="s">
        <v>657</v>
      </c>
      <c r="S91" s="101" t="s">
        <v>658</v>
      </c>
      <c r="T91" s="101" t="s">
        <v>646</v>
      </c>
      <c r="U91" s="101" t="s">
        <v>647</v>
      </c>
      <c r="V91" s="103" t="s">
        <v>1426</v>
      </c>
      <c r="W91" s="103" t="s">
        <v>1422</v>
      </c>
      <c r="X91" s="104" t="s">
        <v>608</v>
      </c>
      <c r="Y91" s="103" t="s">
        <v>1424</v>
      </c>
      <c r="Z91" s="103" t="s">
        <v>661</v>
      </c>
      <c r="AA91" s="103" t="s">
        <v>1422</v>
      </c>
      <c r="AB91" s="104" t="s">
        <v>608</v>
      </c>
      <c r="AC91" s="103" t="s">
        <v>1424</v>
      </c>
      <c r="AD91" s="103" t="s">
        <v>661</v>
      </c>
      <c r="AE91" s="103" t="s">
        <v>1422</v>
      </c>
      <c r="AF91" s="104" t="s">
        <v>608</v>
      </c>
    </row>
    <row r="92" spans="1:32" ht="12.95" customHeight="1" outlineLevel="1">
      <c r="A92" s="325"/>
      <c r="B92" s="347" t="s">
        <v>1101</v>
      </c>
      <c r="C92" s="348"/>
      <c r="D92" s="346"/>
      <c r="E92" s="95"/>
      <c r="F92" s="95"/>
      <c r="G92" s="95"/>
      <c r="H92" s="198">
        <f>SUM(D92:G92)</f>
        <v>0</v>
      </c>
      <c r="I92" s="95"/>
      <c r="J92" s="95"/>
      <c r="K92" s="95"/>
      <c r="L92" s="95"/>
      <c r="M92" s="95"/>
      <c r="N92" s="95"/>
      <c r="O92" s="201">
        <f>SUM(I92:N92)</f>
        <v>0</v>
      </c>
      <c r="P92" s="95"/>
      <c r="Q92" s="95"/>
      <c r="R92" s="95"/>
      <c r="S92" s="95"/>
      <c r="T92" s="95"/>
      <c r="U92" s="95"/>
      <c r="V92" s="201">
        <f>SUM(P92:U92)</f>
        <v>0</v>
      </c>
      <c r="W92" s="200">
        <f>O92+V92</f>
        <v>0</v>
      </c>
      <c r="X92" s="308">
        <f>IF(H92=0,0,W92/H92-1)</f>
        <v>0</v>
      </c>
      <c r="Y92" s="95"/>
      <c r="Z92" s="95"/>
      <c r="AA92" s="198">
        <f>Y92+Z92</f>
        <v>0</v>
      </c>
      <c r="AB92" s="308">
        <f>IF(W92=0,0,AA92/W92-1)</f>
        <v>0</v>
      </c>
      <c r="AC92" s="95"/>
      <c r="AD92" s="95"/>
      <c r="AE92" s="198">
        <f>AC92+AD92</f>
        <v>0</v>
      </c>
      <c r="AF92" s="308">
        <f>IF(AA92=0,0,AE92/AA92-1)</f>
        <v>0</v>
      </c>
    </row>
    <row r="93" spans="1:32" ht="12.95" customHeight="1" outlineLevel="1">
      <c r="A93" s="325"/>
      <c r="B93" s="347" t="s">
        <v>1102</v>
      </c>
      <c r="C93" s="348"/>
      <c r="D93" s="95"/>
      <c r="E93" s="95"/>
      <c r="F93" s="95"/>
      <c r="G93" s="95"/>
      <c r="H93" s="198">
        <f>SUM(D93:G93)</f>
        <v>0</v>
      </c>
      <c r="I93" s="95"/>
      <c r="J93" s="95"/>
      <c r="K93" s="95"/>
      <c r="L93" s="95"/>
      <c r="M93" s="95"/>
      <c r="N93" s="95"/>
      <c r="O93" s="201">
        <f>SUM(I93:N93)</f>
        <v>0</v>
      </c>
      <c r="P93" s="95"/>
      <c r="Q93" s="95"/>
      <c r="R93" s="95"/>
      <c r="S93" s="95"/>
      <c r="T93" s="95"/>
      <c r="U93" s="95"/>
      <c r="V93" s="201">
        <f>SUM(P93:U93)</f>
        <v>0</v>
      </c>
      <c r="W93" s="200">
        <f>O93+V93</f>
        <v>0</v>
      </c>
      <c r="X93" s="308">
        <f>IF(H93=0,0,W93/H93-1)</f>
        <v>0</v>
      </c>
      <c r="Y93" s="95"/>
      <c r="Z93" s="95"/>
      <c r="AA93" s="198">
        <f t="shared" ref="AA93:AA99" si="84">Y93+Z93</f>
        <v>0</v>
      </c>
      <c r="AB93" s="308">
        <f>IF(W93=0,0,AA93/W93-1)</f>
        <v>0</v>
      </c>
      <c r="AC93" s="95"/>
      <c r="AD93" s="95"/>
      <c r="AE93" s="198">
        <f t="shared" ref="AE93:AE99" si="85">AC93+AD93</f>
        <v>0</v>
      </c>
      <c r="AF93" s="308">
        <f>IF(AA93=0,0,AE93/AA93-1)</f>
        <v>0</v>
      </c>
    </row>
    <row r="94" spans="1:32" ht="12.95" customHeight="1" outlineLevel="1">
      <c r="A94" s="325"/>
      <c r="B94" s="347" t="s">
        <v>1103</v>
      </c>
      <c r="C94" s="348"/>
      <c r="D94" s="95"/>
      <c r="E94" s="95"/>
      <c r="F94" s="95"/>
      <c r="G94" s="95"/>
      <c r="H94" s="198">
        <f t="shared" ref="H94:H99" si="86">SUM(D94:G94)</f>
        <v>0</v>
      </c>
      <c r="I94" s="95"/>
      <c r="J94" s="95"/>
      <c r="K94" s="95"/>
      <c r="L94" s="95"/>
      <c r="M94" s="95"/>
      <c r="N94" s="95"/>
      <c r="O94" s="201">
        <f t="shared" ref="O94:O99" si="87">SUM(I94:N94)</f>
        <v>0</v>
      </c>
      <c r="P94" s="95"/>
      <c r="Q94" s="95"/>
      <c r="R94" s="95"/>
      <c r="S94" s="95"/>
      <c r="T94" s="95"/>
      <c r="U94" s="95"/>
      <c r="V94" s="201">
        <f t="shared" ref="V94:V99" si="88">SUM(P94:U94)</f>
        <v>0</v>
      </c>
      <c r="W94" s="200">
        <f t="shared" ref="W94:W99" si="89">O94+V94</f>
        <v>0</v>
      </c>
      <c r="X94" s="308">
        <f t="shared" ref="X94:X99" si="90">IF(H94=0,0,W94/H94-1)</f>
        <v>0</v>
      </c>
      <c r="Y94" s="95"/>
      <c r="Z94" s="95"/>
      <c r="AA94" s="198">
        <f t="shared" si="84"/>
        <v>0</v>
      </c>
      <c r="AB94" s="308">
        <f t="shared" ref="AB94:AB99" si="91">IF(W94=0,0,AA94/W94-1)</f>
        <v>0</v>
      </c>
      <c r="AC94" s="95"/>
      <c r="AD94" s="95"/>
      <c r="AE94" s="198">
        <f t="shared" si="85"/>
        <v>0</v>
      </c>
      <c r="AF94" s="308">
        <f t="shared" ref="AF94:AF99" si="92">IF(AA94=0,0,AE94/AA94-1)</f>
        <v>0</v>
      </c>
    </row>
    <row r="95" spans="1:32" ht="12.95" customHeight="1" outlineLevel="1">
      <c r="A95" s="325"/>
      <c r="B95" s="347" t="s">
        <v>1104</v>
      </c>
      <c r="C95" s="348"/>
      <c r="D95" s="95"/>
      <c r="E95" s="95"/>
      <c r="F95" s="95"/>
      <c r="G95" s="95"/>
      <c r="H95" s="198">
        <f t="shared" si="86"/>
        <v>0</v>
      </c>
      <c r="I95" s="95"/>
      <c r="J95" s="95"/>
      <c r="K95" s="95"/>
      <c r="L95" s="95"/>
      <c r="M95" s="95"/>
      <c r="N95" s="95"/>
      <c r="O95" s="201">
        <f t="shared" si="87"/>
        <v>0</v>
      </c>
      <c r="P95" s="95"/>
      <c r="Q95" s="95"/>
      <c r="R95" s="95"/>
      <c r="S95" s="95"/>
      <c r="T95" s="95"/>
      <c r="U95" s="95"/>
      <c r="V95" s="201">
        <f t="shared" si="88"/>
        <v>0</v>
      </c>
      <c r="W95" s="200">
        <f t="shared" si="89"/>
        <v>0</v>
      </c>
      <c r="X95" s="308">
        <f t="shared" si="90"/>
        <v>0</v>
      </c>
      <c r="Y95" s="95"/>
      <c r="Z95" s="95"/>
      <c r="AA95" s="198">
        <f t="shared" si="84"/>
        <v>0</v>
      </c>
      <c r="AB95" s="308">
        <f t="shared" si="91"/>
        <v>0</v>
      </c>
      <c r="AC95" s="95"/>
      <c r="AD95" s="95"/>
      <c r="AE95" s="198">
        <f t="shared" si="85"/>
        <v>0</v>
      </c>
      <c r="AF95" s="308">
        <f t="shared" si="92"/>
        <v>0</v>
      </c>
    </row>
    <row r="96" spans="1:32" ht="12.95" customHeight="1" outlineLevel="1">
      <c r="A96" s="325"/>
      <c r="B96" s="347" t="s">
        <v>1105</v>
      </c>
      <c r="C96" s="348"/>
      <c r="D96" s="95"/>
      <c r="E96" s="95"/>
      <c r="F96" s="95"/>
      <c r="G96" s="95"/>
      <c r="H96" s="198">
        <f t="shared" si="86"/>
        <v>0</v>
      </c>
      <c r="I96" s="95"/>
      <c r="J96" s="95"/>
      <c r="K96" s="95"/>
      <c r="L96" s="95"/>
      <c r="M96" s="95"/>
      <c r="N96" s="95"/>
      <c r="O96" s="201">
        <f t="shared" si="87"/>
        <v>0</v>
      </c>
      <c r="P96" s="95"/>
      <c r="Q96" s="95"/>
      <c r="R96" s="95"/>
      <c r="S96" s="95"/>
      <c r="T96" s="95"/>
      <c r="U96" s="95"/>
      <c r="V96" s="201">
        <f t="shared" si="88"/>
        <v>0</v>
      </c>
      <c r="W96" s="200">
        <f t="shared" si="89"/>
        <v>0</v>
      </c>
      <c r="X96" s="308">
        <f t="shared" si="90"/>
        <v>0</v>
      </c>
      <c r="Y96" s="95"/>
      <c r="Z96" s="95"/>
      <c r="AA96" s="198">
        <f t="shared" si="84"/>
        <v>0</v>
      </c>
      <c r="AB96" s="308">
        <f t="shared" si="91"/>
        <v>0</v>
      </c>
      <c r="AC96" s="95"/>
      <c r="AD96" s="95"/>
      <c r="AE96" s="198">
        <f t="shared" si="85"/>
        <v>0</v>
      </c>
      <c r="AF96" s="308">
        <f t="shared" si="92"/>
        <v>0</v>
      </c>
    </row>
    <row r="97" spans="1:32" ht="12.95" customHeight="1" outlineLevel="1">
      <c r="A97" s="325"/>
      <c r="B97" s="347" t="s">
        <v>1106</v>
      </c>
      <c r="C97" s="348"/>
      <c r="D97" s="95"/>
      <c r="E97" s="95"/>
      <c r="F97" s="95"/>
      <c r="G97" s="95"/>
      <c r="H97" s="198">
        <f t="shared" si="86"/>
        <v>0</v>
      </c>
      <c r="I97" s="95"/>
      <c r="J97" s="95"/>
      <c r="K97" s="95"/>
      <c r="L97" s="95"/>
      <c r="M97" s="95"/>
      <c r="N97" s="95"/>
      <c r="O97" s="201">
        <f t="shared" si="87"/>
        <v>0</v>
      </c>
      <c r="P97" s="95"/>
      <c r="Q97" s="95"/>
      <c r="R97" s="95"/>
      <c r="S97" s="95"/>
      <c r="T97" s="95"/>
      <c r="U97" s="95"/>
      <c r="V97" s="201">
        <f t="shared" si="88"/>
        <v>0</v>
      </c>
      <c r="W97" s="200">
        <f t="shared" si="89"/>
        <v>0</v>
      </c>
      <c r="X97" s="308">
        <f t="shared" si="90"/>
        <v>0</v>
      </c>
      <c r="Y97" s="95"/>
      <c r="Z97" s="95"/>
      <c r="AA97" s="198">
        <f t="shared" si="84"/>
        <v>0</v>
      </c>
      <c r="AB97" s="308">
        <f t="shared" si="91"/>
        <v>0</v>
      </c>
      <c r="AC97" s="95"/>
      <c r="AD97" s="95"/>
      <c r="AE97" s="198">
        <f t="shared" si="85"/>
        <v>0</v>
      </c>
      <c r="AF97" s="308">
        <f t="shared" si="92"/>
        <v>0</v>
      </c>
    </row>
    <row r="98" spans="1:32" ht="12.95" customHeight="1" outlineLevel="1">
      <c r="A98" s="325"/>
      <c r="B98" s="347" t="s">
        <v>1107</v>
      </c>
      <c r="C98" s="348"/>
      <c r="D98" s="95"/>
      <c r="E98" s="95"/>
      <c r="F98" s="95"/>
      <c r="G98" s="95"/>
      <c r="H98" s="198">
        <f t="shared" si="86"/>
        <v>0</v>
      </c>
      <c r="I98" s="95"/>
      <c r="J98" s="95"/>
      <c r="K98" s="95"/>
      <c r="L98" s="95"/>
      <c r="M98" s="95"/>
      <c r="N98" s="95"/>
      <c r="O98" s="201">
        <f t="shared" si="87"/>
        <v>0</v>
      </c>
      <c r="P98" s="95"/>
      <c r="Q98" s="95"/>
      <c r="R98" s="95"/>
      <c r="S98" s="95"/>
      <c r="T98" s="95"/>
      <c r="U98" s="95"/>
      <c r="V98" s="201">
        <f t="shared" si="88"/>
        <v>0</v>
      </c>
      <c r="W98" s="200">
        <f t="shared" si="89"/>
        <v>0</v>
      </c>
      <c r="X98" s="308">
        <f t="shared" si="90"/>
        <v>0</v>
      </c>
      <c r="Y98" s="95"/>
      <c r="Z98" s="95"/>
      <c r="AA98" s="198">
        <f t="shared" si="84"/>
        <v>0</v>
      </c>
      <c r="AB98" s="308">
        <f t="shared" si="91"/>
        <v>0</v>
      </c>
      <c r="AC98" s="95"/>
      <c r="AD98" s="95"/>
      <c r="AE98" s="198">
        <f t="shared" si="85"/>
        <v>0</v>
      </c>
      <c r="AF98" s="308">
        <f t="shared" si="92"/>
        <v>0</v>
      </c>
    </row>
    <row r="99" spans="1:32" ht="12.95" customHeight="1" outlineLevel="1">
      <c r="A99" s="325"/>
      <c r="B99" s="347" t="s">
        <v>1042</v>
      </c>
      <c r="C99" s="348"/>
      <c r="D99" s="95"/>
      <c r="E99" s="95"/>
      <c r="F99" s="95"/>
      <c r="G99" s="95"/>
      <c r="H99" s="198">
        <f t="shared" si="86"/>
        <v>0</v>
      </c>
      <c r="I99" s="95"/>
      <c r="J99" s="95"/>
      <c r="K99" s="95"/>
      <c r="L99" s="95"/>
      <c r="M99" s="95"/>
      <c r="N99" s="95"/>
      <c r="O99" s="201">
        <f t="shared" si="87"/>
        <v>0</v>
      </c>
      <c r="P99" s="95"/>
      <c r="Q99" s="95"/>
      <c r="R99" s="95"/>
      <c r="S99" s="95"/>
      <c r="T99" s="95"/>
      <c r="U99" s="95"/>
      <c r="V99" s="201">
        <f t="shared" si="88"/>
        <v>0</v>
      </c>
      <c r="W99" s="200">
        <f t="shared" si="89"/>
        <v>0</v>
      </c>
      <c r="X99" s="308">
        <f t="shared" si="90"/>
        <v>0</v>
      </c>
      <c r="Y99" s="95"/>
      <c r="Z99" s="95"/>
      <c r="AA99" s="198">
        <f t="shared" si="84"/>
        <v>0</v>
      </c>
      <c r="AB99" s="308">
        <f t="shared" si="91"/>
        <v>0</v>
      </c>
      <c r="AC99" s="95"/>
      <c r="AD99" s="95"/>
      <c r="AE99" s="198">
        <f t="shared" si="85"/>
        <v>0</v>
      </c>
      <c r="AF99" s="308">
        <f t="shared" si="92"/>
        <v>0</v>
      </c>
    </row>
    <row r="100" spans="1:32" ht="12.95" customHeight="1" outlineLevel="1">
      <c r="A100" s="325"/>
      <c r="B100" s="782" t="s">
        <v>1109</v>
      </c>
      <c r="C100" s="783"/>
      <c r="D100" s="198">
        <f t="shared" ref="D100:W100" si="93">SUM(D92:D99)</f>
        <v>0</v>
      </c>
      <c r="E100" s="198">
        <f t="shared" si="93"/>
        <v>0</v>
      </c>
      <c r="F100" s="198">
        <f t="shared" si="93"/>
        <v>0</v>
      </c>
      <c r="G100" s="198">
        <f t="shared" si="93"/>
        <v>0</v>
      </c>
      <c r="H100" s="198">
        <f t="shared" si="93"/>
        <v>0</v>
      </c>
      <c r="I100" s="198">
        <f t="shared" si="93"/>
        <v>0</v>
      </c>
      <c r="J100" s="198">
        <f t="shared" si="93"/>
        <v>0</v>
      </c>
      <c r="K100" s="198">
        <f t="shared" si="93"/>
        <v>0</v>
      </c>
      <c r="L100" s="198">
        <f t="shared" si="93"/>
        <v>0</v>
      </c>
      <c r="M100" s="198">
        <f t="shared" si="93"/>
        <v>0</v>
      </c>
      <c r="N100" s="198">
        <f t="shared" si="93"/>
        <v>0</v>
      </c>
      <c r="O100" s="198">
        <f t="shared" si="93"/>
        <v>0</v>
      </c>
      <c r="P100" s="198">
        <f t="shared" si="93"/>
        <v>0</v>
      </c>
      <c r="Q100" s="198">
        <f t="shared" si="93"/>
        <v>0</v>
      </c>
      <c r="R100" s="198">
        <f t="shared" si="93"/>
        <v>0</v>
      </c>
      <c r="S100" s="198">
        <f t="shared" si="93"/>
        <v>0</v>
      </c>
      <c r="T100" s="198">
        <f t="shared" si="93"/>
        <v>0</v>
      </c>
      <c r="U100" s="198">
        <f t="shared" si="93"/>
        <v>0</v>
      </c>
      <c r="V100" s="198">
        <f t="shared" si="93"/>
        <v>0</v>
      </c>
      <c r="W100" s="198">
        <f t="shared" si="93"/>
        <v>0</v>
      </c>
      <c r="X100" s="209">
        <f>IF(H100=0,0,W100/H100-1)</f>
        <v>0</v>
      </c>
      <c r="Y100" s="198">
        <f>SUM(Y92:Y99)</f>
        <v>0</v>
      </c>
      <c r="Z100" s="198">
        <f>SUM(Z92:Z99)</f>
        <v>0</v>
      </c>
      <c r="AA100" s="198">
        <f>SUM(AA92:AA99)</f>
        <v>0</v>
      </c>
      <c r="AB100" s="209">
        <f>IF(W100=0,0,AA100/W100-1)</f>
        <v>0</v>
      </c>
      <c r="AC100" s="198">
        <f>SUM(AC92:AC99)</f>
        <v>0</v>
      </c>
      <c r="AD100" s="198">
        <f>SUM(AD92:AD99)</f>
        <v>0</v>
      </c>
      <c r="AE100" s="198">
        <f>SUM(AE92:AE99)</f>
        <v>0</v>
      </c>
      <c r="AF100" s="209">
        <f>IF(AA100=0,0,AE100/AA100-1)</f>
        <v>0</v>
      </c>
    </row>
    <row r="101" spans="1:32" s="361" customFormat="1" ht="12.95" customHeight="1" outlineLevel="1">
      <c r="A101" s="362"/>
      <c r="B101" s="363"/>
      <c r="C101" s="363"/>
      <c r="D101" s="360"/>
      <c r="E101" s="360"/>
      <c r="F101" s="360"/>
      <c r="G101" s="360"/>
      <c r="H101" s="360"/>
      <c r="I101" s="360"/>
      <c r="J101" s="360"/>
      <c r="K101" s="360"/>
      <c r="L101" s="360"/>
      <c r="M101" s="360"/>
      <c r="N101" s="360"/>
      <c r="O101" s="360"/>
      <c r="P101" s="360"/>
      <c r="Q101" s="360"/>
      <c r="R101" s="360"/>
      <c r="S101" s="360"/>
      <c r="T101" s="360"/>
      <c r="U101" s="360"/>
      <c r="V101" s="360"/>
      <c r="W101" s="360"/>
      <c r="X101" s="360"/>
      <c r="Y101" s="360"/>
      <c r="Z101" s="360"/>
      <c r="AA101" s="360"/>
      <c r="AB101" s="360"/>
      <c r="AC101" s="360"/>
      <c r="AD101" s="360"/>
      <c r="AE101" s="360"/>
      <c r="AF101" s="360"/>
    </row>
    <row r="102" spans="1:32">
      <c r="A102" s="330"/>
      <c r="B102" s="330"/>
      <c r="C102" s="330"/>
      <c r="D102" s="330"/>
      <c r="E102" s="330"/>
      <c r="F102" s="330"/>
      <c r="G102" s="330"/>
      <c r="H102" s="330"/>
      <c r="I102" s="330"/>
      <c r="J102" s="330"/>
      <c r="K102" s="330"/>
      <c r="L102" s="330"/>
      <c r="M102" s="330"/>
      <c r="N102" s="330"/>
      <c r="O102" s="330"/>
      <c r="P102" s="330"/>
      <c r="Q102" s="330"/>
      <c r="R102" s="330"/>
      <c r="S102" s="330"/>
      <c r="T102" s="330"/>
      <c r="U102" s="330"/>
      <c r="V102" s="330"/>
      <c r="W102" s="330"/>
      <c r="X102" s="330"/>
      <c r="Y102" s="330"/>
      <c r="Z102" s="330"/>
      <c r="AA102" s="330"/>
      <c r="AB102" s="330"/>
      <c r="AC102" s="330"/>
      <c r="AD102" s="330"/>
      <c r="AE102" s="330"/>
      <c r="AF102" s="330"/>
    </row>
    <row r="103" spans="1:32">
      <c r="A103" s="330"/>
      <c r="B103" s="330"/>
      <c r="C103" s="330"/>
      <c r="D103" s="330"/>
      <c r="E103" s="330"/>
      <c r="F103" s="330"/>
      <c r="G103" s="330"/>
      <c r="H103" s="330"/>
      <c r="I103" s="330"/>
      <c r="J103" s="330"/>
      <c r="K103" s="330"/>
      <c r="L103" s="330"/>
      <c r="M103" s="330"/>
      <c r="N103" s="330"/>
      <c r="O103" s="330"/>
      <c r="P103" s="330"/>
      <c r="Q103" s="330"/>
      <c r="R103" s="330"/>
      <c r="S103" s="330"/>
      <c r="T103" s="330"/>
      <c r="U103" s="330"/>
      <c r="V103" s="330"/>
      <c r="W103" s="330"/>
      <c r="X103" s="330"/>
      <c r="Y103" s="330"/>
      <c r="Z103" s="330"/>
      <c r="AA103" s="330"/>
      <c r="AB103" s="330"/>
      <c r="AC103" s="330"/>
      <c r="AD103" s="330"/>
      <c r="AE103" s="330"/>
      <c r="AF103" s="330"/>
    </row>
    <row r="104" spans="1:32">
      <c r="A104" s="330"/>
      <c r="B104" s="330"/>
      <c r="C104" s="330"/>
      <c r="D104" s="330"/>
      <c r="E104" s="330"/>
      <c r="F104" s="330"/>
      <c r="G104" s="330"/>
      <c r="H104" s="330"/>
      <c r="I104" s="330"/>
      <c r="J104" s="330"/>
      <c r="K104" s="330"/>
      <c r="L104" s="330"/>
      <c r="M104" s="330"/>
      <c r="N104" s="330"/>
      <c r="O104" s="330"/>
      <c r="P104" s="330"/>
      <c r="Q104" s="330"/>
      <c r="R104" s="330"/>
      <c r="S104" s="330"/>
      <c r="T104" s="330"/>
      <c r="U104" s="330"/>
      <c r="V104" s="330"/>
      <c r="W104" s="330"/>
      <c r="X104" s="330"/>
      <c r="Y104" s="330"/>
      <c r="Z104" s="330"/>
      <c r="AA104" s="330"/>
      <c r="AB104" s="330"/>
      <c r="AC104" s="330"/>
      <c r="AD104" s="330"/>
      <c r="AE104" s="330"/>
      <c r="AF104" s="330"/>
    </row>
    <row r="105" spans="1:32">
      <c r="A105" s="330"/>
      <c r="B105" s="330"/>
      <c r="C105" s="330"/>
      <c r="D105" s="330"/>
      <c r="E105" s="330"/>
      <c r="F105" s="330"/>
      <c r="G105" s="330"/>
      <c r="H105" s="330"/>
      <c r="I105" s="330"/>
      <c r="J105" s="330"/>
      <c r="K105" s="330"/>
      <c r="L105" s="330"/>
      <c r="M105" s="330"/>
      <c r="N105" s="330"/>
      <c r="O105" s="330"/>
      <c r="P105" s="330"/>
      <c r="Q105" s="330"/>
      <c r="R105" s="330"/>
      <c r="S105" s="330"/>
      <c r="T105" s="330"/>
      <c r="U105" s="330"/>
      <c r="V105" s="330"/>
      <c r="W105" s="330"/>
      <c r="X105" s="330"/>
      <c r="Y105" s="330"/>
      <c r="Z105" s="330"/>
      <c r="AA105" s="330"/>
      <c r="AB105" s="330"/>
      <c r="AC105" s="330"/>
      <c r="AD105" s="330"/>
      <c r="AE105" s="330"/>
      <c r="AF105" s="330"/>
    </row>
    <row r="106" spans="1:32">
      <c r="A106" s="330"/>
      <c r="B106" s="330"/>
      <c r="C106" s="330"/>
      <c r="D106" s="330"/>
      <c r="E106" s="330"/>
      <c r="F106" s="330"/>
      <c r="G106" s="330"/>
      <c r="H106" s="330"/>
      <c r="I106" s="330"/>
      <c r="J106" s="330"/>
      <c r="K106" s="330"/>
      <c r="L106" s="330"/>
      <c r="M106" s="330"/>
      <c r="N106" s="330"/>
      <c r="O106" s="330"/>
      <c r="P106" s="330"/>
      <c r="Q106" s="330"/>
      <c r="R106" s="330"/>
      <c r="S106" s="330"/>
      <c r="T106" s="330"/>
      <c r="U106" s="330"/>
      <c r="V106" s="330"/>
      <c r="W106" s="330"/>
      <c r="X106" s="330"/>
      <c r="Y106" s="330"/>
      <c r="Z106" s="330"/>
      <c r="AA106" s="330"/>
      <c r="AB106" s="330"/>
      <c r="AC106" s="330"/>
      <c r="AD106" s="330"/>
      <c r="AE106" s="330"/>
      <c r="AF106" s="330"/>
    </row>
    <row r="107" spans="1:32">
      <c r="A107" s="330"/>
      <c r="B107" s="330"/>
      <c r="C107" s="330"/>
      <c r="D107" s="330"/>
      <c r="E107" s="330"/>
      <c r="F107" s="330"/>
      <c r="G107" s="330"/>
      <c r="H107" s="330"/>
      <c r="I107" s="330"/>
      <c r="J107" s="330"/>
      <c r="K107" s="330"/>
      <c r="L107" s="330"/>
      <c r="M107" s="330"/>
      <c r="N107" s="330"/>
      <c r="O107" s="330"/>
      <c r="P107" s="330"/>
      <c r="Q107" s="330"/>
      <c r="R107" s="330"/>
      <c r="S107" s="330"/>
      <c r="T107" s="330"/>
      <c r="U107" s="330"/>
      <c r="V107" s="330"/>
      <c r="W107" s="330"/>
      <c r="X107" s="330"/>
      <c r="Y107" s="330"/>
      <c r="Z107" s="330"/>
      <c r="AA107" s="330"/>
      <c r="AB107" s="330"/>
      <c r="AC107" s="330"/>
      <c r="AD107" s="330"/>
      <c r="AE107" s="330"/>
      <c r="AF107" s="330"/>
    </row>
    <row r="108" spans="1:32">
      <c r="A108" s="330"/>
      <c r="B108" s="330"/>
      <c r="C108" s="330"/>
      <c r="D108" s="330"/>
      <c r="E108" s="330"/>
      <c r="F108" s="330"/>
      <c r="G108" s="330"/>
      <c r="H108" s="330"/>
      <c r="I108" s="330"/>
      <c r="J108" s="330"/>
      <c r="K108" s="330"/>
      <c r="L108" s="330"/>
      <c r="M108" s="330"/>
      <c r="N108" s="330"/>
      <c r="O108" s="330"/>
      <c r="P108" s="330"/>
      <c r="Q108" s="330"/>
      <c r="R108" s="330"/>
      <c r="S108" s="330"/>
      <c r="T108" s="330"/>
      <c r="U108" s="330"/>
      <c r="V108" s="330"/>
      <c r="W108" s="330"/>
      <c r="X108" s="330"/>
      <c r="Y108" s="330"/>
      <c r="Z108" s="330"/>
      <c r="AA108" s="330"/>
      <c r="AB108" s="330"/>
      <c r="AC108" s="330"/>
      <c r="AD108" s="330"/>
      <c r="AE108" s="330"/>
      <c r="AF108" s="330"/>
    </row>
    <row r="109" spans="1:32">
      <c r="A109" s="330"/>
      <c r="B109" s="330"/>
      <c r="C109" s="330"/>
      <c r="D109" s="330"/>
      <c r="E109" s="330"/>
      <c r="F109" s="330"/>
      <c r="G109" s="330"/>
      <c r="H109" s="330"/>
      <c r="I109" s="330"/>
      <c r="J109" s="330"/>
      <c r="K109" s="330"/>
      <c r="L109" s="330"/>
      <c r="M109" s="330"/>
      <c r="N109" s="330"/>
      <c r="O109" s="330"/>
      <c r="P109" s="330"/>
      <c r="Q109" s="330"/>
      <c r="R109" s="330"/>
      <c r="S109" s="330"/>
      <c r="T109" s="330"/>
      <c r="U109" s="330"/>
      <c r="V109" s="330"/>
      <c r="W109" s="330"/>
      <c r="X109" s="330"/>
      <c r="Y109" s="330"/>
      <c r="Z109" s="330"/>
      <c r="AA109" s="330"/>
      <c r="AB109" s="330"/>
      <c r="AC109" s="330"/>
      <c r="AD109" s="330"/>
      <c r="AE109" s="330"/>
      <c r="AF109" s="330"/>
    </row>
    <row r="110" spans="1:32">
      <c r="A110" s="330"/>
      <c r="B110" s="330"/>
      <c r="C110" s="330"/>
      <c r="D110" s="330"/>
      <c r="E110" s="330"/>
      <c r="F110" s="330"/>
      <c r="G110" s="330"/>
      <c r="H110" s="330"/>
      <c r="I110" s="330"/>
      <c r="J110" s="330"/>
      <c r="K110" s="330"/>
      <c r="L110" s="330"/>
      <c r="M110" s="330"/>
      <c r="N110" s="330"/>
      <c r="O110" s="330"/>
      <c r="P110" s="330"/>
      <c r="Q110" s="330"/>
      <c r="R110" s="330"/>
      <c r="S110" s="330"/>
      <c r="T110" s="330"/>
      <c r="U110" s="330"/>
      <c r="V110" s="330"/>
      <c r="W110" s="330"/>
      <c r="X110" s="330"/>
      <c r="Y110" s="330"/>
      <c r="Z110" s="330"/>
      <c r="AA110" s="330"/>
      <c r="AB110" s="330"/>
      <c r="AC110" s="330"/>
      <c r="AD110" s="330"/>
      <c r="AE110" s="330"/>
      <c r="AF110" s="330"/>
    </row>
    <row r="111" spans="1:32">
      <c r="A111" s="330"/>
      <c r="B111" s="330"/>
      <c r="C111" s="330"/>
      <c r="D111" s="330"/>
      <c r="E111" s="330"/>
      <c r="F111" s="330"/>
      <c r="G111" s="330"/>
      <c r="H111" s="330"/>
      <c r="I111" s="330"/>
      <c r="J111" s="330"/>
      <c r="K111" s="330"/>
      <c r="L111" s="330"/>
      <c r="M111" s="330"/>
      <c r="N111" s="330"/>
      <c r="O111" s="330"/>
      <c r="P111" s="330"/>
      <c r="Q111" s="330"/>
      <c r="R111" s="330"/>
      <c r="S111" s="330"/>
      <c r="T111" s="330"/>
      <c r="U111" s="330"/>
      <c r="V111" s="330"/>
      <c r="W111" s="330"/>
      <c r="X111" s="330"/>
      <c r="Y111" s="330"/>
      <c r="Z111" s="330"/>
      <c r="AA111" s="330"/>
      <c r="AB111" s="330"/>
      <c r="AC111" s="330"/>
      <c r="AD111" s="330"/>
      <c r="AE111" s="330"/>
      <c r="AF111" s="330"/>
    </row>
    <row r="112" spans="1:32">
      <c r="A112" s="330"/>
      <c r="B112" s="330"/>
      <c r="C112" s="330"/>
      <c r="D112" s="330"/>
      <c r="E112" s="330"/>
      <c r="F112" s="330"/>
      <c r="G112" s="330"/>
      <c r="H112" s="330"/>
      <c r="I112" s="330"/>
      <c r="J112" s="330"/>
      <c r="K112" s="330"/>
      <c r="L112" s="330"/>
      <c r="M112" s="330"/>
      <c r="N112" s="330"/>
      <c r="O112" s="330"/>
      <c r="P112" s="330"/>
      <c r="Q112" s="330"/>
      <c r="R112" s="330"/>
      <c r="S112" s="330"/>
      <c r="T112" s="330"/>
      <c r="U112" s="330"/>
      <c r="V112" s="330"/>
      <c r="W112" s="330"/>
      <c r="X112" s="330"/>
      <c r="Y112" s="330"/>
      <c r="Z112" s="330"/>
      <c r="AA112" s="330"/>
      <c r="AB112" s="330"/>
      <c r="AC112" s="330"/>
      <c r="AD112" s="330"/>
      <c r="AE112" s="330"/>
      <c r="AF112" s="330"/>
    </row>
    <row r="113" s="330" customFormat="1"/>
    <row r="114" s="330" customFormat="1"/>
    <row r="115" s="330" customFormat="1"/>
  </sheetData>
  <mergeCells count="35">
    <mergeCell ref="I20:O20"/>
    <mergeCell ref="B16:C16"/>
    <mergeCell ref="B6:C7"/>
    <mergeCell ref="D6:G6"/>
    <mergeCell ref="I6:O6"/>
    <mergeCell ref="B44:C44"/>
    <mergeCell ref="B76:C77"/>
    <mergeCell ref="P20:V20"/>
    <mergeCell ref="P48:V48"/>
    <mergeCell ref="P6:V6"/>
    <mergeCell ref="B34:C35"/>
    <mergeCell ref="D34:G34"/>
    <mergeCell ref="I34:O34"/>
    <mergeCell ref="P34:V34"/>
    <mergeCell ref="B48:C49"/>
    <mergeCell ref="D48:G48"/>
    <mergeCell ref="I48:O48"/>
    <mergeCell ref="B20:C21"/>
    <mergeCell ref="D20:G20"/>
    <mergeCell ref="P76:V76"/>
    <mergeCell ref="B30:C30"/>
    <mergeCell ref="B100:C100"/>
    <mergeCell ref="B62:C63"/>
    <mergeCell ref="D62:G62"/>
    <mergeCell ref="B86:C86"/>
    <mergeCell ref="P90:V90"/>
    <mergeCell ref="P62:V62"/>
    <mergeCell ref="B58:C58"/>
    <mergeCell ref="B72:C72"/>
    <mergeCell ref="B90:C91"/>
    <mergeCell ref="D90:G90"/>
    <mergeCell ref="I90:O90"/>
    <mergeCell ref="I62:O62"/>
    <mergeCell ref="D76:G76"/>
    <mergeCell ref="I76:O76"/>
  </mergeCells>
  <phoneticPr fontId="10" type="noConversion"/>
  <hyperlinks>
    <hyperlink ref="C5" location="报表目录!A1" display="返回目录"/>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G573"/>
  <sheetViews>
    <sheetView showGridLines="0" workbookViewId="0">
      <pane xSplit="3" ySplit="7" topLeftCell="D395" activePane="bottomRight" state="frozen"/>
      <selection activeCell="F34" sqref="F34"/>
      <selection pane="topRight" activeCell="F34" sqref="F34"/>
      <selection pane="bottomLeft" activeCell="F34" sqref="F34"/>
      <selection pane="bottomRight" activeCell="P404" sqref="P404:U407"/>
    </sheetView>
  </sheetViews>
  <sheetFormatPr defaultRowHeight="12.75" outlineLevelRow="2" outlineLevelCol="1"/>
  <cols>
    <col min="1" max="1" width="1.75" style="120" customWidth="1"/>
    <col min="2" max="2" width="15" style="123" customWidth="1"/>
    <col min="3" max="3" width="24" style="123" customWidth="1"/>
    <col min="4" max="4" width="11.625" style="120" customWidth="1"/>
    <col min="5" max="7" width="11.625" style="120" customWidth="1" outlineLevel="1"/>
    <col min="8" max="8" width="11.625" style="120" customWidth="1"/>
    <col min="9" max="14" width="11.625" style="120" customWidth="1" outlineLevel="1"/>
    <col min="15" max="15" width="11.625" style="120" customWidth="1"/>
    <col min="16" max="21" width="11.625" style="120" customWidth="1" outlineLevel="1"/>
    <col min="22" max="31" width="11.625" style="120" customWidth="1"/>
    <col min="32" max="16384" width="9" style="120"/>
  </cols>
  <sheetData>
    <row r="1" spans="1:32">
      <c r="B1" s="121" t="s">
        <v>939</v>
      </c>
      <c r="C1" s="132" t="s">
        <v>940</v>
      </c>
    </row>
    <row r="2" spans="1:32">
      <c r="B2" s="121" t="s">
        <v>665</v>
      </c>
      <c r="C2" s="122" t="str">
        <f>封面!$C$7</f>
        <v>中国金茂（集团）有限公司金茂君悦大酒店分公司</v>
      </c>
    </row>
    <row r="3" spans="1:32">
      <c r="B3" s="121" t="s">
        <v>666</v>
      </c>
      <c r="C3" s="122" t="str">
        <f>封面!$C$9</f>
        <v>2014年预算</v>
      </c>
    </row>
    <row r="4" spans="1:32">
      <c r="B4" s="121" t="s">
        <v>667</v>
      </c>
      <c r="C4" s="122" t="str">
        <f>封面!$C$11</f>
        <v>人民币万元</v>
      </c>
    </row>
    <row r="5" spans="1:32">
      <c r="C5" s="176" t="s">
        <v>941</v>
      </c>
    </row>
    <row r="6" spans="1:32" s="126" customFormat="1">
      <c r="A6" s="125"/>
      <c r="B6" s="784" t="s">
        <v>942</v>
      </c>
      <c r="C6" s="785"/>
      <c r="D6" s="769" t="s">
        <v>1466</v>
      </c>
      <c r="E6" s="770"/>
      <c r="F6" s="770"/>
      <c r="G6" s="771"/>
      <c r="H6" s="540" t="s">
        <v>1466</v>
      </c>
      <c r="I6" s="772" t="s">
        <v>1458</v>
      </c>
      <c r="J6" s="773"/>
      <c r="K6" s="773"/>
      <c r="L6" s="773"/>
      <c r="M6" s="773"/>
      <c r="N6" s="773"/>
      <c r="O6" s="774"/>
      <c r="P6" s="772" t="s">
        <v>1458</v>
      </c>
      <c r="Q6" s="773"/>
      <c r="R6" s="773"/>
      <c r="S6" s="773"/>
      <c r="T6" s="773"/>
      <c r="U6" s="773"/>
      <c r="V6" s="774"/>
      <c r="W6" s="493" t="s">
        <v>1458</v>
      </c>
      <c r="X6" s="104" t="s">
        <v>1480</v>
      </c>
      <c r="Y6" s="493" t="s">
        <v>1457</v>
      </c>
      <c r="Z6" s="493" t="s">
        <v>1457</v>
      </c>
      <c r="AA6" s="493" t="s">
        <v>1457</v>
      </c>
      <c r="AB6" s="104" t="s">
        <v>1478</v>
      </c>
      <c r="AC6" s="493" t="s">
        <v>1456</v>
      </c>
      <c r="AD6" s="493" t="s">
        <v>1456</v>
      </c>
      <c r="AE6" s="493" t="s">
        <v>1456</v>
      </c>
      <c r="AF6" s="104" t="s">
        <v>1476</v>
      </c>
    </row>
    <row r="7" spans="1:32" s="128" customFormat="1">
      <c r="A7" s="127"/>
      <c r="B7" s="786"/>
      <c r="C7" s="787"/>
      <c r="D7" s="100" t="s">
        <v>1420</v>
      </c>
      <c r="E7" s="101" t="s">
        <v>1421</v>
      </c>
      <c r="F7" s="101" t="s">
        <v>646</v>
      </c>
      <c r="G7" s="101" t="s">
        <v>647</v>
      </c>
      <c r="H7" s="102" t="s">
        <v>1422</v>
      </c>
      <c r="I7" s="101" t="s">
        <v>1423</v>
      </c>
      <c r="J7" s="101" t="s">
        <v>650</v>
      </c>
      <c r="K7" s="101" t="s">
        <v>651</v>
      </c>
      <c r="L7" s="101" t="s">
        <v>652</v>
      </c>
      <c r="M7" s="101" t="s">
        <v>653</v>
      </c>
      <c r="N7" s="101" t="s">
        <v>654</v>
      </c>
      <c r="O7" s="101" t="s">
        <v>1424</v>
      </c>
      <c r="P7" s="101" t="s">
        <v>1425</v>
      </c>
      <c r="Q7" s="101" t="s">
        <v>656</v>
      </c>
      <c r="R7" s="101" t="s">
        <v>657</v>
      </c>
      <c r="S7" s="101" t="s">
        <v>658</v>
      </c>
      <c r="T7" s="101" t="s">
        <v>646</v>
      </c>
      <c r="U7" s="101" t="s">
        <v>647</v>
      </c>
      <c r="V7" s="103" t="s">
        <v>1426</v>
      </c>
      <c r="W7" s="103" t="s">
        <v>1422</v>
      </c>
      <c r="X7" s="104" t="s">
        <v>608</v>
      </c>
      <c r="Y7" s="103" t="s">
        <v>1424</v>
      </c>
      <c r="Z7" s="103" t="s">
        <v>661</v>
      </c>
      <c r="AA7" s="103" t="s">
        <v>1422</v>
      </c>
      <c r="AB7" s="104" t="s">
        <v>608</v>
      </c>
      <c r="AC7" s="103" t="s">
        <v>1424</v>
      </c>
      <c r="AD7" s="103" t="s">
        <v>661</v>
      </c>
      <c r="AE7" s="103" t="s">
        <v>1422</v>
      </c>
      <c r="AF7" s="104" t="s">
        <v>608</v>
      </c>
    </row>
    <row r="8" spans="1:32" s="132" customFormat="1" outlineLevel="1">
      <c r="A8" s="129"/>
      <c r="B8" s="130" t="s">
        <v>943</v>
      </c>
      <c r="C8" s="131" t="s">
        <v>1278</v>
      </c>
      <c r="D8" s="198">
        <f>SUM(D9:D23)</f>
        <v>805.59421299999997</v>
      </c>
      <c r="E8" s="198">
        <f>SUM(E9:E23)</f>
        <v>85.733974479706518</v>
      </c>
      <c r="F8" s="198">
        <f>SUM(F9:F23)</f>
        <v>68.125342034542072</v>
      </c>
      <c r="G8" s="198">
        <f>SUM(G9:G23)</f>
        <v>64.274376390797357</v>
      </c>
      <c r="H8" s="198">
        <f>SUM(H9:H23)</f>
        <v>1023.727905905046</v>
      </c>
      <c r="I8" s="198">
        <f t="shared" ref="I8:W8" si="0">SUM(I9:I23)</f>
        <v>90.819025846075263</v>
      </c>
      <c r="J8" s="198">
        <f t="shared" si="0"/>
        <v>90.500952040371402</v>
      </c>
      <c r="K8" s="198">
        <f t="shared" si="0"/>
        <v>90.079389192688808</v>
      </c>
      <c r="L8" s="198">
        <f t="shared" si="0"/>
        <v>90.562293052110334</v>
      </c>
      <c r="M8" s="198">
        <f t="shared" si="0"/>
        <v>90.575160255098467</v>
      </c>
      <c r="N8" s="198">
        <f t="shared" si="0"/>
        <v>90.773356129765077</v>
      </c>
      <c r="O8" s="198">
        <f t="shared" si="0"/>
        <v>543.31017651610932</v>
      </c>
      <c r="P8" s="198">
        <f t="shared" si="0"/>
        <v>89.767791871356053</v>
      </c>
      <c r="Q8" s="198">
        <f t="shared" si="0"/>
        <v>91.785543014858092</v>
      </c>
      <c r="R8" s="198">
        <f t="shared" si="0"/>
        <v>90.766034674517968</v>
      </c>
      <c r="S8" s="198">
        <f t="shared" si="0"/>
        <v>91.475508051455861</v>
      </c>
      <c r="T8" s="198">
        <f t="shared" si="0"/>
        <v>90.29043867606967</v>
      </c>
      <c r="U8" s="198">
        <f t="shared" si="0"/>
        <v>90.062499709540319</v>
      </c>
      <c r="V8" s="198">
        <f t="shared" si="0"/>
        <v>544.14781599779792</v>
      </c>
      <c r="W8" s="198">
        <f t="shared" si="0"/>
        <v>1087.4579925139071</v>
      </c>
      <c r="X8" s="199">
        <f t="shared" ref="X8:X39" si="1">IF(H8=0,0,W8/H8-1)</f>
        <v>6.2252954365368485E-2</v>
      </c>
      <c r="Y8" s="198" t="e">
        <f>SUM(Y9:Y23)</f>
        <v>#REF!</v>
      </c>
      <c r="Z8" s="198" t="e">
        <f>SUM(Z9:Z23)</f>
        <v>#REF!</v>
      </c>
      <c r="AA8" s="198" t="e">
        <f>SUM(AA9:AA23)</f>
        <v>#REF!</v>
      </c>
      <c r="AB8" s="199" t="e">
        <f t="shared" ref="AB8:AB39" si="2">IF(W8=0,0,AA8/W8-1)</f>
        <v>#REF!</v>
      </c>
      <c r="AC8" s="198" t="e">
        <f>SUM(AC9:AC23)</f>
        <v>#REF!</v>
      </c>
      <c r="AD8" s="198" t="e">
        <f>SUM(AD9:AD23)</f>
        <v>#REF!</v>
      </c>
      <c r="AE8" s="198" t="e">
        <f>SUM(AE9:AE23)</f>
        <v>#REF!</v>
      </c>
      <c r="AF8" s="199" t="e">
        <f>IF(AA8=0,0,AE8/AA8-1)</f>
        <v>#REF!</v>
      </c>
    </row>
    <row r="9" spans="1:32" outlineLevel="2">
      <c r="B9" s="133"/>
      <c r="C9" s="134" t="s">
        <v>1279</v>
      </c>
      <c r="D9" s="95">
        <f t="shared" ref="D9:G23" si="3">D92+D173+D254+D335+D416+D497</f>
        <v>457.88903499999998</v>
      </c>
      <c r="E9" s="95">
        <f t="shared" si="3"/>
        <v>50.17150633008</v>
      </c>
      <c r="F9" s="95">
        <f t="shared" si="3"/>
        <v>32.371506330079995</v>
      </c>
      <c r="G9" s="95">
        <f t="shared" si="3"/>
        <v>32.371506330079995</v>
      </c>
      <c r="H9" s="198">
        <f>SUM(D9:G9)</f>
        <v>572.80355399023995</v>
      </c>
      <c r="I9" s="95">
        <f t="shared" ref="I9:N9" si="4">I92+I173+I254+I335+I416+I497</f>
        <v>52.250882999999995</v>
      </c>
      <c r="J9" s="95">
        <f t="shared" si="4"/>
        <v>51.998851999999999</v>
      </c>
      <c r="K9" s="95">
        <f t="shared" si="4"/>
        <v>51.659970999999999</v>
      </c>
      <c r="L9" s="95">
        <f t="shared" si="4"/>
        <v>51.988729999999997</v>
      </c>
      <c r="M9" s="95">
        <f t="shared" si="4"/>
        <v>52.110382999999999</v>
      </c>
      <c r="N9" s="95">
        <f t="shared" si="4"/>
        <v>52.178872999999996</v>
      </c>
      <c r="O9" s="201">
        <f>SUM(I9:N9)</f>
        <v>312.18769199999997</v>
      </c>
      <c r="P9" s="95">
        <f t="shared" ref="P9:U9" si="5">P92+P173+P254+P335+P416+P497</f>
        <v>51.659970999999999</v>
      </c>
      <c r="Q9" s="95">
        <f t="shared" si="5"/>
        <v>51.659970999999999</v>
      </c>
      <c r="R9" s="95">
        <f t="shared" si="5"/>
        <v>52.366728999999999</v>
      </c>
      <c r="S9" s="95">
        <f t="shared" si="5"/>
        <v>53.101005999999991</v>
      </c>
      <c r="T9" s="95">
        <f t="shared" si="5"/>
        <v>51.732385000000001</v>
      </c>
      <c r="U9" s="95">
        <f t="shared" si="5"/>
        <v>51.659970999999999</v>
      </c>
      <c r="V9" s="201">
        <f>SUM(P9:U9)</f>
        <v>312.18003299999998</v>
      </c>
      <c r="W9" s="200">
        <f>O9+V9</f>
        <v>624.36772499999995</v>
      </c>
      <c r="X9" s="308">
        <f t="shared" si="1"/>
        <v>9.0020689729586767E-2</v>
      </c>
      <c r="Y9" s="95" t="e">
        <f t="shared" ref="Y9:Z23" si="6">Y92+Y173+Y254+Y335+Y416+Y497</f>
        <v>#REF!</v>
      </c>
      <c r="Z9" s="95" t="e">
        <f t="shared" si="6"/>
        <v>#REF!</v>
      </c>
      <c r="AA9" s="198" t="e">
        <f t="shared" ref="AA9:AA63" si="7">Y9+Z9</f>
        <v>#REF!</v>
      </c>
      <c r="AB9" s="308" t="e">
        <f t="shared" si="2"/>
        <v>#REF!</v>
      </c>
      <c r="AC9" s="95" t="e">
        <f t="shared" ref="AC9:AD23" si="8">AC92+AC173+AC254+AC335+AC416+AC497</f>
        <v>#REF!</v>
      </c>
      <c r="AD9" s="95" t="e">
        <f t="shared" si="8"/>
        <v>#REF!</v>
      </c>
      <c r="AE9" s="198" t="e">
        <f>AC9+AD9</f>
        <v>#REF!</v>
      </c>
      <c r="AF9" s="308" t="e">
        <f>IF(AA9=0,0,AE9/AA9-1)</f>
        <v>#REF!</v>
      </c>
    </row>
    <row r="10" spans="1:32" outlineLevel="2">
      <c r="B10" s="133"/>
      <c r="C10" s="134" t="s">
        <v>1280</v>
      </c>
      <c r="D10" s="95">
        <f t="shared" si="3"/>
        <v>56.533402000000002</v>
      </c>
      <c r="E10" s="95">
        <f t="shared" si="3"/>
        <v>6.8721322113000003</v>
      </c>
      <c r="F10" s="95">
        <f t="shared" si="3"/>
        <v>6.8721322113000003</v>
      </c>
      <c r="G10" s="95">
        <f t="shared" si="3"/>
        <v>3.2047708780000002</v>
      </c>
      <c r="H10" s="198">
        <f t="shared" ref="H10:H23" si="9">SUM(D10:G10)</f>
        <v>73.482437300600012</v>
      </c>
      <c r="I10" s="95">
        <f t="shared" ref="I10:N10" si="10">I93+I174+I255+I336+I417+I498</f>
        <v>7.8507749999999996</v>
      </c>
      <c r="J10" s="95">
        <f t="shared" si="10"/>
        <v>7.8507749999999996</v>
      </c>
      <c r="K10" s="95">
        <f t="shared" si="10"/>
        <v>7.8507749999999996</v>
      </c>
      <c r="L10" s="95">
        <f t="shared" si="10"/>
        <v>7.8507749999999996</v>
      </c>
      <c r="M10" s="95">
        <f t="shared" si="10"/>
        <v>7.8507749999999996</v>
      </c>
      <c r="N10" s="95">
        <f t="shared" si="10"/>
        <v>7.8507749999999996</v>
      </c>
      <c r="O10" s="201">
        <f t="shared" ref="O10:O23" si="11">SUM(I10:N10)</f>
        <v>47.104649999999999</v>
      </c>
      <c r="P10" s="95">
        <f t="shared" ref="P10:U10" si="12">P93+P174+P255+P336+P417+P498</f>
        <v>7.8507749999999996</v>
      </c>
      <c r="Q10" s="95">
        <f t="shared" si="12"/>
        <v>7.8507749999999996</v>
      </c>
      <c r="R10" s="95">
        <f t="shared" si="12"/>
        <v>7.8507749999999996</v>
      </c>
      <c r="S10" s="95">
        <f t="shared" si="12"/>
        <v>7.8507749999999996</v>
      </c>
      <c r="T10" s="95">
        <f t="shared" si="12"/>
        <v>7.8507749999999996</v>
      </c>
      <c r="U10" s="95">
        <f t="shared" si="12"/>
        <v>7.8507749999999996</v>
      </c>
      <c r="V10" s="201">
        <f t="shared" ref="V10:V23" si="13">SUM(P10:U10)</f>
        <v>47.104649999999999</v>
      </c>
      <c r="W10" s="200">
        <f t="shared" ref="W10:W23" si="14">O10+V10</f>
        <v>94.209299999999999</v>
      </c>
      <c r="X10" s="308">
        <f t="shared" si="1"/>
        <v>0.28206553104126209</v>
      </c>
      <c r="Y10" s="95" t="e">
        <f t="shared" si="6"/>
        <v>#REF!</v>
      </c>
      <c r="Z10" s="95" t="e">
        <f t="shared" si="6"/>
        <v>#REF!</v>
      </c>
      <c r="AA10" s="198" t="e">
        <f t="shared" si="7"/>
        <v>#REF!</v>
      </c>
      <c r="AB10" s="308" t="e">
        <f t="shared" si="2"/>
        <v>#REF!</v>
      </c>
      <c r="AC10" s="95" t="e">
        <f t="shared" si="8"/>
        <v>#REF!</v>
      </c>
      <c r="AD10" s="95" t="e">
        <f t="shared" si="8"/>
        <v>#REF!</v>
      </c>
      <c r="AE10" s="198" t="e">
        <f t="shared" ref="AE10:AE23" si="15">AC10+AD10</f>
        <v>#REF!</v>
      </c>
      <c r="AF10" s="308" t="e">
        <f t="shared" ref="AF10:AF23" si="16">IF(AA10=0,0,AE10/AA10-1)</f>
        <v>#REF!</v>
      </c>
    </row>
    <row r="11" spans="1:32" outlineLevel="2">
      <c r="B11" s="133"/>
      <c r="C11" s="134" t="s">
        <v>1281</v>
      </c>
      <c r="D11" s="95">
        <f t="shared" si="3"/>
        <v>95.938468</v>
      </c>
      <c r="E11" s="95">
        <f t="shared" si="3"/>
        <v>9.149882938326515</v>
      </c>
      <c r="F11" s="95">
        <f t="shared" si="3"/>
        <v>9.0587014931620811</v>
      </c>
      <c r="G11" s="95">
        <f t="shared" si="3"/>
        <v>9.0573261827173592</v>
      </c>
      <c r="H11" s="198">
        <f t="shared" si="9"/>
        <v>123.20437861420595</v>
      </c>
      <c r="I11" s="95">
        <f t="shared" ref="I11:N11" si="17">I94+I175+I256+I337+I418+I499</f>
        <v>8.1739268460752719</v>
      </c>
      <c r="J11" s="95">
        <f t="shared" si="17"/>
        <v>7.7220992946086975</v>
      </c>
      <c r="K11" s="95">
        <f t="shared" si="17"/>
        <v>8.0252021926888162</v>
      </c>
      <c r="L11" s="95">
        <f t="shared" si="17"/>
        <v>8.179347052110332</v>
      </c>
      <c r="M11" s="95">
        <f t="shared" si="17"/>
        <v>8.07056125509847</v>
      </c>
      <c r="N11" s="95">
        <f t="shared" si="17"/>
        <v>8.2002671297650842</v>
      </c>
      <c r="O11" s="201">
        <f t="shared" si="11"/>
        <v>48.371403770346674</v>
      </c>
      <c r="P11" s="95">
        <f t="shared" ref="P11:U11" si="18">P94+P175+P256+P337+P418+P499</f>
        <v>7.7136048713560568</v>
      </c>
      <c r="Q11" s="95">
        <f t="shared" si="18"/>
        <v>7.8567060148580961</v>
      </c>
      <c r="R11" s="95">
        <f t="shared" si="18"/>
        <v>7.8789896745179737</v>
      </c>
      <c r="S11" s="95">
        <f t="shared" si="18"/>
        <v>7.9313860514558705</v>
      </c>
      <c r="T11" s="95">
        <f t="shared" si="18"/>
        <v>7.867087676069672</v>
      </c>
      <c r="U11" s="95">
        <f t="shared" si="18"/>
        <v>7.8714127095403192</v>
      </c>
      <c r="V11" s="201">
        <f t="shared" si="13"/>
        <v>47.119186997797982</v>
      </c>
      <c r="W11" s="200">
        <f t="shared" si="14"/>
        <v>95.490590768144656</v>
      </c>
      <c r="X11" s="308">
        <f t="shared" si="1"/>
        <v>-0.22494158209135096</v>
      </c>
      <c r="Y11" s="95" t="e">
        <f t="shared" si="6"/>
        <v>#REF!</v>
      </c>
      <c r="Z11" s="95" t="e">
        <f t="shared" si="6"/>
        <v>#REF!</v>
      </c>
      <c r="AA11" s="198" t="e">
        <f t="shared" si="7"/>
        <v>#REF!</v>
      </c>
      <c r="AB11" s="308" t="e">
        <f t="shared" si="2"/>
        <v>#REF!</v>
      </c>
      <c r="AC11" s="95" t="e">
        <f t="shared" si="8"/>
        <v>#REF!</v>
      </c>
      <c r="AD11" s="95" t="e">
        <f t="shared" si="8"/>
        <v>#REF!</v>
      </c>
      <c r="AE11" s="198" t="e">
        <f t="shared" si="15"/>
        <v>#REF!</v>
      </c>
      <c r="AF11" s="308" t="e">
        <f t="shared" si="16"/>
        <v>#REF!</v>
      </c>
    </row>
    <row r="12" spans="1:32" outlineLevel="2">
      <c r="B12" s="133"/>
      <c r="C12" s="134" t="s">
        <v>1282</v>
      </c>
      <c r="D12" s="95">
        <f t="shared" si="3"/>
        <v>138.717005</v>
      </c>
      <c r="E12" s="95">
        <f t="shared" si="3"/>
        <v>12.371374000000001</v>
      </c>
      <c r="F12" s="95">
        <f t="shared" si="3"/>
        <v>12.371374000000001</v>
      </c>
      <c r="G12" s="95">
        <f t="shared" si="3"/>
        <v>12.371374000000001</v>
      </c>
      <c r="H12" s="198">
        <f t="shared" si="9"/>
        <v>175.83112700000001</v>
      </c>
      <c r="I12" s="95">
        <f t="shared" ref="I12:N12" si="19">I95+I176+I257+I338+I419+I500</f>
        <v>14.48143</v>
      </c>
      <c r="J12" s="95">
        <f t="shared" si="19"/>
        <v>14.48143</v>
      </c>
      <c r="K12" s="95">
        <f t="shared" si="19"/>
        <v>14.48143</v>
      </c>
      <c r="L12" s="95">
        <f t="shared" si="19"/>
        <v>14.48143</v>
      </c>
      <c r="M12" s="95">
        <f t="shared" si="19"/>
        <v>14.48143</v>
      </c>
      <c r="N12" s="95">
        <f t="shared" si="19"/>
        <v>14.48143</v>
      </c>
      <c r="O12" s="201">
        <f t="shared" si="11"/>
        <v>86.888580000000005</v>
      </c>
      <c r="P12" s="95">
        <f t="shared" ref="P12:U12" si="20">P95+P176+P257+P338+P419+P500</f>
        <v>14.48143</v>
      </c>
      <c r="Q12" s="95">
        <f t="shared" si="20"/>
        <v>14.48143</v>
      </c>
      <c r="R12" s="95">
        <f t="shared" si="20"/>
        <v>14.48143</v>
      </c>
      <c r="S12" s="95">
        <f t="shared" si="20"/>
        <v>14.48143</v>
      </c>
      <c r="T12" s="95">
        <f t="shared" si="20"/>
        <v>14.48143</v>
      </c>
      <c r="U12" s="95">
        <f t="shared" si="20"/>
        <v>14.48143</v>
      </c>
      <c r="V12" s="201">
        <f t="shared" si="13"/>
        <v>86.888580000000005</v>
      </c>
      <c r="W12" s="200">
        <f t="shared" si="14"/>
        <v>173.77716000000001</v>
      </c>
      <c r="X12" s="308">
        <f t="shared" si="1"/>
        <v>-1.1681475487556825E-2</v>
      </c>
      <c r="Y12" s="95" t="e">
        <f t="shared" si="6"/>
        <v>#REF!</v>
      </c>
      <c r="Z12" s="95" t="e">
        <f t="shared" si="6"/>
        <v>#REF!</v>
      </c>
      <c r="AA12" s="198" t="e">
        <f t="shared" si="7"/>
        <v>#REF!</v>
      </c>
      <c r="AB12" s="308" t="e">
        <f t="shared" si="2"/>
        <v>#REF!</v>
      </c>
      <c r="AC12" s="95" t="e">
        <f t="shared" si="8"/>
        <v>#REF!</v>
      </c>
      <c r="AD12" s="95" t="e">
        <f t="shared" si="8"/>
        <v>#REF!</v>
      </c>
      <c r="AE12" s="198" t="e">
        <f t="shared" si="15"/>
        <v>#REF!</v>
      </c>
      <c r="AF12" s="308" t="e">
        <f t="shared" si="16"/>
        <v>#REF!</v>
      </c>
    </row>
    <row r="13" spans="1:32" outlineLevel="2">
      <c r="B13" s="133"/>
      <c r="C13" s="134" t="s">
        <v>1283</v>
      </c>
      <c r="D13" s="95">
        <f t="shared" si="3"/>
        <v>0.51858599999999999</v>
      </c>
      <c r="E13" s="95">
        <f t="shared" si="3"/>
        <v>0.18263799999999997</v>
      </c>
      <c r="F13" s="95">
        <f t="shared" si="3"/>
        <v>0.18263799999999997</v>
      </c>
      <c r="G13" s="95">
        <f t="shared" si="3"/>
        <v>0.18263799999999997</v>
      </c>
      <c r="H13" s="198">
        <f t="shared" si="9"/>
        <v>1.0665</v>
      </c>
      <c r="I13" s="95">
        <f t="shared" ref="I13:N13" si="21">I96+I177+I258+I339+I420+I501</f>
        <v>6.4000000000000001E-2</v>
      </c>
      <c r="J13" s="95">
        <f t="shared" si="21"/>
        <v>6.4000000000000001E-2</v>
      </c>
      <c r="K13" s="95">
        <f t="shared" si="21"/>
        <v>6.4000000000000001E-2</v>
      </c>
      <c r="L13" s="95">
        <f t="shared" si="21"/>
        <v>6.4000000000000001E-2</v>
      </c>
      <c r="M13" s="95">
        <f t="shared" si="21"/>
        <v>6.4000000000000001E-2</v>
      </c>
      <c r="N13" s="95">
        <f t="shared" si="21"/>
        <v>6.4000000000000001E-2</v>
      </c>
      <c r="O13" s="201">
        <f t="shared" si="11"/>
        <v>0.38400000000000001</v>
      </c>
      <c r="P13" s="95">
        <f t="shared" ref="P13:U13" si="22">P96+P177+P258+P339+P420+P501</f>
        <v>6.4000000000000001E-2</v>
      </c>
      <c r="Q13" s="95">
        <f t="shared" si="22"/>
        <v>6.4000000000000001E-2</v>
      </c>
      <c r="R13" s="95">
        <f t="shared" si="22"/>
        <v>6.4000000000000001E-2</v>
      </c>
      <c r="S13" s="95">
        <f t="shared" si="22"/>
        <v>6.4000000000000001E-2</v>
      </c>
      <c r="T13" s="95">
        <f t="shared" si="22"/>
        <v>6.4000000000000001E-2</v>
      </c>
      <c r="U13" s="95">
        <f t="shared" si="22"/>
        <v>6.4000000000000001E-2</v>
      </c>
      <c r="V13" s="201">
        <f t="shared" si="13"/>
        <v>0.38400000000000001</v>
      </c>
      <c r="W13" s="200">
        <f t="shared" si="14"/>
        <v>0.76800000000000002</v>
      </c>
      <c r="X13" s="308">
        <f t="shared" si="1"/>
        <v>-0.27988748241912798</v>
      </c>
      <c r="Y13" s="95" t="e">
        <f t="shared" si="6"/>
        <v>#REF!</v>
      </c>
      <c r="Z13" s="95" t="e">
        <f t="shared" si="6"/>
        <v>#REF!</v>
      </c>
      <c r="AA13" s="198" t="e">
        <f t="shared" si="7"/>
        <v>#REF!</v>
      </c>
      <c r="AB13" s="308" t="e">
        <f t="shared" si="2"/>
        <v>#REF!</v>
      </c>
      <c r="AC13" s="95" t="e">
        <f t="shared" si="8"/>
        <v>#REF!</v>
      </c>
      <c r="AD13" s="95" t="e">
        <f t="shared" si="8"/>
        <v>#REF!</v>
      </c>
      <c r="AE13" s="198" t="e">
        <f t="shared" si="15"/>
        <v>#REF!</v>
      </c>
      <c r="AF13" s="308" t="e">
        <f t="shared" si="16"/>
        <v>#REF!</v>
      </c>
    </row>
    <row r="14" spans="1:32" outlineLevel="2">
      <c r="B14" s="133"/>
      <c r="C14" s="134" t="s">
        <v>1284</v>
      </c>
      <c r="D14" s="95">
        <f t="shared" si="3"/>
        <v>54.997021999999994</v>
      </c>
      <c r="E14" s="95">
        <f t="shared" si="3"/>
        <v>6.8698759999999996</v>
      </c>
      <c r="F14" s="95">
        <f t="shared" si="3"/>
        <v>6.8698759999999996</v>
      </c>
      <c r="G14" s="95">
        <f t="shared" si="3"/>
        <v>6.8698759999999996</v>
      </c>
      <c r="H14" s="198">
        <f t="shared" si="9"/>
        <v>75.606650000000002</v>
      </c>
      <c r="I14" s="95">
        <f t="shared" ref="I14:N14" si="23">I97+I178+I259+I340+I421+I502</f>
        <v>7.748011</v>
      </c>
      <c r="J14" s="95">
        <f t="shared" si="23"/>
        <v>7.748011</v>
      </c>
      <c r="K14" s="95">
        <f t="shared" si="23"/>
        <v>7.748011</v>
      </c>
      <c r="L14" s="95">
        <f t="shared" si="23"/>
        <v>7.748011</v>
      </c>
      <c r="M14" s="95">
        <f t="shared" si="23"/>
        <v>7.748011</v>
      </c>
      <c r="N14" s="95">
        <f t="shared" si="23"/>
        <v>7.748011</v>
      </c>
      <c r="O14" s="201">
        <f t="shared" si="11"/>
        <v>46.488065999999996</v>
      </c>
      <c r="P14" s="95">
        <f t="shared" ref="P14:U14" si="24">P97+P178+P259+P340+P421+P502</f>
        <v>7.748011</v>
      </c>
      <c r="Q14" s="95">
        <f t="shared" si="24"/>
        <v>7.748011</v>
      </c>
      <c r="R14" s="95">
        <f t="shared" si="24"/>
        <v>7.748011</v>
      </c>
      <c r="S14" s="95">
        <f t="shared" si="24"/>
        <v>7.748011</v>
      </c>
      <c r="T14" s="95">
        <f t="shared" si="24"/>
        <v>7.748011</v>
      </c>
      <c r="U14" s="95">
        <f t="shared" si="24"/>
        <v>7.748011</v>
      </c>
      <c r="V14" s="201">
        <f t="shared" si="13"/>
        <v>46.488065999999996</v>
      </c>
      <c r="W14" s="200">
        <f t="shared" si="14"/>
        <v>92.976131999999993</v>
      </c>
      <c r="X14" s="308">
        <f t="shared" si="1"/>
        <v>0.22973484475241257</v>
      </c>
      <c r="Y14" s="95" t="e">
        <f t="shared" si="6"/>
        <v>#REF!</v>
      </c>
      <c r="Z14" s="95" t="e">
        <f t="shared" si="6"/>
        <v>#REF!</v>
      </c>
      <c r="AA14" s="198" t="e">
        <f t="shared" si="7"/>
        <v>#REF!</v>
      </c>
      <c r="AB14" s="308" t="e">
        <f t="shared" si="2"/>
        <v>#REF!</v>
      </c>
      <c r="AC14" s="95" t="e">
        <f t="shared" si="8"/>
        <v>#REF!</v>
      </c>
      <c r="AD14" s="95" t="e">
        <f t="shared" si="8"/>
        <v>#REF!</v>
      </c>
      <c r="AE14" s="198" t="e">
        <f t="shared" si="15"/>
        <v>#REF!</v>
      </c>
      <c r="AF14" s="308" t="e">
        <f t="shared" si="16"/>
        <v>#REF!</v>
      </c>
    </row>
    <row r="15" spans="1:32" outlineLevel="2">
      <c r="B15" s="133"/>
      <c r="C15" s="134" t="s">
        <v>1285</v>
      </c>
      <c r="D15" s="95">
        <f t="shared" si="3"/>
        <v>0</v>
      </c>
      <c r="E15" s="95">
        <f t="shared" si="3"/>
        <v>0</v>
      </c>
      <c r="F15" s="95">
        <f t="shared" si="3"/>
        <v>0</v>
      </c>
      <c r="G15" s="95">
        <f t="shared" si="3"/>
        <v>0</v>
      </c>
      <c r="H15" s="198">
        <f t="shared" si="9"/>
        <v>0</v>
      </c>
      <c r="I15" s="95">
        <f t="shared" ref="I15:N15" si="25">I98+I179+I260+I341+I422+I503</f>
        <v>0</v>
      </c>
      <c r="J15" s="95">
        <f t="shared" si="25"/>
        <v>0</v>
      </c>
      <c r="K15" s="95">
        <f t="shared" si="25"/>
        <v>0</v>
      </c>
      <c r="L15" s="95">
        <f t="shared" si="25"/>
        <v>0</v>
      </c>
      <c r="M15" s="95">
        <f t="shared" si="25"/>
        <v>0</v>
      </c>
      <c r="N15" s="95">
        <f t="shared" si="25"/>
        <v>0</v>
      </c>
      <c r="O15" s="201">
        <f t="shared" si="11"/>
        <v>0</v>
      </c>
      <c r="P15" s="95">
        <f t="shared" ref="P15:U15" si="26">P98+P179+P260+P341+P422+P503</f>
        <v>0</v>
      </c>
      <c r="Q15" s="95">
        <f t="shared" si="26"/>
        <v>0</v>
      </c>
      <c r="R15" s="95">
        <f t="shared" si="26"/>
        <v>0</v>
      </c>
      <c r="S15" s="95">
        <f t="shared" si="26"/>
        <v>0</v>
      </c>
      <c r="T15" s="95">
        <f t="shared" si="26"/>
        <v>0</v>
      </c>
      <c r="U15" s="95">
        <f t="shared" si="26"/>
        <v>0</v>
      </c>
      <c r="V15" s="201">
        <f t="shared" si="13"/>
        <v>0</v>
      </c>
      <c r="W15" s="200">
        <f t="shared" si="14"/>
        <v>0</v>
      </c>
      <c r="X15" s="308">
        <f t="shared" si="1"/>
        <v>0</v>
      </c>
      <c r="Y15" s="95" t="e">
        <f t="shared" si="6"/>
        <v>#REF!</v>
      </c>
      <c r="Z15" s="95" t="e">
        <f t="shared" si="6"/>
        <v>#REF!</v>
      </c>
      <c r="AA15" s="198" t="e">
        <f t="shared" si="7"/>
        <v>#REF!</v>
      </c>
      <c r="AB15" s="308">
        <f t="shared" si="2"/>
        <v>0</v>
      </c>
      <c r="AC15" s="95" t="e">
        <f t="shared" si="8"/>
        <v>#REF!</v>
      </c>
      <c r="AD15" s="95" t="e">
        <f t="shared" si="8"/>
        <v>#REF!</v>
      </c>
      <c r="AE15" s="198" t="e">
        <f t="shared" si="15"/>
        <v>#REF!</v>
      </c>
      <c r="AF15" s="308" t="e">
        <f t="shared" si="16"/>
        <v>#REF!</v>
      </c>
    </row>
    <row r="16" spans="1:32" outlineLevel="2">
      <c r="B16" s="133"/>
      <c r="C16" s="134" t="s">
        <v>1286</v>
      </c>
      <c r="D16" s="95">
        <f t="shared" si="3"/>
        <v>0</v>
      </c>
      <c r="E16" s="95">
        <f t="shared" si="3"/>
        <v>0</v>
      </c>
      <c r="F16" s="95">
        <f t="shared" si="3"/>
        <v>0</v>
      </c>
      <c r="G16" s="95">
        <f t="shared" si="3"/>
        <v>0</v>
      </c>
      <c r="H16" s="198">
        <f t="shared" si="9"/>
        <v>0</v>
      </c>
      <c r="I16" s="95">
        <f t="shared" ref="I16:N16" si="27">I99+I180+I261+I342+I423+I504</f>
        <v>0</v>
      </c>
      <c r="J16" s="95">
        <f t="shared" si="27"/>
        <v>0</v>
      </c>
      <c r="K16" s="95">
        <f t="shared" si="27"/>
        <v>0</v>
      </c>
      <c r="L16" s="95">
        <f t="shared" si="27"/>
        <v>0</v>
      </c>
      <c r="M16" s="95">
        <f t="shared" si="27"/>
        <v>0</v>
      </c>
      <c r="N16" s="95">
        <f t="shared" si="27"/>
        <v>0</v>
      </c>
      <c r="O16" s="201">
        <f t="shared" si="11"/>
        <v>0</v>
      </c>
      <c r="P16" s="95">
        <f t="shared" ref="P16:U16" si="28">P99+P180+P261+P342+P423+P504</f>
        <v>0</v>
      </c>
      <c r="Q16" s="95">
        <f t="shared" si="28"/>
        <v>0</v>
      </c>
      <c r="R16" s="95">
        <f t="shared" si="28"/>
        <v>0</v>
      </c>
      <c r="S16" s="95">
        <f t="shared" si="28"/>
        <v>0</v>
      </c>
      <c r="T16" s="95">
        <f t="shared" si="28"/>
        <v>0</v>
      </c>
      <c r="U16" s="95">
        <f t="shared" si="28"/>
        <v>0</v>
      </c>
      <c r="V16" s="201">
        <f t="shared" si="13"/>
        <v>0</v>
      </c>
      <c r="W16" s="200">
        <f t="shared" si="14"/>
        <v>0</v>
      </c>
      <c r="X16" s="308">
        <f t="shared" si="1"/>
        <v>0</v>
      </c>
      <c r="Y16" s="95" t="e">
        <f t="shared" si="6"/>
        <v>#REF!</v>
      </c>
      <c r="Z16" s="95" t="e">
        <f t="shared" si="6"/>
        <v>#REF!</v>
      </c>
      <c r="AA16" s="198" t="e">
        <f t="shared" si="7"/>
        <v>#REF!</v>
      </c>
      <c r="AB16" s="308">
        <f t="shared" si="2"/>
        <v>0</v>
      </c>
      <c r="AC16" s="95" t="e">
        <f t="shared" si="8"/>
        <v>#REF!</v>
      </c>
      <c r="AD16" s="95" t="e">
        <f t="shared" si="8"/>
        <v>#REF!</v>
      </c>
      <c r="AE16" s="198" t="e">
        <f t="shared" si="15"/>
        <v>#REF!</v>
      </c>
      <c r="AF16" s="308" t="e">
        <f t="shared" si="16"/>
        <v>#REF!</v>
      </c>
    </row>
    <row r="17" spans="2:32" outlineLevel="2">
      <c r="B17" s="133"/>
      <c r="C17" s="134" t="s">
        <v>1287</v>
      </c>
      <c r="D17" s="95">
        <f t="shared" si="3"/>
        <v>0</v>
      </c>
      <c r="E17" s="95">
        <f t="shared" si="3"/>
        <v>0</v>
      </c>
      <c r="F17" s="95">
        <f t="shared" si="3"/>
        <v>0</v>
      </c>
      <c r="G17" s="95">
        <f t="shared" si="3"/>
        <v>0</v>
      </c>
      <c r="H17" s="198">
        <f t="shared" si="9"/>
        <v>0</v>
      </c>
      <c r="I17" s="95">
        <f t="shared" ref="I17:N17" si="29">I100+I181+I262+I343+I424+I505</f>
        <v>0</v>
      </c>
      <c r="J17" s="95">
        <f t="shared" si="29"/>
        <v>0</v>
      </c>
      <c r="K17" s="95">
        <f t="shared" si="29"/>
        <v>0</v>
      </c>
      <c r="L17" s="95">
        <f t="shared" si="29"/>
        <v>0</v>
      </c>
      <c r="M17" s="95">
        <f t="shared" si="29"/>
        <v>0</v>
      </c>
      <c r="N17" s="95">
        <f t="shared" si="29"/>
        <v>0</v>
      </c>
      <c r="O17" s="201">
        <f t="shared" si="11"/>
        <v>0</v>
      </c>
      <c r="P17" s="95">
        <f t="shared" ref="P17:U17" si="30">P100+P181+P262+P343+P424+P505</f>
        <v>0</v>
      </c>
      <c r="Q17" s="95">
        <f t="shared" si="30"/>
        <v>0</v>
      </c>
      <c r="R17" s="95">
        <f t="shared" si="30"/>
        <v>0</v>
      </c>
      <c r="S17" s="95">
        <f t="shared" si="30"/>
        <v>0</v>
      </c>
      <c r="T17" s="95">
        <f t="shared" si="30"/>
        <v>0</v>
      </c>
      <c r="U17" s="95">
        <f t="shared" si="30"/>
        <v>0</v>
      </c>
      <c r="V17" s="201">
        <f t="shared" si="13"/>
        <v>0</v>
      </c>
      <c r="W17" s="200">
        <f t="shared" si="14"/>
        <v>0</v>
      </c>
      <c r="X17" s="308">
        <f t="shared" si="1"/>
        <v>0</v>
      </c>
      <c r="Y17" s="95" t="e">
        <f t="shared" si="6"/>
        <v>#REF!</v>
      </c>
      <c r="Z17" s="95" t="e">
        <f t="shared" si="6"/>
        <v>#REF!</v>
      </c>
      <c r="AA17" s="198" t="e">
        <f t="shared" si="7"/>
        <v>#REF!</v>
      </c>
      <c r="AB17" s="308">
        <f t="shared" si="2"/>
        <v>0</v>
      </c>
      <c r="AC17" s="95" t="e">
        <f t="shared" si="8"/>
        <v>#REF!</v>
      </c>
      <c r="AD17" s="95" t="e">
        <f t="shared" si="8"/>
        <v>#REF!</v>
      </c>
      <c r="AE17" s="198" t="e">
        <f t="shared" si="15"/>
        <v>#REF!</v>
      </c>
      <c r="AF17" s="308" t="e">
        <f t="shared" si="16"/>
        <v>#REF!</v>
      </c>
    </row>
    <row r="18" spans="2:32" outlineLevel="2">
      <c r="B18" s="133"/>
      <c r="C18" s="134" t="s">
        <v>1288</v>
      </c>
      <c r="D18" s="95">
        <f t="shared" si="3"/>
        <v>0</v>
      </c>
      <c r="E18" s="95">
        <f t="shared" si="3"/>
        <v>0</v>
      </c>
      <c r="F18" s="95">
        <f t="shared" si="3"/>
        <v>0</v>
      </c>
      <c r="G18" s="95">
        <f t="shared" si="3"/>
        <v>0</v>
      </c>
      <c r="H18" s="198">
        <f t="shared" si="9"/>
        <v>0</v>
      </c>
      <c r="I18" s="95">
        <f t="shared" ref="I18:N18" si="31">I101+I182+I263+I344+I425+I506</f>
        <v>0</v>
      </c>
      <c r="J18" s="95">
        <f t="shared" si="31"/>
        <v>0</v>
      </c>
      <c r="K18" s="95">
        <f t="shared" si="31"/>
        <v>0</v>
      </c>
      <c r="L18" s="95">
        <f t="shared" si="31"/>
        <v>0</v>
      </c>
      <c r="M18" s="95">
        <f t="shared" si="31"/>
        <v>0</v>
      </c>
      <c r="N18" s="95">
        <f t="shared" si="31"/>
        <v>0</v>
      </c>
      <c r="O18" s="201">
        <f t="shared" si="11"/>
        <v>0</v>
      </c>
      <c r="P18" s="95">
        <f t="shared" ref="P18:U18" si="32">P101+P182+P263+P344+P425+P506</f>
        <v>0</v>
      </c>
      <c r="Q18" s="95">
        <f t="shared" si="32"/>
        <v>0</v>
      </c>
      <c r="R18" s="95">
        <f t="shared" si="32"/>
        <v>0</v>
      </c>
      <c r="S18" s="95">
        <f t="shared" si="32"/>
        <v>0</v>
      </c>
      <c r="T18" s="95">
        <f t="shared" si="32"/>
        <v>0</v>
      </c>
      <c r="U18" s="95">
        <f t="shared" si="32"/>
        <v>0</v>
      </c>
      <c r="V18" s="201">
        <f t="shared" si="13"/>
        <v>0</v>
      </c>
      <c r="W18" s="200">
        <f t="shared" si="14"/>
        <v>0</v>
      </c>
      <c r="X18" s="308">
        <f t="shared" si="1"/>
        <v>0</v>
      </c>
      <c r="Y18" s="95" t="e">
        <f t="shared" si="6"/>
        <v>#REF!</v>
      </c>
      <c r="Z18" s="95" t="e">
        <f t="shared" si="6"/>
        <v>#REF!</v>
      </c>
      <c r="AA18" s="198" t="e">
        <f t="shared" si="7"/>
        <v>#REF!</v>
      </c>
      <c r="AB18" s="308">
        <f t="shared" si="2"/>
        <v>0</v>
      </c>
      <c r="AC18" s="95" t="e">
        <f t="shared" si="8"/>
        <v>#REF!</v>
      </c>
      <c r="AD18" s="95" t="e">
        <f t="shared" si="8"/>
        <v>#REF!</v>
      </c>
      <c r="AE18" s="198" t="e">
        <f t="shared" si="15"/>
        <v>#REF!</v>
      </c>
      <c r="AF18" s="308" t="e">
        <f t="shared" si="16"/>
        <v>#REF!</v>
      </c>
    </row>
    <row r="19" spans="2:32" outlineLevel="2">
      <c r="B19" s="133"/>
      <c r="C19" s="134" t="s">
        <v>1289</v>
      </c>
      <c r="D19" s="95">
        <f t="shared" si="3"/>
        <v>1.0006949999999999</v>
      </c>
      <c r="E19" s="95">
        <f t="shared" si="3"/>
        <v>0.11656499999999999</v>
      </c>
      <c r="F19" s="95">
        <f t="shared" si="3"/>
        <v>0.39911400000000002</v>
      </c>
      <c r="G19" s="95">
        <f t="shared" si="3"/>
        <v>0.21688499999999999</v>
      </c>
      <c r="H19" s="198">
        <f t="shared" si="9"/>
        <v>1.7332589999999999</v>
      </c>
      <c r="I19" s="95">
        <f t="shared" ref="I19:N19" si="33">I102+I183+I264+I345+I426+I507</f>
        <v>0.25</v>
      </c>
      <c r="J19" s="95">
        <f t="shared" si="33"/>
        <v>0.63578474576271182</v>
      </c>
      <c r="K19" s="95">
        <f t="shared" si="33"/>
        <v>0.25</v>
      </c>
      <c r="L19" s="95">
        <f t="shared" si="33"/>
        <v>0.25</v>
      </c>
      <c r="M19" s="95">
        <f t="shared" si="33"/>
        <v>0.25</v>
      </c>
      <c r="N19" s="95">
        <f t="shared" si="33"/>
        <v>0.25</v>
      </c>
      <c r="O19" s="201">
        <f t="shared" si="11"/>
        <v>1.8857847457627117</v>
      </c>
      <c r="P19" s="95">
        <f t="shared" ref="P19:U19" si="34">P102+P183+P264+P345+P426+P507</f>
        <v>0.25</v>
      </c>
      <c r="Q19" s="95">
        <f t="shared" si="34"/>
        <v>2.1246499999999999</v>
      </c>
      <c r="R19" s="95">
        <f t="shared" si="34"/>
        <v>0.37609999999999999</v>
      </c>
      <c r="S19" s="95">
        <f t="shared" si="34"/>
        <v>0.2989</v>
      </c>
      <c r="T19" s="95">
        <f t="shared" si="34"/>
        <v>0.54674999999999996</v>
      </c>
      <c r="U19" s="95">
        <f t="shared" si="34"/>
        <v>0.38690000000000002</v>
      </c>
      <c r="V19" s="201">
        <f t="shared" si="13"/>
        <v>3.9832999999999998</v>
      </c>
      <c r="W19" s="200">
        <f t="shared" si="14"/>
        <v>5.8690847457627111</v>
      </c>
      <c r="X19" s="308">
        <f t="shared" si="1"/>
        <v>2.3861556442301532</v>
      </c>
      <c r="Y19" s="95" t="e">
        <f t="shared" si="6"/>
        <v>#REF!</v>
      </c>
      <c r="Z19" s="95" t="e">
        <f t="shared" si="6"/>
        <v>#REF!</v>
      </c>
      <c r="AA19" s="198" t="e">
        <f t="shared" si="7"/>
        <v>#REF!</v>
      </c>
      <c r="AB19" s="308" t="e">
        <f t="shared" si="2"/>
        <v>#REF!</v>
      </c>
      <c r="AC19" s="95" t="e">
        <f t="shared" si="8"/>
        <v>#REF!</v>
      </c>
      <c r="AD19" s="95" t="e">
        <f t="shared" si="8"/>
        <v>#REF!</v>
      </c>
      <c r="AE19" s="198" t="e">
        <f t="shared" si="15"/>
        <v>#REF!</v>
      </c>
      <c r="AF19" s="308" t="e">
        <f t="shared" si="16"/>
        <v>#REF!</v>
      </c>
    </row>
    <row r="20" spans="2:32" outlineLevel="2">
      <c r="B20" s="133"/>
      <c r="C20" s="134" t="s">
        <v>1290</v>
      </c>
      <c r="D20" s="95">
        <f t="shared" si="3"/>
        <v>0</v>
      </c>
      <c r="E20" s="95">
        <f t="shared" si="3"/>
        <v>0</v>
      </c>
      <c r="F20" s="95">
        <f t="shared" si="3"/>
        <v>0</v>
      </c>
      <c r="G20" s="95">
        <f t="shared" si="3"/>
        <v>0</v>
      </c>
      <c r="H20" s="198">
        <f t="shared" si="9"/>
        <v>0</v>
      </c>
      <c r="I20" s="95">
        <f t="shared" ref="I20:N20" si="35">I103+I184+I265+I346+I427+I508</f>
        <v>0</v>
      </c>
      <c r="J20" s="95">
        <f t="shared" si="35"/>
        <v>0</v>
      </c>
      <c r="K20" s="95">
        <f t="shared" si="35"/>
        <v>0</v>
      </c>
      <c r="L20" s="95">
        <f t="shared" si="35"/>
        <v>0</v>
      </c>
      <c r="M20" s="95">
        <f t="shared" si="35"/>
        <v>0</v>
      </c>
      <c r="N20" s="95">
        <f t="shared" si="35"/>
        <v>0</v>
      </c>
      <c r="O20" s="201">
        <f t="shared" si="11"/>
        <v>0</v>
      </c>
      <c r="P20" s="95">
        <f t="shared" ref="P20:U20" si="36">P103+P184+P265+P346+P427+P508</f>
        <v>0</v>
      </c>
      <c r="Q20" s="95">
        <f t="shared" si="36"/>
        <v>0</v>
      </c>
      <c r="R20" s="95">
        <f t="shared" si="36"/>
        <v>0</v>
      </c>
      <c r="S20" s="95">
        <f t="shared" si="36"/>
        <v>0</v>
      </c>
      <c r="T20" s="95">
        <f t="shared" si="36"/>
        <v>0</v>
      </c>
      <c r="U20" s="95">
        <f t="shared" si="36"/>
        <v>0</v>
      </c>
      <c r="V20" s="201">
        <f t="shared" si="13"/>
        <v>0</v>
      </c>
      <c r="W20" s="200">
        <f t="shared" si="14"/>
        <v>0</v>
      </c>
      <c r="X20" s="308">
        <f t="shared" si="1"/>
        <v>0</v>
      </c>
      <c r="Y20" s="95" t="e">
        <f t="shared" si="6"/>
        <v>#REF!</v>
      </c>
      <c r="Z20" s="95" t="e">
        <f t="shared" si="6"/>
        <v>#REF!</v>
      </c>
      <c r="AA20" s="198" t="e">
        <f t="shared" si="7"/>
        <v>#REF!</v>
      </c>
      <c r="AB20" s="308">
        <f t="shared" si="2"/>
        <v>0</v>
      </c>
      <c r="AC20" s="95" t="e">
        <f t="shared" si="8"/>
        <v>#REF!</v>
      </c>
      <c r="AD20" s="95" t="e">
        <f t="shared" si="8"/>
        <v>#REF!</v>
      </c>
      <c r="AE20" s="198" t="e">
        <f t="shared" si="15"/>
        <v>#REF!</v>
      </c>
      <c r="AF20" s="308" t="e">
        <f t="shared" si="16"/>
        <v>#REF!</v>
      </c>
    </row>
    <row r="21" spans="2:32" outlineLevel="2">
      <c r="B21" s="133"/>
      <c r="C21" s="134" t="s">
        <v>1291</v>
      </c>
      <c r="D21" s="95">
        <f t="shared" si="3"/>
        <v>0</v>
      </c>
      <c r="E21" s="95">
        <f t="shared" si="3"/>
        <v>0</v>
      </c>
      <c r="F21" s="95">
        <f t="shared" si="3"/>
        <v>0</v>
      </c>
      <c r="G21" s="95">
        <f t="shared" si="3"/>
        <v>0</v>
      </c>
      <c r="H21" s="198">
        <f t="shared" si="9"/>
        <v>0</v>
      </c>
      <c r="I21" s="95">
        <f t="shared" ref="I21:N21" si="37">I104+I185+I266+I347+I428+I509</f>
        <v>0</v>
      </c>
      <c r="J21" s="95">
        <f t="shared" si="37"/>
        <v>0</v>
      </c>
      <c r="K21" s="95">
        <f t="shared" si="37"/>
        <v>0</v>
      </c>
      <c r="L21" s="95">
        <f t="shared" si="37"/>
        <v>0</v>
      </c>
      <c r="M21" s="95">
        <f t="shared" si="37"/>
        <v>0</v>
      </c>
      <c r="N21" s="95">
        <f t="shared" si="37"/>
        <v>0</v>
      </c>
      <c r="O21" s="201">
        <f t="shared" si="11"/>
        <v>0</v>
      </c>
      <c r="P21" s="95">
        <f t="shared" ref="P21:U21" si="38">P104+P185+P266+P347+P428+P509</f>
        <v>0</v>
      </c>
      <c r="Q21" s="95">
        <f t="shared" si="38"/>
        <v>0</v>
      </c>
      <c r="R21" s="95">
        <f t="shared" si="38"/>
        <v>0</v>
      </c>
      <c r="S21" s="95">
        <f t="shared" si="38"/>
        <v>0</v>
      </c>
      <c r="T21" s="95">
        <f t="shared" si="38"/>
        <v>0</v>
      </c>
      <c r="U21" s="95">
        <f t="shared" si="38"/>
        <v>0</v>
      </c>
      <c r="V21" s="201">
        <f t="shared" si="13"/>
        <v>0</v>
      </c>
      <c r="W21" s="200">
        <f t="shared" si="14"/>
        <v>0</v>
      </c>
      <c r="X21" s="308">
        <f t="shared" si="1"/>
        <v>0</v>
      </c>
      <c r="Y21" s="95" t="e">
        <f t="shared" si="6"/>
        <v>#REF!</v>
      </c>
      <c r="Z21" s="95" t="e">
        <f t="shared" si="6"/>
        <v>#REF!</v>
      </c>
      <c r="AA21" s="198" t="e">
        <f t="shared" si="7"/>
        <v>#REF!</v>
      </c>
      <c r="AB21" s="308">
        <f t="shared" si="2"/>
        <v>0</v>
      </c>
      <c r="AC21" s="95" t="e">
        <f t="shared" si="8"/>
        <v>#REF!</v>
      </c>
      <c r="AD21" s="95" t="e">
        <f t="shared" si="8"/>
        <v>#REF!</v>
      </c>
      <c r="AE21" s="198" t="e">
        <f t="shared" si="15"/>
        <v>#REF!</v>
      </c>
      <c r="AF21" s="308" t="e">
        <f t="shared" si="16"/>
        <v>#REF!</v>
      </c>
    </row>
    <row r="22" spans="2:32" outlineLevel="2">
      <c r="B22" s="133"/>
      <c r="C22" s="134" t="s">
        <v>1292</v>
      </c>
      <c r="D22" s="95">
        <f t="shared" si="3"/>
        <v>0</v>
      </c>
      <c r="E22" s="95">
        <f t="shared" si="3"/>
        <v>0</v>
      </c>
      <c r="F22" s="95">
        <f t="shared" si="3"/>
        <v>0</v>
      </c>
      <c r="G22" s="95">
        <f t="shared" si="3"/>
        <v>0</v>
      </c>
      <c r="H22" s="198">
        <f>SUM(D22:G22)</f>
        <v>0</v>
      </c>
      <c r="I22" s="95">
        <f t="shared" ref="I22:N22" si="39">I105+I186+I267+I348+I429+I510</f>
        <v>0</v>
      </c>
      <c r="J22" s="95">
        <f t="shared" si="39"/>
        <v>0</v>
      </c>
      <c r="K22" s="95">
        <f t="shared" si="39"/>
        <v>0</v>
      </c>
      <c r="L22" s="95">
        <f t="shared" si="39"/>
        <v>0</v>
      </c>
      <c r="M22" s="95">
        <f t="shared" si="39"/>
        <v>0</v>
      </c>
      <c r="N22" s="95">
        <f t="shared" si="39"/>
        <v>0</v>
      </c>
      <c r="O22" s="201">
        <f>SUM(I22:N22)</f>
        <v>0</v>
      </c>
      <c r="P22" s="95">
        <f t="shared" ref="P22:U22" si="40">P105+P186+P267+P348+P429+P510</f>
        <v>0</v>
      </c>
      <c r="Q22" s="95">
        <f t="shared" si="40"/>
        <v>0</v>
      </c>
      <c r="R22" s="95">
        <f t="shared" si="40"/>
        <v>0</v>
      </c>
      <c r="S22" s="95">
        <f t="shared" si="40"/>
        <v>0</v>
      </c>
      <c r="T22" s="95">
        <f t="shared" si="40"/>
        <v>0</v>
      </c>
      <c r="U22" s="95">
        <f t="shared" si="40"/>
        <v>0</v>
      </c>
      <c r="V22" s="201">
        <f>SUM(P22:U22)</f>
        <v>0</v>
      </c>
      <c r="W22" s="200">
        <f>O22+V22</f>
        <v>0</v>
      </c>
      <c r="X22" s="308">
        <f t="shared" si="1"/>
        <v>0</v>
      </c>
      <c r="Y22" s="95" t="e">
        <f t="shared" si="6"/>
        <v>#REF!</v>
      </c>
      <c r="Z22" s="95" t="e">
        <f t="shared" si="6"/>
        <v>#REF!</v>
      </c>
      <c r="AA22" s="198" t="e">
        <f t="shared" si="7"/>
        <v>#REF!</v>
      </c>
      <c r="AB22" s="308">
        <f t="shared" si="2"/>
        <v>0</v>
      </c>
      <c r="AC22" s="95" t="e">
        <f t="shared" si="8"/>
        <v>#REF!</v>
      </c>
      <c r="AD22" s="95" t="e">
        <f t="shared" si="8"/>
        <v>#REF!</v>
      </c>
      <c r="AE22" s="198" t="e">
        <f t="shared" si="15"/>
        <v>#REF!</v>
      </c>
      <c r="AF22" s="308" t="e">
        <f>IF(AA22=0,0,AE22/AA22-1)</f>
        <v>#REF!</v>
      </c>
    </row>
    <row r="23" spans="2:32" outlineLevel="2">
      <c r="B23" s="133"/>
      <c r="C23" s="134" t="s">
        <v>1330</v>
      </c>
      <c r="D23" s="95">
        <f t="shared" si="3"/>
        <v>0</v>
      </c>
      <c r="E23" s="95">
        <f t="shared" si="3"/>
        <v>0</v>
      </c>
      <c r="F23" s="95">
        <f t="shared" si="3"/>
        <v>0</v>
      </c>
      <c r="G23" s="95">
        <f t="shared" si="3"/>
        <v>0</v>
      </c>
      <c r="H23" s="198">
        <f t="shared" si="9"/>
        <v>0</v>
      </c>
      <c r="I23" s="95">
        <f t="shared" ref="I23:N23" si="41">I106+I187+I268+I349+I430+I511</f>
        <v>0</v>
      </c>
      <c r="J23" s="95">
        <f t="shared" si="41"/>
        <v>0</v>
      </c>
      <c r="K23" s="95">
        <f t="shared" si="41"/>
        <v>0</v>
      </c>
      <c r="L23" s="95">
        <f t="shared" si="41"/>
        <v>0</v>
      </c>
      <c r="M23" s="95">
        <f t="shared" si="41"/>
        <v>0</v>
      </c>
      <c r="N23" s="95">
        <f t="shared" si="41"/>
        <v>0</v>
      </c>
      <c r="O23" s="201">
        <f t="shared" si="11"/>
        <v>0</v>
      </c>
      <c r="P23" s="95">
        <f t="shared" ref="P23:U23" si="42">P106+P187+P268+P349+P430+P511</f>
        <v>0</v>
      </c>
      <c r="Q23" s="95">
        <f t="shared" si="42"/>
        <v>0</v>
      </c>
      <c r="R23" s="95">
        <f t="shared" si="42"/>
        <v>0</v>
      </c>
      <c r="S23" s="95">
        <f t="shared" si="42"/>
        <v>0</v>
      </c>
      <c r="T23" s="95">
        <f t="shared" si="42"/>
        <v>0</v>
      </c>
      <c r="U23" s="95">
        <f t="shared" si="42"/>
        <v>0</v>
      </c>
      <c r="V23" s="201">
        <f t="shared" si="13"/>
        <v>0</v>
      </c>
      <c r="W23" s="200">
        <f t="shared" si="14"/>
        <v>0</v>
      </c>
      <c r="X23" s="308">
        <f t="shared" si="1"/>
        <v>0</v>
      </c>
      <c r="Y23" s="95" t="e">
        <f t="shared" si="6"/>
        <v>#REF!</v>
      </c>
      <c r="Z23" s="95" t="e">
        <f t="shared" si="6"/>
        <v>#REF!</v>
      </c>
      <c r="AA23" s="198" t="e">
        <f t="shared" si="7"/>
        <v>#REF!</v>
      </c>
      <c r="AB23" s="308">
        <f t="shared" si="2"/>
        <v>0</v>
      </c>
      <c r="AC23" s="95" t="e">
        <f t="shared" si="8"/>
        <v>#REF!</v>
      </c>
      <c r="AD23" s="95" t="e">
        <f t="shared" si="8"/>
        <v>#REF!</v>
      </c>
      <c r="AE23" s="198" t="e">
        <f t="shared" si="15"/>
        <v>#REF!</v>
      </c>
      <c r="AF23" s="308" t="e">
        <f t="shared" si="16"/>
        <v>#REF!</v>
      </c>
    </row>
    <row r="24" spans="2:32" s="132" customFormat="1" outlineLevel="1">
      <c r="B24" s="131" t="s">
        <v>957</v>
      </c>
      <c r="C24" s="131" t="s">
        <v>1295</v>
      </c>
      <c r="D24" s="198">
        <f t="shared" ref="D24:W24" si="43">SUM(D25:D43)</f>
        <v>172.68219800000003</v>
      </c>
      <c r="E24" s="198">
        <f t="shared" si="43"/>
        <v>16.546979281021763</v>
      </c>
      <c r="F24" s="198">
        <f t="shared" si="43"/>
        <v>16.275476050345212</v>
      </c>
      <c r="G24" s="198">
        <f t="shared" si="43"/>
        <v>17.163811639651541</v>
      </c>
      <c r="H24" s="198">
        <f>SUM(H25:H43)</f>
        <v>222.66846497101855</v>
      </c>
      <c r="I24" s="198">
        <f t="shared" si="43"/>
        <v>17.378978748211903</v>
      </c>
      <c r="J24" s="198">
        <f>SUM(J25:J43)</f>
        <v>22.649098424821027</v>
      </c>
      <c r="K24" s="198">
        <f t="shared" si="43"/>
        <v>22.113186484493543</v>
      </c>
      <c r="L24" s="198">
        <f t="shared" si="43"/>
        <v>17.645002062901309</v>
      </c>
      <c r="M24" s="198">
        <f t="shared" si="43"/>
        <v>18.538023419038623</v>
      </c>
      <c r="N24" s="198">
        <f t="shared" si="43"/>
        <v>20.344215103871978</v>
      </c>
      <c r="O24" s="198">
        <f t="shared" si="43"/>
        <v>118.66850424333839</v>
      </c>
      <c r="P24" s="198">
        <f t="shared" si="43"/>
        <v>24.995237248952055</v>
      </c>
      <c r="Q24" s="198">
        <f>SUM(Q25:Q43)</f>
        <v>18.863826093036497</v>
      </c>
      <c r="R24" s="198">
        <f t="shared" si="43"/>
        <v>18.714881494841848</v>
      </c>
      <c r="S24" s="198">
        <f t="shared" si="43"/>
        <v>18.321537040795803</v>
      </c>
      <c r="T24" s="198">
        <f t="shared" si="43"/>
        <v>18.627335565813024</v>
      </c>
      <c r="U24" s="198">
        <f t="shared" si="43"/>
        <v>19.879767007919007</v>
      </c>
      <c r="V24" s="198">
        <f t="shared" si="43"/>
        <v>119.40258445135824</v>
      </c>
      <c r="W24" s="198">
        <f t="shared" si="43"/>
        <v>238.07108869469661</v>
      </c>
      <c r="X24" s="199">
        <f t="shared" si="1"/>
        <v>6.9172901181506763E-2</v>
      </c>
      <c r="Y24" s="198" t="e">
        <f>SUM(Y25:Y43)</f>
        <v>#REF!</v>
      </c>
      <c r="Z24" s="198" t="e">
        <f>SUM(Z25:Z43)</f>
        <v>#REF!</v>
      </c>
      <c r="AA24" s="198" t="e">
        <f>SUM(AA25:AA43)</f>
        <v>#REF!</v>
      </c>
      <c r="AB24" s="199" t="e">
        <f t="shared" si="2"/>
        <v>#REF!</v>
      </c>
      <c r="AC24" s="198" t="e">
        <f>SUM(AC25:AC43)</f>
        <v>#REF!</v>
      </c>
      <c r="AD24" s="198" t="e">
        <f>SUM(AD25:AD43)</f>
        <v>#REF!</v>
      </c>
      <c r="AE24" s="198" t="e">
        <f>SUM(AE25:AE43)</f>
        <v>#REF!</v>
      </c>
      <c r="AF24" s="199" t="e">
        <f>IF(AA24=0,0,AE24/AA24-1)</f>
        <v>#REF!</v>
      </c>
    </row>
    <row r="25" spans="2:32" outlineLevel="2">
      <c r="B25" s="133"/>
      <c r="C25" s="134" t="s">
        <v>1296</v>
      </c>
      <c r="D25" s="95">
        <f t="shared" ref="D25:G43" si="44">D108+D189+D270+D351+D432+D513</f>
        <v>16.799683999999999</v>
      </c>
      <c r="E25" s="95">
        <f t="shared" si="44"/>
        <v>1.4</v>
      </c>
      <c r="F25" s="95">
        <f t="shared" si="44"/>
        <v>1.4</v>
      </c>
      <c r="G25" s="95">
        <f t="shared" si="44"/>
        <v>1.4</v>
      </c>
      <c r="H25" s="198">
        <f t="shared" ref="H25:H43" si="45">SUM(D25:G25)</f>
        <v>20.999683999999995</v>
      </c>
      <c r="I25" s="95">
        <f t="shared" ref="I25:N25" si="46">I108+I189+I270+I351+I432+I513</f>
        <v>1.6398133106980826</v>
      </c>
      <c r="J25" s="95">
        <f t="shared" si="46"/>
        <v>1.4772535411619168</v>
      </c>
      <c r="K25" s="95">
        <f t="shared" si="46"/>
        <v>1.5531587886376923</v>
      </c>
      <c r="L25" s="95">
        <f t="shared" si="46"/>
        <v>1.5861547568020054</v>
      </c>
      <c r="M25" s="95">
        <f t="shared" si="46"/>
        <v>1.7190425555095117</v>
      </c>
      <c r="N25" s="95">
        <f t="shared" si="46"/>
        <v>1.5390499997937026</v>
      </c>
      <c r="O25" s="201">
        <f t="shared" ref="O25:O43" si="47">SUM(I25:N25)</f>
        <v>9.5144729526029117</v>
      </c>
      <c r="P25" s="95">
        <f t="shared" ref="P25:U25" si="48">P108+P189+P270+P351+P432+P513</f>
        <v>1.5078113708486713</v>
      </c>
      <c r="Q25" s="95">
        <f t="shared" si="48"/>
        <v>1.3735999999999999</v>
      </c>
      <c r="R25" s="95">
        <f t="shared" si="48"/>
        <v>1.3735999999999999</v>
      </c>
      <c r="S25" s="95">
        <f t="shared" si="48"/>
        <v>1.3735999999999999</v>
      </c>
      <c r="T25" s="95">
        <f t="shared" si="48"/>
        <v>1.3735999999999999</v>
      </c>
      <c r="U25" s="95">
        <f t="shared" si="48"/>
        <v>1.3735999999999999</v>
      </c>
      <c r="V25" s="201">
        <f t="shared" ref="V25:V43" si="49">SUM(P25:U25)</f>
        <v>8.3758113708486714</v>
      </c>
      <c r="W25" s="200">
        <f t="shared" ref="W25:W43" si="50">O25+V25</f>
        <v>17.890284323451581</v>
      </c>
      <c r="X25" s="308">
        <f t="shared" si="1"/>
        <v>-0.14806887934829949</v>
      </c>
      <c r="Y25" s="95" t="e">
        <f t="shared" ref="Y25:Z43" si="51">Y108+Y189+Y270+Y351+Y432+Y513</f>
        <v>#REF!</v>
      </c>
      <c r="Z25" s="95" t="e">
        <f t="shared" si="51"/>
        <v>#REF!</v>
      </c>
      <c r="AA25" s="198" t="e">
        <f t="shared" si="7"/>
        <v>#REF!</v>
      </c>
      <c r="AB25" s="308" t="e">
        <f t="shared" si="2"/>
        <v>#REF!</v>
      </c>
      <c r="AC25" s="95" t="e">
        <f t="shared" ref="AC25:AD43" si="52">AC108+AC189+AC270+AC351+AC432+AC513</f>
        <v>#REF!</v>
      </c>
      <c r="AD25" s="95" t="e">
        <f t="shared" si="52"/>
        <v>#REF!</v>
      </c>
      <c r="AE25" s="198" t="e">
        <f t="shared" ref="AE25:AE43" si="53">AC25+AD25</f>
        <v>#REF!</v>
      </c>
      <c r="AF25" s="308" t="e">
        <f t="shared" ref="AF25:AF43" si="54">IF(AA25=0,0,AE25/AA25-1)</f>
        <v>#REF!</v>
      </c>
    </row>
    <row r="26" spans="2:32" outlineLevel="2">
      <c r="B26" s="133"/>
      <c r="C26" s="134" t="s">
        <v>1297</v>
      </c>
      <c r="D26" s="95">
        <f t="shared" si="44"/>
        <v>0</v>
      </c>
      <c r="E26" s="95">
        <f t="shared" si="44"/>
        <v>0</v>
      </c>
      <c r="F26" s="95">
        <f t="shared" si="44"/>
        <v>0</v>
      </c>
      <c r="G26" s="95">
        <f t="shared" si="44"/>
        <v>0</v>
      </c>
      <c r="H26" s="198">
        <f t="shared" si="45"/>
        <v>0</v>
      </c>
      <c r="I26" s="95">
        <f t="shared" ref="I26:N26" si="55">I109+I190+I271+I352+I433+I514</f>
        <v>0</v>
      </c>
      <c r="J26" s="95">
        <f t="shared" si="55"/>
        <v>0</v>
      </c>
      <c r="K26" s="95">
        <f t="shared" si="55"/>
        <v>0</v>
      </c>
      <c r="L26" s="95">
        <f t="shared" si="55"/>
        <v>0</v>
      </c>
      <c r="M26" s="95">
        <f t="shared" si="55"/>
        <v>0</v>
      </c>
      <c r="N26" s="95">
        <f t="shared" si="55"/>
        <v>0</v>
      </c>
      <c r="O26" s="201">
        <f t="shared" si="47"/>
        <v>0</v>
      </c>
      <c r="P26" s="95">
        <f t="shared" ref="P26:U26" si="56">P109+P190+P271+P352+P433+P514</f>
        <v>0</v>
      </c>
      <c r="Q26" s="95">
        <f t="shared" si="56"/>
        <v>0</v>
      </c>
      <c r="R26" s="95">
        <f t="shared" si="56"/>
        <v>0</v>
      </c>
      <c r="S26" s="95">
        <f t="shared" si="56"/>
        <v>0</v>
      </c>
      <c r="T26" s="95">
        <f t="shared" si="56"/>
        <v>0</v>
      </c>
      <c r="U26" s="95">
        <f t="shared" si="56"/>
        <v>0</v>
      </c>
      <c r="V26" s="201">
        <f t="shared" si="49"/>
        <v>0</v>
      </c>
      <c r="W26" s="200">
        <f t="shared" si="50"/>
        <v>0</v>
      </c>
      <c r="X26" s="308">
        <f t="shared" si="1"/>
        <v>0</v>
      </c>
      <c r="Y26" s="95" t="e">
        <f t="shared" si="51"/>
        <v>#REF!</v>
      </c>
      <c r="Z26" s="95" t="e">
        <f t="shared" si="51"/>
        <v>#REF!</v>
      </c>
      <c r="AA26" s="198" t="e">
        <f t="shared" si="7"/>
        <v>#REF!</v>
      </c>
      <c r="AB26" s="308">
        <f t="shared" si="2"/>
        <v>0</v>
      </c>
      <c r="AC26" s="95" t="e">
        <f t="shared" si="52"/>
        <v>#REF!</v>
      </c>
      <c r="AD26" s="95" t="e">
        <f t="shared" si="52"/>
        <v>#REF!</v>
      </c>
      <c r="AE26" s="198" t="e">
        <f t="shared" si="53"/>
        <v>#REF!</v>
      </c>
      <c r="AF26" s="308" t="e">
        <f t="shared" si="54"/>
        <v>#REF!</v>
      </c>
    </row>
    <row r="27" spans="2:32" outlineLevel="2">
      <c r="B27" s="133"/>
      <c r="C27" s="134" t="s">
        <v>1298</v>
      </c>
      <c r="D27" s="95">
        <f t="shared" si="44"/>
        <v>0</v>
      </c>
      <c r="E27" s="95">
        <f t="shared" si="44"/>
        <v>0</v>
      </c>
      <c r="F27" s="95">
        <f t="shared" si="44"/>
        <v>0</v>
      </c>
      <c r="G27" s="95">
        <f t="shared" si="44"/>
        <v>0</v>
      </c>
      <c r="H27" s="198">
        <f t="shared" si="45"/>
        <v>0</v>
      </c>
      <c r="I27" s="95">
        <f t="shared" ref="I27:N27" si="57">I110+I191+I272+I353+I434+I515</f>
        <v>0</v>
      </c>
      <c r="J27" s="95">
        <f t="shared" si="57"/>
        <v>0</v>
      </c>
      <c r="K27" s="95">
        <f t="shared" si="57"/>
        <v>0</v>
      </c>
      <c r="L27" s="95">
        <f t="shared" si="57"/>
        <v>0</v>
      </c>
      <c r="M27" s="95">
        <f t="shared" si="57"/>
        <v>0</v>
      </c>
      <c r="N27" s="95">
        <f t="shared" si="57"/>
        <v>0</v>
      </c>
      <c r="O27" s="201">
        <f t="shared" si="47"/>
        <v>0</v>
      </c>
      <c r="P27" s="95">
        <f t="shared" ref="P27:U27" si="58">P110+P191+P272+P353+P434+P515</f>
        <v>0</v>
      </c>
      <c r="Q27" s="95">
        <f t="shared" si="58"/>
        <v>0</v>
      </c>
      <c r="R27" s="95">
        <f t="shared" si="58"/>
        <v>0</v>
      </c>
      <c r="S27" s="95">
        <f t="shared" si="58"/>
        <v>0</v>
      </c>
      <c r="T27" s="95">
        <f t="shared" si="58"/>
        <v>0</v>
      </c>
      <c r="U27" s="95">
        <f t="shared" si="58"/>
        <v>0</v>
      </c>
      <c r="V27" s="201">
        <f t="shared" si="49"/>
        <v>0</v>
      </c>
      <c r="W27" s="200">
        <f t="shared" si="50"/>
        <v>0</v>
      </c>
      <c r="X27" s="308">
        <f t="shared" si="1"/>
        <v>0</v>
      </c>
      <c r="Y27" s="95" t="e">
        <f t="shared" si="51"/>
        <v>#REF!</v>
      </c>
      <c r="Z27" s="95" t="e">
        <f t="shared" si="51"/>
        <v>#REF!</v>
      </c>
      <c r="AA27" s="198" t="e">
        <f t="shared" si="7"/>
        <v>#REF!</v>
      </c>
      <c r="AB27" s="308">
        <f t="shared" si="2"/>
        <v>0</v>
      </c>
      <c r="AC27" s="95" t="e">
        <f t="shared" si="52"/>
        <v>#REF!</v>
      </c>
      <c r="AD27" s="95" t="e">
        <f t="shared" si="52"/>
        <v>#REF!</v>
      </c>
      <c r="AE27" s="198" t="e">
        <f t="shared" si="53"/>
        <v>#REF!</v>
      </c>
      <c r="AF27" s="308" t="e">
        <f t="shared" si="54"/>
        <v>#REF!</v>
      </c>
    </row>
    <row r="28" spans="2:32" outlineLevel="2">
      <c r="B28" s="133"/>
      <c r="C28" s="134" t="s">
        <v>1299</v>
      </c>
      <c r="D28" s="95">
        <f t="shared" si="44"/>
        <v>0</v>
      </c>
      <c r="E28" s="95">
        <f t="shared" si="44"/>
        <v>0</v>
      </c>
      <c r="F28" s="95">
        <f t="shared" si="44"/>
        <v>0</v>
      </c>
      <c r="G28" s="95">
        <f t="shared" si="44"/>
        <v>0</v>
      </c>
      <c r="H28" s="198">
        <f t="shared" si="45"/>
        <v>0</v>
      </c>
      <c r="I28" s="95">
        <f t="shared" ref="I28:N28" si="59">I111+I192+I273+I354+I435+I516</f>
        <v>0</v>
      </c>
      <c r="J28" s="95">
        <f t="shared" si="59"/>
        <v>0</v>
      </c>
      <c r="K28" s="95">
        <f t="shared" si="59"/>
        <v>0</v>
      </c>
      <c r="L28" s="95">
        <f t="shared" si="59"/>
        <v>0</v>
      </c>
      <c r="M28" s="95">
        <f t="shared" si="59"/>
        <v>0</v>
      </c>
      <c r="N28" s="95">
        <f t="shared" si="59"/>
        <v>0</v>
      </c>
      <c r="O28" s="201">
        <f t="shared" si="47"/>
        <v>0</v>
      </c>
      <c r="P28" s="95">
        <f t="shared" ref="P28:U28" si="60">P111+P192+P273+P354+P435+P516</f>
        <v>0</v>
      </c>
      <c r="Q28" s="95">
        <f t="shared" si="60"/>
        <v>0</v>
      </c>
      <c r="R28" s="95">
        <f t="shared" si="60"/>
        <v>0</v>
      </c>
      <c r="S28" s="95">
        <f t="shared" si="60"/>
        <v>0</v>
      </c>
      <c r="T28" s="95">
        <f t="shared" si="60"/>
        <v>0</v>
      </c>
      <c r="U28" s="95">
        <f t="shared" si="60"/>
        <v>0</v>
      </c>
      <c r="V28" s="201">
        <f t="shared" si="49"/>
        <v>0</v>
      </c>
      <c r="W28" s="200">
        <f t="shared" si="50"/>
        <v>0</v>
      </c>
      <c r="X28" s="308">
        <f t="shared" si="1"/>
        <v>0</v>
      </c>
      <c r="Y28" s="95" t="e">
        <f t="shared" si="51"/>
        <v>#REF!</v>
      </c>
      <c r="Z28" s="95" t="e">
        <f t="shared" si="51"/>
        <v>#REF!</v>
      </c>
      <c r="AA28" s="198" t="e">
        <f t="shared" si="7"/>
        <v>#REF!</v>
      </c>
      <c r="AB28" s="308">
        <f t="shared" si="2"/>
        <v>0</v>
      </c>
      <c r="AC28" s="95" t="e">
        <f t="shared" si="52"/>
        <v>#REF!</v>
      </c>
      <c r="AD28" s="95" t="e">
        <f t="shared" si="52"/>
        <v>#REF!</v>
      </c>
      <c r="AE28" s="198" t="e">
        <f t="shared" si="53"/>
        <v>#REF!</v>
      </c>
      <c r="AF28" s="308" t="e">
        <f t="shared" si="54"/>
        <v>#REF!</v>
      </c>
    </row>
    <row r="29" spans="2:32" outlineLevel="2">
      <c r="B29" s="133"/>
      <c r="C29" s="134" t="s">
        <v>1300</v>
      </c>
      <c r="D29" s="95">
        <f t="shared" si="44"/>
        <v>0</v>
      </c>
      <c r="E29" s="95">
        <f t="shared" si="44"/>
        <v>0</v>
      </c>
      <c r="F29" s="95">
        <f t="shared" si="44"/>
        <v>0</v>
      </c>
      <c r="G29" s="95">
        <f t="shared" si="44"/>
        <v>0</v>
      </c>
      <c r="H29" s="198">
        <f t="shared" si="45"/>
        <v>0</v>
      </c>
      <c r="I29" s="95">
        <f t="shared" ref="I29:N29" si="61">I112+I193+I274+I355+I436+I517</f>
        <v>0</v>
      </c>
      <c r="J29" s="95">
        <f t="shared" si="61"/>
        <v>0</v>
      </c>
      <c r="K29" s="95">
        <f t="shared" si="61"/>
        <v>0</v>
      </c>
      <c r="L29" s="95">
        <f t="shared" si="61"/>
        <v>0</v>
      </c>
      <c r="M29" s="95">
        <f t="shared" si="61"/>
        <v>0</v>
      </c>
      <c r="N29" s="95">
        <f t="shared" si="61"/>
        <v>0</v>
      </c>
      <c r="O29" s="201">
        <f t="shared" si="47"/>
        <v>0</v>
      </c>
      <c r="P29" s="95">
        <f t="shared" ref="P29:U29" si="62">P112+P193+P274+P355+P436+P517</f>
        <v>0</v>
      </c>
      <c r="Q29" s="95">
        <f t="shared" si="62"/>
        <v>0</v>
      </c>
      <c r="R29" s="95">
        <f t="shared" si="62"/>
        <v>0</v>
      </c>
      <c r="S29" s="95">
        <f t="shared" si="62"/>
        <v>0</v>
      </c>
      <c r="T29" s="95">
        <f t="shared" si="62"/>
        <v>0</v>
      </c>
      <c r="U29" s="95">
        <f t="shared" si="62"/>
        <v>0</v>
      </c>
      <c r="V29" s="201">
        <f t="shared" si="49"/>
        <v>0</v>
      </c>
      <c r="W29" s="200">
        <f t="shared" si="50"/>
        <v>0</v>
      </c>
      <c r="X29" s="308">
        <f t="shared" si="1"/>
        <v>0</v>
      </c>
      <c r="Y29" s="95" t="e">
        <f t="shared" si="51"/>
        <v>#REF!</v>
      </c>
      <c r="Z29" s="95" t="e">
        <f t="shared" si="51"/>
        <v>#REF!</v>
      </c>
      <c r="AA29" s="198" t="e">
        <f t="shared" si="7"/>
        <v>#REF!</v>
      </c>
      <c r="AB29" s="308">
        <f t="shared" si="2"/>
        <v>0</v>
      </c>
      <c r="AC29" s="95" t="e">
        <f t="shared" si="52"/>
        <v>#REF!</v>
      </c>
      <c r="AD29" s="95" t="e">
        <f t="shared" si="52"/>
        <v>#REF!</v>
      </c>
      <c r="AE29" s="198" t="e">
        <f t="shared" si="53"/>
        <v>#REF!</v>
      </c>
      <c r="AF29" s="308" t="e">
        <f t="shared" si="54"/>
        <v>#REF!</v>
      </c>
    </row>
    <row r="30" spans="2:32" outlineLevel="2">
      <c r="B30" s="133"/>
      <c r="C30" s="134" t="s">
        <v>1301</v>
      </c>
      <c r="D30" s="95">
        <f t="shared" si="44"/>
        <v>0</v>
      </c>
      <c r="E30" s="95">
        <f t="shared" si="44"/>
        <v>0</v>
      </c>
      <c r="F30" s="95">
        <f t="shared" si="44"/>
        <v>0</v>
      </c>
      <c r="G30" s="95">
        <f t="shared" si="44"/>
        <v>0</v>
      </c>
      <c r="H30" s="198">
        <f t="shared" si="45"/>
        <v>0</v>
      </c>
      <c r="I30" s="95">
        <f t="shared" ref="I30:N30" si="63">I113+I194+I275+I356+I437+I518</f>
        <v>0</v>
      </c>
      <c r="J30" s="95">
        <f t="shared" si="63"/>
        <v>0</v>
      </c>
      <c r="K30" s="95">
        <f t="shared" si="63"/>
        <v>0</v>
      </c>
      <c r="L30" s="95">
        <f t="shared" si="63"/>
        <v>0</v>
      </c>
      <c r="M30" s="95">
        <f t="shared" si="63"/>
        <v>0</v>
      </c>
      <c r="N30" s="95">
        <f t="shared" si="63"/>
        <v>0</v>
      </c>
      <c r="O30" s="201">
        <f t="shared" si="47"/>
        <v>0</v>
      </c>
      <c r="P30" s="95">
        <f t="shared" ref="P30:U30" si="64">P113+P194+P275+P356+P437+P518</f>
        <v>0</v>
      </c>
      <c r="Q30" s="95">
        <f t="shared" si="64"/>
        <v>0</v>
      </c>
      <c r="R30" s="95">
        <f t="shared" si="64"/>
        <v>0</v>
      </c>
      <c r="S30" s="95">
        <f t="shared" si="64"/>
        <v>0</v>
      </c>
      <c r="T30" s="95">
        <f t="shared" si="64"/>
        <v>0</v>
      </c>
      <c r="U30" s="95">
        <f t="shared" si="64"/>
        <v>0</v>
      </c>
      <c r="V30" s="201">
        <f t="shared" si="49"/>
        <v>0</v>
      </c>
      <c r="W30" s="200">
        <f t="shared" si="50"/>
        <v>0</v>
      </c>
      <c r="X30" s="308">
        <f t="shared" si="1"/>
        <v>0</v>
      </c>
      <c r="Y30" s="95" t="e">
        <f t="shared" si="51"/>
        <v>#REF!</v>
      </c>
      <c r="Z30" s="95" t="e">
        <f t="shared" si="51"/>
        <v>#REF!</v>
      </c>
      <c r="AA30" s="198" t="e">
        <f t="shared" si="7"/>
        <v>#REF!</v>
      </c>
      <c r="AB30" s="308">
        <f t="shared" si="2"/>
        <v>0</v>
      </c>
      <c r="AC30" s="95" t="e">
        <f t="shared" si="52"/>
        <v>#REF!</v>
      </c>
      <c r="AD30" s="95" t="e">
        <f t="shared" si="52"/>
        <v>#REF!</v>
      </c>
      <c r="AE30" s="198" t="e">
        <f t="shared" si="53"/>
        <v>#REF!</v>
      </c>
      <c r="AF30" s="308" t="e">
        <f t="shared" si="54"/>
        <v>#REF!</v>
      </c>
    </row>
    <row r="31" spans="2:32" outlineLevel="2">
      <c r="B31" s="133"/>
      <c r="C31" s="134" t="s">
        <v>1302</v>
      </c>
      <c r="D31" s="95">
        <f t="shared" si="44"/>
        <v>106.911817</v>
      </c>
      <c r="E31" s="95">
        <f t="shared" si="44"/>
        <v>9.15</v>
      </c>
      <c r="F31" s="95">
        <f t="shared" si="44"/>
        <v>9.15</v>
      </c>
      <c r="G31" s="95">
        <f t="shared" si="44"/>
        <v>11.65</v>
      </c>
      <c r="H31" s="198">
        <f t="shared" si="45"/>
        <v>136.861817</v>
      </c>
      <c r="I31" s="95">
        <f t="shared" ref="I31:N31" si="65">I114+I195+I276+I357+I438+I519</f>
        <v>10.15</v>
      </c>
      <c r="J31" s="95">
        <f t="shared" si="65"/>
        <v>11.15</v>
      </c>
      <c r="K31" s="95">
        <f t="shared" si="65"/>
        <v>10.65</v>
      </c>
      <c r="L31" s="95">
        <f t="shared" si="65"/>
        <v>10.65</v>
      </c>
      <c r="M31" s="95">
        <f t="shared" si="65"/>
        <v>10.65</v>
      </c>
      <c r="N31" s="95">
        <f t="shared" si="65"/>
        <v>10.65</v>
      </c>
      <c r="O31" s="201">
        <f t="shared" si="47"/>
        <v>63.9</v>
      </c>
      <c r="P31" s="95">
        <f t="shared" ref="P31:U31" si="66">P114+P195+P276+P357+P438+P519</f>
        <v>10.65</v>
      </c>
      <c r="Q31" s="95">
        <f t="shared" si="66"/>
        <v>10.65</v>
      </c>
      <c r="R31" s="95">
        <f t="shared" si="66"/>
        <v>10.65</v>
      </c>
      <c r="S31" s="95">
        <f t="shared" si="66"/>
        <v>10.65</v>
      </c>
      <c r="T31" s="95">
        <f t="shared" si="66"/>
        <v>10.65</v>
      </c>
      <c r="U31" s="95">
        <f t="shared" si="66"/>
        <v>13.65</v>
      </c>
      <c r="V31" s="201">
        <f t="shared" si="49"/>
        <v>66.900000000000006</v>
      </c>
      <c r="W31" s="200">
        <f t="shared" si="50"/>
        <v>130.80000000000001</v>
      </c>
      <c r="X31" s="308">
        <f t="shared" si="1"/>
        <v>-4.429151338828119E-2</v>
      </c>
      <c r="Y31" s="95" t="e">
        <f t="shared" si="51"/>
        <v>#REF!</v>
      </c>
      <c r="Z31" s="95" t="e">
        <f t="shared" si="51"/>
        <v>#REF!</v>
      </c>
      <c r="AA31" s="198" t="e">
        <f t="shared" si="7"/>
        <v>#REF!</v>
      </c>
      <c r="AB31" s="308" t="e">
        <f t="shared" si="2"/>
        <v>#REF!</v>
      </c>
      <c r="AC31" s="95" t="e">
        <f t="shared" si="52"/>
        <v>#REF!</v>
      </c>
      <c r="AD31" s="95" t="e">
        <f t="shared" si="52"/>
        <v>#REF!</v>
      </c>
      <c r="AE31" s="198" t="e">
        <f t="shared" si="53"/>
        <v>#REF!</v>
      </c>
      <c r="AF31" s="308" t="e">
        <f t="shared" si="54"/>
        <v>#REF!</v>
      </c>
    </row>
    <row r="32" spans="2:32" outlineLevel="2">
      <c r="B32" s="133"/>
      <c r="C32" s="134" t="s">
        <v>1303</v>
      </c>
      <c r="D32" s="95">
        <f t="shared" si="44"/>
        <v>0</v>
      </c>
      <c r="E32" s="95">
        <f t="shared" si="44"/>
        <v>0</v>
      </c>
      <c r="F32" s="95">
        <f t="shared" si="44"/>
        <v>0</v>
      </c>
      <c r="G32" s="95">
        <f t="shared" si="44"/>
        <v>0</v>
      </c>
      <c r="H32" s="198">
        <f t="shared" si="45"/>
        <v>0</v>
      </c>
      <c r="I32" s="95">
        <f t="shared" ref="I32:N32" si="67">I115+I196+I277+I358+I439+I520</f>
        <v>0</v>
      </c>
      <c r="J32" s="95">
        <f t="shared" si="67"/>
        <v>0</v>
      </c>
      <c r="K32" s="95">
        <f t="shared" si="67"/>
        <v>0</v>
      </c>
      <c r="L32" s="95">
        <f t="shared" si="67"/>
        <v>0</v>
      </c>
      <c r="M32" s="95">
        <f t="shared" si="67"/>
        <v>0</v>
      </c>
      <c r="N32" s="95">
        <f t="shared" si="67"/>
        <v>0</v>
      </c>
      <c r="O32" s="201">
        <f t="shared" si="47"/>
        <v>0</v>
      </c>
      <c r="P32" s="95">
        <f t="shared" ref="P32:U32" si="68">P115+P196+P277+P358+P439+P520</f>
        <v>0</v>
      </c>
      <c r="Q32" s="95">
        <f t="shared" si="68"/>
        <v>0</v>
      </c>
      <c r="R32" s="95">
        <f t="shared" si="68"/>
        <v>0</v>
      </c>
      <c r="S32" s="95">
        <f t="shared" si="68"/>
        <v>0</v>
      </c>
      <c r="T32" s="95">
        <f t="shared" si="68"/>
        <v>0</v>
      </c>
      <c r="U32" s="95">
        <f t="shared" si="68"/>
        <v>0</v>
      </c>
      <c r="V32" s="201">
        <f t="shared" si="49"/>
        <v>0</v>
      </c>
      <c r="W32" s="200">
        <f t="shared" si="50"/>
        <v>0</v>
      </c>
      <c r="X32" s="308">
        <f t="shared" si="1"/>
        <v>0</v>
      </c>
      <c r="Y32" s="95" t="e">
        <f t="shared" si="51"/>
        <v>#REF!</v>
      </c>
      <c r="Z32" s="95" t="e">
        <f t="shared" si="51"/>
        <v>#REF!</v>
      </c>
      <c r="AA32" s="198" t="e">
        <f t="shared" si="7"/>
        <v>#REF!</v>
      </c>
      <c r="AB32" s="308">
        <f t="shared" si="2"/>
        <v>0</v>
      </c>
      <c r="AC32" s="95" t="e">
        <f t="shared" si="52"/>
        <v>#REF!</v>
      </c>
      <c r="AD32" s="95" t="e">
        <f t="shared" si="52"/>
        <v>#REF!</v>
      </c>
      <c r="AE32" s="198" t="e">
        <f t="shared" si="53"/>
        <v>#REF!</v>
      </c>
      <c r="AF32" s="308" t="e">
        <f t="shared" si="54"/>
        <v>#REF!</v>
      </c>
    </row>
    <row r="33" spans="2:32" outlineLevel="2">
      <c r="B33" s="133"/>
      <c r="C33" s="134" t="s">
        <v>1304</v>
      </c>
      <c r="D33" s="95">
        <f t="shared" si="44"/>
        <v>9.1996760000000002</v>
      </c>
      <c r="E33" s="95">
        <f t="shared" si="44"/>
        <v>1.85</v>
      </c>
      <c r="F33" s="95">
        <f t="shared" si="44"/>
        <v>1.6</v>
      </c>
      <c r="G33" s="95">
        <f t="shared" si="44"/>
        <v>0</v>
      </c>
      <c r="H33" s="198">
        <f t="shared" si="45"/>
        <v>12.649675999999999</v>
      </c>
      <c r="I33" s="95">
        <f t="shared" ref="I33:N33" si="69">I116+I197+I278+I359+I440+I521</f>
        <v>1.4</v>
      </c>
      <c r="J33" s="95">
        <f t="shared" si="69"/>
        <v>5</v>
      </c>
      <c r="K33" s="95">
        <f t="shared" si="69"/>
        <v>5.3</v>
      </c>
      <c r="L33" s="95">
        <f t="shared" si="69"/>
        <v>0.6</v>
      </c>
      <c r="M33" s="95">
        <f t="shared" si="69"/>
        <v>1.1000000000000001</v>
      </c>
      <c r="N33" s="95">
        <f t="shared" si="69"/>
        <v>3.2</v>
      </c>
      <c r="O33" s="201">
        <f t="shared" si="47"/>
        <v>16.599999999999998</v>
      </c>
      <c r="P33" s="95">
        <f t="shared" ref="P33:U33" si="70">P116+P197+P278+P359+P440+P521</f>
        <v>7.6</v>
      </c>
      <c r="Q33" s="95">
        <f t="shared" si="70"/>
        <v>2</v>
      </c>
      <c r="R33" s="95">
        <f t="shared" si="70"/>
        <v>1.1000000000000001</v>
      </c>
      <c r="S33" s="95">
        <f t="shared" si="70"/>
        <v>1.4</v>
      </c>
      <c r="T33" s="95">
        <f t="shared" si="70"/>
        <v>1.7</v>
      </c>
      <c r="U33" s="95">
        <f t="shared" si="70"/>
        <v>0</v>
      </c>
      <c r="V33" s="201">
        <f t="shared" si="49"/>
        <v>13.799999999999999</v>
      </c>
      <c r="W33" s="200">
        <f t="shared" si="50"/>
        <v>30.4</v>
      </c>
      <c r="X33" s="308">
        <f t="shared" si="1"/>
        <v>1.4032236082568437</v>
      </c>
      <c r="Y33" s="95" t="e">
        <f t="shared" si="51"/>
        <v>#REF!</v>
      </c>
      <c r="Z33" s="95" t="e">
        <f t="shared" si="51"/>
        <v>#REF!</v>
      </c>
      <c r="AA33" s="198" t="e">
        <f t="shared" si="7"/>
        <v>#REF!</v>
      </c>
      <c r="AB33" s="308" t="e">
        <f t="shared" si="2"/>
        <v>#REF!</v>
      </c>
      <c r="AC33" s="95" t="e">
        <f t="shared" si="52"/>
        <v>#REF!</v>
      </c>
      <c r="AD33" s="95" t="e">
        <f t="shared" si="52"/>
        <v>#REF!</v>
      </c>
      <c r="AE33" s="198" t="e">
        <f t="shared" si="53"/>
        <v>#REF!</v>
      </c>
      <c r="AF33" s="308" t="e">
        <f t="shared" si="54"/>
        <v>#REF!</v>
      </c>
    </row>
    <row r="34" spans="2:32" outlineLevel="2">
      <c r="B34" s="133"/>
      <c r="C34" s="134" t="s">
        <v>1305</v>
      </c>
      <c r="D34" s="95">
        <f t="shared" si="44"/>
        <v>7.5379500000000004</v>
      </c>
      <c r="E34" s="95">
        <f t="shared" si="44"/>
        <v>1.1000000000000001</v>
      </c>
      <c r="F34" s="95">
        <f t="shared" si="44"/>
        <v>1.1000000000000001</v>
      </c>
      <c r="G34" s="95">
        <f t="shared" si="44"/>
        <v>1.1000000000000001</v>
      </c>
      <c r="H34" s="198">
        <f t="shared" si="45"/>
        <v>10.837949999999999</v>
      </c>
      <c r="I34" s="95">
        <f t="shared" ref="I34:N34" si="71">I117+I198+I279+I360+I441+I522</f>
        <v>0.78</v>
      </c>
      <c r="J34" s="95">
        <f t="shared" si="71"/>
        <v>0.6</v>
      </c>
      <c r="K34" s="95">
        <f t="shared" si="71"/>
        <v>1.2</v>
      </c>
      <c r="L34" s="95">
        <f t="shared" si="71"/>
        <v>1.2</v>
      </c>
      <c r="M34" s="95">
        <f t="shared" si="71"/>
        <v>1</v>
      </c>
      <c r="N34" s="95">
        <f t="shared" si="71"/>
        <v>1.2</v>
      </c>
      <c r="O34" s="201">
        <f t="shared" si="47"/>
        <v>5.98</v>
      </c>
      <c r="P34" s="95">
        <f t="shared" ref="P34:U34" si="72">P117+P198+P279+P360+P441+P522</f>
        <v>1.5</v>
      </c>
      <c r="Q34" s="95">
        <f t="shared" si="72"/>
        <v>1.3</v>
      </c>
      <c r="R34" s="95">
        <f t="shared" si="72"/>
        <v>1.3</v>
      </c>
      <c r="S34" s="95">
        <f t="shared" si="72"/>
        <v>1.3</v>
      </c>
      <c r="T34" s="95">
        <f t="shared" si="72"/>
        <v>1.3</v>
      </c>
      <c r="U34" s="95">
        <f t="shared" si="72"/>
        <v>1.3</v>
      </c>
      <c r="V34" s="201">
        <f t="shared" si="49"/>
        <v>7.9999999999999991</v>
      </c>
      <c r="W34" s="200">
        <f t="shared" si="50"/>
        <v>13.98</v>
      </c>
      <c r="X34" s="308">
        <f t="shared" si="1"/>
        <v>0.28991183757075834</v>
      </c>
      <c r="Y34" s="95" t="e">
        <f t="shared" si="51"/>
        <v>#REF!</v>
      </c>
      <c r="Z34" s="95" t="e">
        <f t="shared" si="51"/>
        <v>#REF!</v>
      </c>
      <c r="AA34" s="198" t="e">
        <f t="shared" si="7"/>
        <v>#REF!</v>
      </c>
      <c r="AB34" s="308" t="e">
        <f t="shared" si="2"/>
        <v>#REF!</v>
      </c>
      <c r="AC34" s="95" t="e">
        <f t="shared" si="52"/>
        <v>#REF!</v>
      </c>
      <c r="AD34" s="95" t="e">
        <f t="shared" si="52"/>
        <v>#REF!</v>
      </c>
      <c r="AE34" s="198" t="e">
        <f t="shared" si="53"/>
        <v>#REF!</v>
      </c>
      <c r="AF34" s="308" t="e">
        <f t="shared" si="54"/>
        <v>#REF!</v>
      </c>
    </row>
    <row r="35" spans="2:32" outlineLevel="2">
      <c r="B35" s="133"/>
      <c r="C35" s="134" t="s">
        <v>1306</v>
      </c>
      <c r="D35" s="95">
        <f t="shared" si="44"/>
        <v>0</v>
      </c>
      <c r="E35" s="95">
        <f t="shared" si="44"/>
        <v>0</v>
      </c>
      <c r="F35" s="95">
        <f t="shared" si="44"/>
        <v>0</v>
      </c>
      <c r="G35" s="95">
        <f t="shared" si="44"/>
        <v>0</v>
      </c>
      <c r="H35" s="198">
        <f t="shared" si="45"/>
        <v>0</v>
      </c>
      <c r="I35" s="95">
        <f t="shared" ref="I35:N35" si="73">I118+I199+I280+I361+I442+I523</f>
        <v>0</v>
      </c>
      <c r="J35" s="95">
        <f t="shared" si="73"/>
        <v>0</v>
      </c>
      <c r="K35" s="95">
        <f t="shared" si="73"/>
        <v>0</v>
      </c>
      <c r="L35" s="95">
        <f t="shared" si="73"/>
        <v>0</v>
      </c>
      <c r="M35" s="95">
        <f t="shared" si="73"/>
        <v>0</v>
      </c>
      <c r="N35" s="95">
        <f t="shared" si="73"/>
        <v>0</v>
      </c>
      <c r="O35" s="201">
        <f t="shared" si="47"/>
        <v>0</v>
      </c>
      <c r="P35" s="95">
        <f t="shared" ref="P35:U35" si="74">P118+P199+P280+P361+P442+P523</f>
        <v>0</v>
      </c>
      <c r="Q35" s="95">
        <f t="shared" si="74"/>
        <v>0</v>
      </c>
      <c r="R35" s="95">
        <f t="shared" si="74"/>
        <v>0</v>
      </c>
      <c r="S35" s="95">
        <f t="shared" si="74"/>
        <v>0</v>
      </c>
      <c r="T35" s="95">
        <f t="shared" si="74"/>
        <v>0</v>
      </c>
      <c r="U35" s="95">
        <f t="shared" si="74"/>
        <v>0</v>
      </c>
      <c r="V35" s="201">
        <f t="shared" si="49"/>
        <v>0</v>
      </c>
      <c r="W35" s="200">
        <f t="shared" si="50"/>
        <v>0</v>
      </c>
      <c r="X35" s="308">
        <f t="shared" si="1"/>
        <v>0</v>
      </c>
      <c r="Y35" s="95" t="e">
        <f t="shared" si="51"/>
        <v>#REF!</v>
      </c>
      <c r="Z35" s="95" t="e">
        <f t="shared" si="51"/>
        <v>#REF!</v>
      </c>
      <c r="AA35" s="198" t="e">
        <f t="shared" si="7"/>
        <v>#REF!</v>
      </c>
      <c r="AB35" s="308">
        <f t="shared" si="2"/>
        <v>0</v>
      </c>
      <c r="AC35" s="95" t="e">
        <f t="shared" si="52"/>
        <v>#REF!</v>
      </c>
      <c r="AD35" s="95" t="e">
        <f t="shared" si="52"/>
        <v>#REF!</v>
      </c>
      <c r="AE35" s="198" t="e">
        <f t="shared" si="53"/>
        <v>#REF!</v>
      </c>
      <c r="AF35" s="308" t="e">
        <f t="shared" si="54"/>
        <v>#REF!</v>
      </c>
    </row>
    <row r="36" spans="2:32" outlineLevel="2">
      <c r="B36" s="133"/>
      <c r="C36" s="134" t="s">
        <v>1307</v>
      </c>
      <c r="D36" s="95">
        <f t="shared" si="44"/>
        <v>0</v>
      </c>
      <c r="E36" s="95">
        <f t="shared" si="44"/>
        <v>0</v>
      </c>
      <c r="F36" s="95">
        <f t="shared" si="44"/>
        <v>0</v>
      </c>
      <c r="G36" s="95">
        <f t="shared" si="44"/>
        <v>0</v>
      </c>
      <c r="H36" s="198">
        <f t="shared" si="45"/>
        <v>0</v>
      </c>
      <c r="I36" s="95">
        <f t="shared" ref="I36:N36" si="75">I119+I200+I281+I362+I443+I524</f>
        <v>0</v>
      </c>
      <c r="J36" s="95">
        <f t="shared" si="75"/>
        <v>0</v>
      </c>
      <c r="K36" s="95">
        <f t="shared" si="75"/>
        <v>0</v>
      </c>
      <c r="L36" s="95">
        <f t="shared" si="75"/>
        <v>0</v>
      </c>
      <c r="M36" s="95">
        <f t="shared" si="75"/>
        <v>0</v>
      </c>
      <c r="N36" s="95">
        <f t="shared" si="75"/>
        <v>0</v>
      </c>
      <c r="O36" s="201">
        <f t="shared" si="47"/>
        <v>0</v>
      </c>
      <c r="P36" s="95">
        <f t="shared" ref="P36:U36" si="76">P119+P200+P281+P362+P443+P524</f>
        <v>0</v>
      </c>
      <c r="Q36" s="95">
        <f t="shared" si="76"/>
        <v>0</v>
      </c>
      <c r="R36" s="95">
        <f t="shared" si="76"/>
        <v>0</v>
      </c>
      <c r="S36" s="95">
        <f t="shared" si="76"/>
        <v>0</v>
      </c>
      <c r="T36" s="95">
        <f t="shared" si="76"/>
        <v>0</v>
      </c>
      <c r="U36" s="95">
        <f t="shared" si="76"/>
        <v>0</v>
      </c>
      <c r="V36" s="201">
        <f t="shared" si="49"/>
        <v>0</v>
      </c>
      <c r="W36" s="200">
        <f t="shared" si="50"/>
        <v>0</v>
      </c>
      <c r="X36" s="308">
        <f t="shared" si="1"/>
        <v>0</v>
      </c>
      <c r="Y36" s="95" t="e">
        <f t="shared" si="51"/>
        <v>#REF!</v>
      </c>
      <c r="Z36" s="95" t="e">
        <f t="shared" si="51"/>
        <v>#REF!</v>
      </c>
      <c r="AA36" s="198" t="e">
        <f t="shared" si="7"/>
        <v>#REF!</v>
      </c>
      <c r="AB36" s="308">
        <f t="shared" si="2"/>
        <v>0</v>
      </c>
      <c r="AC36" s="95" t="e">
        <f t="shared" si="52"/>
        <v>#REF!</v>
      </c>
      <c r="AD36" s="95" t="e">
        <f t="shared" si="52"/>
        <v>#REF!</v>
      </c>
      <c r="AE36" s="198" t="e">
        <f t="shared" si="53"/>
        <v>#REF!</v>
      </c>
      <c r="AF36" s="308" t="e">
        <f t="shared" si="54"/>
        <v>#REF!</v>
      </c>
    </row>
    <row r="37" spans="2:32" outlineLevel="2">
      <c r="B37" s="133"/>
      <c r="C37" s="134" t="s">
        <v>1308</v>
      </c>
      <c r="D37" s="95">
        <f t="shared" si="44"/>
        <v>15.482987</v>
      </c>
      <c r="E37" s="95">
        <f t="shared" si="44"/>
        <v>1.3</v>
      </c>
      <c r="F37" s="95">
        <f t="shared" si="44"/>
        <v>1.3</v>
      </c>
      <c r="G37" s="95">
        <f t="shared" si="44"/>
        <v>1.3</v>
      </c>
      <c r="H37" s="198">
        <f t="shared" si="45"/>
        <v>19.382987</v>
      </c>
      <c r="I37" s="95">
        <f t="shared" ref="I37:N37" si="77">I120+I201+I282+I363+I444+I525</f>
        <v>1.7</v>
      </c>
      <c r="J37" s="95">
        <f t="shared" si="77"/>
        <v>1.7</v>
      </c>
      <c r="K37" s="95">
        <f t="shared" si="77"/>
        <v>1.7</v>
      </c>
      <c r="L37" s="95">
        <f t="shared" si="77"/>
        <v>1.7</v>
      </c>
      <c r="M37" s="95">
        <f t="shared" si="77"/>
        <v>1.7</v>
      </c>
      <c r="N37" s="95">
        <f t="shared" si="77"/>
        <v>1.7</v>
      </c>
      <c r="O37" s="201">
        <f t="shared" si="47"/>
        <v>10.199999999999999</v>
      </c>
      <c r="P37" s="95">
        <f t="shared" ref="P37:U37" si="78">P120+P201+P282+P363+P444+P525</f>
        <v>1.7</v>
      </c>
      <c r="Q37" s="95">
        <f t="shared" si="78"/>
        <v>1.7</v>
      </c>
      <c r="R37" s="95">
        <f t="shared" si="78"/>
        <v>1.7</v>
      </c>
      <c r="S37" s="95">
        <f t="shared" si="78"/>
        <v>1.7</v>
      </c>
      <c r="T37" s="95">
        <f t="shared" si="78"/>
        <v>1.7</v>
      </c>
      <c r="U37" s="95">
        <f t="shared" si="78"/>
        <v>1.7</v>
      </c>
      <c r="V37" s="201">
        <f t="shared" si="49"/>
        <v>10.199999999999999</v>
      </c>
      <c r="W37" s="200">
        <f t="shared" si="50"/>
        <v>20.399999999999999</v>
      </c>
      <c r="X37" s="308">
        <f t="shared" si="1"/>
        <v>5.2469363983992601E-2</v>
      </c>
      <c r="Y37" s="95" t="e">
        <f t="shared" si="51"/>
        <v>#REF!</v>
      </c>
      <c r="Z37" s="95" t="e">
        <f t="shared" si="51"/>
        <v>#REF!</v>
      </c>
      <c r="AA37" s="198" t="e">
        <f t="shared" si="7"/>
        <v>#REF!</v>
      </c>
      <c r="AB37" s="308" t="e">
        <f t="shared" si="2"/>
        <v>#REF!</v>
      </c>
      <c r="AC37" s="95" t="e">
        <f t="shared" si="52"/>
        <v>#REF!</v>
      </c>
      <c r="AD37" s="95" t="e">
        <f t="shared" si="52"/>
        <v>#REF!</v>
      </c>
      <c r="AE37" s="198" t="e">
        <f t="shared" si="53"/>
        <v>#REF!</v>
      </c>
      <c r="AF37" s="308" t="e">
        <f t="shared" si="54"/>
        <v>#REF!</v>
      </c>
    </row>
    <row r="38" spans="2:32" outlineLevel="2">
      <c r="B38" s="133"/>
      <c r="C38" s="134" t="s">
        <v>1309</v>
      </c>
      <c r="D38" s="95">
        <f t="shared" si="44"/>
        <v>5.3461429999999996</v>
      </c>
      <c r="E38" s="95">
        <f t="shared" si="44"/>
        <v>0.5</v>
      </c>
      <c r="F38" s="95">
        <f t="shared" si="44"/>
        <v>0.5</v>
      </c>
      <c r="G38" s="95">
        <f t="shared" si="44"/>
        <v>0.5</v>
      </c>
      <c r="H38" s="198">
        <f t="shared" si="45"/>
        <v>6.8461429999999996</v>
      </c>
      <c r="I38" s="95">
        <f t="shared" ref="I38:N38" si="79">I121+I202+I283+I364+I445+I526</f>
        <v>0.5</v>
      </c>
      <c r="J38" s="95">
        <f t="shared" si="79"/>
        <v>1.3</v>
      </c>
      <c r="K38" s="95">
        <f t="shared" si="79"/>
        <v>0.5</v>
      </c>
      <c r="L38" s="95">
        <f t="shared" si="79"/>
        <v>0.5</v>
      </c>
      <c r="M38" s="95">
        <f t="shared" si="79"/>
        <v>0.5</v>
      </c>
      <c r="N38" s="95">
        <f t="shared" si="79"/>
        <v>0.5</v>
      </c>
      <c r="O38" s="201">
        <f t="shared" si="47"/>
        <v>3.8</v>
      </c>
      <c r="P38" s="95">
        <f t="shared" ref="P38:U38" si="80">P121+P202+P283+P364+P445+P526</f>
        <v>0.5</v>
      </c>
      <c r="Q38" s="95">
        <f t="shared" si="80"/>
        <v>0.5</v>
      </c>
      <c r="R38" s="95">
        <f t="shared" si="80"/>
        <v>1.2</v>
      </c>
      <c r="S38" s="95">
        <f t="shared" si="80"/>
        <v>0.5</v>
      </c>
      <c r="T38" s="95">
        <f t="shared" si="80"/>
        <v>0.5</v>
      </c>
      <c r="U38" s="95">
        <f t="shared" si="80"/>
        <v>0.5</v>
      </c>
      <c r="V38" s="201">
        <f t="shared" si="49"/>
        <v>3.7</v>
      </c>
      <c r="W38" s="200">
        <f t="shared" si="50"/>
        <v>7.5</v>
      </c>
      <c r="X38" s="308">
        <f t="shared" si="1"/>
        <v>9.5507353556593788E-2</v>
      </c>
      <c r="Y38" s="95" t="e">
        <f t="shared" si="51"/>
        <v>#REF!</v>
      </c>
      <c r="Z38" s="95" t="e">
        <f t="shared" si="51"/>
        <v>#REF!</v>
      </c>
      <c r="AA38" s="198" t="e">
        <f t="shared" si="7"/>
        <v>#REF!</v>
      </c>
      <c r="AB38" s="308" t="e">
        <f t="shared" si="2"/>
        <v>#REF!</v>
      </c>
      <c r="AC38" s="95" t="e">
        <f t="shared" si="52"/>
        <v>#REF!</v>
      </c>
      <c r="AD38" s="95" t="e">
        <f t="shared" si="52"/>
        <v>#REF!</v>
      </c>
      <c r="AE38" s="198" t="e">
        <f t="shared" si="53"/>
        <v>#REF!</v>
      </c>
      <c r="AF38" s="308" t="e">
        <f t="shared" si="54"/>
        <v>#REF!</v>
      </c>
    </row>
    <row r="39" spans="2:32" outlineLevel="2">
      <c r="B39" s="133"/>
      <c r="C39" s="134" t="s">
        <v>1310</v>
      </c>
      <c r="D39" s="95">
        <f t="shared" si="44"/>
        <v>0</v>
      </c>
      <c r="E39" s="95">
        <f t="shared" si="44"/>
        <v>0</v>
      </c>
      <c r="F39" s="95">
        <f t="shared" si="44"/>
        <v>0</v>
      </c>
      <c r="G39" s="95">
        <f t="shared" si="44"/>
        <v>0</v>
      </c>
      <c r="H39" s="198">
        <f t="shared" si="45"/>
        <v>0</v>
      </c>
      <c r="I39" s="95">
        <f t="shared" ref="I39:N39" si="81">I122+I203+I284+I365+I446+I527</f>
        <v>0</v>
      </c>
      <c r="J39" s="95">
        <f t="shared" si="81"/>
        <v>0</v>
      </c>
      <c r="K39" s="95">
        <f t="shared" si="81"/>
        <v>0</v>
      </c>
      <c r="L39" s="95">
        <f t="shared" si="81"/>
        <v>0</v>
      </c>
      <c r="M39" s="95">
        <f t="shared" si="81"/>
        <v>0</v>
      </c>
      <c r="N39" s="95">
        <f t="shared" si="81"/>
        <v>0</v>
      </c>
      <c r="O39" s="201">
        <f t="shared" si="47"/>
        <v>0</v>
      </c>
      <c r="P39" s="95">
        <f t="shared" ref="P39:U39" si="82">P122+P203+P284+P365+P446+P527</f>
        <v>0</v>
      </c>
      <c r="Q39" s="95">
        <f t="shared" si="82"/>
        <v>0</v>
      </c>
      <c r="R39" s="95">
        <f t="shared" si="82"/>
        <v>0</v>
      </c>
      <c r="S39" s="95">
        <f t="shared" si="82"/>
        <v>0</v>
      </c>
      <c r="T39" s="95">
        <f t="shared" si="82"/>
        <v>0</v>
      </c>
      <c r="U39" s="95">
        <f t="shared" si="82"/>
        <v>0</v>
      </c>
      <c r="V39" s="201">
        <f t="shared" si="49"/>
        <v>0</v>
      </c>
      <c r="W39" s="200">
        <f t="shared" si="50"/>
        <v>0</v>
      </c>
      <c r="X39" s="308">
        <f t="shared" si="1"/>
        <v>0</v>
      </c>
      <c r="Y39" s="95" t="e">
        <f t="shared" si="51"/>
        <v>#REF!</v>
      </c>
      <c r="Z39" s="95" t="e">
        <f t="shared" si="51"/>
        <v>#REF!</v>
      </c>
      <c r="AA39" s="198" t="e">
        <f t="shared" si="7"/>
        <v>#REF!</v>
      </c>
      <c r="AB39" s="308">
        <f t="shared" si="2"/>
        <v>0</v>
      </c>
      <c r="AC39" s="95" t="e">
        <f t="shared" si="52"/>
        <v>#REF!</v>
      </c>
      <c r="AD39" s="95" t="e">
        <f t="shared" si="52"/>
        <v>#REF!</v>
      </c>
      <c r="AE39" s="198" t="e">
        <f t="shared" si="53"/>
        <v>#REF!</v>
      </c>
      <c r="AF39" s="308" t="e">
        <f t="shared" si="54"/>
        <v>#REF!</v>
      </c>
    </row>
    <row r="40" spans="2:32" outlineLevel="2">
      <c r="B40" s="133"/>
      <c r="C40" s="134" t="s">
        <v>1313</v>
      </c>
      <c r="D40" s="95">
        <f t="shared" si="44"/>
        <v>0</v>
      </c>
      <c r="E40" s="95">
        <f t="shared" si="44"/>
        <v>0</v>
      </c>
      <c r="F40" s="95">
        <f t="shared" si="44"/>
        <v>0</v>
      </c>
      <c r="G40" s="95">
        <f t="shared" si="44"/>
        <v>0</v>
      </c>
      <c r="H40" s="198">
        <f t="shared" si="45"/>
        <v>0</v>
      </c>
      <c r="I40" s="95">
        <f t="shared" ref="I40:N40" si="83">I123+I204+I285+I366+I447+I528</f>
        <v>0</v>
      </c>
      <c r="J40" s="95">
        <f t="shared" si="83"/>
        <v>0</v>
      </c>
      <c r="K40" s="95">
        <f t="shared" si="83"/>
        <v>0</v>
      </c>
      <c r="L40" s="95">
        <f t="shared" si="83"/>
        <v>0</v>
      </c>
      <c r="M40" s="95">
        <f t="shared" si="83"/>
        <v>0</v>
      </c>
      <c r="N40" s="95">
        <f t="shared" si="83"/>
        <v>0</v>
      </c>
      <c r="O40" s="201">
        <f t="shared" si="47"/>
        <v>0</v>
      </c>
      <c r="P40" s="95">
        <f t="shared" ref="P40:U40" si="84">P123+P204+P285+P366+P447+P528</f>
        <v>0</v>
      </c>
      <c r="Q40" s="95">
        <f t="shared" si="84"/>
        <v>0</v>
      </c>
      <c r="R40" s="95">
        <f t="shared" si="84"/>
        <v>0</v>
      </c>
      <c r="S40" s="95">
        <f t="shared" si="84"/>
        <v>0</v>
      </c>
      <c r="T40" s="95">
        <f t="shared" si="84"/>
        <v>0</v>
      </c>
      <c r="U40" s="95">
        <f t="shared" si="84"/>
        <v>0</v>
      </c>
      <c r="V40" s="201">
        <f t="shared" si="49"/>
        <v>0</v>
      </c>
      <c r="W40" s="200">
        <f t="shared" si="50"/>
        <v>0</v>
      </c>
      <c r="X40" s="308">
        <f t="shared" ref="X40:X66" si="85">IF(H40=0,0,W40/H40-1)</f>
        <v>0</v>
      </c>
      <c r="Y40" s="95" t="e">
        <f t="shared" si="51"/>
        <v>#REF!</v>
      </c>
      <c r="Z40" s="95" t="e">
        <f t="shared" si="51"/>
        <v>#REF!</v>
      </c>
      <c r="AA40" s="198" t="e">
        <f t="shared" si="7"/>
        <v>#REF!</v>
      </c>
      <c r="AB40" s="308">
        <f t="shared" ref="AB40:AB66" si="86">IF(W40=0,0,AA40/W40-1)</f>
        <v>0</v>
      </c>
      <c r="AC40" s="95" t="e">
        <f t="shared" si="52"/>
        <v>#REF!</v>
      </c>
      <c r="AD40" s="95" t="e">
        <f t="shared" si="52"/>
        <v>#REF!</v>
      </c>
      <c r="AE40" s="198" t="e">
        <f t="shared" si="53"/>
        <v>#REF!</v>
      </c>
      <c r="AF40" s="308" t="e">
        <f t="shared" si="54"/>
        <v>#REF!</v>
      </c>
    </row>
    <row r="41" spans="2:32" outlineLevel="2">
      <c r="B41" s="133"/>
      <c r="C41" s="134" t="s">
        <v>1314</v>
      </c>
      <c r="D41" s="95">
        <f t="shared" si="44"/>
        <v>0</v>
      </c>
      <c r="E41" s="95">
        <f t="shared" si="44"/>
        <v>0</v>
      </c>
      <c r="F41" s="95">
        <f t="shared" si="44"/>
        <v>0</v>
      </c>
      <c r="G41" s="95">
        <f t="shared" si="44"/>
        <v>0</v>
      </c>
      <c r="H41" s="198">
        <f t="shared" si="45"/>
        <v>0</v>
      </c>
      <c r="I41" s="95">
        <f t="shared" ref="I41:N41" si="87">I124+I205+I286+I367+I448+I529</f>
        <v>0</v>
      </c>
      <c r="J41" s="95">
        <f t="shared" si="87"/>
        <v>0</v>
      </c>
      <c r="K41" s="95">
        <f t="shared" si="87"/>
        <v>0</v>
      </c>
      <c r="L41" s="95">
        <f t="shared" si="87"/>
        <v>0</v>
      </c>
      <c r="M41" s="95">
        <f t="shared" si="87"/>
        <v>0</v>
      </c>
      <c r="N41" s="95">
        <f t="shared" si="87"/>
        <v>0</v>
      </c>
      <c r="O41" s="201">
        <f t="shared" si="47"/>
        <v>0</v>
      </c>
      <c r="P41" s="95">
        <f t="shared" ref="P41:U41" si="88">P124+P205+P286+P367+P448+P529</f>
        <v>0</v>
      </c>
      <c r="Q41" s="95">
        <f t="shared" si="88"/>
        <v>0</v>
      </c>
      <c r="R41" s="95">
        <f t="shared" si="88"/>
        <v>0</v>
      </c>
      <c r="S41" s="95">
        <f t="shared" si="88"/>
        <v>0</v>
      </c>
      <c r="T41" s="95">
        <f t="shared" si="88"/>
        <v>0</v>
      </c>
      <c r="U41" s="95">
        <f t="shared" si="88"/>
        <v>0</v>
      </c>
      <c r="V41" s="201">
        <f t="shared" si="49"/>
        <v>0</v>
      </c>
      <c r="W41" s="200">
        <f t="shared" si="50"/>
        <v>0</v>
      </c>
      <c r="X41" s="308">
        <f t="shared" si="85"/>
        <v>0</v>
      </c>
      <c r="Y41" s="95" t="e">
        <f t="shared" si="51"/>
        <v>#REF!</v>
      </c>
      <c r="Z41" s="95" t="e">
        <f t="shared" si="51"/>
        <v>#REF!</v>
      </c>
      <c r="AA41" s="198" t="e">
        <f t="shared" si="7"/>
        <v>#REF!</v>
      </c>
      <c r="AB41" s="308">
        <f t="shared" si="86"/>
        <v>0</v>
      </c>
      <c r="AC41" s="95" t="e">
        <f t="shared" si="52"/>
        <v>#REF!</v>
      </c>
      <c r="AD41" s="95" t="e">
        <f t="shared" si="52"/>
        <v>#REF!</v>
      </c>
      <c r="AE41" s="198" t="e">
        <f t="shared" si="53"/>
        <v>#REF!</v>
      </c>
      <c r="AF41" s="308" t="e">
        <f t="shared" si="54"/>
        <v>#REF!</v>
      </c>
    </row>
    <row r="42" spans="2:32" outlineLevel="2">
      <c r="B42" s="133"/>
      <c r="C42" s="134" t="s">
        <v>1331</v>
      </c>
      <c r="D42" s="95">
        <f t="shared" si="44"/>
        <v>0</v>
      </c>
      <c r="E42" s="95">
        <f t="shared" si="44"/>
        <v>0</v>
      </c>
      <c r="F42" s="95">
        <f t="shared" si="44"/>
        <v>0</v>
      </c>
      <c r="G42" s="95">
        <f t="shared" si="44"/>
        <v>0</v>
      </c>
      <c r="H42" s="198">
        <f t="shared" si="45"/>
        <v>0</v>
      </c>
      <c r="I42" s="95">
        <f t="shared" ref="I42:N42" si="89">I125+I206+I287+I368+I449+I530</f>
        <v>0</v>
      </c>
      <c r="J42" s="95">
        <f t="shared" si="89"/>
        <v>0</v>
      </c>
      <c r="K42" s="95">
        <f t="shared" si="89"/>
        <v>0</v>
      </c>
      <c r="L42" s="95">
        <f t="shared" si="89"/>
        <v>0</v>
      </c>
      <c r="M42" s="95">
        <f t="shared" si="89"/>
        <v>0</v>
      </c>
      <c r="N42" s="95">
        <f t="shared" si="89"/>
        <v>0</v>
      </c>
      <c r="O42" s="201">
        <f t="shared" si="47"/>
        <v>0</v>
      </c>
      <c r="P42" s="95">
        <f t="shared" ref="P42:U42" si="90">P125+P206+P287+P368+P449+P530</f>
        <v>0</v>
      </c>
      <c r="Q42" s="95">
        <f t="shared" si="90"/>
        <v>0</v>
      </c>
      <c r="R42" s="95">
        <f t="shared" si="90"/>
        <v>0</v>
      </c>
      <c r="S42" s="95">
        <f t="shared" si="90"/>
        <v>0</v>
      </c>
      <c r="T42" s="95">
        <f t="shared" si="90"/>
        <v>0</v>
      </c>
      <c r="U42" s="95">
        <f t="shared" si="90"/>
        <v>0</v>
      </c>
      <c r="V42" s="201">
        <f t="shared" si="49"/>
        <v>0</v>
      </c>
      <c r="W42" s="200">
        <f t="shared" si="50"/>
        <v>0</v>
      </c>
      <c r="X42" s="308">
        <f t="shared" si="85"/>
        <v>0</v>
      </c>
      <c r="Y42" s="95" t="e">
        <f t="shared" si="51"/>
        <v>#REF!</v>
      </c>
      <c r="Z42" s="95" t="e">
        <f t="shared" si="51"/>
        <v>#REF!</v>
      </c>
      <c r="AA42" s="198" t="e">
        <f t="shared" si="7"/>
        <v>#REF!</v>
      </c>
      <c r="AB42" s="308">
        <f t="shared" si="86"/>
        <v>0</v>
      </c>
      <c r="AC42" s="95" t="e">
        <f t="shared" si="52"/>
        <v>#REF!</v>
      </c>
      <c r="AD42" s="95" t="e">
        <f t="shared" si="52"/>
        <v>#REF!</v>
      </c>
      <c r="AE42" s="198" t="e">
        <f t="shared" si="53"/>
        <v>#REF!</v>
      </c>
      <c r="AF42" s="308" t="e">
        <f t="shared" si="54"/>
        <v>#REF!</v>
      </c>
    </row>
    <row r="43" spans="2:32" outlineLevel="2">
      <c r="B43" s="133"/>
      <c r="C43" s="134" t="s">
        <v>1316</v>
      </c>
      <c r="D43" s="95">
        <f t="shared" si="44"/>
        <v>11.403941</v>
      </c>
      <c r="E43" s="95">
        <f t="shared" si="44"/>
        <v>1.2469792810217613</v>
      </c>
      <c r="F43" s="95">
        <f t="shared" si="44"/>
        <v>1.2254760503452105</v>
      </c>
      <c r="G43" s="95">
        <f t="shared" si="44"/>
        <v>1.213811639651541</v>
      </c>
      <c r="H43" s="198">
        <f t="shared" si="45"/>
        <v>15.090207971018513</v>
      </c>
      <c r="I43" s="95">
        <f t="shared" ref="I43:N43" si="91">I126+I207+I288+I369+I450+I531</f>
        <v>1.2091654375138212</v>
      </c>
      <c r="J43" s="95">
        <f t="shared" si="91"/>
        <v>1.4218448836591076</v>
      </c>
      <c r="K43" s="95">
        <f t="shared" si="91"/>
        <v>1.2100276958558545</v>
      </c>
      <c r="L43" s="95">
        <f t="shared" si="91"/>
        <v>1.4088473060993087</v>
      </c>
      <c r="M43" s="95">
        <f t="shared" si="91"/>
        <v>1.8689808635291112</v>
      </c>
      <c r="N43" s="95">
        <f t="shared" si="91"/>
        <v>1.5551651040782764</v>
      </c>
      <c r="O43" s="201">
        <f t="shared" si="47"/>
        <v>8.6740312907354795</v>
      </c>
      <c r="P43" s="95">
        <f t="shared" ref="P43:U43" si="92">P126+P207+P288+P369+P450+P531</f>
        <v>1.5374258781033858</v>
      </c>
      <c r="Q43" s="95">
        <f t="shared" si="92"/>
        <v>1.3402260930364949</v>
      </c>
      <c r="R43" s="95">
        <f t="shared" si="92"/>
        <v>1.3912814948418495</v>
      </c>
      <c r="S43" s="95">
        <f t="shared" si="92"/>
        <v>1.3979370407958023</v>
      </c>
      <c r="T43" s="95">
        <f t="shared" si="92"/>
        <v>1.4037355658130217</v>
      </c>
      <c r="U43" s="95">
        <f t="shared" si="92"/>
        <v>1.3561670079190102</v>
      </c>
      <c r="V43" s="201">
        <f t="shared" si="49"/>
        <v>8.4267730805095642</v>
      </c>
      <c r="W43" s="200">
        <f t="shared" si="50"/>
        <v>17.100804371245044</v>
      </c>
      <c r="X43" s="308">
        <f t="shared" si="85"/>
        <v>0.13323848180806919</v>
      </c>
      <c r="Y43" s="95" t="e">
        <f t="shared" si="51"/>
        <v>#REF!</v>
      </c>
      <c r="Z43" s="95" t="e">
        <f t="shared" si="51"/>
        <v>#REF!</v>
      </c>
      <c r="AA43" s="198" t="e">
        <f t="shared" si="7"/>
        <v>#REF!</v>
      </c>
      <c r="AB43" s="308" t="e">
        <f t="shared" si="86"/>
        <v>#REF!</v>
      </c>
      <c r="AC43" s="95" t="e">
        <f t="shared" si="52"/>
        <v>#REF!</v>
      </c>
      <c r="AD43" s="95" t="e">
        <f t="shared" si="52"/>
        <v>#REF!</v>
      </c>
      <c r="AE43" s="198" t="e">
        <f t="shared" si="53"/>
        <v>#REF!</v>
      </c>
      <c r="AF43" s="308" t="e">
        <f t="shared" si="54"/>
        <v>#REF!</v>
      </c>
    </row>
    <row r="44" spans="2:32" s="132" customFormat="1" outlineLevel="1">
      <c r="B44" s="135" t="s">
        <v>974</v>
      </c>
      <c r="C44" s="131" t="s">
        <v>1332</v>
      </c>
      <c r="D44" s="198">
        <f t="shared" ref="D44:W44" si="93">SUM(D45:D51)</f>
        <v>846.62677400000007</v>
      </c>
      <c r="E44" s="198">
        <f t="shared" si="93"/>
        <v>93.191957678125007</v>
      </c>
      <c r="F44" s="198">
        <f t="shared" si="93"/>
        <v>101.24266167875001</v>
      </c>
      <c r="G44" s="198">
        <f t="shared" si="93"/>
        <v>75.598758500000002</v>
      </c>
      <c r="H44" s="198">
        <f>SUM(H45:H51)</f>
        <v>1116.660151856875</v>
      </c>
      <c r="I44" s="198">
        <f t="shared" si="93"/>
        <v>99.031797758339991</v>
      </c>
      <c r="J44" s="198">
        <f>SUM(J45:J51)</f>
        <v>69.635789193812002</v>
      </c>
      <c r="K44" s="198">
        <f t="shared" si="93"/>
        <v>111.85245540851201</v>
      </c>
      <c r="L44" s="198">
        <f t="shared" si="93"/>
        <v>101.91740380114001</v>
      </c>
      <c r="M44" s="198">
        <f t="shared" si="93"/>
        <v>106.064301803516</v>
      </c>
      <c r="N44" s="198">
        <f t="shared" si="93"/>
        <v>119.73958579700097</v>
      </c>
      <c r="O44" s="198">
        <f>SUM(O45:O51)</f>
        <v>608.24133376232101</v>
      </c>
      <c r="P44" s="198">
        <f t="shared" si="93"/>
        <v>96.01479580196704</v>
      </c>
      <c r="Q44" s="198">
        <f>SUM(Q45:Q51)</f>
        <v>80.560993797414</v>
      </c>
      <c r="R44" s="198">
        <f t="shared" si="93"/>
        <v>87.298408802530005</v>
      </c>
      <c r="S44" s="198">
        <f t="shared" si="93"/>
        <v>89.663766799800001</v>
      </c>
      <c r="T44" s="198">
        <f t="shared" si="93"/>
        <v>97.053345909160001</v>
      </c>
      <c r="U44" s="198">
        <f t="shared" si="93"/>
        <v>75.247981803160002</v>
      </c>
      <c r="V44" s="198">
        <f t="shared" si="93"/>
        <v>525.83929291403103</v>
      </c>
      <c r="W44" s="198">
        <f t="shared" si="93"/>
        <v>1134.080626676352</v>
      </c>
      <c r="X44" s="199">
        <f t="shared" si="85"/>
        <v>1.5600516227348926E-2</v>
      </c>
      <c r="Y44" s="198" t="e">
        <f>SUM(Y45:Y51)</f>
        <v>#REF!</v>
      </c>
      <c r="Z44" s="198" t="e">
        <f>SUM(Z45:Z51)</f>
        <v>#REF!</v>
      </c>
      <c r="AA44" s="198" t="e">
        <f>SUM(AA45:AA51)</f>
        <v>#REF!</v>
      </c>
      <c r="AB44" s="199" t="e">
        <f t="shared" si="86"/>
        <v>#REF!</v>
      </c>
      <c r="AC44" s="198" t="e">
        <f>SUM(AC45:AC51)</f>
        <v>#REF!</v>
      </c>
      <c r="AD44" s="198" t="e">
        <f>SUM(AD45:AD51)</f>
        <v>#REF!</v>
      </c>
      <c r="AE44" s="198" t="e">
        <f>SUM(AE45:AE51)</f>
        <v>#REF!</v>
      </c>
      <c r="AF44" s="199" t="e">
        <f>IF(AA44=0,0,AE44/AA44-1)</f>
        <v>#REF!</v>
      </c>
    </row>
    <row r="45" spans="2:32" outlineLevel="2">
      <c r="B45" s="133"/>
      <c r="C45" s="134" t="s">
        <v>1333</v>
      </c>
      <c r="D45" s="95">
        <f t="shared" ref="D45:G51" si="94">D128+D209+D290+D371+D452+D533</f>
        <v>93.856511999999995</v>
      </c>
      <c r="E45" s="95">
        <f t="shared" si="94"/>
        <v>14.632400000000001</v>
      </c>
      <c r="F45" s="95">
        <f t="shared" si="94"/>
        <v>16.398299999999999</v>
      </c>
      <c r="G45" s="95">
        <f t="shared" si="94"/>
        <v>17.084299999999999</v>
      </c>
      <c r="H45" s="198">
        <f t="shared" ref="H45:H51" si="95">SUM(D45:G45)</f>
        <v>141.97151200000002</v>
      </c>
      <c r="I45" s="95">
        <f t="shared" ref="I45:N45" si="96">I128+I209+I290+I371+I452+I533</f>
        <v>24.4333238</v>
      </c>
      <c r="J45" s="95">
        <f t="shared" si="96"/>
        <v>10.4966638</v>
      </c>
      <c r="K45" s="95">
        <f t="shared" si="96"/>
        <v>20.399663799999999</v>
      </c>
      <c r="L45" s="95">
        <f t="shared" si="96"/>
        <v>20.500663800000002</v>
      </c>
      <c r="M45" s="95">
        <f t="shared" si="96"/>
        <v>10.604663800000001</v>
      </c>
      <c r="N45" s="95">
        <f t="shared" si="96"/>
        <v>15.4686638</v>
      </c>
      <c r="O45" s="201">
        <f t="shared" ref="O45:O51" si="97">SUM(I45:N45)</f>
        <v>101.9036428</v>
      </c>
      <c r="P45" s="95">
        <f t="shared" ref="P45:U45" si="98">P128+P209+P290+P371+P452+P533</f>
        <v>15.9806638</v>
      </c>
      <c r="Q45" s="95">
        <f t="shared" si="98"/>
        <v>18.8306638</v>
      </c>
      <c r="R45" s="95">
        <f t="shared" si="98"/>
        <v>13.704663800000001</v>
      </c>
      <c r="S45" s="95">
        <f t="shared" si="98"/>
        <v>8.8646638000000006</v>
      </c>
      <c r="T45" s="95">
        <f t="shared" si="98"/>
        <v>9.6926638000000001</v>
      </c>
      <c r="U45" s="95">
        <f t="shared" si="98"/>
        <v>13.180663800000001</v>
      </c>
      <c r="V45" s="201">
        <f t="shared" ref="V45:V51" si="99">SUM(P45:U45)</f>
        <v>80.253982800000003</v>
      </c>
      <c r="W45" s="200">
        <f t="shared" ref="W45:W51" si="100">O45+V45</f>
        <v>182.15762560000002</v>
      </c>
      <c r="X45" s="308">
        <f t="shared" si="85"/>
        <v>0.28305758693335603</v>
      </c>
      <c r="Y45" s="95" t="e">
        <f t="shared" ref="Y45:Z51" si="101">Y128+Y209+Y290+Y371+Y452+Y533</f>
        <v>#REF!</v>
      </c>
      <c r="Z45" s="95" t="e">
        <f t="shared" si="101"/>
        <v>#REF!</v>
      </c>
      <c r="AA45" s="198" t="e">
        <f t="shared" si="7"/>
        <v>#REF!</v>
      </c>
      <c r="AB45" s="308" t="e">
        <f t="shared" si="86"/>
        <v>#REF!</v>
      </c>
      <c r="AC45" s="95" t="e">
        <f t="shared" ref="AC45:AD51" si="102">AC128+AC209+AC290+AC371+AC452+AC533</f>
        <v>#REF!</v>
      </c>
      <c r="AD45" s="95" t="e">
        <f t="shared" si="102"/>
        <v>#REF!</v>
      </c>
      <c r="AE45" s="198" t="e">
        <f t="shared" ref="AE45:AE51" si="103">AC45+AD45</f>
        <v>#REF!</v>
      </c>
      <c r="AF45" s="308" t="e">
        <f t="shared" ref="AF45:AF51" si="104">IF(AA45=0,0,AE45/AA45-1)</f>
        <v>#REF!</v>
      </c>
    </row>
    <row r="46" spans="2:32" outlineLevel="2">
      <c r="B46" s="133"/>
      <c r="C46" s="134" t="s">
        <v>1334</v>
      </c>
      <c r="D46" s="95">
        <f t="shared" si="94"/>
        <v>18.241144999999999</v>
      </c>
      <c r="E46" s="95">
        <f t="shared" si="94"/>
        <v>0</v>
      </c>
      <c r="F46" s="95">
        <f t="shared" si="94"/>
        <v>0</v>
      </c>
      <c r="G46" s="95">
        <f t="shared" si="94"/>
        <v>0</v>
      </c>
      <c r="H46" s="198">
        <f t="shared" si="95"/>
        <v>18.241144999999999</v>
      </c>
      <c r="I46" s="95">
        <f t="shared" ref="I46:N46" si="105">I129+I210+I291+I372+I453+I534</f>
        <v>0.25</v>
      </c>
      <c r="J46" s="95">
        <f t="shared" si="105"/>
        <v>2.9</v>
      </c>
      <c r="K46" s="95">
        <f t="shared" si="105"/>
        <v>4.8499999999999996</v>
      </c>
      <c r="L46" s="95">
        <f t="shared" si="105"/>
        <v>0.05</v>
      </c>
      <c r="M46" s="95">
        <f t="shared" si="105"/>
        <v>0.05</v>
      </c>
      <c r="N46" s="95">
        <f t="shared" si="105"/>
        <v>8.85</v>
      </c>
      <c r="O46" s="201">
        <f t="shared" si="97"/>
        <v>16.950000000000003</v>
      </c>
      <c r="P46" s="95">
        <f t="shared" ref="P46:U46" si="106">P129+P210+P291+P372+P453+P534</f>
        <v>5.82</v>
      </c>
      <c r="Q46" s="95">
        <f t="shared" si="106"/>
        <v>0.05</v>
      </c>
      <c r="R46" s="95">
        <f t="shared" si="106"/>
        <v>0.05</v>
      </c>
      <c r="S46" s="95">
        <f t="shared" si="106"/>
        <v>0.05</v>
      </c>
      <c r="T46" s="95">
        <f t="shared" si="106"/>
        <v>0.05</v>
      </c>
      <c r="U46" s="95">
        <f t="shared" si="106"/>
        <v>3.05</v>
      </c>
      <c r="V46" s="201">
        <f t="shared" si="99"/>
        <v>9.07</v>
      </c>
      <c r="W46" s="200">
        <f t="shared" si="100"/>
        <v>26.020000000000003</v>
      </c>
      <c r="X46" s="308">
        <f t="shared" si="85"/>
        <v>0.42644554385155109</v>
      </c>
      <c r="Y46" s="95" t="e">
        <f t="shared" si="101"/>
        <v>#REF!</v>
      </c>
      <c r="Z46" s="95" t="e">
        <f t="shared" si="101"/>
        <v>#REF!</v>
      </c>
      <c r="AA46" s="198" t="e">
        <f t="shared" si="7"/>
        <v>#REF!</v>
      </c>
      <c r="AB46" s="308" t="e">
        <f t="shared" si="86"/>
        <v>#REF!</v>
      </c>
      <c r="AC46" s="95" t="e">
        <f t="shared" si="102"/>
        <v>#REF!</v>
      </c>
      <c r="AD46" s="95" t="e">
        <f t="shared" si="102"/>
        <v>#REF!</v>
      </c>
      <c r="AE46" s="198" t="e">
        <f t="shared" si="103"/>
        <v>#REF!</v>
      </c>
      <c r="AF46" s="308" t="e">
        <f t="shared" si="104"/>
        <v>#REF!</v>
      </c>
    </row>
    <row r="47" spans="2:32" outlineLevel="2">
      <c r="B47" s="133"/>
      <c r="C47" s="134" t="s">
        <v>1335</v>
      </c>
      <c r="D47" s="95">
        <f t="shared" si="94"/>
        <v>0</v>
      </c>
      <c r="E47" s="95">
        <f t="shared" si="94"/>
        <v>0</v>
      </c>
      <c r="F47" s="95">
        <f t="shared" si="94"/>
        <v>0</v>
      </c>
      <c r="G47" s="95">
        <f t="shared" si="94"/>
        <v>0</v>
      </c>
      <c r="H47" s="198">
        <f t="shared" si="95"/>
        <v>0</v>
      </c>
      <c r="I47" s="95">
        <f t="shared" ref="I47:N47" si="107">I130+I211+I292+I373+I454+I535</f>
        <v>0</v>
      </c>
      <c r="J47" s="95">
        <f t="shared" si="107"/>
        <v>0</v>
      </c>
      <c r="K47" s="95">
        <f t="shared" si="107"/>
        <v>0</v>
      </c>
      <c r="L47" s="95">
        <f t="shared" si="107"/>
        <v>0</v>
      </c>
      <c r="M47" s="95">
        <f t="shared" si="107"/>
        <v>0</v>
      </c>
      <c r="N47" s="95">
        <f t="shared" si="107"/>
        <v>0</v>
      </c>
      <c r="O47" s="201">
        <f t="shared" si="97"/>
        <v>0</v>
      </c>
      <c r="P47" s="95">
        <f t="shared" ref="P47:U47" si="108">P130+P211+P292+P373+P454+P535</f>
        <v>0</v>
      </c>
      <c r="Q47" s="95">
        <f t="shared" si="108"/>
        <v>0</v>
      </c>
      <c r="R47" s="95">
        <f t="shared" si="108"/>
        <v>0</v>
      </c>
      <c r="S47" s="95">
        <f t="shared" si="108"/>
        <v>0</v>
      </c>
      <c r="T47" s="95">
        <f t="shared" si="108"/>
        <v>0</v>
      </c>
      <c r="U47" s="95">
        <f t="shared" si="108"/>
        <v>0</v>
      </c>
      <c r="V47" s="201">
        <f t="shared" si="99"/>
        <v>0</v>
      </c>
      <c r="W47" s="200">
        <f t="shared" si="100"/>
        <v>0</v>
      </c>
      <c r="X47" s="308">
        <f t="shared" si="85"/>
        <v>0</v>
      </c>
      <c r="Y47" s="95" t="e">
        <f t="shared" si="101"/>
        <v>#REF!</v>
      </c>
      <c r="Z47" s="95" t="e">
        <f t="shared" si="101"/>
        <v>#REF!</v>
      </c>
      <c r="AA47" s="198" t="e">
        <f t="shared" si="7"/>
        <v>#REF!</v>
      </c>
      <c r="AB47" s="308">
        <f t="shared" si="86"/>
        <v>0</v>
      </c>
      <c r="AC47" s="95" t="e">
        <f t="shared" si="102"/>
        <v>#REF!</v>
      </c>
      <c r="AD47" s="95" t="e">
        <f t="shared" si="102"/>
        <v>#REF!</v>
      </c>
      <c r="AE47" s="198" t="e">
        <f t="shared" si="103"/>
        <v>#REF!</v>
      </c>
      <c r="AF47" s="308" t="e">
        <f t="shared" si="104"/>
        <v>#REF!</v>
      </c>
    </row>
    <row r="48" spans="2:32" outlineLevel="2">
      <c r="B48" s="133"/>
      <c r="C48" s="134" t="s">
        <v>1336</v>
      </c>
      <c r="D48" s="95">
        <f t="shared" si="94"/>
        <v>0.1</v>
      </c>
      <c r="E48" s="95">
        <f t="shared" si="94"/>
        <v>0</v>
      </c>
      <c r="F48" s="95">
        <f t="shared" si="94"/>
        <v>1</v>
      </c>
      <c r="G48" s="95">
        <f t="shared" si="94"/>
        <v>0</v>
      </c>
      <c r="H48" s="198">
        <f t="shared" si="95"/>
        <v>1.1000000000000001</v>
      </c>
      <c r="I48" s="95">
        <f t="shared" ref="I48:N48" si="109">I131+I212+I293+I374+I455+I536</f>
        <v>0</v>
      </c>
      <c r="J48" s="95">
        <f t="shared" si="109"/>
        <v>0</v>
      </c>
      <c r="K48" s="95">
        <f t="shared" si="109"/>
        <v>0</v>
      </c>
      <c r="L48" s="95">
        <f t="shared" si="109"/>
        <v>0</v>
      </c>
      <c r="M48" s="95">
        <f t="shared" si="109"/>
        <v>0</v>
      </c>
      <c r="N48" s="95">
        <f t="shared" si="109"/>
        <v>0</v>
      </c>
      <c r="O48" s="201">
        <f t="shared" si="97"/>
        <v>0</v>
      </c>
      <c r="P48" s="95">
        <f t="shared" ref="P48:U48" si="110">P131+P212+P293+P374+P455+P536</f>
        <v>0</v>
      </c>
      <c r="Q48" s="95">
        <f t="shared" si="110"/>
        <v>0</v>
      </c>
      <c r="R48" s="95">
        <f t="shared" si="110"/>
        <v>0</v>
      </c>
      <c r="S48" s="95">
        <f t="shared" si="110"/>
        <v>0</v>
      </c>
      <c r="T48" s="95">
        <f t="shared" si="110"/>
        <v>0</v>
      </c>
      <c r="U48" s="95">
        <f t="shared" si="110"/>
        <v>0</v>
      </c>
      <c r="V48" s="201">
        <f t="shared" si="99"/>
        <v>0</v>
      </c>
      <c r="W48" s="200">
        <f t="shared" si="100"/>
        <v>0</v>
      </c>
      <c r="X48" s="308">
        <f t="shared" si="85"/>
        <v>-1</v>
      </c>
      <c r="Y48" s="95" t="e">
        <f t="shared" si="101"/>
        <v>#REF!</v>
      </c>
      <c r="Z48" s="95" t="e">
        <f t="shared" si="101"/>
        <v>#REF!</v>
      </c>
      <c r="AA48" s="198" t="e">
        <f t="shared" si="7"/>
        <v>#REF!</v>
      </c>
      <c r="AB48" s="308">
        <f t="shared" si="86"/>
        <v>0</v>
      </c>
      <c r="AC48" s="95" t="e">
        <f t="shared" si="102"/>
        <v>#REF!</v>
      </c>
      <c r="AD48" s="95" t="e">
        <f t="shared" si="102"/>
        <v>#REF!</v>
      </c>
      <c r="AE48" s="198" t="e">
        <f t="shared" si="103"/>
        <v>#REF!</v>
      </c>
      <c r="AF48" s="308" t="e">
        <f t="shared" si="104"/>
        <v>#REF!</v>
      </c>
    </row>
    <row r="49" spans="2:32" outlineLevel="2">
      <c r="B49" s="133"/>
      <c r="C49" s="134" t="s">
        <v>1337</v>
      </c>
      <c r="D49" s="95">
        <f t="shared" si="94"/>
        <v>0.106</v>
      </c>
      <c r="E49" s="95">
        <f t="shared" si="94"/>
        <v>0</v>
      </c>
      <c r="F49" s="95">
        <f t="shared" si="94"/>
        <v>0</v>
      </c>
      <c r="G49" s="95">
        <f t="shared" si="94"/>
        <v>0</v>
      </c>
      <c r="H49" s="198">
        <f t="shared" si="95"/>
        <v>0.106</v>
      </c>
      <c r="I49" s="95">
        <f t="shared" ref="I49:N49" si="111">I132+I213+I294+I375+I456+I537</f>
        <v>0.11</v>
      </c>
      <c r="J49" s="95">
        <f t="shared" si="111"/>
        <v>0.11</v>
      </c>
      <c r="K49" s="95">
        <f t="shared" si="111"/>
        <v>0.11</v>
      </c>
      <c r="L49" s="95">
        <f t="shared" si="111"/>
        <v>0.11</v>
      </c>
      <c r="M49" s="95">
        <f t="shared" si="111"/>
        <v>0.11</v>
      </c>
      <c r="N49" s="95">
        <f t="shared" si="111"/>
        <v>0.11</v>
      </c>
      <c r="O49" s="201">
        <f t="shared" si="97"/>
        <v>0.66</v>
      </c>
      <c r="P49" s="95">
        <f t="shared" ref="P49:U49" si="112">P132+P213+P294+P375+P456+P537</f>
        <v>0.11</v>
      </c>
      <c r="Q49" s="95">
        <f t="shared" si="112"/>
        <v>0.11</v>
      </c>
      <c r="R49" s="95">
        <f t="shared" si="112"/>
        <v>0.11</v>
      </c>
      <c r="S49" s="95">
        <f t="shared" si="112"/>
        <v>0.11</v>
      </c>
      <c r="T49" s="95">
        <f t="shared" si="112"/>
        <v>1.86</v>
      </c>
      <c r="U49" s="95">
        <f t="shared" si="112"/>
        <v>0.11</v>
      </c>
      <c r="V49" s="201">
        <f t="shared" si="99"/>
        <v>2.41</v>
      </c>
      <c r="W49" s="200">
        <f t="shared" si="100"/>
        <v>3.0700000000000003</v>
      </c>
      <c r="X49" s="308">
        <f t="shared" si="85"/>
        <v>27.962264150943401</v>
      </c>
      <c r="Y49" s="95" t="e">
        <f t="shared" si="101"/>
        <v>#REF!</v>
      </c>
      <c r="Z49" s="95" t="e">
        <f t="shared" si="101"/>
        <v>#REF!</v>
      </c>
      <c r="AA49" s="198" t="e">
        <f t="shared" si="7"/>
        <v>#REF!</v>
      </c>
      <c r="AB49" s="308" t="e">
        <f t="shared" si="86"/>
        <v>#REF!</v>
      </c>
      <c r="AC49" s="95" t="e">
        <f t="shared" si="102"/>
        <v>#REF!</v>
      </c>
      <c r="AD49" s="95" t="e">
        <f t="shared" si="102"/>
        <v>#REF!</v>
      </c>
      <c r="AE49" s="198" t="e">
        <f t="shared" si="103"/>
        <v>#REF!</v>
      </c>
      <c r="AF49" s="308" t="e">
        <f t="shared" si="104"/>
        <v>#REF!</v>
      </c>
    </row>
    <row r="50" spans="2:32" outlineLevel="2">
      <c r="B50" s="133"/>
      <c r="C50" s="134" t="s">
        <v>1338</v>
      </c>
      <c r="D50" s="95">
        <f t="shared" si="94"/>
        <v>0</v>
      </c>
      <c r="E50" s="95">
        <f t="shared" si="94"/>
        <v>0</v>
      </c>
      <c r="F50" s="95">
        <f t="shared" si="94"/>
        <v>0</v>
      </c>
      <c r="G50" s="95">
        <f t="shared" si="94"/>
        <v>0</v>
      </c>
      <c r="H50" s="198">
        <f t="shared" si="95"/>
        <v>0</v>
      </c>
      <c r="I50" s="95">
        <f t="shared" ref="I50:N50" si="113">I133+I214+I295+I376+I457+I538</f>
        <v>0</v>
      </c>
      <c r="J50" s="95">
        <f t="shared" si="113"/>
        <v>0</v>
      </c>
      <c r="K50" s="95">
        <f t="shared" si="113"/>
        <v>0</v>
      </c>
      <c r="L50" s="95">
        <f t="shared" si="113"/>
        <v>0</v>
      </c>
      <c r="M50" s="95">
        <f t="shared" si="113"/>
        <v>0</v>
      </c>
      <c r="N50" s="95">
        <f t="shared" si="113"/>
        <v>0</v>
      </c>
      <c r="O50" s="201">
        <f t="shared" si="97"/>
        <v>0</v>
      </c>
      <c r="P50" s="95">
        <f t="shared" ref="P50:U50" si="114">P133+P214+P295+P376+P457+P538</f>
        <v>0</v>
      </c>
      <c r="Q50" s="95">
        <f t="shared" si="114"/>
        <v>0</v>
      </c>
      <c r="R50" s="95">
        <f t="shared" si="114"/>
        <v>0</v>
      </c>
      <c r="S50" s="95">
        <f t="shared" si="114"/>
        <v>0</v>
      </c>
      <c r="T50" s="95">
        <f t="shared" si="114"/>
        <v>0</v>
      </c>
      <c r="U50" s="95">
        <f t="shared" si="114"/>
        <v>0</v>
      </c>
      <c r="V50" s="201">
        <f t="shared" si="99"/>
        <v>0</v>
      </c>
      <c r="W50" s="200">
        <f t="shared" si="100"/>
        <v>0</v>
      </c>
      <c r="X50" s="308">
        <f t="shared" si="85"/>
        <v>0</v>
      </c>
      <c r="Y50" s="95" t="e">
        <f t="shared" si="101"/>
        <v>#REF!</v>
      </c>
      <c r="Z50" s="95" t="e">
        <f t="shared" si="101"/>
        <v>#REF!</v>
      </c>
      <c r="AA50" s="198" t="e">
        <f t="shared" si="7"/>
        <v>#REF!</v>
      </c>
      <c r="AB50" s="308">
        <f t="shared" si="86"/>
        <v>0</v>
      </c>
      <c r="AC50" s="95" t="e">
        <f t="shared" si="102"/>
        <v>#REF!</v>
      </c>
      <c r="AD50" s="95" t="e">
        <f t="shared" si="102"/>
        <v>#REF!</v>
      </c>
      <c r="AE50" s="198" t="e">
        <f t="shared" si="103"/>
        <v>#REF!</v>
      </c>
      <c r="AF50" s="308" t="e">
        <f t="shared" si="104"/>
        <v>#REF!</v>
      </c>
    </row>
    <row r="51" spans="2:32" outlineLevel="2">
      <c r="B51" s="133"/>
      <c r="C51" s="134" t="s">
        <v>1316</v>
      </c>
      <c r="D51" s="95">
        <f t="shared" si="94"/>
        <v>734.32311700000002</v>
      </c>
      <c r="E51" s="95">
        <f t="shared" si="94"/>
        <v>78.559557678125003</v>
      </c>
      <c r="F51" s="95">
        <f t="shared" si="94"/>
        <v>83.844361678750005</v>
      </c>
      <c r="G51" s="95">
        <f t="shared" si="94"/>
        <v>58.514458499999996</v>
      </c>
      <c r="H51" s="198">
        <f t="shared" si="95"/>
        <v>955.24149485687508</v>
      </c>
      <c r="I51" s="95">
        <f t="shared" ref="I51:N51" si="115">I134+I215+I296+I377+I458+I539</f>
        <v>74.238473958339995</v>
      </c>
      <c r="J51" s="95">
        <f t="shared" si="115"/>
        <v>56.129125393811997</v>
      </c>
      <c r="K51" s="95">
        <f t="shared" si="115"/>
        <v>86.492791608512007</v>
      </c>
      <c r="L51" s="95">
        <f t="shared" si="115"/>
        <v>81.256740001140003</v>
      </c>
      <c r="M51" s="95">
        <f t="shared" si="115"/>
        <v>95.299638003515994</v>
      </c>
      <c r="N51" s="95">
        <f t="shared" si="115"/>
        <v>95.310921997000975</v>
      </c>
      <c r="O51" s="201">
        <f t="shared" si="97"/>
        <v>488.72769096232105</v>
      </c>
      <c r="P51" s="95">
        <f t="shared" ref="P51:U51" si="116">P134+P215+P296+P377+P458+P539</f>
        <v>74.104132001967031</v>
      </c>
      <c r="Q51" s="95">
        <f t="shared" si="116"/>
        <v>61.570329997413999</v>
      </c>
      <c r="R51" s="95">
        <f t="shared" si="116"/>
        <v>73.433745002530003</v>
      </c>
      <c r="S51" s="95">
        <f t="shared" si="116"/>
        <v>80.639102999800002</v>
      </c>
      <c r="T51" s="95">
        <f t="shared" si="116"/>
        <v>85.450682109159999</v>
      </c>
      <c r="U51" s="95">
        <f t="shared" si="116"/>
        <v>58.907318003159993</v>
      </c>
      <c r="V51" s="201">
        <f t="shared" si="99"/>
        <v>434.10531011403106</v>
      </c>
      <c r="W51" s="200">
        <f t="shared" si="100"/>
        <v>922.83300107635205</v>
      </c>
      <c r="X51" s="308">
        <f t="shared" si="85"/>
        <v>-3.3927016314737046E-2</v>
      </c>
      <c r="Y51" s="95" t="e">
        <f t="shared" si="101"/>
        <v>#REF!</v>
      </c>
      <c r="Z51" s="95" t="e">
        <f t="shared" si="101"/>
        <v>#REF!</v>
      </c>
      <c r="AA51" s="198" t="e">
        <f t="shared" si="7"/>
        <v>#REF!</v>
      </c>
      <c r="AB51" s="308" t="e">
        <f t="shared" si="86"/>
        <v>#REF!</v>
      </c>
      <c r="AC51" s="95" t="e">
        <f t="shared" si="102"/>
        <v>#REF!</v>
      </c>
      <c r="AD51" s="95" t="e">
        <f t="shared" si="102"/>
        <v>#REF!</v>
      </c>
      <c r="AE51" s="198" t="e">
        <f t="shared" si="103"/>
        <v>#REF!</v>
      </c>
      <c r="AF51" s="308" t="e">
        <f t="shared" si="104"/>
        <v>#REF!</v>
      </c>
    </row>
    <row r="52" spans="2:32" s="132" customFormat="1" outlineLevel="1">
      <c r="B52" s="315" t="s">
        <v>992</v>
      </c>
      <c r="C52" s="315" t="s">
        <v>715</v>
      </c>
      <c r="D52" s="198">
        <f>SUM(D53:D55)</f>
        <v>0</v>
      </c>
      <c r="E52" s="198">
        <f>SUM(E53:E55)</f>
        <v>0</v>
      </c>
      <c r="F52" s="198">
        <f>SUM(F53:F55)</f>
        <v>0</v>
      </c>
      <c r="G52" s="198">
        <f>SUM(G53:G55)</f>
        <v>0</v>
      </c>
      <c r="H52" s="198">
        <f>SUM(H53:H55)</f>
        <v>0</v>
      </c>
      <c r="I52" s="198">
        <f t="shared" ref="I52:N52" si="117">SUM(I53:I55)</f>
        <v>0</v>
      </c>
      <c r="J52" s="198">
        <f>SUM(J53:J55)</f>
        <v>0</v>
      </c>
      <c r="K52" s="198">
        <f t="shared" si="117"/>
        <v>0</v>
      </c>
      <c r="L52" s="198">
        <f t="shared" si="117"/>
        <v>0</v>
      </c>
      <c r="M52" s="198">
        <f t="shared" si="117"/>
        <v>0</v>
      </c>
      <c r="N52" s="198">
        <f t="shared" si="117"/>
        <v>0</v>
      </c>
      <c r="O52" s="198">
        <f t="shared" ref="O52:O60" si="118">SUM(I52:N52)</f>
        <v>0</v>
      </c>
      <c r="P52" s="198">
        <f t="shared" ref="P52:U52" si="119">SUM(P53:P55)</f>
        <v>0</v>
      </c>
      <c r="Q52" s="198">
        <f>SUM(Q53:Q55)</f>
        <v>0</v>
      </c>
      <c r="R52" s="198">
        <f t="shared" si="119"/>
        <v>0</v>
      </c>
      <c r="S52" s="198">
        <f t="shared" si="119"/>
        <v>0</v>
      </c>
      <c r="T52" s="198">
        <f t="shared" si="119"/>
        <v>0</v>
      </c>
      <c r="U52" s="198">
        <f t="shared" si="119"/>
        <v>0</v>
      </c>
      <c r="V52" s="198">
        <f t="shared" ref="V52:V60" si="120">SUM(P52:U52)</f>
        <v>0</v>
      </c>
      <c r="W52" s="198">
        <f t="shared" ref="W52:W60" si="121">O52+V52</f>
        <v>0</v>
      </c>
      <c r="X52" s="199">
        <f t="shared" si="85"/>
        <v>0</v>
      </c>
      <c r="Y52" s="198" t="e">
        <f>SUM(Y53:Y55)</f>
        <v>#REF!</v>
      </c>
      <c r="Z52" s="198" t="e">
        <f>SUM(Z53:Z55)</f>
        <v>#REF!</v>
      </c>
      <c r="AA52" s="198" t="e">
        <f>SUM(AA53:AA55)</f>
        <v>#REF!</v>
      </c>
      <c r="AB52" s="199">
        <f t="shared" si="86"/>
        <v>0</v>
      </c>
      <c r="AC52" s="198">
        <f>SUM(AC53:AC55)</f>
        <v>0</v>
      </c>
      <c r="AD52" s="198">
        <f>SUM(AD53:AD55)</f>
        <v>0</v>
      </c>
      <c r="AE52" s="198">
        <f>SUM(AE53:AE55)</f>
        <v>0</v>
      </c>
      <c r="AF52" s="199" t="e">
        <f t="shared" ref="AF52:AF66" si="122">IF(AA52=0,0,AE52/AA52-1)</f>
        <v>#REF!</v>
      </c>
    </row>
    <row r="53" spans="2:32" outlineLevel="2">
      <c r="B53" s="133"/>
      <c r="C53" s="134" t="s">
        <v>1339</v>
      </c>
      <c r="D53" s="95">
        <f t="shared" ref="D53:G55" si="123">D136+D217+D298+D379+D460+D541</f>
        <v>0</v>
      </c>
      <c r="E53" s="95">
        <f t="shared" si="123"/>
        <v>0</v>
      </c>
      <c r="F53" s="95">
        <f t="shared" si="123"/>
        <v>0</v>
      </c>
      <c r="G53" s="95">
        <f t="shared" si="123"/>
        <v>0</v>
      </c>
      <c r="H53" s="198">
        <f>SUM(D53:G53)</f>
        <v>0</v>
      </c>
      <c r="I53" s="95">
        <f t="shared" ref="I53:N53" si="124">I136+I217+I298+I379+I460+I541</f>
        <v>0</v>
      </c>
      <c r="J53" s="95">
        <f t="shared" si="124"/>
        <v>0</v>
      </c>
      <c r="K53" s="95">
        <f t="shared" si="124"/>
        <v>0</v>
      </c>
      <c r="L53" s="95">
        <f t="shared" si="124"/>
        <v>0</v>
      </c>
      <c r="M53" s="95">
        <f t="shared" si="124"/>
        <v>0</v>
      </c>
      <c r="N53" s="95">
        <f t="shared" si="124"/>
        <v>0</v>
      </c>
      <c r="O53" s="201">
        <f t="shared" si="118"/>
        <v>0</v>
      </c>
      <c r="P53" s="95">
        <f t="shared" ref="P53:U53" si="125">P136+P217+P298+P379+P460+P541</f>
        <v>0</v>
      </c>
      <c r="Q53" s="95">
        <f t="shared" si="125"/>
        <v>0</v>
      </c>
      <c r="R53" s="95">
        <f t="shared" si="125"/>
        <v>0</v>
      </c>
      <c r="S53" s="95">
        <f t="shared" si="125"/>
        <v>0</v>
      </c>
      <c r="T53" s="95">
        <f t="shared" si="125"/>
        <v>0</v>
      </c>
      <c r="U53" s="95">
        <f t="shared" si="125"/>
        <v>0</v>
      </c>
      <c r="V53" s="201">
        <f t="shared" si="120"/>
        <v>0</v>
      </c>
      <c r="W53" s="200">
        <f t="shared" si="121"/>
        <v>0</v>
      </c>
      <c r="X53" s="308">
        <f t="shared" si="85"/>
        <v>0</v>
      </c>
      <c r="Y53" s="95" t="e">
        <f t="shared" ref="Y53:Z55" si="126">Y136+Y217+Y298+Y379+Y460+Y541</f>
        <v>#REF!</v>
      </c>
      <c r="Z53" s="95" t="e">
        <f t="shared" si="126"/>
        <v>#REF!</v>
      </c>
      <c r="AA53" s="198" t="e">
        <f t="shared" si="7"/>
        <v>#REF!</v>
      </c>
      <c r="AB53" s="308">
        <f t="shared" si="86"/>
        <v>0</v>
      </c>
      <c r="AC53" s="95">
        <f t="shared" ref="AC53:AD55" si="127">AC136+AC217+AC298+AC379+AC460+AC541</f>
        <v>0</v>
      </c>
      <c r="AD53" s="95">
        <f t="shared" si="127"/>
        <v>0</v>
      </c>
      <c r="AE53" s="198">
        <f>AC53+AD53</f>
        <v>0</v>
      </c>
      <c r="AF53" s="308" t="e">
        <f t="shared" si="122"/>
        <v>#REF!</v>
      </c>
    </row>
    <row r="54" spans="2:32" s="132" customFormat="1" outlineLevel="2">
      <c r="B54" s="133"/>
      <c r="C54" s="134" t="s">
        <v>1340</v>
      </c>
      <c r="D54" s="95">
        <f t="shared" si="123"/>
        <v>0</v>
      </c>
      <c r="E54" s="95">
        <f t="shared" si="123"/>
        <v>0</v>
      </c>
      <c r="F54" s="95">
        <f t="shared" si="123"/>
        <v>0</v>
      </c>
      <c r="G54" s="95">
        <f t="shared" si="123"/>
        <v>0</v>
      </c>
      <c r="H54" s="198">
        <f>SUM(D54:G54)</f>
        <v>0</v>
      </c>
      <c r="I54" s="95">
        <f t="shared" ref="I54:N54" si="128">I137+I218+I299+I380+I461+I542</f>
        <v>0</v>
      </c>
      <c r="J54" s="95">
        <f t="shared" si="128"/>
        <v>0</v>
      </c>
      <c r="K54" s="95">
        <f t="shared" si="128"/>
        <v>0</v>
      </c>
      <c r="L54" s="95">
        <f t="shared" si="128"/>
        <v>0</v>
      </c>
      <c r="M54" s="95">
        <f t="shared" si="128"/>
        <v>0</v>
      </c>
      <c r="N54" s="95">
        <f t="shared" si="128"/>
        <v>0</v>
      </c>
      <c r="O54" s="201">
        <f t="shared" si="118"/>
        <v>0</v>
      </c>
      <c r="P54" s="95">
        <f t="shared" ref="P54:U54" si="129">P137+P218+P299+P380+P461+P542</f>
        <v>0</v>
      </c>
      <c r="Q54" s="95">
        <f t="shared" si="129"/>
        <v>0</v>
      </c>
      <c r="R54" s="95">
        <f t="shared" si="129"/>
        <v>0</v>
      </c>
      <c r="S54" s="95">
        <f t="shared" si="129"/>
        <v>0</v>
      </c>
      <c r="T54" s="95">
        <f t="shared" si="129"/>
        <v>0</v>
      </c>
      <c r="U54" s="95">
        <f t="shared" si="129"/>
        <v>0</v>
      </c>
      <c r="V54" s="201">
        <f t="shared" si="120"/>
        <v>0</v>
      </c>
      <c r="W54" s="200">
        <f t="shared" si="121"/>
        <v>0</v>
      </c>
      <c r="X54" s="308">
        <f t="shared" si="85"/>
        <v>0</v>
      </c>
      <c r="Y54" s="95" t="e">
        <f t="shared" si="126"/>
        <v>#REF!</v>
      </c>
      <c r="Z54" s="95" t="e">
        <f t="shared" si="126"/>
        <v>#REF!</v>
      </c>
      <c r="AA54" s="198" t="e">
        <f t="shared" si="7"/>
        <v>#REF!</v>
      </c>
      <c r="AB54" s="308">
        <f t="shared" si="86"/>
        <v>0</v>
      </c>
      <c r="AC54" s="95">
        <f t="shared" si="127"/>
        <v>0</v>
      </c>
      <c r="AD54" s="95">
        <f t="shared" si="127"/>
        <v>0</v>
      </c>
      <c r="AE54" s="198">
        <f>AC54+AD54</f>
        <v>0</v>
      </c>
      <c r="AF54" s="308" t="e">
        <f t="shared" si="122"/>
        <v>#REF!</v>
      </c>
    </row>
    <row r="55" spans="2:32" outlineLevel="2">
      <c r="B55" s="133"/>
      <c r="C55" s="134" t="s">
        <v>1294</v>
      </c>
      <c r="D55" s="95">
        <f t="shared" si="123"/>
        <v>0</v>
      </c>
      <c r="E55" s="95">
        <f t="shared" si="123"/>
        <v>0</v>
      </c>
      <c r="F55" s="95">
        <f t="shared" si="123"/>
        <v>0</v>
      </c>
      <c r="G55" s="95">
        <f t="shared" si="123"/>
        <v>0</v>
      </c>
      <c r="H55" s="198">
        <f>SUM(D55:G55)</f>
        <v>0</v>
      </c>
      <c r="I55" s="95">
        <f t="shared" ref="I55:N55" si="130">I138+I219+I300+I381+I462+I543</f>
        <v>0</v>
      </c>
      <c r="J55" s="95">
        <f t="shared" si="130"/>
        <v>0</v>
      </c>
      <c r="K55" s="95">
        <f t="shared" si="130"/>
        <v>0</v>
      </c>
      <c r="L55" s="95">
        <f t="shared" si="130"/>
        <v>0</v>
      </c>
      <c r="M55" s="95">
        <f t="shared" si="130"/>
        <v>0</v>
      </c>
      <c r="N55" s="95">
        <f t="shared" si="130"/>
        <v>0</v>
      </c>
      <c r="O55" s="201">
        <f t="shared" si="118"/>
        <v>0</v>
      </c>
      <c r="P55" s="95">
        <f t="shared" ref="P55:U55" si="131">P138+P219+P300+P381+P462+P543</f>
        <v>0</v>
      </c>
      <c r="Q55" s="95">
        <f t="shared" si="131"/>
        <v>0</v>
      </c>
      <c r="R55" s="95">
        <f t="shared" si="131"/>
        <v>0</v>
      </c>
      <c r="S55" s="95">
        <f t="shared" si="131"/>
        <v>0</v>
      </c>
      <c r="T55" s="95">
        <f t="shared" si="131"/>
        <v>0</v>
      </c>
      <c r="U55" s="95">
        <f t="shared" si="131"/>
        <v>0</v>
      </c>
      <c r="V55" s="201">
        <f t="shared" si="120"/>
        <v>0</v>
      </c>
      <c r="W55" s="200">
        <f t="shared" si="121"/>
        <v>0</v>
      </c>
      <c r="X55" s="308">
        <f t="shared" si="85"/>
        <v>0</v>
      </c>
      <c r="Y55" s="95" t="e">
        <f t="shared" si="126"/>
        <v>#REF!</v>
      </c>
      <c r="Z55" s="95" t="e">
        <f t="shared" si="126"/>
        <v>#REF!</v>
      </c>
      <c r="AA55" s="198" t="e">
        <f t="shared" si="7"/>
        <v>#REF!</v>
      </c>
      <c r="AB55" s="308">
        <f t="shared" si="86"/>
        <v>0</v>
      </c>
      <c r="AC55" s="95">
        <f t="shared" si="127"/>
        <v>0</v>
      </c>
      <c r="AD55" s="95">
        <f t="shared" si="127"/>
        <v>0</v>
      </c>
      <c r="AE55" s="198">
        <f>AC55+AD55</f>
        <v>0</v>
      </c>
      <c r="AF55" s="308" t="e">
        <f t="shared" si="122"/>
        <v>#REF!</v>
      </c>
    </row>
    <row r="56" spans="2:32" outlineLevel="1">
      <c r="B56" s="316" t="s">
        <v>976</v>
      </c>
      <c r="C56" s="316" t="s">
        <v>716</v>
      </c>
      <c r="D56" s="198">
        <f>SUM(D57:D60)</f>
        <v>0</v>
      </c>
      <c r="E56" s="198">
        <f>SUM(E57:E60)</f>
        <v>0</v>
      </c>
      <c r="F56" s="198">
        <f>SUM(F57:F60)</f>
        <v>0</v>
      </c>
      <c r="G56" s="198">
        <f>SUM(G57:G60)</f>
        <v>0</v>
      </c>
      <c r="H56" s="198">
        <f>SUM(H57:H60)</f>
        <v>0</v>
      </c>
      <c r="I56" s="198">
        <f t="shared" ref="I56:U56" si="132">SUM(I57:I60)</f>
        <v>0</v>
      </c>
      <c r="J56" s="198">
        <f>SUM(J57:J60)</f>
        <v>0</v>
      </c>
      <c r="K56" s="198">
        <f t="shared" si="132"/>
        <v>0</v>
      </c>
      <c r="L56" s="198">
        <f t="shared" si="132"/>
        <v>0</v>
      </c>
      <c r="M56" s="198">
        <f t="shared" si="132"/>
        <v>0</v>
      </c>
      <c r="N56" s="198">
        <f t="shared" si="132"/>
        <v>0</v>
      </c>
      <c r="O56" s="198">
        <f t="shared" si="118"/>
        <v>0</v>
      </c>
      <c r="P56" s="198">
        <f t="shared" si="132"/>
        <v>0</v>
      </c>
      <c r="Q56" s="198">
        <f>SUM(Q57:Q60)</f>
        <v>0</v>
      </c>
      <c r="R56" s="198">
        <f t="shared" si="132"/>
        <v>0</v>
      </c>
      <c r="S56" s="198">
        <f t="shared" si="132"/>
        <v>0</v>
      </c>
      <c r="T56" s="198">
        <f t="shared" si="132"/>
        <v>0</v>
      </c>
      <c r="U56" s="198">
        <f t="shared" si="132"/>
        <v>0</v>
      </c>
      <c r="V56" s="198">
        <f t="shared" si="120"/>
        <v>0</v>
      </c>
      <c r="W56" s="198">
        <f t="shared" si="121"/>
        <v>0</v>
      </c>
      <c r="X56" s="199">
        <f t="shared" si="85"/>
        <v>0</v>
      </c>
      <c r="Y56" s="198" t="e">
        <f>SUM(Y57:Y60)</f>
        <v>#REF!</v>
      </c>
      <c r="Z56" s="198" t="e">
        <f>SUM(Z57:Z60)</f>
        <v>#REF!</v>
      </c>
      <c r="AA56" s="198" t="e">
        <f>SUM(AA57:AA60)</f>
        <v>#REF!</v>
      </c>
      <c r="AB56" s="199">
        <f t="shared" si="86"/>
        <v>0</v>
      </c>
      <c r="AC56" s="198">
        <f>SUM(AC57:AC60)</f>
        <v>0</v>
      </c>
      <c r="AD56" s="198">
        <f>SUM(AD57:AD60)</f>
        <v>0</v>
      </c>
      <c r="AE56" s="198">
        <f>SUM(AE57:AE60)</f>
        <v>0</v>
      </c>
      <c r="AF56" s="199" t="e">
        <f t="shared" si="122"/>
        <v>#REF!</v>
      </c>
    </row>
    <row r="57" spans="2:32" outlineLevel="2">
      <c r="B57" s="317"/>
      <c r="C57" s="134" t="s">
        <v>1321</v>
      </c>
      <c r="D57" s="95">
        <f t="shared" ref="D57:G60" si="133">D140+D221+D302+D383+D464+D545</f>
        <v>0</v>
      </c>
      <c r="E57" s="95">
        <f t="shared" si="133"/>
        <v>0</v>
      </c>
      <c r="F57" s="95">
        <f t="shared" si="133"/>
        <v>0</v>
      </c>
      <c r="G57" s="95">
        <f t="shared" si="133"/>
        <v>0</v>
      </c>
      <c r="H57" s="198">
        <f>SUM(D57:G57)</f>
        <v>0</v>
      </c>
      <c r="I57" s="95">
        <f t="shared" ref="I57:N57" si="134">I140+I221+I302+I383+I464+I545</f>
        <v>0</v>
      </c>
      <c r="J57" s="95">
        <f t="shared" si="134"/>
        <v>0</v>
      </c>
      <c r="K57" s="95">
        <f t="shared" si="134"/>
        <v>0</v>
      </c>
      <c r="L57" s="95">
        <f t="shared" si="134"/>
        <v>0</v>
      </c>
      <c r="M57" s="95">
        <f t="shared" si="134"/>
        <v>0</v>
      </c>
      <c r="N57" s="95">
        <f t="shared" si="134"/>
        <v>0</v>
      </c>
      <c r="O57" s="201">
        <f t="shared" si="118"/>
        <v>0</v>
      </c>
      <c r="P57" s="95">
        <f t="shared" ref="P57:U57" si="135">P140+P221+P302+P383+P464+P545</f>
        <v>0</v>
      </c>
      <c r="Q57" s="95">
        <f t="shared" si="135"/>
        <v>0</v>
      </c>
      <c r="R57" s="95">
        <f t="shared" si="135"/>
        <v>0</v>
      </c>
      <c r="S57" s="95">
        <f t="shared" si="135"/>
        <v>0</v>
      </c>
      <c r="T57" s="95">
        <f t="shared" si="135"/>
        <v>0</v>
      </c>
      <c r="U57" s="95">
        <f t="shared" si="135"/>
        <v>0</v>
      </c>
      <c r="V57" s="201">
        <f t="shared" si="120"/>
        <v>0</v>
      </c>
      <c r="W57" s="200">
        <f t="shared" si="121"/>
        <v>0</v>
      </c>
      <c r="X57" s="308">
        <f t="shared" si="85"/>
        <v>0</v>
      </c>
      <c r="Y57" s="95" t="e">
        <f t="shared" ref="Y57:Z60" si="136">Y140+Y221+Y302+Y383+Y464+Y545</f>
        <v>#REF!</v>
      </c>
      <c r="Z57" s="95" t="e">
        <f t="shared" si="136"/>
        <v>#REF!</v>
      </c>
      <c r="AA57" s="198" t="e">
        <f t="shared" si="7"/>
        <v>#REF!</v>
      </c>
      <c r="AB57" s="308">
        <f t="shared" si="86"/>
        <v>0</v>
      </c>
      <c r="AC57" s="95">
        <f t="shared" ref="AC57:AD60" si="137">AC140+AC221+AC302+AC383+AC464+AC545</f>
        <v>0</v>
      </c>
      <c r="AD57" s="95">
        <f t="shared" si="137"/>
        <v>0</v>
      </c>
      <c r="AE57" s="198">
        <f>AC57+AD57</f>
        <v>0</v>
      </c>
      <c r="AF57" s="308" t="e">
        <f t="shared" si="122"/>
        <v>#REF!</v>
      </c>
    </row>
    <row r="58" spans="2:32" outlineLevel="2">
      <c r="B58" s="317"/>
      <c r="C58" s="134" t="s">
        <v>1322</v>
      </c>
      <c r="D58" s="95">
        <f t="shared" si="133"/>
        <v>0</v>
      </c>
      <c r="E58" s="95">
        <f t="shared" si="133"/>
        <v>0</v>
      </c>
      <c r="F58" s="95">
        <f t="shared" si="133"/>
        <v>0</v>
      </c>
      <c r="G58" s="95">
        <f t="shared" si="133"/>
        <v>0</v>
      </c>
      <c r="H58" s="198">
        <f>SUM(D58:G58)</f>
        <v>0</v>
      </c>
      <c r="I58" s="95">
        <f t="shared" ref="I58:N58" si="138">I141+I222+I303+I384+I465+I546</f>
        <v>0</v>
      </c>
      <c r="J58" s="95">
        <f t="shared" si="138"/>
        <v>0</v>
      </c>
      <c r="K58" s="95">
        <f t="shared" si="138"/>
        <v>0</v>
      </c>
      <c r="L58" s="95">
        <f t="shared" si="138"/>
        <v>0</v>
      </c>
      <c r="M58" s="95">
        <f t="shared" si="138"/>
        <v>0</v>
      </c>
      <c r="N58" s="95">
        <f t="shared" si="138"/>
        <v>0</v>
      </c>
      <c r="O58" s="201">
        <f t="shared" si="118"/>
        <v>0</v>
      </c>
      <c r="P58" s="95">
        <f t="shared" ref="P58:U58" si="139">P141+P222+P303+P384+P465+P546</f>
        <v>0</v>
      </c>
      <c r="Q58" s="95">
        <f t="shared" si="139"/>
        <v>0</v>
      </c>
      <c r="R58" s="95">
        <f t="shared" si="139"/>
        <v>0</v>
      </c>
      <c r="S58" s="95">
        <f t="shared" si="139"/>
        <v>0</v>
      </c>
      <c r="T58" s="95">
        <f t="shared" si="139"/>
        <v>0</v>
      </c>
      <c r="U58" s="95">
        <f t="shared" si="139"/>
        <v>0</v>
      </c>
      <c r="V58" s="201">
        <f t="shared" si="120"/>
        <v>0</v>
      </c>
      <c r="W58" s="200">
        <f t="shared" si="121"/>
        <v>0</v>
      </c>
      <c r="X58" s="308">
        <f t="shared" si="85"/>
        <v>0</v>
      </c>
      <c r="Y58" s="95" t="e">
        <f t="shared" si="136"/>
        <v>#REF!</v>
      </c>
      <c r="Z58" s="95" t="e">
        <f t="shared" si="136"/>
        <v>#REF!</v>
      </c>
      <c r="AA58" s="198" t="e">
        <f t="shared" si="7"/>
        <v>#REF!</v>
      </c>
      <c r="AB58" s="308">
        <f t="shared" si="86"/>
        <v>0</v>
      </c>
      <c r="AC58" s="95">
        <f t="shared" si="137"/>
        <v>0</v>
      </c>
      <c r="AD58" s="95">
        <f t="shared" si="137"/>
        <v>0</v>
      </c>
      <c r="AE58" s="198">
        <f>AC58+AD58</f>
        <v>0</v>
      </c>
      <c r="AF58" s="308" t="e">
        <f t="shared" si="122"/>
        <v>#REF!</v>
      </c>
    </row>
    <row r="59" spans="2:32" s="136" customFormat="1" outlineLevel="2">
      <c r="B59" s="317"/>
      <c r="C59" s="134" t="s">
        <v>1323</v>
      </c>
      <c r="D59" s="95">
        <f t="shared" si="133"/>
        <v>0</v>
      </c>
      <c r="E59" s="95">
        <f t="shared" si="133"/>
        <v>0</v>
      </c>
      <c r="F59" s="95">
        <f t="shared" si="133"/>
        <v>0</v>
      </c>
      <c r="G59" s="95">
        <f t="shared" si="133"/>
        <v>0</v>
      </c>
      <c r="H59" s="198">
        <f>SUM(D59:G59)</f>
        <v>0</v>
      </c>
      <c r="I59" s="95">
        <f t="shared" ref="I59:N59" si="140">I142+I223+I304+I385+I466+I547</f>
        <v>0</v>
      </c>
      <c r="J59" s="95">
        <f t="shared" si="140"/>
        <v>0</v>
      </c>
      <c r="K59" s="95">
        <f t="shared" si="140"/>
        <v>0</v>
      </c>
      <c r="L59" s="95">
        <f t="shared" si="140"/>
        <v>0</v>
      </c>
      <c r="M59" s="95">
        <f t="shared" si="140"/>
        <v>0</v>
      </c>
      <c r="N59" s="95">
        <f t="shared" si="140"/>
        <v>0</v>
      </c>
      <c r="O59" s="201">
        <f t="shared" si="118"/>
        <v>0</v>
      </c>
      <c r="P59" s="95">
        <f t="shared" ref="P59:U59" si="141">P142+P223+P304+P385+P466+P547</f>
        <v>0</v>
      </c>
      <c r="Q59" s="95">
        <f t="shared" si="141"/>
        <v>0</v>
      </c>
      <c r="R59" s="95">
        <f t="shared" si="141"/>
        <v>0</v>
      </c>
      <c r="S59" s="95">
        <f t="shared" si="141"/>
        <v>0</v>
      </c>
      <c r="T59" s="95">
        <f t="shared" si="141"/>
        <v>0</v>
      </c>
      <c r="U59" s="95">
        <f t="shared" si="141"/>
        <v>0</v>
      </c>
      <c r="V59" s="201">
        <f t="shared" si="120"/>
        <v>0</v>
      </c>
      <c r="W59" s="200">
        <f t="shared" si="121"/>
        <v>0</v>
      </c>
      <c r="X59" s="308">
        <f t="shared" si="85"/>
        <v>0</v>
      </c>
      <c r="Y59" s="95" t="e">
        <f t="shared" si="136"/>
        <v>#REF!</v>
      </c>
      <c r="Z59" s="95" t="e">
        <f t="shared" si="136"/>
        <v>#REF!</v>
      </c>
      <c r="AA59" s="198" t="e">
        <f t="shared" si="7"/>
        <v>#REF!</v>
      </c>
      <c r="AB59" s="308">
        <f t="shared" si="86"/>
        <v>0</v>
      </c>
      <c r="AC59" s="95">
        <f t="shared" si="137"/>
        <v>0</v>
      </c>
      <c r="AD59" s="95">
        <f t="shared" si="137"/>
        <v>0</v>
      </c>
      <c r="AE59" s="198">
        <f>AC59+AD59</f>
        <v>0</v>
      </c>
      <c r="AF59" s="308" t="e">
        <f t="shared" si="122"/>
        <v>#REF!</v>
      </c>
    </row>
    <row r="60" spans="2:32" s="136" customFormat="1" outlineLevel="2">
      <c r="B60" s="317"/>
      <c r="C60" s="134" t="s">
        <v>1294</v>
      </c>
      <c r="D60" s="95">
        <f t="shared" si="133"/>
        <v>0</v>
      </c>
      <c r="E60" s="95">
        <f t="shared" si="133"/>
        <v>0</v>
      </c>
      <c r="F60" s="95">
        <f t="shared" si="133"/>
        <v>0</v>
      </c>
      <c r="G60" s="95">
        <f t="shared" si="133"/>
        <v>0</v>
      </c>
      <c r="H60" s="198">
        <f>SUM(D60:G60)</f>
        <v>0</v>
      </c>
      <c r="I60" s="95">
        <f t="shared" ref="I60:N60" si="142">I143+I224+I305+I386+I467+I548</f>
        <v>0</v>
      </c>
      <c r="J60" s="95">
        <f t="shared" si="142"/>
        <v>0</v>
      </c>
      <c r="K60" s="95">
        <f t="shared" si="142"/>
        <v>0</v>
      </c>
      <c r="L60" s="95">
        <f t="shared" si="142"/>
        <v>0</v>
      </c>
      <c r="M60" s="95">
        <f t="shared" si="142"/>
        <v>0</v>
      </c>
      <c r="N60" s="95">
        <f t="shared" si="142"/>
        <v>0</v>
      </c>
      <c r="O60" s="201">
        <f t="shared" si="118"/>
        <v>0</v>
      </c>
      <c r="P60" s="95">
        <f t="shared" ref="P60:U60" si="143">P143+P224+P305+P386+P467+P548</f>
        <v>0</v>
      </c>
      <c r="Q60" s="95">
        <f t="shared" si="143"/>
        <v>0</v>
      </c>
      <c r="R60" s="95">
        <f t="shared" si="143"/>
        <v>0</v>
      </c>
      <c r="S60" s="95">
        <f t="shared" si="143"/>
        <v>0</v>
      </c>
      <c r="T60" s="95">
        <f t="shared" si="143"/>
        <v>0</v>
      </c>
      <c r="U60" s="95">
        <f t="shared" si="143"/>
        <v>0</v>
      </c>
      <c r="V60" s="201">
        <f t="shared" si="120"/>
        <v>0</v>
      </c>
      <c r="W60" s="200">
        <f t="shared" si="121"/>
        <v>0</v>
      </c>
      <c r="X60" s="308">
        <f t="shared" si="85"/>
        <v>0</v>
      </c>
      <c r="Y60" s="95" t="e">
        <f t="shared" si="136"/>
        <v>#REF!</v>
      </c>
      <c r="Z60" s="95" t="e">
        <f t="shared" si="136"/>
        <v>#REF!</v>
      </c>
      <c r="AA60" s="198" t="e">
        <f t="shared" si="7"/>
        <v>#REF!</v>
      </c>
      <c r="AB60" s="308">
        <f t="shared" si="86"/>
        <v>0</v>
      </c>
      <c r="AC60" s="95">
        <f t="shared" si="137"/>
        <v>0</v>
      </c>
      <c r="AD60" s="95">
        <f t="shared" si="137"/>
        <v>0</v>
      </c>
      <c r="AE60" s="198">
        <f>AC60+AD60</f>
        <v>0</v>
      </c>
      <c r="AF60" s="308" t="e">
        <f t="shared" si="122"/>
        <v>#REF!</v>
      </c>
    </row>
    <row r="61" spans="2:32" s="136" customFormat="1" outlineLevel="1">
      <c r="B61" s="135" t="s">
        <v>977</v>
      </c>
      <c r="C61" s="318" t="s">
        <v>1341</v>
      </c>
      <c r="D61" s="198">
        <f>SUM(D62:D63)</f>
        <v>0</v>
      </c>
      <c r="E61" s="198">
        <f t="shared" ref="E61:W61" si="144">SUM(E62:E63)</f>
        <v>0</v>
      </c>
      <c r="F61" s="198">
        <f t="shared" si="144"/>
        <v>0</v>
      </c>
      <c r="G61" s="198">
        <f t="shared" si="144"/>
        <v>0</v>
      </c>
      <c r="H61" s="198">
        <f t="shared" si="144"/>
        <v>0</v>
      </c>
      <c r="I61" s="198">
        <f t="shared" si="144"/>
        <v>0</v>
      </c>
      <c r="J61" s="198">
        <f t="shared" si="144"/>
        <v>0</v>
      </c>
      <c r="K61" s="198">
        <f t="shared" si="144"/>
        <v>0</v>
      </c>
      <c r="L61" s="198">
        <f t="shared" si="144"/>
        <v>0</v>
      </c>
      <c r="M61" s="198">
        <f t="shared" si="144"/>
        <v>0</v>
      </c>
      <c r="N61" s="198">
        <f t="shared" si="144"/>
        <v>0</v>
      </c>
      <c r="O61" s="198">
        <f t="shared" si="144"/>
        <v>0</v>
      </c>
      <c r="P61" s="198">
        <f t="shared" si="144"/>
        <v>0</v>
      </c>
      <c r="Q61" s="198">
        <f t="shared" si="144"/>
        <v>0</v>
      </c>
      <c r="R61" s="198">
        <f t="shared" si="144"/>
        <v>0</v>
      </c>
      <c r="S61" s="198">
        <f t="shared" si="144"/>
        <v>0</v>
      </c>
      <c r="T61" s="198">
        <f t="shared" si="144"/>
        <v>0</v>
      </c>
      <c r="U61" s="198">
        <f t="shared" si="144"/>
        <v>0</v>
      </c>
      <c r="V61" s="198">
        <f t="shared" si="144"/>
        <v>0</v>
      </c>
      <c r="W61" s="198">
        <f t="shared" si="144"/>
        <v>0</v>
      </c>
      <c r="X61" s="199">
        <f t="shared" si="85"/>
        <v>0</v>
      </c>
      <c r="Y61" s="198">
        <f>SUM(Y62:Y63)</f>
        <v>0</v>
      </c>
      <c r="Z61" s="198">
        <f>SUM(Z62:Z63)</f>
        <v>0</v>
      </c>
      <c r="AA61" s="198">
        <f>SUM(AA62:AA63)</f>
        <v>0</v>
      </c>
      <c r="AB61" s="199">
        <f t="shared" si="86"/>
        <v>0</v>
      </c>
      <c r="AC61" s="198">
        <f>SUM(AC62:AC63)</f>
        <v>0</v>
      </c>
      <c r="AD61" s="198">
        <f>SUM(AD62:AD63)</f>
        <v>0</v>
      </c>
      <c r="AE61" s="198">
        <f>SUM(AE62:AE63)</f>
        <v>0</v>
      </c>
      <c r="AF61" s="199">
        <f t="shared" si="122"/>
        <v>0</v>
      </c>
    </row>
    <row r="62" spans="2:32" s="136" customFormat="1" outlineLevel="2">
      <c r="B62" s="317"/>
      <c r="C62" s="247" t="s">
        <v>1342</v>
      </c>
      <c r="D62" s="95">
        <f t="shared" ref="D62:G63" si="145">D145+D226+D307+D388+D469+D550</f>
        <v>0</v>
      </c>
      <c r="E62" s="95">
        <f t="shared" si="145"/>
        <v>0</v>
      </c>
      <c r="F62" s="95">
        <f t="shared" si="145"/>
        <v>0</v>
      </c>
      <c r="G62" s="95">
        <f t="shared" si="145"/>
        <v>0</v>
      </c>
      <c r="H62" s="198">
        <f>SUM(D62:G62)</f>
        <v>0</v>
      </c>
      <c r="I62" s="95">
        <f t="shared" ref="I62:N62" si="146">I145+I226+I307+I388+I469+I550</f>
        <v>0</v>
      </c>
      <c r="J62" s="95">
        <f t="shared" si="146"/>
        <v>0</v>
      </c>
      <c r="K62" s="95">
        <f t="shared" si="146"/>
        <v>0</v>
      </c>
      <c r="L62" s="95">
        <f t="shared" si="146"/>
        <v>0</v>
      </c>
      <c r="M62" s="95">
        <f t="shared" si="146"/>
        <v>0</v>
      </c>
      <c r="N62" s="95">
        <f t="shared" si="146"/>
        <v>0</v>
      </c>
      <c r="O62" s="201">
        <f>SUM(I62:N62)</f>
        <v>0</v>
      </c>
      <c r="P62" s="95">
        <f t="shared" ref="P62:U62" si="147">P145+P226+P307+P388+P469+P550</f>
        <v>0</v>
      </c>
      <c r="Q62" s="95">
        <f t="shared" si="147"/>
        <v>0</v>
      </c>
      <c r="R62" s="95">
        <f t="shared" si="147"/>
        <v>0</v>
      </c>
      <c r="S62" s="95">
        <f t="shared" si="147"/>
        <v>0</v>
      </c>
      <c r="T62" s="95">
        <f t="shared" si="147"/>
        <v>0</v>
      </c>
      <c r="U62" s="95">
        <f t="shared" si="147"/>
        <v>0</v>
      </c>
      <c r="V62" s="201">
        <f>SUM(P62:U62)</f>
        <v>0</v>
      </c>
      <c r="W62" s="200">
        <f>O62+V62</f>
        <v>0</v>
      </c>
      <c r="X62" s="308">
        <f t="shared" si="85"/>
        <v>0</v>
      </c>
      <c r="Y62" s="95">
        <f>Y145+Y226+Y307+Y388+Y469+Y550</f>
        <v>0</v>
      </c>
      <c r="Z62" s="95">
        <f>Z145+Z226+Z307+Z388+Z469+Z550</f>
        <v>0</v>
      </c>
      <c r="AA62" s="198">
        <f t="shared" si="7"/>
        <v>0</v>
      </c>
      <c r="AB62" s="308">
        <f t="shared" si="86"/>
        <v>0</v>
      </c>
      <c r="AC62" s="95">
        <f>AC145+AC226+AC307+AC388+AC469+AC550</f>
        <v>0</v>
      </c>
      <c r="AD62" s="95">
        <f>AD145+AD226+AD307+AD388+AD469+AD550</f>
        <v>0</v>
      </c>
      <c r="AE62" s="198">
        <f>AC62+AD62</f>
        <v>0</v>
      </c>
      <c r="AF62" s="308">
        <f t="shared" si="122"/>
        <v>0</v>
      </c>
    </row>
    <row r="63" spans="2:32" s="136" customFormat="1" outlineLevel="2">
      <c r="B63" s="317"/>
      <c r="C63" s="247" t="s">
        <v>1343</v>
      </c>
      <c r="D63" s="95">
        <f t="shared" si="145"/>
        <v>0</v>
      </c>
      <c r="E63" s="95">
        <f t="shared" si="145"/>
        <v>0</v>
      </c>
      <c r="F63" s="95">
        <f t="shared" si="145"/>
        <v>0</v>
      </c>
      <c r="G63" s="95">
        <f t="shared" si="145"/>
        <v>0</v>
      </c>
      <c r="H63" s="198">
        <f>SUM(D63:G63)</f>
        <v>0</v>
      </c>
      <c r="I63" s="95">
        <f t="shared" ref="I63:N63" si="148">I146+I227+I308+I389+I470+I551</f>
        <v>0</v>
      </c>
      <c r="J63" s="95">
        <f t="shared" si="148"/>
        <v>0</v>
      </c>
      <c r="K63" s="95">
        <f t="shared" si="148"/>
        <v>0</v>
      </c>
      <c r="L63" s="95">
        <f t="shared" si="148"/>
        <v>0</v>
      </c>
      <c r="M63" s="95">
        <f t="shared" si="148"/>
        <v>0</v>
      </c>
      <c r="N63" s="95">
        <f t="shared" si="148"/>
        <v>0</v>
      </c>
      <c r="O63" s="201">
        <f>SUM(I63:N63)</f>
        <v>0</v>
      </c>
      <c r="P63" s="95">
        <f t="shared" ref="P63:U63" si="149">P146+P227+P308+P389+P470+P551</f>
        <v>0</v>
      </c>
      <c r="Q63" s="95">
        <f t="shared" si="149"/>
        <v>0</v>
      </c>
      <c r="R63" s="95">
        <f t="shared" si="149"/>
        <v>0</v>
      </c>
      <c r="S63" s="95">
        <f t="shared" si="149"/>
        <v>0</v>
      </c>
      <c r="T63" s="95">
        <f t="shared" si="149"/>
        <v>0</v>
      </c>
      <c r="U63" s="95">
        <f t="shared" si="149"/>
        <v>0</v>
      </c>
      <c r="V63" s="201">
        <f>SUM(P63:U63)</f>
        <v>0</v>
      </c>
      <c r="W63" s="200">
        <f>O63+V63</f>
        <v>0</v>
      </c>
      <c r="X63" s="308">
        <f t="shared" si="85"/>
        <v>0</v>
      </c>
      <c r="Y63" s="95">
        <f>Y146+Y227+Y308+Y389+Y470+Y551</f>
        <v>0</v>
      </c>
      <c r="Z63" s="95">
        <f>Z146+Z227+Z308+Z389+Z470+Z551</f>
        <v>0</v>
      </c>
      <c r="AA63" s="198">
        <f t="shared" si="7"/>
        <v>0</v>
      </c>
      <c r="AB63" s="308">
        <f t="shared" si="86"/>
        <v>0</v>
      </c>
      <c r="AC63" s="95">
        <f>AC146+AC227+AC308+AC389+AC470+AC551</f>
        <v>0</v>
      </c>
      <c r="AD63" s="95">
        <f>AD146+AD227+AD308+AD389+AD470+AD551</f>
        <v>0</v>
      </c>
      <c r="AE63" s="198">
        <f>AC63+AD63</f>
        <v>0</v>
      </c>
      <c r="AF63" s="308">
        <f t="shared" si="122"/>
        <v>0</v>
      </c>
    </row>
    <row r="64" spans="2:32" s="136" customFormat="1" outlineLevel="2">
      <c r="B64" s="135" t="s">
        <v>1504</v>
      </c>
      <c r="C64" s="543" t="s">
        <v>1486</v>
      </c>
      <c r="D64" s="198">
        <f t="shared" ref="D64:W64" si="150">D65</f>
        <v>0</v>
      </c>
      <c r="E64" s="198">
        <f t="shared" si="150"/>
        <v>0</v>
      </c>
      <c r="F64" s="198">
        <f t="shared" si="150"/>
        <v>0</v>
      </c>
      <c r="G64" s="198">
        <f t="shared" si="150"/>
        <v>0</v>
      </c>
      <c r="H64" s="198">
        <f t="shared" si="150"/>
        <v>0</v>
      </c>
      <c r="I64" s="198">
        <f t="shared" si="150"/>
        <v>0</v>
      </c>
      <c r="J64" s="198">
        <f t="shared" si="150"/>
        <v>0</v>
      </c>
      <c r="K64" s="198">
        <f t="shared" si="150"/>
        <v>0</v>
      </c>
      <c r="L64" s="198">
        <f t="shared" si="150"/>
        <v>0</v>
      </c>
      <c r="M64" s="198">
        <f t="shared" si="150"/>
        <v>0</v>
      </c>
      <c r="N64" s="198">
        <f t="shared" si="150"/>
        <v>0</v>
      </c>
      <c r="O64" s="198">
        <f t="shared" si="150"/>
        <v>0</v>
      </c>
      <c r="P64" s="198">
        <f t="shared" si="150"/>
        <v>0</v>
      </c>
      <c r="Q64" s="198">
        <f t="shared" si="150"/>
        <v>0</v>
      </c>
      <c r="R64" s="198">
        <f t="shared" si="150"/>
        <v>0</v>
      </c>
      <c r="S64" s="198">
        <f t="shared" si="150"/>
        <v>0</v>
      </c>
      <c r="T64" s="198">
        <f t="shared" si="150"/>
        <v>0</v>
      </c>
      <c r="U64" s="198">
        <f t="shared" si="150"/>
        <v>0</v>
      </c>
      <c r="V64" s="198">
        <f t="shared" si="150"/>
        <v>0</v>
      </c>
      <c r="W64" s="198">
        <f t="shared" si="150"/>
        <v>0</v>
      </c>
      <c r="X64" s="308">
        <f t="shared" si="85"/>
        <v>0</v>
      </c>
      <c r="Y64" s="198">
        <f>Y65</f>
        <v>0</v>
      </c>
      <c r="Z64" s="198">
        <f>Z65</f>
        <v>0</v>
      </c>
      <c r="AA64" s="198">
        <f>AA65</f>
        <v>0</v>
      </c>
      <c r="AB64" s="308">
        <f t="shared" si="86"/>
        <v>0</v>
      </c>
      <c r="AC64" s="198">
        <f>AC65</f>
        <v>0</v>
      </c>
      <c r="AD64" s="198">
        <f>AD65</f>
        <v>0</v>
      </c>
      <c r="AE64" s="198">
        <f>AE65</f>
        <v>0</v>
      </c>
      <c r="AF64" s="308">
        <f t="shared" si="122"/>
        <v>0</v>
      </c>
    </row>
    <row r="65" spans="2:32" s="136" customFormat="1" outlineLevel="2">
      <c r="B65" s="317"/>
      <c r="C65" s="247" t="s">
        <v>1493</v>
      </c>
      <c r="D65" s="95">
        <f>D148+D229+D310+D391+D472+D553</f>
        <v>0</v>
      </c>
      <c r="E65" s="95">
        <f>E148+E229+E310+E391+E472+E553</f>
        <v>0</v>
      </c>
      <c r="F65" s="95">
        <f>F148+F229+F310+F391+F472+F553</f>
        <v>0</v>
      </c>
      <c r="G65" s="95">
        <f>G148+G229+G310+G391+G472+G553</f>
        <v>0</v>
      </c>
      <c r="H65" s="198">
        <f>SUM(D65:G65)</f>
        <v>0</v>
      </c>
      <c r="I65" s="95">
        <f t="shared" ref="I65:N65" si="151">I148+I229+I310+I391+I472+I553</f>
        <v>0</v>
      </c>
      <c r="J65" s="95">
        <f t="shared" si="151"/>
        <v>0</v>
      </c>
      <c r="K65" s="95">
        <f t="shared" si="151"/>
        <v>0</v>
      </c>
      <c r="L65" s="95">
        <f t="shared" si="151"/>
        <v>0</v>
      </c>
      <c r="M65" s="95">
        <f t="shared" si="151"/>
        <v>0</v>
      </c>
      <c r="N65" s="95">
        <f t="shared" si="151"/>
        <v>0</v>
      </c>
      <c r="O65" s="201">
        <f>SUM(I65:N65)</f>
        <v>0</v>
      </c>
      <c r="P65" s="95">
        <f t="shared" ref="P65:U65" si="152">P148+P229+P310+P391+P472+P553</f>
        <v>0</v>
      </c>
      <c r="Q65" s="95">
        <f t="shared" si="152"/>
        <v>0</v>
      </c>
      <c r="R65" s="95">
        <f t="shared" si="152"/>
        <v>0</v>
      </c>
      <c r="S65" s="95">
        <f t="shared" si="152"/>
        <v>0</v>
      </c>
      <c r="T65" s="95">
        <f t="shared" si="152"/>
        <v>0</v>
      </c>
      <c r="U65" s="95">
        <f t="shared" si="152"/>
        <v>0</v>
      </c>
      <c r="V65" s="201">
        <f>SUM(P65:U65)</f>
        <v>0</v>
      </c>
      <c r="W65" s="200">
        <f>O65+V65</f>
        <v>0</v>
      </c>
      <c r="X65" s="308">
        <f>IF(H65=0,0,W65/H65-1)</f>
        <v>0</v>
      </c>
      <c r="Y65" s="95">
        <f>Y148+Y229+Y310+Y391+Y472+Y553</f>
        <v>0</v>
      </c>
      <c r="Z65" s="95">
        <f>Z148+Z229+Z310+Z391+Z472+Z553</f>
        <v>0</v>
      </c>
      <c r="AA65" s="198">
        <f>Y65+Z65</f>
        <v>0</v>
      </c>
      <c r="AB65" s="308">
        <f>IF(W65=0,0,AA65/W65-1)</f>
        <v>0</v>
      </c>
      <c r="AC65" s="95">
        <f>AC148+AC229+AC310+AC391+AC472+AC553</f>
        <v>0</v>
      </c>
      <c r="AD65" s="95">
        <f>AD148+AD229+AD310+AD391+AD472+AD553</f>
        <v>0</v>
      </c>
      <c r="AE65" s="198">
        <f>AC65+AD65</f>
        <v>0</v>
      </c>
      <c r="AF65" s="308">
        <f>IF(AA65=0,0,AE65/AA65-1)</f>
        <v>0</v>
      </c>
    </row>
    <row r="66" spans="2:32" s="136" customFormat="1" outlineLevel="1">
      <c r="B66" s="135" t="s">
        <v>978</v>
      </c>
      <c r="C66" s="135"/>
      <c r="D66" s="198">
        <f>D8+D24+D44+D52+D56+D61+D64</f>
        <v>1824.9031850000001</v>
      </c>
      <c r="E66" s="198">
        <f t="shared" ref="E66:AE66" si="153">E8+E24+E44+E52+E56+E61+E64</f>
        <v>195.47291143885329</v>
      </c>
      <c r="F66" s="198">
        <f t="shared" si="153"/>
        <v>185.64347976363729</v>
      </c>
      <c r="G66" s="198">
        <f t="shared" si="153"/>
        <v>157.03694653044892</v>
      </c>
      <c r="H66" s="198">
        <f t="shared" si="153"/>
        <v>2363.0565227329398</v>
      </c>
      <c r="I66" s="198">
        <f t="shared" si="153"/>
        <v>207.22980235262716</v>
      </c>
      <c r="J66" s="198">
        <f t="shared" si="153"/>
        <v>182.78583965900444</v>
      </c>
      <c r="K66" s="198">
        <f t="shared" si="153"/>
        <v>224.04503108569435</v>
      </c>
      <c r="L66" s="198">
        <f t="shared" si="153"/>
        <v>210.12469891615166</v>
      </c>
      <c r="M66" s="198">
        <f t="shared" si="153"/>
        <v>215.17748547765308</v>
      </c>
      <c r="N66" s="198">
        <f t="shared" si="153"/>
        <v>230.85715703063801</v>
      </c>
      <c r="O66" s="198">
        <f t="shared" si="153"/>
        <v>1270.2200145217687</v>
      </c>
      <c r="P66" s="198">
        <f t="shared" si="153"/>
        <v>210.77782492227516</v>
      </c>
      <c r="Q66" s="198">
        <f t="shared" si="153"/>
        <v>191.21036290530859</v>
      </c>
      <c r="R66" s="198">
        <f t="shared" si="153"/>
        <v>196.77932497188982</v>
      </c>
      <c r="S66" s="198">
        <f t="shared" si="153"/>
        <v>199.46081189205165</v>
      </c>
      <c r="T66" s="198">
        <f t="shared" si="153"/>
        <v>205.9711201510427</v>
      </c>
      <c r="U66" s="198">
        <f t="shared" si="153"/>
        <v>185.19024852061932</v>
      </c>
      <c r="V66" s="198">
        <f t="shared" si="153"/>
        <v>1189.3896933631872</v>
      </c>
      <c r="W66" s="198">
        <f t="shared" si="153"/>
        <v>2459.6097078849557</v>
      </c>
      <c r="X66" s="199">
        <f t="shared" si="85"/>
        <v>4.0859448017074751E-2</v>
      </c>
      <c r="Y66" s="198" t="e">
        <f t="shared" si="153"/>
        <v>#REF!</v>
      </c>
      <c r="Z66" s="198" t="e">
        <f t="shared" si="153"/>
        <v>#REF!</v>
      </c>
      <c r="AA66" s="198" t="e">
        <f t="shared" si="153"/>
        <v>#REF!</v>
      </c>
      <c r="AB66" s="199" t="e">
        <f t="shared" si="86"/>
        <v>#REF!</v>
      </c>
      <c r="AC66" s="198" t="e">
        <f t="shared" si="153"/>
        <v>#REF!</v>
      </c>
      <c r="AD66" s="198" t="e">
        <f t="shared" si="153"/>
        <v>#REF!</v>
      </c>
      <c r="AE66" s="198" t="e">
        <f t="shared" si="153"/>
        <v>#REF!</v>
      </c>
      <c r="AF66" s="199" t="e">
        <f t="shared" si="122"/>
        <v>#REF!</v>
      </c>
    </row>
    <row r="67" spans="2:32" s="151" customFormat="1" outlineLevel="1">
      <c r="B67" s="397"/>
      <c r="C67" s="397" t="s">
        <v>1123</v>
      </c>
      <c r="D67" s="160">
        <f t="shared" ref="D67:AF67" si="154">D66-D149-D230-D311-D473-D554-D392</f>
        <v>0</v>
      </c>
      <c r="E67" s="160">
        <f t="shared" si="154"/>
        <v>0</v>
      </c>
      <c r="F67" s="160">
        <f t="shared" si="154"/>
        <v>0</v>
      </c>
      <c r="G67" s="160">
        <f t="shared" si="154"/>
        <v>0</v>
      </c>
      <c r="H67" s="160">
        <f t="shared" si="154"/>
        <v>0</v>
      </c>
      <c r="I67" s="160">
        <f t="shared" si="154"/>
        <v>0</v>
      </c>
      <c r="J67" s="160">
        <f t="shared" si="154"/>
        <v>0</v>
      </c>
      <c r="K67" s="160">
        <f t="shared" si="154"/>
        <v>0</v>
      </c>
      <c r="L67" s="160">
        <f t="shared" si="154"/>
        <v>0</v>
      </c>
      <c r="M67" s="160">
        <f t="shared" si="154"/>
        <v>0</v>
      </c>
      <c r="N67" s="160">
        <f t="shared" si="154"/>
        <v>0</v>
      </c>
      <c r="O67" s="160">
        <f t="shared" si="154"/>
        <v>0</v>
      </c>
      <c r="P67" s="160">
        <f t="shared" si="154"/>
        <v>0</v>
      </c>
      <c r="Q67" s="160">
        <f t="shared" si="154"/>
        <v>0</v>
      </c>
      <c r="R67" s="160">
        <f t="shared" si="154"/>
        <v>0</v>
      </c>
      <c r="S67" s="160">
        <f t="shared" si="154"/>
        <v>0</v>
      </c>
      <c r="T67" s="160">
        <f t="shared" si="154"/>
        <v>0</v>
      </c>
      <c r="U67" s="160">
        <f t="shared" si="154"/>
        <v>0</v>
      </c>
      <c r="V67" s="160">
        <f t="shared" si="154"/>
        <v>0</v>
      </c>
      <c r="W67" s="160">
        <f t="shared" si="154"/>
        <v>0</v>
      </c>
      <c r="X67" s="160">
        <f t="shared" si="154"/>
        <v>0</v>
      </c>
      <c r="Y67" s="160" t="e">
        <f>Y66-Y149-Y230-Y311-Y473-Y554-Y392</f>
        <v>#REF!</v>
      </c>
      <c r="Z67" s="160" t="e">
        <f t="shared" si="154"/>
        <v>#REF!</v>
      </c>
      <c r="AA67" s="160" t="e">
        <f t="shared" si="154"/>
        <v>#REF!</v>
      </c>
      <c r="AB67" s="160" t="e">
        <f t="shared" si="154"/>
        <v>#REF!</v>
      </c>
      <c r="AC67" s="160" t="e">
        <f t="shared" si="154"/>
        <v>#REF!</v>
      </c>
      <c r="AD67" s="160" t="e">
        <f t="shared" si="154"/>
        <v>#REF!</v>
      </c>
      <c r="AE67" s="160" t="e">
        <f t="shared" si="154"/>
        <v>#REF!</v>
      </c>
      <c r="AF67" s="160" t="e">
        <f t="shared" si="154"/>
        <v>#REF!</v>
      </c>
    </row>
    <row r="68" spans="2:32" s="144" customFormat="1" outlineLevel="1">
      <c r="B68" s="246"/>
      <c r="C68" s="246"/>
      <c r="D68" s="120"/>
      <c r="E68" s="120"/>
      <c r="F68" s="120"/>
      <c r="G68" s="120"/>
      <c r="H68" s="120"/>
      <c r="I68" s="120"/>
      <c r="J68" s="120"/>
      <c r="K68" s="120"/>
      <c r="L68" s="120"/>
      <c r="M68" s="120"/>
      <c r="N68" s="120"/>
      <c r="O68" s="120"/>
      <c r="P68" s="120"/>
      <c r="Q68" s="120"/>
      <c r="R68" s="120"/>
      <c r="S68" s="120"/>
      <c r="T68" s="120"/>
      <c r="U68" s="120"/>
      <c r="V68" s="120"/>
      <c r="W68" s="120"/>
      <c r="X68" s="120"/>
      <c r="Y68" s="120"/>
      <c r="Z68" s="120"/>
      <c r="AA68" s="120"/>
      <c r="AB68" s="120"/>
      <c r="AC68" s="120"/>
      <c r="AD68" s="120"/>
      <c r="AE68" s="120"/>
    </row>
    <row r="69" spans="2:32" s="136" customFormat="1" outlineLevel="1">
      <c r="B69" s="148" t="s">
        <v>979</v>
      </c>
      <c r="C69" s="123"/>
      <c r="D69" s="120"/>
      <c r="E69" s="120"/>
      <c r="F69" s="120"/>
      <c r="G69" s="120"/>
      <c r="H69" s="120"/>
      <c r="I69" s="120"/>
      <c r="J69" s="120"/>
      <c r="K69" s="120"/>
      <c r="L69" s="120"/>
      <c r="M69" s="120"/>
      <c r="N69" s="120"/>
      <c r="O69" s="120"/>
      <c r="P69" s="120"/>
      <c r="Q69" s="120"/>
      <c r="R69" s="120"/>
      <c r="S69" s="120"/>
      <c r="T69" s="120"/>
      <c r="U69" s="120"/>
      <c r="V69" s="120"/>
      <c r="W69" s="120"/>
      <c r="X69" s="120"/>
      <c r="Y69" s="120"/>
      <c r="Z69" s="120"/>
      <c r="AA69" s="120"/>
      <c r="AB69" s="120"/>
      <c r="AC69" s="120"/>
      <c r="AD69" s="120"/>
      <c r="AE69" s="120"/>
    </row>
    <row r="70" spans="2:32" s="136" customFormat="1" outlineLevel="1">
      <c r="B70" s="149" t="s">
        <v>1169</v>
      </c>
      <c r="C70" s="123"/>
      <c r="D70" s="120"/>
      <c r="E70" s="120"/>
      <c r="F70" s="120"/>
      <c r="G70" s="120"/>
      <c r="H70" s="120"/>
      <c r="I70" s="120"/>
      <c r="J70" s="120"/>
      <c r="K70" s="120"/>
      <c r="L70" s="120"/>
      <c r="M70" s="120"/>
      <c r="N70" s="120"/>
      <c r="O70" s="120"/>
      <c r="P70" s="120"/>
      <c r="Q70" s="120"/>
      <c r="R70" s="120"/>
      <c r="S70" s="120"/>
      <c r="T70" s="120"/>
      <c r="U70" s="120"/>
      <c r="V70" s="120"/>
      <c r="W70" s="120"/>
      <c r="X70" s="120"/>
      <c r="Y70" s="120"/>
      <c r="Z70" s="120"/>
      <c r="AA70" s="120"/>
      <c r="AB70" s="120"/>
      <c r="AC70" s="120"/>
      <c r="AD70" s="120"/>
      <c r="AE70" s="120"/>
    </row>
    <row r="71" spans="2:32" s="136" customFormat="1" outlineLevel="1">
      <c r="B71" s="780" t="s">
        <v>980</v>
      </c>
      <c r="C71" s="780"/>
    </row>
    <row r="72" spans="2:32" s="136" customFormat="1" outlineLevel="1">
      <c r="B72" s="706" t="str">
        <f t="shared" ref="B72:B77" si="155">B398</f>
        <v>ChainGrpSvc</v>
      </c>
      <c r="C72" s="706" t="str">
        <f t="shared" ref="C72:AF77" si="156">C398</f>
        <v>连锁行销服务费</v>
      </c>
      <c r="D72" s="706">
        <f t="shared" si="156"/>
        <v>236.52641</v>
      </c>
      <c r="E72" s="706">
        <f t="shared" si="156"/>
        <v>27.530357678125</v>
      </c>
      <c r="F72" s="706">
        <f t="shared" si="156"/>
        <v>27.401816568749997</v>
      </c>
      <c r="G72" s="706">
        <f t="shared" si="156"/>
        <v>22.2552585</v>
      </c>
      <c r="H72" s="706">
        <f t="shared" si="156"/>
        <v>313.713842746875</v>
      </c>
      <c r="I72" s="706">
        <f t="shared" si="156"/>
        <v>23.838375958339999</v>
      </c>
      <c r="J72" s="706">
        <f t="shared" si="156"/>
        <v>21.796327393812</v>
      </c>
      <c r="K72" s="706">
        <f t="shared" si="156"/>
        <v>28.699382608511996</v>
      </c>
      <c r="L72" s="706">
        <f t="shared" si="156"/>
        <v>28.135517001140002</v>
      </c>
      <c r="M72" s="706">
        <f t="shared" si="156"/>
        <v>29.483537003515998</v>
      </c>
      <c r="N72" s="706">
        <f t="shared" si="156"/>
        <v>27.283472997000999</v>
      </c>
      <c r="O72" s="706">
        <f t="shared" si="156"/>
        <v>159.23661296232098</v>
      </c>
      <c r="P72" s="706">
        <f t="shared" si="156"/>
        <v>25.586542001966997</v>
      </c>
      <c r="Q72" s="706">
        <f t="shared" si="156"/>
        <v>25.570329997414003</v>
      </c>
      <c r="R72" s="706">
        <f t="shared" si="156"/>
        <v>28.433745002530003</v>
      </c>
      <c r="S72" s="706">
        <f t="shared" si="156"/>
        <v>29.639102999800002</v>
      </c>
      <c r="T72" s="706">
        <f t="shared" si="156"/>
        <v>29.037336999159997</v>
      </c>
      <c r="U72" s="706">
        <f t="shared" si="156"/>
        <v>22.67731800316</v>
      </c>
      <c r="V72" s="706">
        <f t="shared" si="156"/>
        <v>160.944375004031</v>
      </c>
      <c r="W72" s="706">
        <f t="shared" si="156"/>
        <v>320.18098796635195</v>
      </c>
      <c r="X72" s="706">
        <f t="shared" si="156"/>
        <v>2.0614790736840582E-2</v>
      </c>
      <c r="Y72" s="706" t="e">
        <f t="shared" si="156"/>
        <v>#REF!</v>
      </c>
      <c r="Z72" s="706" t="e">
        <f t="shared" si="156"/>
        <v>#REF!</v>
      </c>
      <c r="AA72" s="706" t="e">
        <f t="shared" si="156"/>
        <v>#REF!</v>
      </c>
      <c r="AB72" s="706" t="e">
        <f t="shared" si="156"/>
        <v>#REF!</v>
      </c>
      <c r="AC72" s="706" t="e">
        <f t="shared" si="156"/>
        <v>#REF!</v>
      </c>
      <c r="AD72" s="706" t="e">
        <f t="shared" si="156"/>
        <v>#REF!</v>
      </c>
      <c r="AE72" s="706" t="e">
        <f t="shared" si="156"/>
        <v>#REF!</v>
      </c>
      <c r="AF72" s="706" t="e">
        <f t="shared" si="156"/>
        <v>#REF!</v>
      </c>
    </row>
    <row r="73" spans="2:32" s="136" customFormat="1" outlineLevel="1">
      <c r="B73" s="706" t="str">
        <f t="shared" si="155"/>
        <v>GoldPassport</v>
      </c>
      <c r="C73" s="706" t="str">
        <f t="shared" ref="C73:Q73" si="157">C399</f>
        <v>凯悦金护照佣金</v>
      </c>
      <c r="D73" s="706">
        <f t="shared" si="157"/>
        <v>448.14656300000001</v>
      </c>
      <c r="E73" s="706">
        <f t="shared" si="157"/>
        <v>46</v>
      </c>
      <c r="F73" s="706">
        <f t="shared" si="157"/>
        <v>51.413345110000002</v>
      </c>
      <c r="G73" s="706">
        <f t="shared" si="157"/>
        <v>31.23</v>
      </c>
      <c r="H73" s="706">
        <f t="shared" si="157"/>
        <v>576.78990811000006</v>
      </c>
      <c r="I73" s="706">
        <f t="shared" si="157"/>
        <v>45.400098</v>
      </c>
      <c r="J73" s="706">
        <f t="shared" si="157"/>
        <v>29.332797999999997</v>
      </c>
      <c r="K73" s="706">
        <f t="shared" si="157"/>
        <v>52.793409000000011</v>
      </c>
      <c r="L73" s="706">
        <f t="shared" si="157"/>
        <v>48.121223000000001</v>
      </c>
      <c r="M73" s="706">
        <f t="shared" si="157"/>
        <v>60.816101000000003</v>
      </c>
      <c r="N73" s="706">
        <f t="shared" si="157"/>
        <v>63.027448999999976</v>
      </c>
      <c r="O73" s="706">
        <f t="shared" si="157"/>
        <v>299.49107800000002</v>
      </c>
      <c r="P73" s="706">
        <f t="shared" si="157"/>
        <v>43.517590000000034</v>
      </c>
      <c r="Q73" s="706">
        <f t="shared" si="157"/>
        <v>31</v>
      </c>
      <c r="R73" s="706">
        <f t="shared" si="156"/>
        <v>40</v>
      </c>
      <c r="S73" s="706">
        <f t="shared" si="156"/>
        <v>46</v>
      </c>
      <c r="T73" s="706">
        <f t="shared" si="156"/>
        <v>51.413345110000002</v>
      </c>
      <c r="U73" s="706">
        <f t="shared" si="156"/>
        <v>31.23</v>
      </c>
      <c r="V73" s="706">
        <f t="shared" si="156"/>
        <v>243.16093511000003</v>
      </c>
      <c r="W73" s="706">
        <f t="shared" si="156"/>
        <v>542.6520131100001</v>
      </c>
      <c r="X73" s="706">
        <f t="shared" si="156"/>
        <v>-5.9186013000576798E-2</v>
      </c>
      <c r="Y73" s="706" t="e">
        <f t="shared" si="156"/>
        <v>#REF!</v>
      </c>
      <c r="Z73" s="706" t="e">
        <f t="shared" si="156"/>
        <v>#REF!</v>
      </c>
      <c r="AA73" s="706" t="e">
        <f t="shared" si="156"/>
        <v>#REF!</v>
      </c>
      <c r="AB73" s="706" t="e">
        <f t="shared" si="156"/>
        <v>#REF!</v>
      </c>
      <c r="AC73" s="706" t="e">
        <f t="shared" si="156"/>
        <v>#REF!</v>
      </c>
      <c r="AD73" s="706" t="e">
        <f t="shared" si="156"/>
        <v>#REF!</v>
      </c>
      <c r="AE73" s="706" t="e">
        <f t="shared" si="156"/>
        <v>#REF!</v>
      </c>
      <c r="AF73" s="706" t="e">
        <f t="shared" si="156"/>
        <v>#REF!</v>
      </c>
    </row>
    <row r="74" spans="2:32" s="136" customFormat="1" outlineLevel="1">
      <c r="B74" s="706" t="str">
        <f t="shared" si="155"/>
        <v>MiscOtherExp</v>
      </c>
      <c r="C74" s="706" t="str">
        <f t="shared" si="156"/>
        <v>销售部其他杂费</v>
      </c>
      <c r="D74" s="706">
        <f t="shared" si="156"/>
        <v>3.8316739999999996</v>
      </c>
      <c r="E74" s="706">
        <f t="shared" si="156"/>
        <v>0.29697928102176113</v>
      </c>
      <c r="F74" s="706">
        <f t="shared" si="156"/>
        <v>0.27547605034521033</v>
      </c>
      <c r="G74" s="706">
        <f t="shared" si="156"/>
        <v>0.26381163965154103</v>
      </c>
      <c r="H74" s="706">
        <f t="shared" si="156"/>
        <v>4.6679409710185116</v>
      </c>
      <c r="I74" s="706">
        <f t="shared" si="156"/>
        <v>0.31462343751382116</v>
      </c>
      <c r="J74" s="706">
        <f t="shared" si="156"/>
        <v>0.42730288365910762</v>
      </c>
      <c r="K74" s="706">
        <f t="shared" si="156"/>
        <v>0.31548569585585456</v>
      </c>
      <c r="L74" s="706">
        <f t="shared" si="156"/>
        <v>0.41430530609930893</v>
      </c>
      <c r="M74" s="706">
        <f t="shared" si="156"/>
        <v>0.5244388635291114</v>
      </c>
      <c r="N74" s="706">
        <f t="shared" si="156"/>
        <v>0.5606231040782762</v>
      </c>
      <c r="O74" s="706">
        <f t="shared" si="156"/>
        <v>2.5567792907354798</v>
      </c>
      <c r="P74" s="706">
        <f t="shared" si="156"/>
        <v>0.54288387810338568</v>
      </c>
      <c r="Q74" s="706">
        <f t="shared" si="156"/>
        <v>0.24568409303649477</v>
      </c>
      <c r="R74" s="706">
        <f t="shared" si="156"/>
        <v>0.29673949484184936</v>
      </c>
      <c r="S74" s="706">
        <f t="shared" si="156"/>
        <v>0.30339504079580226</v>
      </c>
      <c r="T74" s="706">
        <f t="shared" si="156"/>
        <v>0.30919356581302165</v>
      </c>
      <c r="U74" s="706">
        <f t="shared" si="156"/>
        <v>0.26162500791901028</v>
      </c>
      <c r="V74" s="706">
        <f t="shared" si="156"/>
        <v>1.9595210805095642</v>
      </c>
      <c r="W74" s="706">
        <f t="shared" si="156"/>
        <v>4.5163003712450438</v>
      </c>
      <c r="X74" s="706">
        <f t="shared" si="156"/>
        <v>-3.2485543565128006E-2</v>
      </c>
      <c r="Y74" s="706" t="e">
        <f t="shared" si="156"/>
        <v>#REF!</v>
      </c>
      <c r="Z74" s="706" t="e">
        <f t="shared" si="156"/>
        <v>#REF!</v>
      </c>
      <c r="AA74" s="706" t="e">
        <f t="shared" si="156"/>
        <v>#REF!</v>
      </c>
      <c r="AB74" s="706" t="e">
        <f t="shared" si="156"/>
        <v>#REF!</v>
      </c>
      <c r="AC74" s="706" t="e">
        <f t="shared" si="156"/>
        <v>#REF!</v>
      </c>
      <c r="AD74" s="706" t="e">
        <f t="shared" si="156"/>
        <v>#REF!</v>
      </c>
      <c r="AE74" s="706" t="e">
        <f t="shared" si="156"/>
        <v>#REF!</v>
      </c>
      <c r="AF74" s="706" t="e">
        <f t="shared" si="156"/>
        <v>#REF!</v>
      </c>
    </row>
    <row r="75" spans="2:32" s="136" customFormat="1" ht="38.25" outlineLevel="1">
      <c r="B75" s="706" t="str">
        <f t="shared" si="155"/>
        <v>EXPLaundryUniforms</v>
      </c>
      <c r="C75" s="706" t="str">
        <f t="shared" si="156"/>
        <v>制服洗涤费</v>
      </c>
      <c r="D75" s="706">
        <f t="shared" si="156"/>
        <v>0.58805099999999999</v>
      </c>
      <c r="E75" s="706">
        <f t="shared" si="156"/>
        <v>0</v>
      </c>
      <c r="F75" s="706">
        <f t="shared" si="156"/>
        <v>0</v>
      </c>
      <c r="G75" s="706">
        <f t="shared" si="156"/>
        <v>0</v>
      </c>
      <c r="H75" s="706">
        <f t="shared" si="156"/>
        <v>0.58805099999999999</v>
      </c>
      <c r="I75" s="706">
        <f t="shared" si="156"/>
        <v>0.144542</v>
      </c>
      <c r="J75" s="706">
        <f t="shared" si="156"/>
        <v>0.144542</v>
      </c>
      <c r="K75" s="706">
        <f t="shared" si="156"/>
        <v>0.144542</v>
      </c>
      <c r="L75" s="706">
        <f t="shared" si="156"/>
        <v>0.144542</v>
      </c>
      <c r="M75" s="706">
        <f t="shared" si="156"/>
        <v>0.144542</v>
      </c>
      <c r="N75" s="706">
        <f t="shared" si="156"/>
        <v>0.144542</v>
      </c>
      <c r="O75" s="706">
        <f t="shared" si="156"/>
        <v>0.86725199999999991</v>
      </c>
      <c r="P75" s="706">
        <f t="shared" si="156"/>
        <v>0.144542</v>
      </c>
      <c r="Q75" s="706">
        <f t="shared" si="156"/>
        <v>0.144542</v>
      </c>
      <c r="R75" s="706">
        <f t="shared" si="156"/>
        <v>0.144542</v>
      </c>
      <c r="S75" s="706">
        <f t="shared" si="156"/>
        <v>0.144542</v>
      </c>
      <c r="T75" s="706">
        <f t="shared" si="156"/>
        <v>0.144542</v>
      </c>
      <c r="U75" s="706">
        <f t="shared" si="156"/>
        <v>0.144542</v>
      </c>
      <c r="V75" s="706">
        <f t="shared" si="156"/>
        <v>0.86725199999999991</v>
      </c>
      <c r="W75" s="706">
        <f t="shared" si="156"/>
        <v>1.7345039999999998</v>
      </c>
      <c r="X75" s="706">
        <f t="shared" si="156"/>
        <v>1.9495809036971279</v>
      </c>
      <c r="Y75" s="706" t="e">
        <f t="shared" si="156"/>
        <v>#REF!</v>
      </c>
      <c r="Z75" s="706" t="e">
        <f t="shared" si="156"/>
        <v>#REF!</v>
      </c>
      <c r="AA75" s="706" t="e">
        <f t="shared" si="156"/>
        <v>#REF!</v>
      </c>
      <c r="AB75" s="706" t="e">
        <f t="shared" si="156"/>
        <v>#REF!</v>
      </c>
      <c r="AC75" s="706" t="e">
        <f t="shared" si="156"/>
        <v>#REF!</v>
      </c>
      <c r="AD75" s="706" t="e">
        <f t="shared" si="156"/>
        <v>#REF!</v>
      </c>
      <c r="AE75" s="706" t="e">
        <f t="shared" si="156"/>
        <v>#REF!</v>
      </c>
      <c r="AF75" s="706" t="e">
        <f t="shared" si="156"/>
        <v>#REF!</v>
      </c>
    </row>
    <row r="76" spans="2:32" s="144" customFormat="1" outlineLevel="1">
      <c r="B76" s="706" t="str">
        <f t="shared" si="155"/>
        <v>Uniforms</v>
      </c>
      <c r="C76" s="706" t="str">
        <f t="shared" si="156"/>
        <v>制服费用</v>
      </c>
      <c r="D76" s="706">
        <f t="shared" si="156"/>
        <v>6.984216</v>
      </c>
      <c r="E76" s="706">
        <f t="shared" si="156"/>
        <v>0.95</v>
      </c>
      <c r="F76" s="706">
        <f t="shared" si="156"/>
        <v>0.95</v>
      </c>
      <c r="G76" s="706">
        <f t="shared" si="156"/>
        <v>0.95</v>
      </c>
      <c r="H76" s="706">
        <f t="shared" si="156"/>
        <v>9.8342159999999996</v>
      </c>
      <c r="I76" s="706">
        <f t="shared" si="156"/>
        <v>0.75</v>
      </c>
      <c r="J76" s="706">
        <f t="shared" si="156"/>
        <v>0.85</v>
      </c>
      <c r="K76" s="706">
        <f t="shared" si="156"/>
        <v>0.75</v>
      </c>
      <c r="L76" s="706">
        <f t="shared" si="156"/>
        <v>0.85</v>
      </c>
      <c r="M76" s="706">
        <f t="shared" si="156"/>
        <v>1.2</v>
      </c>
      <c r="N76" s="706">
        <f t="shared" si="156"/>
        <v>0.85</v>
      </c>
      <c r="O76" s="706">
        <f t="shared" si="156"/>
        <v>5.25</v>
      </c>
      <c r="P76" s="706">
        <f t="shared" si="156"/>
        <v>0.85</v>
      </c>
      <c r="Q76" s="706">
        <f t="shared" si="156"/>
        <v>0.95</v>
      </c>
      <c r="R76" s="706">
        <f t="shared" si="156"/>
        <v>0.95</v>
      </c>
      <c r="S76" s="706">
        <f t="shared" si="156"/>
        <v>0.95</v>
      </c>
      <c r="T76" s="706">
        <f t="shared" si="156"/>
        <v>0.95</v>
      </c>
      <c r="U76" s="706">
        <f t="shared" si="156"/>
        <v>0.95</v>
      </c>
      <c r="V76" s="706">
        <f t="shared" si="156"/>
        <v>5.6000000000000005</v>
      </c>
      <c r="W76" s="706">
        <f t="shared" si="156"/>
        <v>10.850000000000001</v>
      </c>
      <c r="X76" s="706">
        <f t="shared" si="156"/>
        <v>0.10329079613463876</v>
      </c>
      <c r="Y76" s="706" t="e">
        <f t="shared" si="156"/>
        <v>#REF!</v>
      </c>
      <c r="Z76" s="706" t="e">
        <f t="shared" si="156"/>
        <v>#REF!</v>
      </c>
      <c r="AA76" s="706" t="e">
        <f t="shared" si="156"/>
        <v>#REF!</v>
      </c>
      <c r="AB76" s="706" t="e">
        <f t="shared" si="156"/>
        <v>#REF!</v>
      </c>
      <c r="AC76" s="706" t="e">
        <f t="shared" si="156"/>
        <v>#REF!</v>
      </c>
      <c r="AD76" s="706" t="e">
        <f t="shared" si="156"/>
        <v>#REF!</v>
      </c>
      <c r="AE76" s="706" t="e">
        <f t="shared" si="156"/>
        <v>#REF!</v>
      </c>
      <c r="AF76" s="706" t="e">
        <f t="shared" si="156"/>
        <v>#REF!</v>
      </c>
    </row>
    <row r="77" spans="2:32" s="136" customFormat="1" ht="38.25" outlineLevel="1">
      <c r="B77" s="706" t="str">
        <f t="shared" si="155"/>
        <v>ExpDuesSubscription</v>
      </c>
      <c r="C77" s="706" t="str">
        <f t="shared" si="156"/>
        <v>会员费及订阅费</v>
      </c>
      <c r="D77" s="706">
        <f t="shared" si="156"/>
        <v>49.650143999999997</v>
      </c>
      <c r="E77" s="706">
        <f t="shared" si="156"/>
        <v>5.0292000000000003</v>
      </c>
      <c r="F77" s="706">
        <f t="shared" si="156"/>
        <v>5.0292000000000003</v>
      </c>
      <c r="G77" s="706">
        <f t="shared" si="156"/>
        <v>5.0292000000000003</v>
      </c>
      <c r="H77" s="706">
        <f t="shared" si="156"/>
        <v>64.737744000000006</v>
      </c>
      <c r="I77" s="706">
        <f t="shared" si="156"/>
        <v>5</v>
      </c>
      <c r="J77" s="706">
        <f t="shared" si="156"/>
        <v>5</v>
      </c>
      <c r="K77" s="706">
        <f t="shared" si="156"/>
        <v>5</v>
      </c>
      <c r="L77" s="706">
        <f t="shared" si="156"/>
        <v>5</v>
      </c>
      <c r="M77" s="706">
        <f t="shared" si="156"/>
        <v>5</v>
      </c>
      <c r="N77" s="706">
        <f t="shared" si="156"/>
        <v>5</v>
      </c>
      <c r="O77" s="706">
        <f t="shared" si="156"/>
        <v>30</v>
      </c>
      <c r="P77" s="706">
        <f t="shared" si="156"/>
        <v>5</v>
      </c>
      <c r="Q77" s="706">
        <f t="shared" si="156"/>
        <v>5</v>
      </c>
      <c r="R77" s="706">
        <f t="shared" si="156"/>
        <v>5</v>
      </c>
      <c r="S77" s="706">
        <f t="shared" si="156"/>
        <v>5</v>
      </c>
      <c r="T77" s="706">
        <f t="shared" si="156"/>
        <v>5</v>
      </c>
      <c r="U77" s="706">
        <f t="shared" si="156"/>
        <v>5</v>
      </c>
      <c r="V77" s="706">
        <f t="shared" si="156"/>
        <v>30</v>
      </c>
      <c r="W77" s="706">
        <f t="shared" si="156"/>
        <v>60</v>
      </c>
      <c r="X77" s="706">
        <f t="shared" si="156"/>
        <v>-7.3183643841527868E-2</v>
      </c>
      <c r="Y77" s="706" t="e">
        <f t="shared" si="156"/>
        <v>#REF!</v>
      </c>
      <c r="Z77" s="706" t="e">
        <f t="shared" si="156"/>
        <v>#REF!</v>
      </c>
      <c r="AA77" s="706" t="e">
        <f t="shared" si="156"/>
        <v>#REF!</v>
      </c>
      <c r="AB77" s="706" t="e">
        <f t="shared" si="156"/>
        <v>#REF!</v>
      </c>
      <c r="AC77" s="706" t="e">
        <f t="shared" si="156"/>
        <v>#REF!</v>
      </c>
      <c r="AD77" s="706" t="e">
        <f t="shared" si="156"/>
        <v>#REF!</v>
      </c>
      <c r="AE77" s="706" t="e">
        <f t="shared" si="156"/>
        <v>#REF!</v>
      </c>
      <c r="AF77" s="706" t="e">
        <f t="shared" si="156"/>
        <v>#REF!</v>
      </c>
    </row>
    <row r="78" spans="2:32" s="136" customFormat="1" outlineLevel="1">
      <c r="B78" s="146"/>
      <c r="C78" s="146"/>
      <c r="D78" s="95"/>
      <c r="E78" s="95"/>
      <c r="F78" s="95"/>
      <c r="G78" s="95"/>
      <c r="H78" s="200">
        <f>SUM(D78:G78)</f>
        <v>0</v>
      </c>
      <c r="I78" s="95"/>
      <c r="J78" s="95"/>
      <c r="K78" s="95"/>
      <c r="L78" s="95"/>
      <c r="M78" s="95"/>
      <c r="N78" s="95"/>
      <c r="O78" s="201">
        <f>SUM(I78:N78)</f>
        <v>0</v>
      </c>
      <c r="P78" s="95"/>
      <c r="Q78" s="95"/>
      <c r="R78" s="95"/>
      <c r="S78" s="95"/>
      <c r="T78" s="95"/>
      <c r="U78" s="95"/>
      <c r="V78" s="201">
        <f>SUM(P78:U78)</f>
        <v>0</v>
      </c>
      <c r="W78" s="200">
        <f>O78+V78</f>
        <v>0</v>
      </c>
      <c r="X78" s="308">
        <f t="shared" ref="X78:X82" si="158">IF(H78=0,0,W78/H78-1)</f>
        <v>0</v>
      </c>
      <c r="Y78" s="95"/>
      <c r="Z78" s="95"/>
      <c r="AA78" s="198">
        <f>Y78+Z78</f>
        <v>0</v>
      </c>
      <c r="AB78" s="308">
        <f t="shared" ref="AB78:AB82" si="159">IF(W78=0,0,AA78/W78-1)</f>
        <v>0</v>
      </c>
      <c r="AC78" s="95"/>
      <c r="AD78" s="95"/>
      <c r="AE78" s="198">
        <f>AC78+AD78</f>
        <v>0</v>
      </c>
      <c r="AF78" s="308">
        <f t="shared" ref="AF78:AF82" si="160">IF(AA78=0,0,AE78/AA78-1)</f>
        <v>0</v>
      </c>
    </row>
    <row r="79" spans="2:32" s="136" customFormat="1" outlineLevel="1">
      <c r="B79" s="146"/>
      <c r="C79" s="146"/>
      <c r="D79" s="95"/>
      <c r="E79" s="95"/>
      <c r="F79" s="95"/>
      <c r="G79" s="95"/>
      <c r="H79" s="200">
        <f>SUM(D79:G79)</f>
        <v>0</v>
      </c>
      <c r="I79" s="95"/>
      <c r="J79" s="95"/>
      <c r="K79" s="95"/>
      <c r="L79" s="95"/>
      <c r="M79" s="95"/>
      <c r="N79" s="95"/>
      <c r="O79" s="201">
        <f>SUM(I79:N79)</f>
        <v>0</v>
      </c>
      <c r="P79" s="95"/>
      <c r="Q79" s="95"/>
      <c r="R79" s="95"/>
      <c r="S79" s="95"/>
      <c r="T79" s="95"/>
      <c r="U79" s="95"/>
      <c r="V79" s="201">
        <f>SUM(P79:U79)</f>
        <v>0</v>
      </c>
      <c r="W79" s="200">
        <f>O79+V79</f>
        <v>0</v>
      </c>
      <c r="X79" s="308">
        <f t="shared" si="158"/>
        <v>0</v>
      </c>
      <c r="Y79" s="95"/>
      <c r="Z79" s="95"/>
      <c r="AA79" s="198">
        <f>Y79+Z79</f>
        <v>0</v>
      </c>
      <c r="AB79" s="308">
        <f t="shared" si="159"/>
        <v>0</v>
      </c>
      <c r="AC79" s="95"/>
      <c r="AD79" s="95"/>
      <c r="AE79" s="198">
        <f>AC79+AD79</f>
        <v>0</v>
      </c>
      <c r="AF79" s="308">
        <f t="shared" si="160"/>
        <v>0</v>
      </c>
    </row>
    <row r="80" spans="2:32" s="144" customFormat="1" outlineLevel="1">
      <c r="B80" s="146"/>
      <c r="C80" s="146"/>
      <c r="D80" s="95"/>
      <c r="E80" s="95"/>
      <c r="F80" s="95"/>
      <c r="G80" s="95"/>
      <c r="H80" s="200">
        <f>SUM(D80:G80)</f>
        <v>0</v>
      </c>
      <c r="I80" s="95"/>
      <c r="J80" s="95"/>
      <c r="K80" s="95"/>
      <c r="L80" s="95"/>
      <c r="M80" s="95"/>
      <c r="N80" s="95"/>
      <c r="O80" s="201">
        <f>SUM(I80:N80)</f>
        <v>0</v>
      </c>
      <c r="P80" s="95"/>
      <c r="Q80" s="95"/>
      <c r="R80" s="95"/>
      <c r="S80" s="95"/>
      <c r="T80" s="95"/>
      <c r="U80" s="95"/>
      <c r="V80" s="201">
        <f>SUM(P80:U80)</f>
        <v>0</v>
      </c>
      <c r="W80" s="200">
        <f>O80+V80</f>
        <v>0</v>
      </c>
      <c r="X80" s="308">
        <f t="shared" si="158"/>
        <v>0</v>
      </c>
      <c r="Y80" s="95"/>
      <c r="Z80" s="95"/>
      <c r="AA80" s="198">
        <f>Y80+Z80</f>
        <v>0</v>
      </c>
      <c r="AB80" s="308">
        <f t="shared" si="159"/>
        <v>0</v>
      </c>
      <c r="AC80" s="95"/>
      <c r="AD80" s="95"/>
      <c r="AE80" s="198">
        <f>AC80+AD80</f>
        <v>0</v>
      </c>
      <c r="AF80" s="308">
        <f t="shared" si="160"/>
        <v>0</v>
      </c>
    </row>
    <row r="81" spans="1:32" outlineLevel="1">
      <c r="B81" s="146"/>
      <c r="C81" s="146"/>
      <c r="D81" s="95"/>
      <c r="E81" s="95"/>
      <c r="F81" s="95"/>
      <c r="G81" s="95"/>
      <c r="H81" s="200">
        <f>SUM(D81:G81)</f>
        <v>0</v>
      </c>
      <c r="I81" s="95"/>
      <c r="J81" s="95"/>
      <c r="K81" s="95"/>
      <c r="L81" s="95"/>
      <c r="M81" s="95"/>
      <c r="N81" s="95"/>
      <c r="O81" s="201">
        <f>SUM(I81:N81)</f>
        <v>0</v>
      </c>
      <c r="P81" s="95"/>
      <c r="Q81" s="95"/>
      <c r="R81" s="95"/>
      <c r="S81" s="95"/>
      <c r="T81" s="95"/>
      <c r="U81" s="95"/>
      <c r="V81" s="201">
        <f>SUM(P81:U81)</f>
        <v>0</v>
      </c>
      <c r="W81" s="200">
        <f>O81+V81</f>
        <v>0</v>
      </c>
      <c r="X81" s="308">
        <f t="shared" si="158"/>
        <v>0</v>
      </c>
      <c r="Y81" s="95"/>
      <c r="Z81" s="95"/>
      <c r="AA81" s="198">
        <f>Y81+Z81</f>
        <v>0</v>
      </c>
      <c r="AB81" s="308">
        <f t="shared" si="159"/>
        <v>0</v>
      </c>
      <c r="AC81" s="95"/>
      <c r="AD81" s="95"/>
      <c r="AE81" s="198">
        <f>AC81+AD81</f>
        <v>0</v>
      </c>
      <c r="AF81" s="308">
        <f t="shared" si="160"/>
        <v>0</v>
      </c>
    </row>
    <row r="82" spans="1:32" outlineLevel="1">
      <c r="B82" s="781" t="s">
        <v>609</v>
      </c>
      <c r="C82" s="781"/>
      <c r="D82" s="198">
        <f t="shared" ref="D82:W82" si="161">SUM(D72:D81)</f>
        <v>745.72705799999983</v>
      </c>
      <c r="E82" s="198">
        <f>SUM(E72:E81)</f>
        <v>79.806536959146769</v>
      </c>
      <c r="F82" s="198">
        <f t="shared" si="161"/>
        <v>85.069837729095212</v>
      </c>
      <c r="G82" s="198">
        <f t="shared" si="161"/>
        <v>59.728270139651549</v>
      </c>
      <c r="H82" s="198">
        <f t="shared" si="161"/>
        <v>970.33170282789354</v>
      </c>
      <c r="I82" s="198">
        <f t="shared" si="161"/>
        <v>75.447639395853813</v>
      </c>
      <c r="J82" s="198">
        <f t="shared" si="161"/>
        <v>57.550970277471109</v>
      </c>
      <c r="K82" s="198">
        <f t="shared" si="161"/>
        <v>87.702819304367864</v>
      </c>
      <c r="L82" s="198">
        <f t="shared" si="161"/>
        <v>82.665587307239306</v>
      </c>
      <c r="M82" s="198">
        <f t="shared" si="161"/>
        <v>97.168618867045126</v>
      </c>
      <c r="N82" s="198">
        <f t="shared" si="161"/>
        <v>96.866087101079245</v>
      </c>
      <c r="O82" s="198">
        <f t="shared" si="161"/>
        <v>497.4017222530565</v>
      </c>
      <c r="P82" s="198">
        <f t="shared" si="161"/>
        <v>75.641557880070408</v>
      </c>
      <c r="Q82" s="198">
        <f t="shared" si="161"/>
        <v>62.910556090450505</v>
      </c>
      <c r="R82" s="198">
        <f t="shared" si="161"/>
        <v>74.825026497371852</v>
      </c>
      <c r="S82" s="198">
        <f t="shared" si="161"/>
        <v>82.037040040595812</v>
      </c>
      <c r="T82" s="198">
        <f t="shared" si="161"/>
        <v>86.854417674973021</v>
      </c>
      <c r="U82" s="198">
        <f t="shared" si="161"/>
        <v>60.263485011079013</v>
      </c>
      <c r="V82" s="198">
        <f t="shared" si="161"/>
        <v>442.53208319454058</v>
      </c>
      <c r="W82" s="198">
        <f t="shared" si="161"/>
        <v>939.93380544759714</v>
      </c>
      <c r="X82" s="209">
        <f t="shared" si="158"/>
        <v>-3.1327325791485561E-2</v>
      </c>
      <c r="Y82" s="198" t="e">
        <f>SUM(Y72:Y81)</f>
        <v>#REF!</v>
      </c>
      <c r="Z82" s="198" t="e">
        <f>SUM(Z72:Z81)</f>
        <v>#REF!</v>
      </c>
      <c r="AA82" s="198" t="e">
        <f>SUM(AA72:AA81)</f>
        <v>#REF!</v>
      </c>
      <c r="AB82" s="209" t="e">
        <f t="shared" si="159"/>
        <v>#REF!</v>
      </c>
      <c r="AC82" s="198" t="e">
        <f>SUM(AC72:AC81)</f>
        <v>#REF!</v>
      </c>
      <c r="AD82" s="198" t="e">
        <f>SUM(AD72:AD81)</f>
        <v>#REF!</v>
      </c>
      <c r="AE82" s="198" t="e">
        <f>SUM(AE72:AE81)</f>
        <v>#REF!</v>
      </c>
      <c r="AF82" s="209" t="e">
        <f t="shared" si="160"/>
        <v>#REF!</v>
      </c>
    </row>
    <row r="83" spans="1:32" s="557" customFormat="1" outlineLevel="1">
      <c r="B83" s="558"/>
      <c r="C83" s="558"/>
      <c r="D83" s="559"/>
      <c r="E83" s="559"/>
      <c r="F83" s="559"/>
      <c r="G83" s="559"/>
      <c r="H83" s="559"/>
      <c r="I83" s="559"/>
      <c r="J83" s="559"/>
      <c r="K83" s="559"/>
      <c r="L83" s="559"/>
      <c r="M83" s="559"/>
      <c r="N83" s="559"/>
      <c r="O83" s="559"/>
      <c r="P83" s="559"/>
      <c r="Q83" s="559"/>
      <c r="R83" s="559"/>
      <c r="S83" s="559"/>
      <c r="T83" s="559"/>
      <c r="U83" s="559"/>
      <c r="V83" s="559"/>
      <c r="W83" s="559"/>
      <c r="X83" s="560"/>
      <c r="Y83" s="559"/>
      <c r="Z83" s="559"/>
      <c r="AA83" s="559"/>
      <c r="AB83" s="560"/>
      <c r="AC83" s="559"/>
      <c r="AD83" s="559"/>
      <c r="AE83" s="559"/>
      <c r="AF83" s="560"/>
    </row>
    <row r="84" spans="1:32" s="151" customFormat="1" outlineLevel="1">
      <c r="B84" s="397"/>
      <c r="C84" s="399" t="s">
        <v>1113</v>
      </c>
      <c r="D84" s="160">
        <f t="shared" ref="D84:AF84" si="162">D82-D165-D246-D327-D489-D570-D408</f>
        <v>0</v>
      </c>
      <c r="E84" s="160">
        <f t="shared" si="162"/>
        <v>0</v>
      </c>
      <c r="F84" s="160">
        <f t="shared" si="162"/>
        <v>0</v>
      </c>
      <c r="G84" s="160">
        <f t="shared" si="162"/>
        <v>0</v>
      </c>
      <c r="H84" s="160">
        <f t="shared" si="162"/>
        <v>0</v>
      </c>
      <c r="I84" s="160">
        <f t="shared" si="162"/>
        <v>0</v>
      </c>
      <c r="J84" s="160">
        <f t="shared" si="162"/>
        <v>0</v>
      </c>
      <c r="K84" s="160">
        <f t="shared" si="162"/>
        <v>0</v>
      </c>
      <c r="L84" s="160">
        <f t="shared" si="162"/>
        <v>0</v>
      </c>
      <c r="M84" s="160">
        <f t="shared" si="162"/>
        <v>0</v>
      </c>
      <c r="N84" s="160">
        <f t="shared" si="162"/>
        <v>0</v>
      </c>
      <c r="O84" s="160">
        <f t="shared" si="162"/>
        <v>0</v>
      </c>
      <c r="P84" s="160">
        <f t="shared" si="162"/>
        <v>0</v>
      </c>
      <c r="Q84" s="160">
        <f t="shared" si="162"/>
        <v>0</v>
      </c>
      <c r="R84" s="160">
        <f t="shared" si="162"/>
        <v>0</v>
      </c>
      <c r="S84" s="160">
        <f t="shared" si="162"/>
        <v>0</v>
      </c>
      <c r="T84" s="160">
        <f t="shared" si="162"/>
        <v>0</v>
      </c>
      <c r="U84" s="160">
        <f t="shared" si="162"/>
        <v>0</v>
      </c>
      <c r="V84" s="160">
        <f>V82-V165-V246-V327-V489-V570-V408</f>
        <v>0</v>
      </c>
      <c r="W84" s="160">
        <f t="shared" si="162"/>
        <v>0</v>
      </c>
      <c r="X84" s="160">
        <f t="shared" si="162"/>
        <v>0</v>
      </c>
      <c r="Y84" s="160" t="e">
        <f t="shared" si="162"/>
        <v>#REF!</v>
      </c>
      <c r="Z84" s="160" t="e">
        <f t="shared" si="162"/>
        <v>#REF!</v>
      </c>
      <c r="AA84" s="160" t="e">
        <f t="shared" si="162"/>
        <v>#REF!</v>
      </c>
      <c r="AB84" s="160" t="e">
        <f t="shared" si="162"/>
        <v>#REF!</v>
      </c>
      <c r="AC84" s="160" t="e">
        <f t="shared" si="162"/>
        <v>#REF!</v>
      </c>
      <c r="AD84" s="160" t="e">
        <f t="shared" si="162"/>
        <v>#REF!</v>
      </c>
      <c r="AE84" s="160" t="e">
        <f t="shared" si="162"/>
        <v>#REF!</v>
      </c>
      <c r="AF84" s="160" t="e">
        <f t="shared" si="162"/>
        <v>#REF!</v>
      </c>
    </row>
    <row r="85" spans="1:32" outlineLevel="1">
      <c r="B85" s="152"/>
      <c r="C85" s="152" t="s">
        <v>981</v>
      </c>
      <c r="D85" s="153">
        <f>D23+D43+D51+D55+D60-D82</f>
        <v>0</v>
      </c>
      <c r="E85" s="153">
        <f t="shared" ref="E85:W85" si="163">E23+E43+E51+E55+E60-E82</f>
        <v>0</v>
      </c>
      <c r="F85" s="153">
        <f t="shared" si="163"/>
        <v>0</v>
      </c>
      <c r="G85" s="153">
        <f t="shared" si="163"/>
        <v>0</v>
      </c>
      <c r="H85" s="153">
        <f t="shared" si="163"/>
        <v>0</v>
      </c>
      <c r="I85" s="153">
        <f t="shared" si="163"/>
        <v>0</v>
      </c>
      <c r="J85" s="153">
        <f t="shared" si="163"/>
        <v>0</v>
      </c>
      <c r="K85" s="153">
        <f t="shared" si="163"/>
        <v>0</v>
      </c>
      <c r="L85" s="153">
        <f t="shared" si="163"/>
        <v>0</v>
      </c>
      <c r="M85" s="153">
        <f t="shared" si="163"/>
        <v>0</v>
      </c>
      <c r="N85" s="153">
        <f t="shared" si="163"/>
        <v>0</v>
      </c>
      <c r="O85" s="153">
        <f t="shared" si="163"/>
        <v>0</v>
      </c>
      <c r="P85" s="153">
        <f t="shared" si="163"/>
        <v>0</v>
      </c>
      <c r="Q85" s="153">
        <f t="shared" si="163"/>
        <v>0</v>
      </c>
      <c r="R85" s="153">
        <f t="shared" si="163"/>
        <v>0</v>
      </c>
      <c r="S85" s="153">
        <f t="shared" si="163"/>
        <v>0</v>
      </c>
      <c r="T85" s="153">
        <f t="shared" si="163"/>
        <v>0</v>
      </c>
      <c r="U85" s="153">
        <f t="shared" si="163"/>
        <v>0</v>
      </c>
      <c r="V85" s="153">
        <f>V23+V43+V51+V55+V60-V82</f>
        <v>0</v>
      </c>
      <c r="W85" s="153">
        <f t="shared" si="163"/>
        <v>0</v>
      </c>
      <c r="X85" s="153"/>
      <c r="Y85" s="153" t="e">
        <f>Y23+Y43+Y51+Y55+Y60-Y82</f>
        <v>#REF!</v>
      </c>
      <c r="Z85" s="153" t="e">
        <f>Z23+Z43+Z51+Z55+Z60-Z82</f>
        <v>#REF!</v>
      </c>
      <c r="AA85" s="153" t="e">
        <f>AA23+AA43+AA51+AA55+AA60-AA82</f>
        <v>#REF!</v>
      </c>
      <c r="AB85" s="153"/>
      <c r="AC85" s="153" t="e">
        <f>AC23+AC43+AC51+AC55+AC60-AC82</f>
        <v>#REF!</v>
      </c>
      <c r="AD85" s="153" t="e">
        <f>AD23+AD43+AD51+AD55+AD60-AD82</f>
        <v>#REF!</v>
      </c>
      <c r="AE85" s="153" t="e">
        <f>AE23+AE43+AE51+AE55+AE60-AE82</f>
        <v>#REF!</v>
      </c>
      <c r="AF85" s="151"/>
    </row>
    <row r="87" spans="1:32">
      <c r="B87" s="365" t="s">
        <v>1120</v>
      </c>
    </row>
    <row r="88" spans="1:32">
      <c r="B88" s="544" t="s">
        <v>1491</v>
      </c>
    </row>
    <row r="89" spans="1:32" s="126" customFormat="1">
      <c r="A89" s="125"/>
      <c r="B89" s="784" t="s">
        <v>942</v>
      </c>
      <c r="C89" s="785"/>
      <c r="D89" s="769" t="s">
        <v>1347</v>
      </c>
      <c r="E89" s="770"/>
      <c r="F89" s="770"/>
      <c r="G89" s="771"/>
      <c r="H89" s="540" t="s">
        <v>1347</v>
      </c>
      <c r="I89" s="772" t="s">
        <v>1466</v>
      </c>
      <c r="J89" s="773"/>
      <c r="K89" s="773"/>
      <c r="L89" s="773"/>
      <c r="M89" s="773"/>
      <c r="N89" s="773"/>
      <c r="O89" s="774"/>
      <c r="P89" s="772" t="s">
        <v>1466</v>
      </c>
      <c r="Q89" s="773"/>
      <c r="R89" s="773"/>
      <c r="S89" s="773"/>
      <c r="T89" s="773"/>
      <c r="U89" s="773"/>
      <c r="V89" s="774"/>
      <c r="W89" s="493" t="s">
        <v>1466</v>
      </c>
      <c r="X89" s="104" t="s">
        <v>722</v>
      </c>
      <c r="Y89" s="493" t="s">
        <v>1457</v>
      </c>
      <c r="Z89" s="493" t="s">
        <v>1457</v>
      </c>
      <c r="AA89" s="493" t="s">
        <v>1458</v>
      </c>
      <c r="AB89" s="104" t="s">
        <v>1480</v>
      </c>
      <c r="AC89" s="493" t="s">
        <v>1456</v>
      </c>
      <c r="AD89" s="493" t="s">
        <v>1456</v>
      </c>
      <c r="AE89" s="493" t="s">
        <v>1457</v>
      </c>
      <c r="AF89" s="104" t="s">
        <v>1478</v>
      </c>
    </row>
    <row r="90" spans="1:32" s="128" customFormat="1">
      <c r="A90" s="127"/>
      <c r="B90" s="786"/>
      <c r="C90" s="787"/>
      <c r="D90" s="100" t="s">
        <v>644</v>
      </c>
      <c r="E90" s="101" t="s">
        <v>645</v>
      </c>
      <c r="F90" s="101" t="s">
        <v>646</v>
      </c>
      <c r="G90" s="101" t="s">
        <v>647</v>
      </c>
      <c r="H90" s="102" t="s">
        <v>648</v>
      </c>
      <c r="I90" s="101" t="s">
        <v>649</v>
      </c>
      <c r="J90" s="101" t="s">
        <v>650</v>
      </c>
      <c r="K90" s="101" t="s">
        <v>651</v>
      </c>
      <c r="L90" s="101" t="s">
        <v>652</v>
      </c>
      <c r="M90" s="101" t="s">
        <v>653</v>
      </c>
      <c r="N90" s="101" t="s">
        <v>654</v>
      </c>
      <c r="O90" s="101" t="s">
        <v>660</v>
      </c>
      <c r="P90" s="101" t="s">
        <v>655</v>
      </c>
      <c r="Q90" s="101" t="s">
        <v>656</v>
      </c>
      <c r="R90" s="101" t="s">
        <v>657</v>
      </c>
      <c r="S90" s="101" t="s">
        <v>658</v>
      </c>
      <c r="T90" s="101" t="s">
        <v>646</v>
      </c>
      <c r="U90" s="101" t="s">
        <v>647</v>
      </c>
      <c r="V90" s="103" t="s">
        <v>661</v>
      </c>
      <c r="W90" s="103" t="s">
        <v>648</v>
      </c>
      <c r="X90" s="104" t="s">
        <v>608</v>
      </c>
      <c r="Y90" s="103" t="s">
        <v>1424</v>
      </c>
      <c r="Z90" s="103" t="s">
        <v>661</v>
      </c>
      <c r="AA90" s="103" t="s">
        <v>648</v>
      </c>
      <c r="AB90" s="104" t="s">
        <v>608</v>
      </c>
      <c r="AC90" s="103" t="s">
        <v>1424</v>
      </c>
      <c r="AD90" s="103" t="s">
        <v>661</v>
      </c>
      <c r="AE90" s="103" t="s">
        <v>648</v>
      </c>
      <c r="AF90" s="104" t="s">
        <v>608</v>
      </c>
    </row>
    <row r="91" spans="1:32" s="132" customFormat="1" hidden="1" outlineLevel="1">
      <c r="A91" s="129"/>
      <c r="B91" s="130" t="s">
        <v>943</v>
      </c>
      <c r="C91" s="131" t="s">
        <v>898</v>
      </c>
      <c r="D91" s="198">
        <f>SUM(D92:D106)</f>
        <v>0</v>
      </c>
      <c r="E91" s="198">
        <f>SUM(E92:E106)</f>
        <v>0</v>
      </c>
      <c r="F91" s="198">
        <f>SUM(F92:F106)</f>
        <v>0</v>
      </c>
      <c r="G91" s="198">
        <f>SUM(G92:G106)</f>
        <v>0</v>
      </c>
      <c r="H91" s="198">
        <f>SUM(H92:H106)</f>
        <v>0</v>
      </c>
      <c r="I91" s="198">
        <f t="shared" ref="I91:W91" si="164">SUM(I92:I106)</f>
        <v>0</v>
      </c>
      <c r="J91" s="198">
        <f t="shared" si="164"/>
        <v>0</v>
      </c>
      <c r="K91" s="198">
        <f t="shared" si="164"/>
        <v>0</v>
      </c>
      <c r="L91" s="198">
        <f t="shared" si="164"/>
        <v>0</v>
      </c>
      <c r="M91" s="198">
        <f t="shared" si="164"/>
        <v>0</v>
      </c>
      <c r="N91" s="198">
        <f t="shared" si="164"/>
        <v>0</v>
      </c>
      <c r="O91" s="198">
        <f t="shared" si="164"/>
        <v>0</v>
      </c>
      <c r="P91" s="198">
        <f t="shared" si="164"/>
        <v>0</v>
      </c>
      <c r="Q91" s="198">
        <f t="shared" si="164"/>
        <v>0</v>
      </c>
      <c r="R91" s="198">
        <f t="shared" si="164"/>
        <v>0</v>
      </c>
      <c r="S91" s="198">
        <f t="shared" si="164"/>
        <v>0</v>
      </c>
      <c r="T91" s="198">
        <f t="shared" si="164"/>
        <v>0</v>
      </c>
      <c r="U91" s="198">
        <f t="shared" si="164"/>
        <v>0</v>
      </c>
      <c r="V91" s="198">
        <f t="shared" si="164"/>
        <v>0</v>
      </c>
      <c r="W91" s="198">
        <f t="shared" si="164"/>
        <v>0</v>
      </c>
      <c r="X91" s="199">
        <f t="shared" ref="X91:X149" si="165">IF(H91=0,0,W91/H91-1)</f>
        <v>0</v>
      </c>
      <c r="Y91" s="198">
        <f>SUM(Y92:Y106)</f>
        <v>0</v>
      </c>
      <c r="Z91" s="198">
        <f>SUM(Z92:Z106)</f>
        <v>0</v>
      </c>
      <c r="AA91" s="198">
        <f>SUM(AA92:AA106)</f>
        <v>0</v>
      </c>
      <c r="AB91" s="199">
        <f t="shared" ref="AB91:AB149" si="166">IF(W91=0,0,AA91/W91-1)</f>
        <v>0</v>
      </c>
      <c r="AC91" s="198">
        <f>SUM(AC92:AC106)</f>
        <v>0</v>
      </c>
      <c r="AD91" s="198">
        <f>SUM(AD92:AD106)</f>
        <v>0</v>
      </c>
      <c r="AE91" s="198">
        <f>SUM(AE92:AE106)</f>
        <v>0</v>
      </c>
      <c r="AF91" s="199">
        <f>IF(AA91=0,0,AE91/AA91-1)</f>
        <v>0</v>
      </c>
    </row>
    <row r="92" spans="1:32" hidden="1" outlineLevel="2">
      <c r="B92" s="133"/>
      <c r="C92" s="134" t="s">
        <v>1279</v>
      </c>
      <c r="D92" s="95"/>
      <c r="E92" s="95"/>
      <c r="F92" s="95"/>
      <c r="G92" s="95"/>
      <c r="H92" s="198">
        <f>SUM(D92:G92)</f>
        <v>0</v>
      </c>
      <c r="I92" s="219"/>
      <c r="J92" s="95"/>
      <c r="K92" s="219"/>
      <c r="L92" s="219"/>
      <c r="M92" s="219"/>
      <c r="N92" s="219"/>
      <c r="O92" s="201">
        <f>SUM(I92:N92)</f>
        <v>0</v>
      </c>
      <c r="P92" s="219"/>
      <c r="Q92" s="95"/>
      <c r="R92" s="219"/>
      <c r="S92" s="219"/>
      <c r="T92" s="219"/>
      <c r="U92" s="219"/>
      <c r="V92" s="201">
        <f>SUM(P92:U92)</f>
        <v>0</v>
      </c>
      <c r="W92" s="200">
        <f>O92+V92</f>
        <v>0</v>
      </c>
      <c r="X92" s="308">
        <f t="shared" si="165"/>
        <v>0</v>
      </c>
      <c r="Y92" s="95"/>
      <c r="Z92" s="95"/>
      <c r="AA92" s="198">
        <f t="shared" ref="AA92:AA106" si="167">Y92+Z92</f>
        <v>0</v>
      </c>
      <c r="AB92" s="308">
        <f t="shared" si="166"/>
        <v>0</v>
      </c>
      <c r="AC92" s="95"/>
      <c r="AD92" s="95"/>
      <c r="AE92" s="198">
        <f>AC92+AD92</f>
        <v>0</v>
      </c>
      <c r="AF92" s="308">
        <f>IF(AA92=0,0,AE92/AA92-1)</f>
        <v>0</v>
      </c>
    </row>
    <row r="93" spans="1:32" hidden="1" outlineLevel="2">
      <c r="B93" s="133"/>
      <c r="C93" s="134" t="s">
        <v>1280</v>
      </c>
      <c r="D93" s="95"/>
      <c r="E93" s="95"/>
      <c r="F93" s="95"/>
      <c r="G93" s="95"/>
      <c r="H93" s="198">
        <f t="shared" ref="H93:H104" si="168">SUM(D93:G93)</f>
        <v>0</v>
      </c>
      <c r="I93" s="219"/>
      <c r="J93" s="95"/>
      <c r="K93" s="219"/>
      <c r="L93" s="219"/>
      <c r="M93" s="219"/>
      <c r="N93" s="219"/>
      <c r="O93" s="201">
        <f t="shared" ref="O93:O104" si="169">SUM(I93:N93)</f>
        <v>0</v>
      </c>
      <c r="P93" s="219"/>
      <c r="Q93" s="95"/>
      <c r="R93" s="219"/>
      <c r="S93" s="219"/>
      <c r="T93" s="219"/>
      <c r="U93" s="219"/>
      <c r="V93" s="201">
        <f t="shared" ref="V93:V104" si="170">SUM(P93:U93)</f>
        <v>0</v>
      </c>
      <c r="W93" s="200">
        <f t="shared" ref="W93:W104" si="171">O93+V93</f>
        <v>0</v>
      </c>
      <c r="X93" s="308">
        <f t="shared" si="165"/>
        <v>0</v>
      </c>
      <c r="Y93" s="95"/>
      <c r="Z93" s="95"/>
      <c r="AA93" s="198">
        <f t="shared" si="167"/>
        <v>0</v>
      </c>
      <c r="AB93" s="308">
        <f t="shared" si="166"/>
        <v>0</v>
      </c>
      <c r="AC93" s="95"/>
      <c r="AD93" s="95"/>
      <c r="AE93" s="198">
        <f t="shared" ref="AE93:AE106" si="172">AC93+AD93</f>
        <v>0</v>
      </c>
      <c r="AF93" s="308">
        <f t="shared" ref="AF93:AF104" si="173">IF(AA93=0,0,AE93/AA93-1)</f>
        <v>0</v>
      </c>
    </row>
    <row r="94" spans="1:32" hidden="1" outlineLevel="2">
      <c r="B94" s="133"/>
      <c r="C94" s="134" t="s">
        <v>1281</v>
      </c>
      <c r="D94" s="95"/>
      <c r="E94" s="95"/>
      <c r="F94" s="95"/>
      <c r="G94" s="95"/>
      <c r="H94" s="198">
        <f t="shared" si="168"/>
        <v>0</v>
      </c>
      <c r="I94" s="219"/>
      <c r="J94" s="95"/>
      <c r="K94" s="219"/>
      <c r="L94" s="219"/>
      <c r="M94" s="219"/>
      <c r="N94" s="219"/>
      <c r="O94" s="201">
        <f t="shared" si="169"/>
        <v>0</v>
      </c>
      <c r="P94" s="219"/>
      <c r="Q94" s="95"/>
      <c r="R94" s="219"/>
      <c r="S94" s="219"/>
      <c r="T94" s="219"/>
      <c r="U94" s="219"/>
      <c r="V94" s="201">
        <f t="shared" si="170"/>
        <v>0</v>
      </c>
      <c r="W94" s="200">
        <f t="shared" si="171"/>
        <v>0</v>
      </c>
      <c r="X94" s="308">
        <f t="shared" si="165"/>
        <v>0</v>
      </c>
      <c r="Y94" s="95"/>
      <c r="Z94" s="95"/>
      <c r="AA94" s="198">
        <f t="shared" si="167"/>
        <v>0</v>
      </c>
      <c r="AB94" s="308">
        <f t="shared" si="166"/>
        <v>0</v>
      </c>
      <c r="AC94" s="95"/>
      <c r="AD94" s="95"/>
      <c r="AE94" s="198">
        <f t="shared" si="172"/>
        <v>0</v>
      </c>
      <c r="AF94" s="308">
        <f t="shared" si="173"/>
        <v>0</v>
      </c>
    </row>
    <row r="95" spans="1:32" hidden="1" outlineLevel="2">
      <c r="B95" s="133"/>
      <c r="C95" s="134" t="s">
        <v>1282</v>
      </c>
      <c r="D95" s="95"/>
      <c r="E95" s="95"/>
      <c r="F95" s="95"/>
      <c r="G95" s="95"/>
      <c r="H95" s="198">
        <f t="shared" si="168"/>
        <v>0</v>
      </c>
      <c r="I95" s="219"/>
      <c r="J95" s="95"/>
      <c r="K95" s="219"/>
      <c r="L95" s="219"/>
      <c r="M95" s="219"/>
      <c r="N95" s="219"/>
      <c r="O95" s="201">
        <f t="shared" si="169"/>
        <v>0</v>
      </c>
      <c r="P95" s="219"/>
      <c r="Q95" s="95"/>
      <c r="R95" s="219"/>
      <c r="S95" s="219"/>
      <c r="T95" s="219"/>
      <c r="U95" s="219"/>
      <c r="V95" s="201">
        <f t="shared" si="170"/>
        <v>0</v>
      </c>
      <c r="W95" s="200">
        <f t="shared" si="171"/>
        <v>0</v>
      </c>
      <c r="X95" s="308">
        <f t="shared" si="165"/>
        <v>0</v>
      </c>
      <c r="Y95" s="95"/>
      <c r="Z95" s="95"/>
      <c r="AA95" s="198">
        <f t="shared" si="167"/>
        <v>0</v>
      </c>
      <c r="AB95" s="308">
        <f t="shared" si="166"/>
        <v>0</v>
      </c>
      <c r="AC95" s="95"/>
      <c r="AD95" s="95"/>
      <c r="AE95" s="198">
        <f t="shared" si="172"/>
        <v>0</v>
      </c>
      <c r="AF95" s="308">
        <f t="shared" si="173"/>
        <v>0</v>
      </c>
    </row>
    <row r="96" spans="1:32" hidden="1" outlineLevel="2">
      <c r="B96" s="133"/>
      <c r="C96" s="134" t="s">
        <v>1283</v>
      </c>
      <c r="D96" s="95"/>
      <c r="E96" s="95"/>
      <c r="F96" s="95"/>
      <c r="G96" s="95"/>
      <c r="H96" s="198">
        <f t="shared" si="168"/>
        <v>0</v>
      </c>
      <c r="I96" s="219"/>
      <c r="J96" s="95"/>
      <c r="K96" s="219"/>
      <c r="L96" s="219"/>
      <c r="M96" s="219"/>
      <c r="N96" s="219"/>
      <c r="O96" s="201">
        <f t="shared" si="169"/>
        <v>0</v>
      </c>
      <c r="P96" s="219"/>
      <c r="Q96" s="95"/>
      <c r="R96" s="219"/>
      <c r="S96" s="219"/>
      <c r="T96" s="219"/>
      <c r="U96" s="219"/>
      <c r="V96" s="201">
        <f t="shared" si="170"/>
        <v>0</v>
      </c>
      <c r="W96" s="200">
        <f t="shared" si="171"/>
        <v>0</v>
      </c>
      <c r="X96" s="308">
        <f t="shared" si="165"/>
        <v>0</v>
      </c>
      <c r="Y96" s="95"/>
      <c r="Z96" s="95"/>
      <c r="AA96" s="198">
        <f t="shared" si="167"/>
        <v>0</v>
      </c>
      <c r="AB96" s="308">
        <f t="shared" si="166"/>
        <v>0</v>
      </c>
      <c r="AC96" s="95"/>
      <c r="AD96" s="95"/>
      <c r="AE96" s="198">
        <f t="shared" si="172"/>
        <v>0</v>
      </c>
      <c r="AF96" s="308">
        <f t="shared" si="173"/>
        <v>0</v>
      </c>
    </row>
    <row r="97" spans="2:32" hidden="1" outlineLevel="2">
      <c r="B97" s="133"/>
      <c r="C97" s="134" t="s">
        <v>1284</v>
      </c>
      <c r="D97" s="95"/>
      <c r="E97" s="95"/>
      <c r="F97" s="95"/>
      <c r="G97" s="95"/>
      <c r="H97" s="198">
        <f t="shared" si="168"/>
        <v>0</v>
      </c>
      <c r="I97" s="219"/>
      <c r="J97" s="95"/>
      <c r="K97" s="219"/>
      <c r="L97" s="219"/>
      <c r="M97" s="219"/>
      <c r="N97" s="219"/>
      <c r="O97" s="201">
        <f t="shared" si="169"/>
        <v>0</v>
      </c>
      <c r="P97" s="219"/>
      <c r="Q97" s="95"/>
      <c r="R97" s="219"/>
      <c r="S97" s="219"/>
      <c r="T97" s="219"/>
      <c r="U97" s="219"/>
      <c r="V97" s="201">
        <f t="shared" si="170"/>
        <v>0</v>
      </c>
      <c r="W97" s="200">
        <f t="shared" si="171"/>
        <v>0</v>
      </c>
      <c r="X97" s="308">
        <f t="shared" si="165"/>
        <v>0</v>
      </c>
      <c r="Y97" s="95"/>
      <c r="Z97" s="95"/>
      <c r="AA97" s="198">
        <f t="shared" si="167"/>
        <v>0</v>
      </c>
      <c r="AB97" s="308">
        <f t="shared" si="166"/>
        <v>0</v>
      </c>
      <c r="AC97" s="95"/>
      <c r="AD97" s="95"/>
      <c r="AE97" s="198">
        <f t="shared" si="172"/>
        <v>0</v>
      </c>
      <c r="AF97" s="308">
        <f t="shared" si="173"/>
        <v>0</v>
      </c>
    </row>
    <row r="98" spans="2:32" hidden="1" outlineLevel="2">
      <c r="B98" s="133"/>
      <c r="C98" s="134" t="s">
        <v>1285</v>
      </c>
      <c r="D98" s="95"/>
      <c r="E98" s="95"/>
      <c r="F98" s="95"/>
      <c r="G98" s="95"/>
      <c r="H98" s="198">
        <f t="shared" si="168"/>
        <v>0</v>
      </c>
      <c r="I98" s="219"/>
      <c r="J98" s="95"/>
      <c r="K98" s="219"/>
      <c r="L98" s="219"/>
      <c r="M98" s="219"/>
      <c r="N98" s="219"/>
      <c r="O98" s="201">
        <f t="shared" si="169"/>
        <v>0</v>
      </c>
      <c r="P98" s="219"/>
      <c r="Q98" s="95"/>
      <c r="R98" s="219"/>
      <c r="S98" s="219"/>
      <c r="T98" s="219"/>
      <c r="U98" s="219"/>
      <c r="V98" s="201">
        <f t="shared" si="170"/>
        <v>0</v>
      </c>
      <c r="W98" s="200">
        <f t="shared" si="171"/>
        <v>0</v>
      </c>
      <c r="X98" s="308">
        <f t="shared" si="165"/>
        <v>0</v>
      </c>
      <c r="Y98" s="95"/>
      <c r="Z98" s="95"/>
      <c r="AA98" s="198">
        <f t="shared" si="167"/>
        <v>0</v>
      </c>
      <c r="AB98" s="308">
        <f t="shared" si="166"/>
        <v>0</v>
      </c>
      <c r="AC98" s="95"/>
      <c r="AD98" s="95"/>
      <c r="AE98" s="198">
        <f t="shared" si="172"/>
        <v>0</v>
      </c>
      <c r="AF98" s="308">
        <f t="shared" si="173"/>
        <v>0</v>
      </c>
    </row>
    <row r="99" spans="2:32" hidden="1" outlineLevel="2">
      <c r="B99" s="133"/>
      <c r="C99" s="134" t="s">
        <v>1286</v>
      </c>
      <c r="D99" s="95"/>
      <c r="E99" s="95"/>
      <c r="F99" s="95"/>
      <c r="G99" s="95"/>
      <c r="H99" s="198">
        <f t="shared" si="168"/>
        <v>0</v>
      </c>
      <c r="I99" s="219"/>
      <c r="J99" s="95"/>
      <c r="K99" s="219"/>
      <c r="L99" s="219"/>
      <c r="M99" s="219"/>
      <c r="N99" s="219"/>
      <c r="O99" s="201">
        <f t="shared" si="169"/>
        <v>0</v>
      </c>
      <c r="P99" s="219"/>
      <c r="Q99" s="95"/>
      <c r="R99" s="219"/>
      <c r="S99" s="219"/>
      <c r="T99" s="219"/>
      <c r="U99" s="219"/>
      <c r="V99" s="201">
        <f t="shared" si="170"/>
        <v>0</v>
      </c>
      <c r="W99" s="200">
        <f t="shared" si="171"/>
        <v>0</v>
      </c>
      <c r="X99" s="308">
        <f t="shared" si="165"/>
        <v>0</v>
      </c>
      <c r="Y99" s="95"/>
      <c r="Z99" s="95"/>
      <c r="AA99" s="198">
        <f t="shared" si="167"/>
        <v>0</v>
      </c>
      <c r="AB99" s="308">
        <f t="shared" si="166"/>
        <v>0</v>
      </c>
      <c r="AC99" s="95"/>
      <c r="AD99" s="95"/>
      <c r="AE99" s="198">
        <f t="shared" si="172"/>
        <v>0</v>
      </c>
      <c r="AF99" s="308">
        <f t="shared" si="173"/>
        <v>0</v>
      </c>
    </row>
    <row r="100" spans="2:32" hidden="1" outlineLevel="2">
      <c r="B100" s="133"/>
      <c r="C100" s="134" t="s">
        <v>1287</v>
      </c>
      <c r="D100" s="95"/>
      <c r="E100" s="95"/>
      <c r="F100" s="95"/>
      <c r="G100" s="95"/>
      <c r="H100" s="198">
        <f t="shared" si="168"/>
        <v>0</v>
      </c>
      <c r="I100" s="219"/>
      <c r="J100" s="95"/>
      <c r="K100" s="219"/>
      <c r="L100" s="219"/>
      <c r="M100" s="219"/>
      <c r="N100" s="219"/>
      <c r="O100" s="201">
        <f t="shared" si="169"/>
        <v>0</v>
      </c>
      <c r="P100" s="219"/>
      <c r="Q100" s="95"/>
      <c r="R100" s="219"/>
      <c r="S100" s="219"/>
      <c r="T100" s="219"/>
      <c r="U100" s="219"/>
      <c r="V100" s="201">
        <f t="shared" si="170"/>
        <v>0</v>
      </c>
      <c r="W100" s="200">
        <f t="shared" si="171"/>
        <v>0</v>
      </c>
      <c r="X100" s="308">
        <f t="shared" si="165"/>
        <v>0</v>
      </c>
      <c r="Y100" s="95"/>
      <c r="Z100" s="95"/>
      <c r="AA100" s="198">
        <f t="shared" si="167"/>
        <v>0</v>
      </c>
      <c r="AB100" s="308">
        <f t="shared" si="166"/>
        <v>0</v>
      </c>
      <c r="AC100" s="95"/>
      <c r="AD100" s="95"/>
      <c r="AE100" s="198">
        <f t="shared" si="172"/>
        <v>0</v>
      </c>
      <c r="AF100" s="308">
        <f t="shared" si="173"/>
        <v>0</v>
      </c>
    </row>
    <row r="101" spans="2:32" hidden="1" outlineLevel="2">
      <c r="B101" s="133"/>
      <c r="C101" s="134" t="s">
        <v>1288</v>
      </c>
      <c r="D101" s="95"/>
      <c r="E101" s="95"/>
      <c r="F101" s="95"/>
      <c r="G101" s="95"/>
      <c r="H101" s="198">
        <f t="shared" si="168"/>
        <v>0</v>
      </c>
      <c r="I101" s="219"/>
      <c r="J101" s="95"/>
      <c r="K101" s="219"/>
      <c r="L101" s="219"/>
      <c r="M101" s="219"/>
      <c r="N101" s="219"/>
      <c r="O101" s="201">
        <f t="shared" si="169"/>
        <v>0</v>
      </c>
      <c r="P101" s="219"/>
      <c r="Q101" s="95"/>
      <c r="R101" s="219"/>
      <c r="S101" s="219"/>
      <c r="T101" s="219"/>
      <c r="U101" s="219"/>
      <c r="V101" s="201">
        <f t="shared" si="170"/>
        <v>0</v>
      </c>
      <c r="W101" s="200">
        <f t="shared" si="171"/>
        <v>0</v>
      </c>
      <c r="X101" s="308">
        <f t="shared" si="165"/>
        <v>0</v>
      </c>
      <c r="Y101" s="95"/>
      <c r="Z101" s="95"/>
      <c r="AA101" s="198">
        <f t="shared" si="167"/>
        <v>0</v>
      </c>
      <c r="AB101" s="308">
        <f t="shared" si="166"/>
        <v>0</v>
      </c>
      <c r="AC101" s="95"/>
      <c r="AD101" s="95"/>
      <c r="AE101" s="198">
        <f t="shared" si="172"/>
        <v>0</v>
      </c>
      <c r="AF101" s="308">
        <f t="shared" si="173"/>
        <v>0</v>
      </c>
    </row>
    <row r="102" spans="2:32" hidden="1" outlineLevel="2">
      <c r="B102" s="133"/>
      <c r="C102" s="134" t="s">
        <v>1289</v>
      </c>
      <c r="D102" s="95"/>
      <c r="E102" s="95"/>
      <c r="F102" s="95"/>
      <c r="G102" s="95"/>
      <c r="H102" s="198">
        <f t="shared" si="168"/>
        <v>0</v>
      </c>
      <c r="I102" s="219"/>
      <c r="J102" s="95"/>
      <c r="K102" s="219"/>
      <c r="L102" s="219"/>
      <c r="M102" s="219"/>
      <c r="N102" s="219"/>
      <c r="O102" s="201">
        <f t="shared" si="169"/>
        <v>0</v>
      </c>
      <c r="P102" s="219"/>
      <c r="Q102" s="95"/>
      <c r="R102" s="219"/>
      <c r="S102" s="219"/>
      <c r="T102" s="219"/>
      <c r="U102" s="219"/>
      <c r="V102" s="201">
        <f t="shared" si="170"/>
        <v>0</v>
      </c>
      <c r="W102" s="200">
        <f t="shared" si="171"/>
        <v>0</v>
      </c>
      <c r="X102" s="308">
        <f t="shared" si="165"/>
        <v>0</v>
      </c>
      <c r="Y102" s="95"/>
      <c r="Z102" s="95"/>
      <c r="AA102" s="198">
        <f t="shared" si="167"/>
        <v>0</v>
      </c>
      <c r="AB102" s="308">
        <f t="shared" si="166"/>
        <v>0</v>
      </c>
      <c r="AC102" s="95"/>
      <c r="AD102" s="95"/>
      <c r="AE102" s="198">
        <f t="shared" si="172"/>
        <v>0</v>
      </c>
      <c r="AF102" s="308">
        <f t="shared" si="173"/>
        <v>0</v>
      </c>
    </row>
    <row r="103" spans="2:32" hidden="1" outlineLevel="2">
      <c r="B103" s="133"/>
      <c r="C103" s="134" t="s">
        <v>1290</v>
      </c>
      <c r="D103" s="95"/>
      <c r="E103" s="95"/>
      <c r="F103" s="95"/>
      <c r="G103" s="95"/>
      <c r="H103" s="198">
        <f t="shared" si="168"/>
        <v>0</v>
      </c>
      <c r="I103" s="219"/>
      <c r="J103" s="95"/>
      <c r="K103" s="219"/>
      <c r="L103" s="219"/>
      <c r="M103" s="219"/>
      <c r="N103" s="219"/>
      <c r="O103" s="201">
        <f t="shared" si="169"/>
        <v>0</v>
      </c>
      <c r="P103" s="219"/>
      <c r="Q103" s="95"/>
      <c r="R103" s="219"/>
      <c r="S103" s="219"/>
      <c r="T103" s="219"/>
      <c r="U103" s="219"/>
      <c r="V103" s="201">
        <f t="shared" si="170"/>
        <v>0</v>
      </c>
      <c r="W103" s="200">
        <f t="shared" si="171"/>
        <v>0</v>
      </c>
      <c r="X103" s="308">
        <f t="shared" si="165"/>
        <v>0</v>
      </c>
      <c r="Y103" s="95"/>
      <c r="Z103" s="95"/>
      <c r="AA103" s="198">
        <f t="shared" si="167"/>
        <v>0</v>
      </c>
      <c r="AB103" s="308">
        <f t="shared" si="166"/>
        <v>0</v>
      </c>
      <c r="AC103" s="95"/>
      <c r="AD103" s="95"/>
      <c r="AE103" s="198">
        <f t="shared" si="172"/>
        <v>0</v>
      </c>
      <c r="AF103" s="308">
        <f t="shared" si="173"/>
        <v>0</v>
      </c>
    </row>
    <row r="104" spans="2:32" hidden="1" outlineLevel="2">
      <c r="B104" s="133"/>
      <c r="C104" s="134" t="s">
        <v>1291</v>
      </c>
      <c r="D104" s="95"/>
      <c r="E104" s="95"/>
      <c r="F104" s="95"/>
      <c r="G104" s="95"/>
      <c r="H104" s="198">
        <f t="shared" si="168"/>
        <v>0</v>
      </c>
      <c r="I104" s="219"/>
      <c r="J104" s="95"/>
      <c r="K104" s="219"/>
      <c r="L104" s="219"/>
      <c r="M104" s="219"/>
      <c r="N104" s="219"/>
      <c r="O104" s="201">
        <f t="shared" si="169"/>
        <v>0</v>
      </c>
      <c r="P104" s="219"/>
      <c r="Q104" s="95"/>
      <c r="R104" s="219"/>
      <c r="S104" s="219"/>
      <c r="T104" s="219"/>
      <c r="U104" s="219"/>
      <c r="V104" s="201">
        <f t="shared" si="170"/>
        <v>0</v>
      </c>
      <c r="W104" s="200">
        <f t="shared" si="171"/>
        <v>0</v>
      </c>
      <c r="X104" s="308">
        <f t="shared" si="165"/>
        <v>0</v>
      </c>
      <c r="Y104" s="95"/>
      <c r="Z104" s="95"/>
      <c r="AA104" s="198">
        <f t="shared" si="167"/>
        <v>0</v>
      </c>
      <c r="AB104" s="308">
        <f t="shared" si="166"/>
        <v>0</v>
      </c>
      <c r="AC104" s="95"/>
      <c r="AD104" s="95"/>
      <c r="AE104" s="198">
        <f t="shared" si="172"/>
        <v>0</v>
      </c>
      <c r="AF104" s="308">
        <f t="shared" si="173"/>
        <v>0</v>
      </c>
    </row>
    <row r="105" spans="2:32" hidden="1" outlineLevel="2">
      <c r="B105" s="133"/>
      <c r="C105" s="134" t="s">
        <v>1292</v>
      </c>
      <c r="D105" s="95"/>
      <c r="E105" s="95"/>
      <c r="F105" s="95"/>
      <c r="G105" s="95"/>
      <c r="H105" s="198">
        <f>SUM(D105:G105)</f>
        <v>0</v>
      </c>
      <c r="I105" s="219"/>
      <c r="J105" s="95"/>
      <c r="K105" s="219"/>
      <c r="L105" s="219"/>
      <c r="M105" s="219"/>
      <c r="N105" s="219"/>
      <c r="O105" s="201">
        <f>SUM(I105:N105)</f>
        <v>0</v>
      </c>
      <c r="P105" s="219"/>
      <c r="Q105" s="95"/>
      <c r="R105" s="219"/>
      <c r="S105" s="219"/>
      <c r="T105" s="219"/>
      <c r="U105" s="219"/>
      <c r="V105" s="201">
        <f>SUM(P105:U105)</f>
        <v>0</v>
      </c>
      <c r="W105" s="200">
        <f>O105+V105</f>
        <v>0</v>
      </c>
      <c r="X105" s="308">
        <f t="shared" si="165"/>
        <v>0</v>
      </c>
      <c r="Y105" s="95"/>
      <c r="Z105" s="95"/>
      <c r="AA105" s="198">
        <f t="shared" si="167"/>
        <v>0</v>
      </c>
      <c r="AB105" s="308">
        <f t="shared" si="166"/>
        <v>0</v>
      </c>
      <c r="AC105" s="95"/>
      <c r="AD105" s="95"/>
      <c r="AE105" s="198">
        <f t="shared" si="172"/>
        <v>0</v>
      </c>
      <c r="AF105" s="308">
        <f>IF(AA105=0,0,AE105/AA105-1)</f>
        <v>0</v>
      </c>
    </row>
    <row r="106" spans="2:32" hidden="1" outlineLevel="2">
      <c r="B106" s="133"/>
      <c r="C106" s="134" t="s">
        <v>1330</v>
      </c>
      <c r="D106" s="95"/>
      <c r="E106" s="95"/>
      <c r="F106" s="95"/>
      <c r="G106" s="95"/>
      <c r="H106" s="198">
        <f>SUM(D106:G106)</f>
        <v>0</v>
      </c>
      <c r="I106" s="219"/>
      <c r="J106" s="95"/>
      <c r="K106" s="219"/>
      <c r="L106" s="219"/>
      <c r="M106" s="219"/>
      <c r="N106" s="219"/>
      <c r="O106" s="201">
        <f>SUM(I106:N106)</f>
        <v>0</v>
      </c>
      <c r="P106" s="219"/>
      <c r="Q106" s="95"/>
      <c r="R106" s="219"/>
      <c r="S106" s="219"/>
      <c r="T106" s="219"/>
      <c r="U106" s="219"/>
      <c r="V106" s="201">
        <f>SUM(P106:U106)</f>
        <v>0</v>
      </c>
      <c r="W106" s="200">
        <f>O106+V106</f>
        <v>0</v>
      </c>
      <c r="X106" s="308">
        <f t="shared" si="165"/>
        <v>0</v>
      </c>
      <c r="Y106" s="95"/>
      <c r="Z106" s="95"/>
      <c r="AA106" s="198">
        <f t="shared" si="167"/>
        <v>0</v>
      </c>
      <c r="AB106" s="308">
        <f t="shared" si="166"/>
        <v>0</v>
      </c>
      <c r="AC106" s="95"/>
      <c r="AD106" s="95"/>
      <c r="AE106" s="198">
        <f t="shared" si="172"/>
        <v>0</v>
      </c>
      <c r="AF106" s="308">
        <f>IF(AA106=0,0,AE106/AA106-1)</f>
        <v>0</v>
      </c>
    </row>
    <row r="107" spans="2:32" s="132" customFormat="1" hidden="1" outlineLevel="1">
      <c r="B107" s="131" t="s">
        <v>957</v>
      </c>
      <c r="C107" s="131" t="s">
        <v>900</v>
      </c>
      <c r="D107" s="198">
        <f t="shared" ref="D107:W107" si="174">SUM(D108:D126)</f>
        <v>0</v>
      </c>
      <c r="E107" s="198">
        <f t="shared" si="174"/>
        <v>0</v>
      </c>
      <c r="F107" s="198">
        <f t="shared" si="174"/>
        <v>0</v>
      </c>
      <c r="G107" s="198">
        <f t="shared" si="174"/>
        <v>0</v>
      </c>
      <c r="H107" s="198">
        <f t="shared" si="174"/>
        <v>0</v>
      </c>
      <c r="I107" s="198">
        <f t="shared" si="174"/>
        <v>0</v>
      </c>
      <c r="J107" s="198">
        <f t="shared" si="174"/>
        <v>0</v>
      </c>
      <c r="K107" s="198">
        <f t="shared" si="174"/>
        <v>0</v>
      </c>
      <c r="L107" s="198">
        <f t="shared" si="174"/>
        <v>0</v>
      </c>
      <c r="M107" s="198">
        <f t="shared" si="174"/>
        <v>0</v>
      </c>
      <c r="N107" s="198">
        <f t="shared" si="174"/>
        <v>0</v>
      </c>
      <c r="O107" s="198">
        <f t="shared" si="174"/>
        <v>0</v>
      </c>
      <c r="P107" s="198">
        <f t="shared" si="174"/>
        <v>0</v>
      </c>
      <c r="Q107" s="198">
        <f t="shared" si="174"/>
        <v>0</v>
      </c>
      <c r="R107" s="198">
        <f t="shared" si="174"/>
        <v>0</v>
      </c>
      <c r="S107" s="198">
        <f t="shared" si="174"/>
        <v>0</v>
      </c>
      <c r="T107" s="198">
        <f t="shared" si="174"/>
        <v>0</v>
      </c>
      <c r="U107" s="198">
        <f t="shared" si="174"/>
        <v>0</v>
      </c>
      <c r="V107" s="198">
        <f t="shared" si="174"/>
        <v>0</v>
      </c>
      <c r="W107" s="198">
        <f t="shared" si="174"/>
        <v>0</v>
      </c>
      <c r="X107" s="199">
        <f t="shared" si="165"/>
        <v>0</v>
      </c>
      <c r="Y107" s="198">
        <f>SUM(Y108:Y126)</f>
        <v>0</v>
      </c>
      <c r="Z107" s="198">
        <f>SUM(Z108:Z126)</f>
        <v>0</v>
      </c>
      <c r="AA107" s="198">
        <f>SUM(AA108:AA126)</f>
        <v>0</v>
      </c>
      <c r="AB107" s="199">
        <f t="shared" si="166"/>
        <v>0</v>
      </c>
      <c r="AC107" s="198">
        <f>SUM(AC108:AC126)</f>
        <v>0</v>
      </c>
      <c r="AD107" s="198">
        <f>SUM(AD108:AD126)</f>
        <v>0</v>
      </c>
      <c r="AE107" s="198">
        <f>SUM(AE108:AE126)</f>
        <v>0</v>
      </c>
      <c r="AF107" s="199">
        <f>IF(AA107=0,0,AE107/AA107-1)</f>
        <v>0</v>
      </c>
    </row>
    <row r="108" spans="2:32" hidden="1" outlineLevel="2">
      <c r="B108" s="133"/>
      <c r="C108" s="134" t="s">
        <v>1296</v>
      </c>
      <c r="D108" s="95"/>
      <c r="E108" s="95"/>
      <c r="F108" s="95"/>
      <c r="G108" s="95"/>
      <c r="H108" s="198">
        <f t="shared" ref="H108:H126" si="175">SUM(D108:G108)</f>
        <v>0</v>
      </c>
      <c r="I108" s="219"/>
      <c r="J108" s="95"/>
      <c r="K108" s="219"/>
      <c r="L108" s="219"/>
      <c r="M108" s="219"/>
      <c r="N108" s="219"/>
      <c r="O108" s="201">
        <f t="shared" ref="O108:O126" si="176">SUM(I108:N108)</f>
        <v>0</v>
      </c>
      <c r="P108" s="219"/>
      <c r="Q108" s="95"/>
      <c r="R108" s="219"/>
      <c r="S108" s="219"/>
      <c r="T108" s="219"/>
      <c r="U108" s="219"/>
      <c r="V108" s="201">
        <f t="shared" ref="V108:V126" si="177">SUM(P108:U108)</f>
        <v>0</v>
      </c>
      <c r="W108" s="200">
        <f t="shared" ref="W108:W126" si="178">O108+V108</f>
        <v>0</v>
      </c>
      <c r="X108" s="308">
        <f t="shared" si="165"/>
        <v>0</v>
      </c>
      <c r="Y108" s="95"/>
      <c r="Z108" s="95"/>
      <c r="AA108" s="198">
        <f t="shared" ref="AA108:AA126" si="179">Y108+Z108</f>
        <v>0</v>
      </c>
      <c r="AB108" s="308">
        <f t="shared" si="166"/>
        <v>0</v>
      </c>
      <c r="AC108" s="95"/>
      <c r="AD108" s="95"/>
      <c r="AE108" s="198">
        <f t="shared" ref="AE108:AE126" si="180">AC108+AD108</f>
        <v>0</v>
      </c>
      <c r="AF108" s="308">
        <f t="shared" ref="AF108:AF126" si="181">IF(AA108=0,0,AE108/AA108-1)</f>
        <v>0</v>
      </c>
    </row>
    <row r="109" spans="2:32" hidden="1" outlineLevel="2">
      <c r="B109" s="133"/>
      <c r="C109" s="134" t="s">
        <v>1297</v>
      </c>
      <c r="D109" s="95"/>
      <c r="E109" s="95"/>
      <c r="F109" s="95"/>
      <c r="G109" s="95"/>
      <c r="H109" s="198">
        <f t="shared" si="175"/>
        <v>0</v>
      </c>
      <c r="I109" s="219"/>
      <c r="J109" s="95"/>
      <c r="K109" s="219"/>
      <c r="L109" s="219"/>
      <c r="M109" s="219"/>
      <c r="N109" s="219"/>
      <c r="O109" s="201">
        <f t="shared" si="176"/>
        <v>0</v>
      </c>
      <c r="P109" s="219"/>
      <c r="Q109" s="95"/>
      <c r="R109" s="219"/>
      <c r="S109" s="219"/>
      <c r="T109" s="219"/>
      <c r="U109" s="219"/>
      <c r="V109" s="201">
        <f t="shared" si="177"/>
        <v>0</v>
      </c>
      <c r="W109" s="200">
        <f t="shared" si="178"/>
        <v>0</v>
      </c>
      <c r="X109" s="308">
        <f t="shared" si="165"/>
        <v>0</v>
      </c>
      <c r="Y109" s="95"/>
      <c r="Z109" s="95"/>
      <c r="AA109" s="198">
        <f t="shared" si="179"/>
        <v>0</v>
      </c>
      <c r="AB109" s="308">
        <f t="shared" si="166"/>
        <v>0</v>
      </c>
      <c r="AC109" s="95"/>
      <c r="AD109" s="95"/>
      <c r="AE109" s="198">
        <f t="shared" si="180"/>
        <v>0</v>
      </c>
      <c r="AF109" s="308">
        <f t="shared" si="181"/>
        <v>0</v>
      </c>
    </row>
    <row r="110" spans="2:32" hidden="1" outlineLevel="2">
      <c r="B110" s="133"/>
      <c r="C110" s="134" t="s">
        <v>1298</v>
      </c>
      <c r="D110" s="95"/>
      <c r="E110" s="95"/>
      <c r="F110" s="95"/>
      <c r="G110" s="95"/>
      <c r="H110" s="198">
        <f t="shared" si="175"/>
        <v>0</v>
      </c>
      <c r="I110" s="219"/>
      <c r="J110" s="95"/>
      <c r="K110" s="219"/>
      <c r="L110" s="219"/>
      <c r="M110" s="219"/>
      <c r="N110" s="219"/>
      <c r="O110" s="201">
        <f t="shared" si="176"/>
        <v>0</v>
      </c>
      <c r="P110" s="219"/>
      <c r="Q110" s="95"/>
      <c r="R110" s="219"/>
      <c r="S110" s="219"/>
      <c r="T110" s="219"/>
      <c r="U110" s="219"/>
      <c r="V110" s="201">
        <f t="shared" si="177"/>
        <v>0</v>
      </c>
      <c r="W110" s="200">
        <f t="shared" si="178"/>
        <v>0</v>
      </c>
      <c r="X110" s="308">
        <f t="shared" si="165"/>
        <v>0</v>
      </c>
      <c r="Y110" s="95"/>
      <c r="Z110" s="95"/>
      <c r="AA110" s="198">
        <f t="shared" si="179"/>
        <v>0</v>
      </c>
      <c r="AB110" s="308">
        <f t="shared" si="166"/>
        <v>0</v>
      </c>
      <c r="AC110" s="95"/>
      <c r="AD110" s="95"/>
      <c r="AE110" s="198">
        <f t="shared" si="180"/>
        <v>0</v>
      </c>
      <c r="AF110" s="308">
        <f t="shared" si="181"/>
        <v>0</v>
      </c>
    </row>
    <row r="111" spans="2:32" hidden="1" outlineLevel="2">
      <c r="B111" s="133"/>
      <c r="C111" s="134" t="s">
        <v>1299</v>
      </c>
      <c r="D111" s="95"/>
      <c r="E111" s="95"/>
      <c r="F111" s="95"/>
      <c r="G111" s="95"/>
      <c r="H111" s="198">
        <f t="shared" si="175"/>
        <v>0</v>
      </c>
      <c r="I111" s="219"/>
      <c r="J111" s="95"/>
      <c r="K111" s="219"/>
      <c r="L111" s="219"/>
      <c r="M111" s="219"/>
      <c r="N111" s="219"/>
      <c r="O111" s="201">
        <f t="shared" si="176"/>
        <v>0</v>
      </c>
      <c r="P111" s="219"/>
      <c r="Q111" s="95"/>
      <c r="R111" s="219"/>
      <c r="S111" s="219"/>
      <c r="T111" s="219"/>
      <c r="U111" s="219"/>
      <c r="V111" s="201">
        <f t="shared" si="177"/>
        <v>0</v>
      </c>
      <c r="W111" s="200">
        <f t="shared" si="178"/>
        <v>0</v>
      </c>
      <c r="X111" s="308">
        <f t="shared" si="165"/>
        <v>0</v>
      </c>
      <c r="Y111" s="95"/>
      <c r="Z111" s="95"/>
      <c r="AA111" s="198">
        <f t="shared" si="179"/>
        <v>0</v>
      </c>
      <c r="AB111" s="308">
        <f t="shared" si="166"/>
        <v>0</v>
      </c>
      <c r="AC111" s="95"/>
      <c r="AD111" s="95"/>
      <c r="AE111" s="198">
        <f t="shared" si="180"/>
        <v>0</v>
      </c>
      <c r="AF111" s="308">
        <f t="shared" si="181"/>
        <v>0</v>
      </c>
    </row>
    <row r="112" spans="2:32" hidden="1" outlineLevel="2">
      <c r="B112" s="133"/>
      <c r="C112" s="134" t="s">
        <v>1300</v>
      </c>
      <c r="D112" s="95"/>
      <c r="E112" s="95"/>
      <c r="F112" s="95"/>
      <c r="G112" s="95"/>
      <c r="H112" s="198">
        <f t="shared" si="175"/>
        <v>0</v>
      </c>
      <c r="I112" s="219"/>
      <c r="J112" s="95"/>
      <c r="K112" s="219"/>
      <c r="L112" s="219"/>
      <c r="M112" s="219"/>
      <c r="N112" s="219"/>
      <c r="O112" s="201">
        <f t="shared" si="176"/>
        <v>0</v>
      </c>
      <c r="P112" s="219"/>
      <c r="Q112" s="95"/>
      <c r="R112" s="219"/>
      <c r="S112" s="219"/>
      <c r="T112" s="219"/>
      <c r="U112" s="219"/>
      <c r="V112" s="201">
        <f t="shared" si="177"/>
        <v>0</v>
      </c>
      <c r="W112" s="200">
        <f t="shared" si="178"/>
        <v>0</v>
      </c>
      <c r="X112" s="308">
        <f t="shared" si="165"/>
        <v>0</v>
      </c>
      <c r="Y112" s="95"/>
      <c r="Z112" s="95"/>
      <c r="AA112" s="198">
        <f t="shared" si="179"/>
        <v>0</v>
      </c>
      <c r="AB112" s="308">
        <f t="shared" si="166"/>
        <v>0</v>
      </c>
      <c r="AC112" s="95"/>
      <c r="AD112" s="95"/>
      <c r="AE112" s="198">
        <f t="shared" si="180"/>
        <v>0</v>
      </c>
      <c r="AF112" s="308">
        <f t="shared" si="181"/>
        <v>0</v>
      </c>
    </row>
    <row r="113" spans="2:32" hidden="1" outlineLevel="2">
      <c r="B113" s="133"/>
      <c r="C113" s="134" t="s">
        <v>1301</v>
      </c>
      <c r="D113" s="95"/>
      <c r="E113" s="95"/>
      <c r="F113" s="95"/>
      <c r="G113" s="95"/>
      <c r="H113" s="198">
        <f t="shared" si="175"/>
        <v>0</v>
      </c>
      <c r="I113" s="219"/>
      <c r="J113" s="95"/>
      <c r="K113" s="219"/>
      <c r="L113" s="219"/>
      <c r="M113" s="219"/>
      <c r="N113" s="219"/>
      <c r="O113" s="201">
        <f t="shared" si="176"/>
        <v>0</v>
      </c>
      <c r="P113" s="219"/>
      <c r="Q113" s="95"/>
      <c r="R113" s="219"/>
      <c r="S113" s="219"/>
      <c r="T113" s="219"/>
      <c r="U113" s="219"/>
      <c r="V113" s="201">
        <f t="shared" si="177"/>
        <v>0</v>
      </c>
      <c r="W113" s="200">
        <f t="shared" si="178"/>
        <v>0</v>
      </c>
      <c r="X113" s="308">
        <f t="shared" si="165"/>
        <v>0</v>
      </c>
      <c r="Y113" s="95"/>
      <c r="Z113" s="95"/>
      <c r="AA113" s="198">
        <f t="shared" si="179"/>
        <v>0</v>
      </c>
      <c r="AB113" s="308">
        <f t="shared" si="166"/>
        <v>0</v>
      </c>
      <c r="AC113" s="95"/>
      <c r="AD113" s="95"/>
      <c r="AE113" s="198">
        <f t="shared" si="180"/>
        <v>0</v>
      </c>
      <c r="AF113" s="308">
        <f t="shared" si="181"/>
        <v>0</v>
      </c>
    </row>
    <row r="114" spans="2:32" hidden="1" outlineLevel="2">
      <c r="B114" s="133"/>
      <c r="C114" s="134" t="s">
        <v>1302</v>
      </c>
      <c r="D114" s="95"/>
      <c r="E114" s="95"/>
      <c r="F114" s="95"/>
      <c r="G114" s="95"/>
      <c r="H114" s="198">
        <f t="shared" si="175"/>
        <v>0</v>
      </c>
      <c r="I114" s="219"/>
      <c r="J114" s="95"/>
      <c r="K114" s="219"/>
      <c r="L114" s="219"/>
      <c r="M114" s="219"/>
      <c r="N114" s="219"/>
      <c r="O114" s="201">
        <f t="shared" si="176"/>
        <v>0</v>
      </c>
      <c r="P114" s="219"/>
      <c r="Q114" s="95"/>
      <c r="R114" s="219"/>
      <c r="S114" s="219"/>
      <c r="T114" s="219"/>
      <c r="U114" s="219"/>
      <c r="V114" s="201">
        <f t="shared" si="177"/>
        <v>0</v>
      </c>
      <c r="W114" s="200">
        <f t="shared" si="178"/>
        <v>0</v>
      </c>
      <c r="X114" s="308">
        <f t="shared" si="165"/>
        <v>0</v>
      </c>
      <c r="Y114" s="95"/>
      <c r="Z114" s="95"/>
      <c r="AA114" s="198">
        <f t="shared" si="179"/>
        <v>0</v>
      </c>
      <c r="AB114" s="308">
        <f t="shared" si="166"/>
        <v>0</v>
      </c>
      <c r="AC114" s="95"/>
      <c r="AD114" s="95"/>
      <c r="AE114" s="198">
        <f t="shared" si="180"/>
        <v>0</v>
      </c>
      <c r="AF114" s="308">
        <f t="shared" si="181"/>
        <v>0</v>
      </c>
    </row>
    <row r="115" spans="2:32" hidden="1" outlineLevel="2">
      <c r="B115" s="133"/>
      <c r="C115" s="134" t="s">
        <v>1303</v>
      </c>
      <c r="D115" s="95"/>
      <c r="E115" s="95"/>
      <c r="F115" s="95"/>
      <c r="G115" s="95"/>
      <c r="H115" s="198">
        <f t="shared" si="175"/>
        <v>0</v>
      </c>
      <c r="I115" s="219"/>
      <c r="J115" s="95"/>
      <c r="K115" s="219"/>
      <c r="L115" s="219"/>
      <c r="M115" s="219"/>
      <c r="N115" s="219"/>
      <c r="O115" s="201">
        <f t="shared" si="176"/>
        <v>0</v>
      </c>
      <c r="P115" s="219"/>
      <c r="Q115" s="95"/>
      <c r="R115" s="219"/>
      <c r="S115" s="219"/>
      <c r="T115" s="219"/>
      <c r="U115" s="219"/>
      <c r="V115" s="201">
        <f t="shared" si="177"/>
        <v>0</v>
      </c>
      <c r="W115" s="200">
        <f t="shared" si="178"/>
        <v>0</v>
      </c>
      <c r="X115" s="308">
        <f t="shared" si="165"/>
        <v>0</v>
      </c>
      <c r="Y115" s="95"/>
      <c r="Z115" s="95"/>
      <c r="AA115" s="198">
        <f t="shared" si="179"/>
        <v>0</v>
      </c>
      <c r="AB115" s="308">
        <f t="shared" si="166"/>
        <v>0</v>
      </c>
      <c r="AC115" s="95"/>
      <c r="AD115" s="95"/>
      <c r="AE115" s="198">
        <f t="shared" si="180"/>
        <v>0</v>
      </c>
      <c r="AF115" s="308">
        <f t="shared" si="181"/>
        <v>0</v>
      </c>
    </row>
    <row r="116" spans="2:32" hidden="1" outlineLevel="2">
      <c r="B116" s="133"/>
      <c r="C116" s="134" t="s">
        <v>1304</v>
      </c>
      <c r="D116" s="95"/>
      <c r="E116" s="95"/>
      <c r="F116" s="95"/>
      <c r="G116" s="95"/>
      <c r="H116" s="198">
        <f t="shared" si="175"/>
        <v>0</v>
      </c>
      <c r="I116" s="219"/>
      <c r="J116" s="95"/>
      <c r="K116" s="219"/>
      <c r="L116" s="219"/>
      <c r="M116" s="219"/>
      <c r="N116" s="219"/>
      <c r="O116" s="201">
        <f t="shared" si="176"/>
        <v>0</v>
      </c>
      <c r="P116" s="219"/>
      <c r="Q116" s="95"/>
      <c r="R116" s="219"/>
      <c r="S116" s="219"/>
      <c r="T116" s="219"/>
      <c r="U116" s="219"/>
      <c r="V116" s="201">
        <f t="shared" si="177"/>
        <v>0</v>
      </c>
      <c r="W116" s="200">
        <f t="shared" si="178"/>
        <v>0</v>
      </c>
      <c r="X116" s="308">
        <f t="shared" si="165"/>
        <v>0</v>
      </c>
      <c r="Y116" s="95"/>
      <c r="Z116" s="95"/>
      <c r="AA116" s="198">
        <f t="shared" si="179"/>
        <v>0</v>
      </c>
      <c r="AB116" s="308">
        <f t="shared" si="166"/>
        <v>0</v>
      </c>
      <c r="AC116" s="95"/>
      <c r="AD116" s="95"/>
      <c r="AE116" s="198">
        <f t="shared" si="180"/>
        <v>0</v>
      </c>
      <c r="AF116" s="308">
        <f t="shared" si="181"/>
        <v>0</v>
      </c>
    </row>
    <row r="117" spans="2:32" hidden="1" outlineLevel="2">
      <c r="B117" s="133"/>
      <c r="C117" s="134" t="s">
        <v>1305</v>
      </c>
      <c r="D117" s="95"/>
      <c r="E117" s="95"/>
      <c r="F117" s="95"/>
      <c r="G117" s="95"/>
      <c r="H117" s="198">
        <f t="shared" si="175"/>
        <v>0</v>
      </c>
      <c r="I117" s="219"/>
      <c r="J117" s="95"/>
      <c r="K117" s="219"/>
      <c r="L117" s="219"/>
      <c r="M117" s="219"/>
      <c r="N117" s="219"/>
      <c r="O117" s="201">
        <f t="shared" si="176"/>
        <v>0</v>
      </c>
      <c r="P117" s="219"/>
      <c r="Q117" s="95"/>
      <c r="R117" s="219"/>
      <c r="S117" s="219"/>
      <c r="T117" s="219"/>
      <c r="U117" s="219"/>
      <c r="V117" s="201">
        <f t="shared" si="177"/>
        <v>0</v>
      </c>
      <c r="W117" s="200">
        <f t="shared" si="178"/>
        <v>0</v>
      </c>
      <c r="X117" s="308">
        <f t="shared" si="165"/>
        <v>0</v>
      </c>
      <c r="Y117" s="95"/>
      <c r="Z117" s="95"/>
      <c r="AA117" s="198">
        <f t="shared" si="179"/>
        <v>0</v>
      </c>
      <c r="AB117" s="308">
        <f t="shared" si="166"/>
        <v>0</v>
      </c>
      <c r="AC117" s="95"/>
      <c r="AD117" s="95"/>
      <c r="AE117" s="198">
        <f t="shared" si="180"/>
        <v>0</v>
      </c>
      <c r="AF117" s="308">
        <f t="shared" si="181"/>
        <v>0</v>
      </c>
    </row>
    <row r="118" spans="2:32" hidden="1" outlineLevel="2">
      <c r="B118" s="133"/>
      <c r="C118" s="134" t="s">
        <v>1306</v>
      </c>
      <c r="D118" s="95"/>
      <c r="E118" s="95"/>
      <c r="F118" s="95"/>
      <c r="G118" s="95"/>
      <c r="H118" s="198">
        <f t="shared" si="175"/>
        <v>0</v>
      </c>
      <c r="I118" s="219"/>
      <c r="J118" s="95"/>
      <c r="K118" s="219"/>
      <c r="L118" s="219"/>
      <c r="M118" s="219"/>
      <c r="N118" s="219"/>
      <c r="O118" s="201">
        <f t="shared" si="176"/>
        <v>0</v>
      </c>
      <c r="P118" s="219"/>
      <c r="Q118" s="95"/>
      <c r="R118" s="219"/>
      <c r="S118" s="219"/>
      <c r="T118" s="219"/>
      <c r="U118" s="219"/>
      <c r="V118" s="201">
        <f t="shared" si="177"/>
        <v>0</v>
      </c>
      <c r="W118" s="200">
        <f t="shared" si="178"/>
        <v>0</v>
      </c>
      <c r="X118" s="308">
        <f t="shared" si="165"/>
        <v>0</v>
      </c>
      <c r="Y118" s="95"/>
      <c r="Z118" s="95"/>
      <c r="AA118" s="198">
        <f t="shared" si="179"/>
        <v>0</v>
      </c>
      <c r="AB118" s="308">
        <f t="shared" si="166"/>
        <v>0</v>
      </c>
      <c r="AC118" s="95"/>
      <c r="AD118" s="95"/>
      <c r="AE118" s="198">
        <f t="shared" si="180"/>
        <v>0</v>
      </c>
      <c r="AF118" s="308">
        <f t="shared" si="181"/>
        <v>0</v>
      </c>
    </row>
    <row r="119" spans="2:32" hidden="1" outlineLevel="2">
      <c r="B119" s="133"/>
      <c r="C119" s="134" t="s">
        <v>1307</v>
      </c>
      <c r="D119" s="95"/>
      <c r="E119" s="95"/>
      <c r="F119" s="95"/>
      <c r="G119" s="95"/>
      <c r="H119" s="198">
        <f t="shared" si="175"/>
        <v>0</v>
      </c>
      <c r="I119" s="219"/>
      <c r="J119" s="95"/>
      <c r="K119" s="219"/>
      <c r="L119" s="219"/>
      <c r="M119" s="219"/>
      <c r="N119" s="219"/>
      <c r="O119" s="201">
        <f t="shared" si="176"/>
        <v>0</v>
      </c>
      <c r="P119" s="219"/>
      <c r="Q119" s="95"/>
      <c r="R119" s="219"/>
      <c r="S119" s="219"/>
      <c r="T119" s="219"/>
      <c r="U119" s="219"/>
      <c r="V119" s="201">
        <f t="shared" si="177"/>
        <v>0</v>
      </c>
      <c r="W119" s="200">
        <f t="shared" si="178"/>
        <v>0</v>
      </c>
      <c r="X119" s="308">
        <f t="shared" si="165"/>
        <v>0</v>
      </c>
      <c r="Y119" s="95"/>
      <c r="Z119" s="95"/>
      <c r="AA119" s="198">
        <f t="shared" si="179"/>
        <v>0</v>
      </c>
      <c r="AB119" s="308">
        <f t="shared" si="166"/>
        <v>0</v>
      </c>
      <c r="AC119" s="95"/>
      <c r="AD119" s="95"/>
      <c r="AE119" s="198">
        <f t="shared" si="180"/>
        <v>0</v>
      </c>
      <c r="AF119" s="308">
        <f t="shared" si="181"/>
        <v>0</v>
      </c>
    </row>
    <row r="120" spans="2:32" hidden="1" outlineLevel="2">
      <c r="B120" s="133"/>
      <c r="C120" s="134" t="s">
        <v>1308</v>
      </c>
      <c r="D120" s="95"/>
      <c r="E120" s="95"/>
      <c r="F120" s="95"/>
      <c r="G120" s="95"/>
      <c r="H120" s="198">
        <f t="shared" si="175"/>
        <v>0</v>
      </c>
      <c r="I120" s="219"/>
      <c r="J120" s="95"/>
      <c r="K120" s="219"/>
      <c r="L120" s="219"/>
      <c r="M120" s="219"/>
      <c r="N120" s="219"/>
      <c r="O120" s="201">
        <f t="shared" si="176"/>
        <v>0</v>
      </c>
      <c r="P120" s="219"/>
      <c r="Q120" s="95"/>
      <c r="R120" s="219"/>
      <c r="S120" s="219"/>
      <c r="T120" s="219"/>
      <c r="U120" s="219"/>
      <c r="V120" s="201">
        <f t="shared" si="177"/>
        <v>0</v>
      </c>
      <c r="W120" s="200">
        <f t="shared" si="178"/>
        <v>0</v>
      </c>
      <c r="X120" s="308">
        <f t="shared" si="165"/>
        <v>0</v>
      </c>
      <c r="Y120" s="95"/>
      <c r="Z120" s="95"/>
      <c r="AA120" s="198">
        <f t="shared" si="179"/>
        <v>0</v>
      </c>
      <c r="AB120" s="308">
        <f t="shared" si="166"/>
        <v>0</v>
      </c>
      <c r="AC120" s="95"/>
      <c r="AD120" s="95"/>
      <c r="AE120" s="198">
        <f t="shared" si="180"/>
        <v>0</v>
      </c>
      <c r="AF120" s="308">
        <f t="shared" si="181"/>
        <v>0</v>
      </c>
    </row>
    <row r="121" spans="2:32" hidden="1" outlineLevel="2">
      <c r="B121" s="133"/>
      <c r="C121" s="134" t="s">
        <v>1309</v>
      </c>
      <c r="D121" s="95"/>
      <c r="E121" s="95"/>
      <c r="F121" s="95"/>
      <c r="G121" s="95"/>
      <c r="H121" s="198">
        <f t="shared" si="175"/>
        <v>0</v>
      </c>
      <c r="I121" s="219"/>
      <c r="J121" s="95"/>
      <c r="K121" s="219"/>
      <c r="L121" s="219"/>
      <c r="M121" s="219"/>
      <c r="N121" s="219"/>
      <c r="O121" s="201">
        <f t="shared" si="176"/>
        <v>0</v>
      </c>
      <c r="P121" s="219"/>
      <c r="Q121" s="95"/>
      <c r="R121" s="219"/>
      <c r="S121" s="219"/>
      <c r="T121" s="219"/>
      <c r="U121" s="219"/>
      <c r="V121" s="201">
        <f t="shared" si="177"/>
        <v>0</v>
      </c>
      <c r="W121" s="200">
        <f t="shared" si="178"/>
        <v>0</v>
      </c>
      <c r="X121" s="308">
        <f t="shared" si="165"/>
        <v>0</v>
      </c>
      <c r="Y121" s="95"/>
      <c r="Z121" s="95"/>
      <c r="AA121" s="198">
        <f t="shared" si="179"/>
        <v>0</v>
      </c>
      <c r="AB121" s="308">
        <f t="shared" si="166"/>
        <v>0</v>
      </c>
      <c r="AC121" s="95"/>
      <c r="AD121" s="95"/>
      <c r="AE121" s="198">
        <f t="shared" si="180"/>
        <v>0</v>
      </c>
      <c r="AF121" s="308">
        <f t="shared" si="181"/>
        <v>0</v>
      </c>
    </row>
    <row r="122" spans="2:32" hidden="1" outlineLevel="2">
      <c r="B122" s="133"/>
      <c r="C122" s="134" t="s">
        <v>1310</v>
      </c>
      <c r="D122" s="95"/>
      <c r="E122" s="95"/>
      <c r="F122" s="95"/>
      <c r="G122" s="95"/>
      <c r="H122" s="198">
        <f t="shared" si="175"/>
        <v>0</v>
      </c>
      <c r="I122" s="219"/>
      <c r="J122" s="95"/>
      <c r="K122" s="219"/>
      <c r="L122" s="219"/>
      <c r="M122" s="219"/>
      <c r="N122" s="219"/>
      <c r="O122" s="201">
        <f t="shared" si="176"/>
        <v>0</v>
      </c>
      <c r="P122" s="219"/>
      <c r="Q122" s="95"/>
      <c r="R122" s="219"/>
      <c r="S122" s="219"/>
      <c r="T122" s="219"/>
      <c r="U122" s="219"/>
      <c r="V122" s="201">
        <f t="shared" si="177"/>
        <v>0</v>
      </c>
      <c r="W122" s="200">
        <f t="shared" si="178"/>
        <v>0</v>
      </c>
      <c r="X122" s="308">
        <f t="shared" si="165"/>
        <v>0</v>
      </c>
      <c r="Y122" s="95"/>
      <c r="Z122" s="95"/>
      <c r="AA122" s="198">
        <f t="shared" si="179"/>
        <v>0</v>
      </c>
      <c r="AB122" s="308">
        <f t="shared" si="166"/>
        <v>0</v>
      </c>
      <c r="AC122" s="95"/>
      <c r="AD122" s="95"/>
      <c r="AE122" s="198">
        <f t="shared" si="180"/>
        <v>0</v>
      </c>
      <c r="AF122" s="308">
        <f t="shared" si="181"/>
        <v>0</v>
      </c>
    </row>
    <row r="123" spans="2:32" hidden="1" outlineLevel="2">
      <c r="B123" s="133"/>
      <c r="C123" s="134" t="s">
        <v>1313</v>
      </c>
      <c r="D123" s="95"/>
      <c r="E123" s="95"/>
      <c r="F123" s="95"/>
      <c r="G123" s="95"/>
      <c r="H123" s="198">
        <f t="shared" si="175"/>
        <v>0</v>
      </c>
      <c r="I123" s="219"/>
      <c r="J123" s="95"/>
      <c r="K123" s="219"/>
      <c r="L123" s="219"/>
      <c r="M123" s="219"/>
      <c r="N123" s="219"/>
      <c r="O123" s="201">
        <f t="shared" si="176"/>
        <v>0</v>
      </c>
      <c r="P123" s="219"/>
      <c r="Q123" s="95"/>
      <c r="R123" s="219"/>
      <c r="S123" s="219"/>
      <c r="T123" s="219"/>
      <c r="U123" s="219"/>
      <c r="V123" s="201">
        <f t="shared" si="177"/>
        <v>0</v>
      </c>
      <c r="W123" s="200">
        <f t="shared" si="178"/>
        <v>0</v>
      </c>
      <c r="X123" s="308">
        <f t="shared" si="165"/>
        <v>0</v>
      </c>
      <c r="Y123" s="95"/>
      <c r="Z123" s="95"/>
      <c r="AA123" s="198">
        <f t="shared" si="179"/>
        <v>0</v>
      </c>
      <c r="AB123" s="308">
        <f t="shared" si="166"/>
        <v>0</v>
      </c>
      <c r="AC123" s="95"/>
      <c r="AD123" s="95"/>
      <c r="AE123" s="198">
        <f t="shared" si="180"/>
        <v>0</v>
      </c>
      <c r="AF123" s="308">
        <f t="shared" si="181"/>
        <v>0</v>
      </c>
    </row>
    <row r="124" spans="2:32" hidden="1" outlineLevel="2">
      <c r="B124" s="133"/>
      <c r="C124" s="134" t="s">
        <v>1314</v>
      </c>
      <c r="D124" s="95"/>
      <c r="E124" s="95"/>
      <c r="F124" s="95"/>
      <c r="G124" s="95"/>
      <c r="H124" s="198">
        <f t="shared" si="175"/>
        <v>0</v>
      </c>
      <c r="I124" s="219"/>
      <c r="J124" s="95"/>
      <c r="K124" s="219"/>
      <c r="L124" s="219"/>
      <c r="M124" s="219"/>
      <c r="N124" s="219"/>
      <c r="O124" s="201">
        <f t="shared" si="176"/>
        <v>0</v>
      </c>
      <c r="P124" s="219"/>
      <c r="Q124" s="95"/>
      <c r="R124" s="219"/>
      <c r="S124" s="219"/>
      <c r="T124" s="219"/>
      <c r="U124" s="219"/>
      <c r="V124" s="201">
        <f t="shared" si="177"/>
        <v>0</v>
      </c>
      <c r="W124" s="200">
        <f t="shared" si="178"/>
        <v>0</v>
      </c>
      <c r="X124" s="308">
        <f t="shared" si="165"/>
        <v>0</v>
      </c>
      <c r="Y124" s="95"/>
      <c r="Z124" s="95"/>
      <c r="AA124" s="198">
        <f t="shared" si="179"/>
        <v>0</v>
      </c>
      <c r="AB124" s="308">
        <f t="shared" si="166"/>
        <v>0</v>
      </c>
      <c r="AC124" s="95"/>
      <c r="AD124" s="95"/>
      <c r="AE124" s="198">
        <f t="shared" si="180"/>
        <v>0</v>
      </c>
      <c r="AF124" s="308">
        <f t="shared" si="181"/>
        <v>0</v>
      </c>
    </row>
    <row r="125" spans="2:32" hidden="1" outlineLevel="2">
      <c r="B125" s="133"/>
      <c r="C125" s="134" t="s">
        <v>1331</v>
      </c>
      <c r="D125" s="95"/>
      <c r="E125" s="95"/>
      <c r="F125" s="95"/>
      <c r="G125" s="95"/>
      <c r="H125" s="198">
        <f t="shared" si="175"/>
        <v>0</v>
      </c>
      <c r="I125" s="219"/>
      <c r="J125" s="95"/>
      <c r="K125" s="219"/>
      <c r="L125" s="219"/>
      <c r="M125" s="219"/>
      <c r="N125" s="219"/>
      <c r="O125" s="201">
        <f t="shared" si="176"/>
        <v>0</v>
      </c>
      <c r="P125" s="219"/>
      <c r="Q125" s="95"/>
      <c r="R125" s="219"/>
      <c r="S125" s="219"/>
      <c r="T125" s="219"/>
      <c r="U125" s="219"/>
      <c r="V125" s="201">
        <f t="shared" si="177"/>
        <v>0</v>
      </c>
      <c r="W125" s="200">
        <f t="shared" si="178"/>
        <v>0</v>
      </c>
      <c r="X125" s="308">
        <f t="shared" si="165"/>
        <v>0</v>
      </c>
      <c r="Y125" s="95"/>
      <c r="Z125" s="95"/>
      <c r="AA125" s="198">
        <f t="shared" si="179"/>
        <v>0</v>
      </c>
      <c r="AB125" s="308">
        <f t="shared" si="166"/>
        <v>0</v>
      </c>
      <c r="AC125" s="95"/>
      <c r="AD125" s="95"/>
      <c r="AE125" s="198">
        <f t="shared" si="180"/>
        <v>0</v>
      </c>
      <c r="AF125" s="308">
        <f t="shared" si="181"/>
        <v>0</v>
      </c>
    </row>
    <row r="126" spans="2:32" hidden="1" outlineLevel="2">
      <c r="B126" s="133"/>
      <c r="C126" s="134" t="s">
        <v>906</v>
      </c>
      <c r="D126" s="95"/>
      <c r="E126" s="95"/>
      <c r="F126" s="95"/>
      <c r="G126" s="95"/>
      <c r="H126" s="198">
        <f t="shared" si="175"/>
        <v>0</v>
      </c>
      <c r="I126" s="219"/>
      <c r="J126" s="95"/>
      <c r="K126" s="219"/>
      <c r="L126" s="219"/>
      <c r="M126" s="219"/>
      <c r="N126" s="219"/>
      <c r="O126" s="201">
        <f t="shared" si="176"/>
        <v>0</v>
      </c>
      <c r="P126" s="219"/>
      <c r="Q126" s="95"/>
      <c r="R126" s="219"/>
      <c r="S126" s="219"/>
      <c r="T126" s="219"/>
      <c r="U126" s="219"/>
      <c r="V126" s="201">
        <f t="shared" si="177"/>
        <v>0</v>
      </c>
      <c r="W126" s="200">
        <f t="shared" si="178"/>
        <v>0</v>
      </c>
      <c r="X126" s="308">
        <f t="shared" si="165"/>
        <v>0</v>
      </c>
      <c r="Y126" s="95"/>
      <c r="Z126" s="95"/>
      <c r="AA126" s="198">
        <f t="shared" si="179"/>
        <v>0</v>
      </c>
      <c r="AB126" s="308">
        <f t="shared" si="166"/>
        <v>0</v>
      </c>
      <c r="AC126" s="95"/>
      <c r="AD126" s="95"/>
      <c r="AE126" s="198">
        <f t="shared" si="180"/>
        <v>0</v>
      </c>
      <c r="AF126" s="308">
        <f t="shared" si="181"/>
        <v>0</v>
      </c>
    </row>
    <row r="127" spans="2:32" s="132" customFormat="1" hidden="1" outlineLevel="1">
      <c r="B127" s="135" t="s">
        <v>974</v>
      </c>
      <c r="C127" s="131" t="s">
        <v>1332</v>
      </c>
      <c r="D127" s="198">
        <f t="shared" ref="D127:W127" si="182">SUM(D128:D134)</f>
        <v>0</v>
      </c>
      <c r="E127" s="198">
        <f t="shared" si="182"/>
        <v>0</v>
      </c>
      <c r="F127" s="198">
        <f t="shared" si="182"/>
        <v>0</v>
      </c>
      <c r="G127" s="198">
        <f t="shared" si="182"/>
        <v>0</v>
      </c>
      <c r="H127" s="198">
        <f t="shared" si="182"/>
        <v>0</v>
      </c>
      <c r="I127" s="198">
        <f t="shared" si="182"/>
        <v>0</v>
      </c>
      <c r="J127" s="198">
        <f t="shared" si="182"/>
        <v>0</v>
      </c>
      <c r="K127" s="198">
        <f t="shared" si="182"/>
        <v>0</v>
      </c>
      <c r="L127" s="198">
        <f t="shared" si="182"/>
        <v>0</v>
      </c>
      <c r="M127" s="198">
        <f t="shared" si="182"/>
        <v>0</v>
      </c>
      <c r="N127" s="198">
        <f t="shared" si="182"/>
        <v>0</v>
      </c>
      <c r="O127" s="198">
        <f t="shared" si="182"/>
        <v>0</v>
      </c>
      <c r="P127" s="198">
        <f t="shared" si="182"/>
        <v>0</v>
      </c>
      <c r="Q127" s="198">
        <f t="shared" si="182"/>
        <v>0</v>
      </c>
      <c r="R127" s="198">
        <f t="shared" si="182"/>
        <v>0</v>
      </c>
      <c r="S127" s="198">
        <f t="shared" si="182"/>
        <v>0</v>
      </c>
      <c r="T127" s="198">
        <f t="shared" si="182"/>
        <v>0</v>
      </c>
      <c r="U127" s="198">
        <f t="shared" si="182"/>
        <v>0</v>
      </c>
      <c r="V127" s="198">
        <f t="shared" si="182"/>
        <v>0</v>
      </c>
      <c r="W127" s="198">
        <f t="shared" si="182"/>
        <v>0</v>
      </c>
      <c r="X127" s="199">
        <f t="shared" si="165"/>
        <v>0</v>
      </c>
      <c r="Y127" s="198">
        <f>SUM(Y128:Y134)</f>
        <v>0</v>
      </c>
      <c r="Z127" s="198">
        <f>SUM(Z128:Z134)</f>
        <v>0</v>
      </c>
      <c r="AA127" s="198">
        <f>SUM(AA128:AA134)</f>
        <v>0</v>
      </c>
      <c r="AB127" s="199">
        <f t="shared" si="166"/>
        <v>0</v>
      </c>
      <c r="AC127" s="198">
        <f>SUM(AC128:AC134)</f>
        <v>0</v>
      </c>
      <c r="AD127" s="198">
        <f>SUM(AD128:AD134)</f>
        <v>0</v>
      </c>
      <c r="AE127" s="198">
        <f>SUM(AE128:AE134)</f>
        <v>0</v>
      </c>
      <c r="AF127" s="199">
        <f>IF(AA127=0,0,AE127/AA127-1)</f>
        <v>0</v>
      </c>
    </row>
    <row r="128" spans="2:32" hidden="1" outlineLevel="2">
      <c r="B128" s="133"/>
      <c r="C128" s="134" t="s">
        <v>1333</v>
      </c>
      <c r="D128" s="95"/>
      <c r="E128" s="95"/>
      <c r="F128" s="95"/>
      <c r="G128" s="95"/>
      <c r="H128" s="198">
        <f t="shared" ref="H128:H134" si="183">SUM(D128:G128)</f>
        <v>0</v>
      </c>
      <c r="I128" s="219"/>
      <c r="J128" s="95"/>
      <c r="K128" s="219"/>
      <c r="L128" s="219"/>
      <c r="M128" s="219"/>
      <c r="N128" s="219"/>
      <c r="O128" s="201">
        <f t="shared" ref="O128:O143" si="184">SUM(I128:N128)</f>
        <v>0</v>
      </c>
      <c r="P128" s="219"/>
      <c r="Q128" s="95"/>
      <c r="R128" s="219"/>
      <c r="S128" s="219"/>
      <c r="T128" s="219"/>
      <c r="U128" s="219"/>
      <c r="V128" s="201">
        <f t="shared" ref="V128:V143" si="185">SUM(P128:U128)</f>
        <v>0</v>
      </c>
      <c r="W128" s="200">
        <f t="shared" ref="W128:W143" si="186">O128+V128</f>
        <v>0</v>
      </c>
      <c r="X128" s="308">
        <f t="shared" si="165"/>
        <v>0</v>
      </c>
      <c r="Y128" s="95"/>
      <c r="Z128" s="95"/>
      <c r="AA128" s="198">
        <f t="shared" ref="AA128:AA134" si="187">Y128+Z128</f>
        <v>0</v>
      </c>
      <c r="AB128" s="308">
        <f t="shared" si="166"/>
        <v>0</v>
      </c>
      <c r="AC128" s="95"/>
      <c r="AD128" s="95"/>
      <c r="AE128" s="198">
        <f t="shared" ref="AE128:AE134" si="188">AC128+AD128</f>
        <v>0</v>
      </c>
      <c r="AF128" s="308">
        <f t="shared" ref="AF128:AF149" si="189">IF(AA128=0,0,AE128/AA128-1)</f>
        <v>0</v>
      </c>
    </row>
    <row r="129" spans="2:32" hidden="1" outlineLevel="2">
      <c r="B129" s="133"/>
      <c r="C129" s="134" t="s">
        <v>1334</v>
      </c>
      <c r="D129" s="95"/>
      <c r="E129" s="95"/>
      <c r="F129" s="95"/>
      <c r="G129" s="95"/>
      <c r="H129" s="198">
        <f t="shared" si="183"/>
        <v>0</v>
      </c>
      <c r="I129" s="219"/>
      <c r="J129" s="95"/>
      <c r="K129" s="219"/>
      <c r="L129" s="219"/>
      <c r="M129" s="219"/>
      <c r="N129" s="219"/>
      <c r="O129" s="201">
        <f t="shared" si="184"/>
        <v>0</v>
      </c>
      <c r="P129" s="219"/>
      <c r="Q129" s="95"/>
      <c r="R129" s="219"/>
      <c r="S129" s="219"/>
      <c r="T129" s="219"/>
      <c r="U129" s="219"/>
      <c r="V129" s="201">
        <f t="shared" si="185"/>
        <v>0</v>
      </c>
      <c r="W129" s="200">
        <f t="shared" si="186"/>
        <v>0</v>
      </c>
      <c r="X129" s="308">
        <f t="shared" si="165"/>
        <v>0</v>
      </c>
      <c r="Y129" s="95"/>
      <c r="Z129" s="95"/>
      <c r="AA129" s="198">
        <f t="shared" si="187"/>
        <v>0</v>
      </c>
      <c r="AB129" s="308">
        <f t="shared" si="166"/>
        <v>0</v>
      </c>
      <c r="AC129" s="95"/>
      <c r="AD129" s="95"/>
      <c r="AE129" s="198">
        <f t="shared" si="188"/>
        <v>0</v>
      </c>
      <c r="AF129" s="308">
        <f t="shared" si="189"/>
        <v>0</v>
      </c>
    </row>
    <row r="130" spans="2:32" hidden="1" outlineLevel="2">
      <c r="B130" s="133"/>
      <c r="C130" s="134" t="s">
        <v>1335</v>
      </c>
      <c r="D130" s="95"/>
      <c r="E130" s="95"/>
      <c r="F130" s="95"/>
      <c r="G130" s="95"/>
      <c r="H130" s="198">
        <f t="shared" si="183"/>
        <v>0</v>
      </c>
      <c r="I130" s="219"/>
      <c r="J130" s="95"/>
      <c r="K130" s="219"/>
      <c r="L130" s="219"/>
      <c r="M130" s="219"/>
      <c r="N130" s="219"/>
      <c r="O130" s="201">
        <f t="shared" si="184"/>
        <v>0</v>
      </c>
      <c r="P130" s="219"/>
      <c r="Q130" s="95"/>
      <c r="R130" s="219"/>
      <c r="S130" s="219"/>
      <c r="T130" s="219"/>
      <c r="U130" s="219"/>
      <c r="V130" s="201">
        <f t="shared" si="185"/>
        <v>0</v>
      </c>
      <c r="W130" s="200">
        <f t="shared" si="186"/>
        <v>0</v>
      </c>
      <c r="X130" s="308">
        <f t="shared" si="165"/>
        <v>0</v>
      </c>
      <c r="Y130" s="95"/>
      <c r="Z130" s="95"/>
      <c r="AA130" s="198">
        <f t="shared" si="187"/>
        <v>0</v>
      </c>
      <c r="AB130" s="308">
        <f t="shared" si="166"/>
        <v>0</v>
      </c>
      <c r="AC130" s="95"/>
      <c r="AD130" s="95"/>
      <c r="AE130" s="198">
        <f t="shared" si="188"/>
        <v>0</v>
      </c>
      <c r="AF130" s="308">
        <f t="shared" si="189"/>
        <v>0</v>
      </c>
    </row>
    <row r="131" spans="2:32" hidden="1" outlineLevel="2">
      <c r="B131" s="133"/>
      <c r="C131" s="134" t="s">
        <v>1336</v>
      </c>
      <c r="D131" s="95"/>
      <c r="E131" s="95"/>
      <c r="F131" s="95"/>
      <c r="G131" s="95"/>
      <c r="H131" s="198">
        <f t="shared" si="183"/>
        <v>0</v>
      </c>
      <c r="I131" s="219"/>
      <c r="J131" s="95"/>
      <c r="K131" s="219"/>
      <c r="L131" s="219"/>
      <c r="M131" s="219"/>
      <c r="N131" s="219"/>
      <c r="O131" s="201">
        <f t="shared" si="184"/>
        <v>0</v>
      </c>
      <c r="P131" s="219"/>
      <c r="Q131" s="95"/>
      <c r="R131" s="219"/>
      <c r="S131" s="219"/>
      <c r="T131" s="219"/>
      <c r="U131" s="219"/>
      <c r="V131" s="201">
        <f t="shared" si="185"/>
        <v>0</v>
      </c>
      <c r="W131" s="200">
        <f t="shared" si="186"/>
        <v>0</v>
      </c>
      <c r="X131" s="308">
        <f t="shared" si="165"/>
        <v>0</v>
      </c>
      <c r="Y131" s="95"/>
      <c r="Z131" s="95"/>
      <c r="AA131" s="198">
        <f t="shared" si="187"/>
        <v>0</v>
      </c>
      <c r="AB131" s="308">
        <f t="shared" si="166"/>
        <v>0</v>
      </c>
      <c r="AC131" s="95"/>
      <c r="AD131" s="95"/>
      <c r="AE131" s="198">
        <f t="shared" si="188"/>
        <v>0</v>
      </c>
      <c r="AF131" s="308">
        <f t="shared" si="189"/>
        <v>0</v>
      </c>
    </row>
    <row r="132" spans="2:32" hidden="1" outlineLevel="2">
      <c r="B132" s="133"/>
      <c r="C132" s="134" t="s">
        <v>1337</v>
      </c>
      <c r="D132" s="95"/>
      <c r="E132" s="95"/>
      <c r="F132" s="95"/>
      <c r="G132" s="95"/>
      <c r="H132" s="198">
        <f t="shared" si="183"/>
        <v>0</v>
      </c>
      <c r="I132" s="219"/>
      <c r="J132" s="95"/>
      <c r="K132" s="219"/>
      <c r="L132" s="219"/>
      <c r="M132" s="219"/>
      <c r="N132" s="219"/>
      <c r="O132" s="201">
        <f t="shared" si="184"/>
        <v>0</v>
      </c>
      <c r="P132" s="219"/>
      <c r="Q132" s="95"/>
      <c r="R132" s="219"/>
      <c r="S132" s="219"/>
      <c r="T132" s="219"/>
      <c r="U132" s="219"/>
      <c r="V132" s="201">
        <f t="shared" si="185"/>
        <v>0</v>
      </c>
      <c r="W132" s="200">
        <f t="shared" si="186"/>
        <v>0</v>
      </c>
      <c r="X132" s="308">
        <f t="shared" si="165"/>
        <v>0</v>
      </c>
      <c r="Y132" s="95"/>
      <c r="Z132" s="95"/>
      <c r="AA132" s="198">
        <f t="shared" si="187"/>
        <v>0</v>
      </c>
      <c r="AB132" s="308">
        <f t="shared" si="166"/>
        <v>0</v>
      </c>
      <c r="AC132" s="95"/>
      <c r="AD132" s="95"/>
      <c r="AE132" s="198">
        <f t="shared" si="188"/>
        <v>0</v>
      </c>
      <c r="AF132" s="308">
        <f t="shared" si="189"/>
        <v>0</v>
      </c>
    </row>
    <row r="133" spans="2:32" hidden="1" outlineLevel="2">
      <c r="B133" s="133"/>
      <c r="C133" s="134" t="s">
        <v>1338</v>
      </c>
      <c r="D133" s="95"/>
      <c r="E133" s="95"/>
      <c r="F133" s="95"/>
      <c r="G133" s="95"/>
      <c r="H133" s="198">
        <f t="shared" si="183"/>
        <v>0</v>
      </c>
      <c r="I133" s="219"/>
      <c r="J133" s="95"/>
      <c r="K133" s="219"/>
      <c r="L133" s="219"/>
      <c r="M133" s="219"/>
      <c r="N133" s="219"/>
      <c r="O133" s="201">
        <f t="shared" si="184"/>
        <v>0</v>
      </c>
      <c r="P133" s="219"/>
      <c r="Q133" s="95"/>
      <c r="R133" s="219"/>
      <c r="S133" s="219"/>
      <c r="T133" s="219"/>
      <c r="U133" s="219"/>
      <c r="V133" s="201">
        <f t="shared" si="185"/>
        <v>0</v>
      </c>
      <c r="W133" s="200">
        <f t="shared" si="186"/>
        <v>0</v>
      </c>
      <c r="X133" s="308">
        <f t="shared" si="165"/>
        <v>0</v>
      </c>
      <c r="Y133" s="95"/>
      <c r="Z133" s="95"/>
      <c r="AA133" s="198">
        <f t="shared" si="187"/>
        <v>0</v>
      </c>
      <c r="AB133" s="308">
        <f t="shared" si="166"/>
        <v>0</v>
      </c>
      <c r="AC133" s="95"/>
      <c r="AD133" s="95"/>
      <c r="AE133" s="198">
        <f t="shared" si="188"/>
        <v>0</v>
      </c>
      <c r="AF133" s="308">
        <f t="shared" si="189"/>
        <v>0</v>
      </c>
    </row>
    <row r="134" spans="2:32" hidden="1" outlineLevel="2">
      <c r="B134" s="133"/>
      <c r="C134" s="134" t="s">
        <v>906</v>
      </c>
      <c r="D134" s="95"/>
      <c r="E134" s="95"/>
      <c r="F134" s="95"/>
      <c r="G134" s="95"/>
      <c r="H134" s="198">
        <f t="shared" si="183"/>
        <v>0</v>
      </c>
      <c r="I134" s="219"/>
      <c r="J134" s="95"/>
      <c r="K134" s="219"/>
      <c r="L134" s="219"/>
      <c r="M134" s="219"/>
      <c r="N134" s="219"/>
      <c r="O134" s="201">
        <f t="shared" si="184"/>
        <v>0</v>
      </c>
      <c r="P134" s="219"/>
      <c r="Q134" s="95"/>
      <c r="R134" s="219"/>
      <c r="S134" s="219"/>
      <c r="T134" s="219"/>
      <c r="U134" s="219"/>
      <c r="V134" s="201">
        <f t="shared" si="185"/>
        <v>0</v>
      </c>
      <c r="W134" s="200">
        <f t="shared" si="186"/>
        <v>0</v>
      </c>
      <c r="X134" s="308">
        <f t="shared" si="165"/>
        <v>0</v>
      </c>
      <c r="Y134" s="95"/>
      <c r="Z134" s="95"/>
      <c r="AA134" s="198">
        <f t="shared" si="187"/>
        <v>0</v>
      </c>
      <c r="AB134" s="308">
        <f t="shared" si="166"/>
        <v>0</v>
      </c>
      <c r="AC134" s="95"/>
      <c r="AD134" s="95"/>
      <c r="AE134" s="198">
        <f t="shared" si="188"/>
        <v>0</v>
      </c>
      <c r="AF134" s="308">
        <f t="shared" si="189"/>
        <v>0</v>
      </c>
    </row>
    <row r="135" spans="2:32" s="132" customFormat="1" hidden="1" outlineLevel="1">
      <c r="B135" s="315" t="s">
        <v>992</v>
      </c>
      <c r="C135" s="315" t="s">
        <v>715</v>
      </c>
      <c r="D135" s="198">
        <f t="shared" ref="D135:J135" si="190">SUM(D136:D138)</f>
        <v>0</v>
      </c>
      <c r="E135" s="198">
        <f t="shared" si="190"/>
        <v>0</v>
      </c>
      <c r="F135" s="198">
        <f t="shared" si="190"/>
        <v>0</v>
      </c>
      <c r="G135" s="198">
        <f t="shared" si="190"/>
        <v>0</v>
      </c>
      <c r="H135" s="198">
        <f t="shared" si="190"/>
        <v>0</v>
      </c>
      <c r="I135" s="198">
        <f t="shared" si="190"/>
        <v>0</v>
      </c>
      <c r="J135" s="198">
        <f t="shared" si="190"/>
        <v>0</v>
      </c>
      <c r="K135" s="198">
        <f>SUM(K136:K138)</f>
        <v>0</v>
      </c>
      <c r="L135" s="198">
        <f>SUM(L136:L138)</f>
        <v>0</v>
      </c>
      <c r="M135" s="198">
        <f>SUM(M136:M138)</f>
        <v>0</v>
      </c>
      <c r="N135" s="198">
        <f>SUM(N136:N138)</f>
        <v>0</v>
      </c>
      <c r="O135" s="198">
        <f t="shared" si="184"/>
        <v>0</v>
      </c>
      <c r="P135" s="198">
        <f t="shared" ref="P135:U135" si="191">SUM(P136:P138)</f>
        <v>0</v>
      </c>
      <c r="Q135" s="198">
        <f t="shared" si="191"/>
        <v>0</v>
      </c>
      <c r="R135" s="198">
        <f t="shared" si="191"/>
        <v>0</v>
      </c>
      <c r="S135" s="198">
        <f t="shared" si="191"/>
        <v>0</v>
      </c>
      <c r="T135" s="198">
        <f t="shared" si="191"/>
        <v>0</v>
      </c>
      <c r="U135" s="198">
        <f t="shared" si="191"/>
        <v>0</v>
      </c>
      <c r="V135" s="198">
        <f t="shared" si="185"/>
        <v>0</v>
      </c>
      <c r="W135" s="198">
        <f t="shared" si="186"/>
        <v>0</v>
      </c>
      <c r="X135" s="199">
        <f t="shared" si="165"/>
        <v>0</v>
      </c>
      <c r="Y135" s="198">
        <f>SUM(Y136:Y138)</f>
        <v>0</v>
      </c>
      <c r="Z135" s="198">
        <f>SUM(Z136:Z138)</f>
        <v>0</v>
      </c>
      <c r="AA135" s="198">
        <f>SUM(AA136:AA138)</f>
        <v>0</v>
      </c>
      <c r="AB135" s="199">
        <f t="shared" si="166"/>
        <v>0</v>
      </c>
      <c r="AC135" s="198">
        <f>SUM(AC136:AC138)</f>
        <v>0</v>
      </c>
      <c r="AD135" s="198">
        <f>SUM(AD136:AD138)</f>
        <v>0</v>
      </c>
      <c r="AE135" s="198">
        <f>SUM(AE136:AE138)</f>
        <v>0</v>
      </c>
      <c r="AF135" s="199">
        <f t="shared" si="189"/>
        <v>0</v>
      </c>
    </row>
    <row r="136" spans="2:32" hidden="1" outlineLevel="2">
      <c r="B136" s="133"/>
      <c r="C136" s="134" t="s">
        <v>1339</v>
      </c>
      <c r="D136" s="95"/>
      <c r="E136" s="95"/>
      <c r="F136" s="95"/>
      <c r="G136" s="95"/>
      <c r="H136" s="198">
        <f>SUM(D136:G136)</f>
        <v>0</v>
      </c>
      <c r="I136" s="219"/>
      <c r="J136" s="95"/>
      <c r="K136" s="219"/>
      <c r="L136" s="219"/>
      <c r="M136" s="219"/>
      <c r="N136" s="219"/>
      <c r="O136" s="201">
        <f t="shared" si="184"/>
        <v>0</v>
      </c>
      <c r="P136" s="219"/>
      <c r="Q136" s="95"/>
      <c r="R136" s="219"/>
      <c r="S136" s="219"/>
      <c r="T136" s="219"/>
      <c r="U136" s="219"/>
      <c r="V136" s="201">
        <f t="shared" si="185"/>
        <v>0</v>
      </c>
      <c r="W136" s="200">
        <f t="shared" si="186"/>
        <v>0</v>
      </c>
      <c r="X136" s="308">
        <f t="shared" si="165"/>
        <v>0</v>
      </c>
      <c r="Y136" s="95"/>
      <c r="Z136" s="95"/>
      <c r="AA136" s="198">
        <f>Y136+Z136</f>
        <v>0</v>
      </c>
      <c r="AB136" s="308">
        <f t="shared" si="166"/>
        <v>0</v>
      </c>
      <c r="AC136" s="95"/>
      <c r="AD136" s="95"/>
      <c r="AE136" s="198">
        <f>AC136+AD136</f>
        <v>0</v>
      </c>
      <c r="AF136" s="308">
        <f t="shared" si="189"/>
        <v>0</v>
      </c>
    </row>
    <row r="137" spans="2:32" s="132" customFormat="1" hidden="1" outlineLevel="2">
      <c r="B137" s="133"/>
      <c r="C137" s="134" t="s">
        <v>1340</v>
      </c>
      <c r="D137" s="95"/>
      <c r="E137" s="95"/>
      <c r="F137" s="95"/>
      <c r="G137" s="95"/>
      <c r="H137" s="198">
        <f>SUM(D137:G137)</f>
        <v>0</v>
      </c>
      <c r="I137" s="219"/>
      <c r="J137" s="95"/>
      <c r="K137" s="219"/>
      <c r="L137" s="219"/>
      <c r="M137" s="219"/>
      <c r="N137" s="219"/>
      <c r="O137" s="201">
        <f t="shared" si="184"/>
        <v>0</v>
      </c>
      <c r="P137" s="219"/>
      <c r="Q137" s="95"/>
      <c r="R137" s="219"/>
      <c r="S137" s="219"/>
      <c r="T137" s="219"/>
      <c r="U137" s="219"/>
      <c r="V137" s="201">
        <f t="shared" si="185"/>
        <v>0</v>
      </c>
      <c r="W137" s="200">
        <f t="shared" si="186"/>
        <v>0</v>
      </c>
      <c r="X137" s="308">
        <f t="shared" si="165"/>
        <v>0</v>
      </c>
      <c r="Y137" s="95"/>
      <c r="Z137" s="95"/>
      <c r="AA137" s="198">
        <f>Y137+Z137</f>
        <v>0</v>
      </c>
      <c r="AB137" s="308">
        <f t="shared" si="166"/>
        <v>0</v>
      </c>
      <c r="AC137" s="95"/>
      <c r="AD137" s="95"/>
      <c r="AE137" s="198">
        <f>AC137+AD137</f>
        <v>0</v>
      </c>
      <c r="AF137" s="308">
        <f t="shared" si="189"/>
        <v>0</v>
      </c>
    </row>
    <row r="138" spans="2:32" hidden="1" outlineLevel="2">
      <c r="B138" s="133"/>
      <c r="C138" s="134" t="s">
        <v>683</v>
      </c>
      <c r="D138" s="95"/>
      <c r="E138" s="95"/>
      <c r="F138" s="95"/>
      <c r="G138" s="95"/>
      <c r="H138" s="198">
        <f>SUM(D138:G138)</f>
        <v>0</v>
      </c>
      <c r="I138" s="219"/>
      <c r="J138" s="95"/>
      <c r="K138" s="219"/>
      <c r="L138" s="219"/>
      <c r="M138" s="219"/>
      <c r="N138" s="219"/>
      <c r="O138" s="201">
        <f t="shared" si="184"/>
        <v>0</v>
      </c>
      <c r="P138" s="219"/>
      <c r="Q138" s="95"/>
      <c r="R138" s="219"/>
      <c r="S138" s="219"/>
      <c r="T138" s="219"/>
      <c r="U138" s="219"/>
      <c r="V138" s="201">
        <f t="shared" si="185"/>
        <v>0</v>
      </c>
      <c r="W138" s="200">
        <f t="shared" si="186"/>
        <v>0</v>
      </c>
      <c r="X138" s="308">
        <f t="shared" si="165"/>
        <v>0</v>
      </c>
      <c r="Y138" s="95"/>
      <c r="Z138" s="95"/>
      <c r="AA138" s="198">
        <f>Y138+Z138</f>
        <v>0</v>
      </c>
      <c r="AB138" s="308">
        <f t="shared" si="166"/>
        <v>0</v>
      </c>
      <c r="AC138" s="95"/>
      <c r="AD138" s="95"/>
      <c r="AE138" s="198">
        <f>AC138+AD138</f>
        <v>0</v>
      </c>
      <c r="AF138" s="308">
        <f t="shared" si="189"/>
        <v>0</v>
      </c>
    </row>
    <row r="139" spans="2:32" hidden="1" outlineLevel="1">
      <c r="B139" s="316" t="s">
        <v>976</v>
      </c>
      <c r="C139" s="316" t="s">
        <v>716</v>
      </c>
      <c r="D139" s="198">
        <f t="shared" ref="D139:N139" si="192">SUM(D140:D143)</f>
        <v>0</v>
      </c>
      <c r="E139" s="198">
        <f t="shared" si="192"/>
        <v>0</v>
      </c>
      <c r="F139" s="198">
        <f t="shared" si="192"/>
        <v>0</v>
      </c>
      <c r="G139" s="198">
        <f t="shared" si="192"/>
        <v>0</v>
      </c>
      <c r="H139" s="198">
        <f t="shared" si="192"/>
        <v>0</v>
      </c>
      <c r="I139" s="198">
        <f t="shared" si="192"/>
        <v>0</v>
      </c>
      <c r="J139" s="198">
        <f t="shared" si="192"/>
        <v>0</v>
      </c>
      <c r="K139" s="198">
        <f t="shared" si="192"/>
        <v>0</v>
      </c>
      <c r="L139" s="198">
        <f t="shared" si="192"/>
        <v>0</v>
      </c>
      <c r="M139" s="198">
        <f t="shared" si="192"/>
        <v>0</v>
      </c>
      <c r="N139" s="198">
        <f t="shared" si="192"/>
        <v>0</v>
      </c>
      <c r="O139" s="198">
        <f t="shared" si="184"/>
        <v>0</v>
      </c>
      <c r="P139" s="198">
        <f t="shared" ref="P139:U139" si="193">SUM(P140:P143)</f>
        <v>0</v>
      </c>
      <c r="Q139" s="198">
        <f t="shared" si="193"/>
        <v>0</v>
      </c>
      <c r="R139" s="198">
        <f t="shared" si="193"/>
        <v>0</v>
      </c>
      <c r="S139" s="198">
        <f t="shared" si="193"/>
        <v>0</v>
      </c>
      <c r="T139" s="198">
        <f t="shared" si="193"/>
        <v>0</v>
      </c>
      <c r="U139" s="198">
        <f t="shared" si="193"/>
        <v>0</v>
      </c>
      <c r="V139" s="198">
        <f t="shared" si="185"/>
        <v>0</v>
      </c>
      <c r="W139" s="198">
        <f t="shared" si="186"/>
        <v>0</v>
      </c>
      <c r="X139" s="199">
        <f t="shared" si="165"/>
        <v>0</v>
      </c>
      <c r="Y139" s="198">
        <f>SUM(Y140:Y143)</f>
        <v>0</v>
      </c>
      <c r="Z139" s="198">
        <f>SUM(Z140:Z143)</f>
        <v>0</v>
      </c>
      <c r="AA139" s="198">
        <f>SUM(AA140:AA143)</f>
        <v>0</v>
      </c>
      <c r="AB139" s="199">
        <f t="shared" si="166"/>
        <v>0</v>
      </c>
      <c r="AC139" s="198">
        <f>SUM(AC140:AC143)</f>
        <v>0</v>
      </c>
      <c r="AD139" s="198">
        <f>SUM(AD140:AD143)</f>
        <v>0</v>
      </c>
      <c r="AE139" s="198">
        <f>SUM(AE140:AE143)</f>
        <v>0</v>
      </c>
      <c r="AF139" s="199">
        <f t="shared" si="189"/>
        <v>0</v>
      </c>
    </row>
    <row r="140" spans="2:32" hidden="1" outlineLevel="2">
      <c r="B140" s="317"/>
      <c r="C140" s="134" t="s">
        <v>1321</v>
      </c>
      <c r="D140" s="95"/>
      <c r="E140" s="95"/>
      <c r="F140" s="95"/>
      <c r="G140" s="95"/>
      <c r="H140" s="198">
        <f>SUM(D140:G140)</f>
        <v>0</v>
      </c>
      <c r="I140" s="219"/>
      <c r="J140" s="95"/>
      <c r="K140" s="219"/>
      <c r="L140" s="219"/>
      <c r="M140" s="219"/>
      <c r="N140" s="219"/>
      <c r="O140" s="201">
        <f t="shared" si="184"/>
        <v>0</v>
      </c>
      <c r="P140" s="219"/>
      <c r="Q140" s="95"/>
      <c r="R140" s="219"/>
      <c r="S140" s="219"/>
      <c r="T140" s="219"/>
      <c r="U140" s="219"/>
      <c r="V140" s="201">
        <f t="shared" si="185"/>
        <v>0</v>
      </c>
      <c r="W140" s="200">
        <f t="shared" si="186"/>
        <v>0</v>
      </c>
      <c r="X140" s="308">
        <f t="shared" si="165"/>
        <v>0</v>
      </c>
      <c r="Y140" s="95"/>
      <c r="Z140" s="95"/>
      <c r="AA140" s="198">
        <f>Y140+Z140</f>
        <v>0</v>
      </c>
      <c r="AB140" s="308">
        <f t="shared" si="166"/>
        <v>0</v>
      </c>
      <c r="AC140" s="95"/>
      <c r="AD140" s="95"/>
      <c r="AE140" s="198">
        <f>AC140+AD140</f>
        <v>0</v>
      </c>
      <c r="AF140" s="308">
        <f t="shared" si="189"/>
        <v>0</v>
      </c>
    </row>
    <row r="141" spans="2:32" hidden="1" outlineLevel="2">
      <c r="B141" s="317"/>
      <c r="C141" s="134" t="s">
        <v>1111</v>
      </c>
      <c r="D141" s="95"/>
      <c r="E141" s="95"/>
      <c r="F141" s="95"/>
      <c r="G141" s="95"/>
      <c r="H141" s="198">
        <f>SUM(D141:G141)</f>
        <v>0</v>
      </c>
      <c r="I141" s="219"/>
      <c r="J141" s="95"/>
      <c r="K141" s="219"/>
      <c r="L141" s="219"/>
      <c r="M141" s="219"/>
      <c r="N141" s="219"/>
      <c r="O141" s="201">
        <f t="shared" si="184"/>
        <v>0</v>
      </c>
      <c r="P141" s="219"/>
      <c r="Q141" s="95"/>
      <c r="R141" s="219"/>
      <c r="S141" s="219"/>
      <c r="T141" s="219"/>
      <c r="U141" s="219"/>
      <c r="V141" s="201">
        <f t="shared" si="185"/>
        <v>0</v>
      </c>
      <c r="W141" s="200">
        <f t="shared" si="186"/>
        <v>0</v>
      </c>
      <c r="X141" s="308">
        <f t="shared" si="165"/>
        <v>0</v>
      </c>
      <c r="Y141" s="95"/>
      <c r="Z141" s="95"/>
      <c r="AA141" s="198">
        <f>Y141+Z141</f>
        <v>0</v>
      </c>
      <c r="AB141" s="308">
        <f t="shared" si="166"/>
        <v>0</v>
      </c>
      <c r="AC141" s="95"/>
      <c r="AD141" s="95"/>
      <c r="AE141" s="198">
        <f>AC141+AD141</f>
        <v>0</v>
      </c>
      <c r="AF141" s="308">
        <f t="shared" si="189"/>
        <v>0</v>
      </c>
    </row>
    <row r="142" spans="2:32" s="136" customFormat="1" hidden="1" outlineLevel="2">
      <c r="B142" s="317"/>
      <c r="C142" s="134" t="s">
        <v>1323</v>
      </c>
      <c r="D142" s="95"/>
      <c r="E142" s="95"/>
      <c r="F142" s="95"/>
      <c r="G142" s="95"/>
      <c r="H142" s="198">
        <f>SUM(D142:G142)</f>
        <v>0</v>
      </c>
      <c r="I142" s="219"/>
      <c r="J142" s="95"/>
      <c r="K142" s="219"/>
      <c r="L142" s="219"/>
      <c r="M142" s="219"/>
      <c r="N142" s="219"/>
      <c r="O142" s="201">
        <f t="shared" si="184"/>
        <v>0</v>
      </c>
      <c r="P142" s="219"/>
      <c r="Q142" s="95"/>
      <c r="R142" s="219"/>
      <c r="S142" s="219"/>
      <c r="T142" s="219"/>
      <c r="U142" s="219"/>
      <c r="V142" s="201">
        <f t="shared" si="185"/>
        <v>0</v>
      </c>
      <c r="W142" s="200">
        <f t="shared" si="186"/>
        <v>0</v>
      </c>
      <c r="X142" s="308">
        <f t="shared" si="165"/>
        <v>0</v>
      </c>
      <c r="Y142" s="95"/>
      <c r="Z142" s="95"/>
      <c r="AA142" s="198">
        <f>Y142+Z142</f>
        <v>0</v>
      </c>
      <c r="AB142" s="308">
        <f t="shared" si="166"/>
        <v>0</v>
      </c>
      <c r="AC142" s="95"/>
      <c r="AD142" s="95"/>
      <c r="AE142" s="198">
        <f>AC142+AD142</f>
        <v>0</v>
      </c>
      <c r="AF142" s="308">
        <f t="shared" si="189"/>
        <v>0</v>
      </c>
    </row>
    <row r="143" spans="2:32" s="136" customFormat="1" hidden="1" outlineLevel="2">
      <c r="B143" s="317"/>
      <c r="C143" s="134" t="s">
        <v>683</v>
      </c>
      <c r="D143" s="95"/>
      <c r="E143" s="95"/>
      <c r="F143" s="95"/>
      <c r="G143" s="95"/>
      <c r="H143" s="198">
        <f>SUM(D143:G143)</f>
        <v>0</v>
      </c>
      <c r="I143" s="219"/>
      <c r="J143" s="219"/>
      <c r="K143" s="219"/>
      <c r="L143" s="219"/>
      <c r="M143" s="219"/>
      <c r="N143" s="219"/>
      <c r="O143" s="201">
        <f t="shared" si="184"/>
        <v>0</v>
      </c>
      <c r="P143" s="219"/>
      <c r="Q143" s="219"/>
      <c r="R143" s="219"/>
      <c r="S143" s="219"/>
      <c r="T143" s="219"/>
      <c r="U143" s="219"/>
      <c r="V143" s="201">
        <f t="shared" si="185"/>
        <v>0</v>
      </c>
      <c r="W143" s="200">
        <f t="shared" si="186"/>
        <v>0</v>
      </c>
      <c r="X143" s="308">
        <f t="shared" si="165"/>
        <v>0</v>
      </c>
      <c r="Y143" s="95"/>
      <c r="Z143" s="95"/>
      <c r="AA143" s="198">
        <f>Y143+Z143</f>
        <v>0</v>
      </c>
      <c r="AB143" s="308">
        <f t="shared" si="166"/>
        <v>0</v>
      </c>
      <c r="AC143" s="95"/>
      <c r="AD143" s="95"/>
      <c r="AE143" s="198">
        <f>AC143+AD143</f>
        <v>0</v>
      </c>
      <c r="AF143" s="308">
        <f t="shared" si="189"/>
        <v>0</v>
      </c>
    </row>
    <row r="144" spans="2:32" s="136" customFormat="1" hidden="1" outlineLevel="1">
      <c r="B144" s="135" t="s">
        <v>977</v>
      </c>
      <c r="C144" s="318" t="s">
        <v>1341</v>
      </c>
      <c r="D144" s="198">
        <f>SUM(D145:D146)</f>
        <v>0</v>
      </c>
      <c r="E144" s="198">
        <f t="shared" ref="E144:W144" si="194">SUM(E145:E146)</f>
        <v>0</v>
      </c>
      <c r="F144" s="198">
        <f t="shared" si="194"/>
        <v>0</v>
      </c>
      <c r="G144" s="198">
        <f t="shared" si="194"/>
        <v>0</v>
      </c>
      <c r="H144" s="198">
        <f t="shared" si="194"/>
        <v>0</v>
      </c>
      <c r="I144" s="198">
        <f t="shared" si="194"/>
        <v>0</v>
      </c>
      <c r="J144" s="198">
        <f t="shared" si="194"/>
        <v>0</v>
      </c>
      <c r="K144" s="198">
        <f t="shared" si="194"/>
        <v>0</v>
      </c>
      <c r="L144" s="198">
        <f t="shared" si="194"/>
        <v>0</v>
      </c>
      <c r="M144" s="198">
        <f t="shared" si="194"/>
        <v>0</v>
      </c>
      <c r="N144" s="198">
        <f t="shared" si="194"/>
        <v>0</v>
      </c>
      <c r="O144" s="198">
        <f t="shared" si="194"/>
        <v>0</v>
      </c>
      <c r="P144" s="198">
        <f t="shared" si="194"/>
        <v>0</v>
      </c>
      <c r="Q144" s="198">
        <f t="shared" si="194"/>
        <v>0</v>
      </c>
      <c r="R144" s="198">
        <f t="shared" si="194"/>
        <v>0</v>
      </c>
      <c r="S144" s="198">
        <f t="shared" si="194"/>
        <v>0</v>
      </c>
      <c r="T144" s="198">
        <f t="shared" si="194"/>
        <v>0</v>
      </c>
      <c r="U144" s="198">
        <f t="shared" si="194"/>
        <v>0</v>
      </c>
      <c r="V144" s="198">
        <f t="shared" si="194"/>
        <v>0</v>
      </c>
      <c r="W144" s="198">
        <f t="shared" si="194"/>
        <v>0</v>
      </c>
      <c r="X144" s="199">
        <f t="shared" si="165"/>
        <v>0</v>
      </c>
      <c r="Y144" s="198">
        <f>SUM(Y145:Y146)</f>
        <v>0</v>
      </c>
      <c r="Z144" s="198">
        <f>SUM(Z145:Z146)</f>
        <v>0</v>
      </c>
      <c r="AA144" s="198">
        <f>SUM(AA145:AA146)</f>
        <v>0</v>
      </c>
      <c r="AB144" s="199">
        <f t="shared" si="166"/>
        <v>0</v>
      </c>
      <c r="AC144" s="198">
        <f>SUM(AC145:AC146)</f>
        <v>0</v>
      </c>
      <c r="AD144" s="198">
        <f>SUM(AD145:AD146)</f>
        <v>0</v>
      </c>
      <c r="AE144" s="198">
        <f>SUM(AE145:AE146)</f>
        <v>0</v>
      </c>
      <c r="AF144" s="199">
        <f t="shared" si="189"/>
        <v>0</v>
      </c>
    </row>
    <row r="145" spans="2:32" s="136" customFormat="1" hidden="1" outlineLevel="2">
      <c r="B145" s="317"/>
      <c r="C145" s="247" t="s">
        <v>1112</v>
      </c>
      <c r="D145" s="95"/>
      <c r="E145" s="95"/>
      <c r="F145" s="95"/>
      <c r="G145" s="95"/>
      <c r="H145" s="198">
        <f>SUM(D145:G145)</f>
        <v>0</v>
      </c>
      <c r="I145" s="219"/>
      <c r="J145" s="219"/>
      <c r="K145" s="219"/>
      <c r="L145" s="219"/>
      <c r="M145" s="219"/>
      <c r="N145" s="219"/>
      <c r="O145" s="201">
        <f>SUM(I145:N145)</f>
        <v>0</v>
      </c>
      <c r="P145" s="219"/>
      <c r="Q145" s="219"/>
      <c r="R145" s="219"/>
      <c r="S145" s="219"/>
      <c r="T145" s="219"/>
      <c r="U145" s="219"/>
      <c r="V145" s="201">
        <f>SUM(P145:U145)</f>
        <v>0</v>
      </c>
      <c r="W145" s="200">
        <f>O145+V145</f>
        <v>0</v>
      </c>
      <c r="X145" s="308">
        <f t="shared" si="165"/>
        <v>0</v>
      </c>
      <c r="Y145" s="95"/>
      <c r="Z145" s="95"/>
      <c r="AA145" s="198">
        <f>Y145+Z145</f>
        <v>0</v>
      </c>
      <c r="AB145" s="308">
        <f t="shared" si="166"/>
        <v>0</v>
      </c>
      <c r="AC145" s="95"/>
      <c r="AD145" s="95"/>
      <c r="AE145" s="198">
        <f>AC145+AD145</f>
        <v>0</v>
      </c>
      <c r="AF145" s="308">
        <f t="shared" si="189"/>
        <v>0</v>
      </c>
    </row>
    <row r="146" spans="2:32" s="136" customFormat="1" hidden="1" outlineLevel="2">
      <c r="B146" s="317"/>
      <c r="C146" s="247" t="s">
        <v>1343</v>
      </c>
      <c r="D146" s="95"/>
      <c r="E146" s="95"/>
      <c r="F146" s="95"/>
      <c r="G146" s="95"/>
      <c r="H146" s="198">
        <f>SUM(D146:G146)</f>
        <v>0</v>
      </c>
      <c r="I146" s="219"/>
      <c r="J146" s="219"/>
      <c r="K146" s="219"/>
      <c r="L146" s="219"/>
      <c r="M146" s="219"/>
      <c r="N146" s="219"/>
      <c r="O146" s="201">
        <f>SUM(I146:N146)</f>
        <v>0</v>
      </c>
      <c r="P146" s="219"/>
      <c r="Q146" s="219"/>
      <c r="R146" s="219"/>
      <c r="S146" s="219"/>
      <c r="T146" s="219"/>
      <c r="U146" s="219"/>
      <c r="V146" s="201">
        <f>SUM(P146:U146)</f>
        <v>0</v>
      </c>
      <c r="W146" s="200">
        <f>O146+V146</f>
        <v>0</v>
      </c>
      <c r="X146" s="308">
        <f t="shared" si="165"/>
        <v>0</v>
      </c>
      <c r="Y146" s="95"/>
      <c r="Z146" s="95"/>
      <c r="AA146" s="198">
        <f>Y146+Z146</f>
        <v>0</v>
      </c>
      <c r="AB146" s="308">
        <f t="shared" si="166"/>
        <v>0</v>
      </c>
      <c r="AC146" s="95"/>
      <c r="AD146" s="95"/>
      <c r="AE146" s="198">
        <f>AC146+AD146</f>
        <v>0</v>
      </c>
      <c r="AF146" s="308">
        <f t="shared" si="189"/>
        <v>0</v>
      </c>
    </row>
    <row r="147" spans="2:32" s="136" customFormat="1" hidden="1" outlineLevel="2">
      <c r="B147" s="135" t="s">
        <v>1497</v>
      </c>
      <c r="C147" s="543" t="s">
        <v>1486</v>
      </c>
      <c r="D147" s="198">
        <f>D148</f>
        <v>0</v>
      </c>
      <c r="E147" s="198">
        <f t="shared" ref="E147:W147" si="195">E148</f>
        <v>0</v>
      </c>
      <c r="F147" s="198">
        <f t="shared" si="195"/>
        <v>0</v>
      </c>
      <c r="G147" s="198">
        <f t="shared" si="195"/>
        <v>0</v>
      </c>
      <c r="H147" s="198">
        <f t="shared" si="195"/>
        <v>0</v>
      </c>
      <c r="I147" s="198">
        <f t="shared" si="195"/>
        <v>0</v>
      </c>
      <c r="J147" s="198">
        <f t="shared" si="195"/>
        <v>0</v>
      </c>
      <c r="K147" s="198">
        <f t="shared" si="195"/>
        <v>0</v>
      </c>
      <c r="L147" s="198">
        <f t="shared" si="195"/>
        <v>0</v>
      </c>
      <c r="M147" s="198">
        <f t="shared" si="195"/>
        <v>0</v>
      </c>
      <c r="N147" s="198">
        <f t="shared" si="195"/>
        <v>0</v>
      </c>
      <c r="O147" s="198">
        <f t="shared" si="195"/>
        <v>0</v>
      </c>
      <c r="P147" s="198">
        <f t="shared" si="195"/>
        <v>0</v>
      </c>
      <c r="Q147" s="198">
        <f t="shared" si="195"/>
        <v>0</v>
      </c>
      <c r="R147" s="198">
        <f t="shared" si="195"/>
        <v>0</v>
      </c>
      <c r="S147" s="198">
        <f t="shared" si="195"/>
        <v>0</v>
      </c>
      <c r="T147" s="198">
        <f t="shared" si="195"/>
        <v>0</v>
      </c>
      <c r="U147" s="198">
        <f t="shared" si="195"/>
        <v>0</v>
      </c>
      <c r="V147" s="198">
        <f t="shared" si="195"/>
        <v>0</v>
      </c>
      <c r="W147" s="198">
        <f t="shared" si="195"/>
        <v>0</v>
      </c>
      <c r="X147" s="308">
        <f t="shared" si="165"/>
        <v>0</v>
      </c>
      <c r="Y147" s="198">
        <f>Y148</f>
        <v>0</v>
      </c>
      <c r="Z147" s="198">
        <f>Z148</f>
        <v>0</v>
      </c>
      <c r="AA147" s="198">
        <f>AA148</f>
        <v>0</v>
      </c>
      <c r="AB147" s="308">
        <f t="shared" si="166"/>
        <v>0</v>
      </c>
      <c r="AC147" s="198">
        <f>AC148</f>
        <v>0</v>
      </c>
      <c r="AD147" s="198">
        <f>AD148</f>
        <v>0</v>
      </c>
      <c r="AE147" s="198">
        <f>AE148</f>
        <v>0</v>
      </c>
      <c r="AF147" s="308">
        <f t="shared" si="189"/>
        <v>0</v>
      </c>
    </row>
    <row r="148" spans="2:32" s="136" customFormat="1" hidden="1" outlineLevel="2">
      <c r="B148" s="317"/>
      <c r="C148" s="247" t="s">
        <v>1493</v>
      </c>
      <c r="D148" s="95"/>
      <c r="E148" s="95"/>
      <c r="F148" s="95"/>
      <c r="G148" s="95"/>
      <c r="H148" s="198">
        <f>SUM(D148:G148)</f>
        <v>0</v>
      </c>
      <c r="I148" s="219"/>
      <c r="J148" s="219"/>
      <c r="K148" s="219"/>
      <c r="L148" s="219"/>
      <c r="M148" s="219"/>
      <c r="N148" s="219"/>
      <c r="O148" s="201">
        <f>SUM(I148:N148)</f>
        <v>0</v>
      </c>
      <c r="P148" s="219"/>
      <c r="Q148" s="219"/>
      <c r="R148" s="219"/>
      <c r="S148" s="219"/>
      <c r="T148" s="219"/>
      <c r="U148" s="219"/>
      <c r="V148" s="201">
        <f>SUM(P148:U148)</f>
        <v>0</v>
      </c>
      <c r="W148" s="200">
        <f>O148+V148</f>
        <v>0</v>
      </c>
      <c r="X148" s="308">
        <f t="shared" si="165"/>
        <v>0</v>
      </c>
      <c r="Y148" s="95"/>
      <c r="Z148" s="95"/>
      <c r="AA148" s="198">
        <f>Y148+Z148</f>
        <v>0</v>
      </c>
      <c r="AB148" s="308">
        <f t="shared" si="166"/>
        <v>0</v>
      </c>
      <c r="AC148" s="95"/>
      <c r="AD148" s="95"/>
      <c r="AE148" s="198">
        <f>AC148+AD148</f>
        <v>0</v>
      </c>
      <c r="AF148" s="308">
        <f t="shared" si="189"/>
        <v>0</v>
      </c>
    </row>
    <row r="149" spans="2:32" s="136" customFormat="1" hidden="1" outlineLevel="1">
      <c r="B149" s="135" t="s">
        <v>978</v>
      </c>
      <c r="C149" s="135"/>
      <c r="D149" s="198">
        <f>D91+D107+D127+D135+D139+D144+D147</f>
        <v>0</v>
      </c>
      <c r="E149" s="198">
        <f t="shared" ref="E149:W149" si="196">E91+E107+E127+E135+E139+E144+E147</f>
        <v>0</v>
      </c>
      <c r="F149" s="198">
        <f t="shared" si="196"/>
        <v>0</v>
      </c>
      <c r="G149" s="198">
        <f t="shared" si="196"/>
        <v>0</v>
      </c>
      <c r="H149" s="198">
        <f t="shared" si="196"/>
        <v>0</v>
      </c>
      <c r="I149" s="198">
        <f t="shared" si="196"/>
        <v>0</v>
      </c>
      <c r="J149" s="198">
        <f t="shared" si="196"/>
        <v>0</v>
      </c>
      <c r="K149" s="198">
        <f t="shared" si="196"/>
        <v>0</v>
      </c>
      <c r="L149" s="198">
        <f t="shared" si="196"/>
        <v>0</v>
      </c>
      <c r="M149" s="198">
        <f t="shared" si="196"/>
        <v>0</v>
      </c>
      <c r="N149" s="198">
        <f t="shared" si="196"/>
        <v>0</v>
      </c>
      <c r="O149" s="198">
        <f t="shared" si="196"/>
        <v>0</v>
      </c>
      <c r="P149" s="198">
        <f t="shared" si="196"/>
        <v>0</v>
      </c>
      <c r="Q149" s="198">
        <f t="shared" si="196"/>
        <v>0</v>
      </c>
      <c r="R149" s="198">
        <f t="shared" si="196"/>
        <v>0</v>
      </c>
      <c r="S149" s="198">
        <f t="shared" si="196"/>
        <v>0</v>
      </c>
      <c r="T149" s="198">
        <f t="shared" si="196"/>
        <v>0</v>
      </c>
      <c r="U149" s="198">
        <f t="shared" si="196"/>
        <v>0</v>
      </c>
      <c r="V149" s="198">
        <f t="shared" si="196"/>
        <v>0</v>
      </c>
      <c r="W149" s="198">
        <f t="shared" si="196"/>
        <v>0</v>
      </c>
      <c r="X149" s="199">
        <f t="shared" si="165"/>
        <v>0</v>
      </c>
      <c r="Y149" s="198">
        <f>Y91+Y107+Y127+Y135+Y139+Y144+Y147</f>
        <v>0</v>
      </c>
      <c r="Z149" s="198">
        <f>Z91+Z107+Z127+Z135+Z139+Z144+Z147</f>
        <v>0</v>
      </c>
      <c r="AA149" s="198">
        <f>AA91+AA107+AA127+AA135+AA139+AA144+AA147</f>
        <v>0</v>
      </c>
      <c r="AB149" s="199">
        <f t="shared" si="166"/>
        <v>0</v>
      </c>
      <c r="AC149" s="198">
        <f>AC91+AC107+AC127+AC135+AC139+AC144+AC147</f>
        <v>0</v>
      </c>
      <c r="AD149" s="198">
        <f>AD91+AD107+AD127+AD135+AD139+AD144+AD147</f>
        <v>0</v>
      </c>
      <c r="AE149" s="198">
        <f>AE91+AE107+AE127+AE135+AE139+AE144+AE147</f>
        <v>0</v>
      </c>
      <c r="AF149" s="199">
        <f t="shared" si="189"/>
        <v>0</v>
      </c>
    </row>
    <row r="150" spans="2:32" s="136" customFormat="1" hidden="1" outlineLevel="1">
      <c r="B150" s="246"/>
      <c r="C150" s="152"/>
      <c r="D150" s="364"/>
      <c r="E150" s="364"/>
      <c r="F150" s="364"/>
      <c r="G150" s="364"/>
      <c r="H150" s="364"/>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row>
    <row r="151" spans="2:32" s="144" customFormat="1" hidden="1" outlineLevel="1">
      <c r="B151" s="246"/>
      <c r="C151" s="246"/>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c r="AA151" s="120"/>
      <c r="AB151" s="120"/>
      <c r="AC151" s="120"/>
      <c r="AD151" s="120"/>
      <c r="AE151" s="120"/>
    </row>
    <row r="152" spans="2:32" s="136" customFormat="1" hidden="1" outlineLevel="1">
      <c r="B152" s="148" t="s">
        <v>669</v>
      </c>
      <c r="C152" s="123"/>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c r="AA152" s="120"/>
      <c r="AB152" s="120"/>
      <c r="AC152" s="120"/>
      <c r="AD152" s="120"/>
      <c r="AE152" s="120"/>
    </row>
    <row r="153" spans="2:32" s="136" customFormat="1" hidden="1" outlineLevel="1">
      <c r="B153" s="149" t="s">
        <v>1169</v>
      </c>
      <c r="C153" s="123"/>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c r="AA153" s="120"/>
      <c r="AB153" s="120"/>
      <c r="AC153" s="120"/>
      <c r="AD153" s="120"/>
      <c r="AE153" s="120"/>
    </row>
    <row r="154" spans="2:32" s="136" customFormat="1" hidden="1" outlineLevel="1">
      <c r="B154" s="780" t="s">
        <v>980</v>
      </c>
      <c r="C154" s="780"/>
    </row>
    <row r="155" spans="2:32" s="136" customFormat="1" hidden="1" outlineLevel="1">
      <c r="B155" s="146"/>
      <c r="C155" s="146"/>
      <c r="D155" s="95"/>
      <c r="E155" s="95"/>
      <c r="F155" s="95"/>
      <c r="G155" s="95"/>
      <c r="H155" s="200">
        <f t="shared" ref="H155:H164" si="197">SUM(D155:G155)</f>
        <v>0</v>
      </c>
      <c r="I155" s="95"/>
      <c r="J155" s="95"/>
      <c r="K155" s="95"/>
      <c r="L155" s="95"/>
      <c r="M155" s="95"/>
      <c r="N155" s="95"/>
      <c r="O155" s="201">
        <f t="shared" ref="O155:O164" si="198">SUM(I155:N155)</f>
        <v>0</v>
      </c>
      <c r="P155" s="95"/>
      <c r="Q155" s="95"/>
      <c r="R155" s="95"/>
      <c r="S155" s="95"/>
      <c r="T155" s="95"/>
      <c r="U155" s="95"/>
      <c r="V155" s="201">
        <f t="shared" ref="V155:V164" si="199">SUM(P155:U155)</f>
        <v>0</v>
      </c>
      <c r="W155" s="200">
        <f t="shared" ref="W155:W164" si="200">O155+V155</f>
        <v>0</v>
      </c>
      <c r="X155" s="308">
        <f t="shared" ref="X155:X165" si="201">IF(H155=0,0,W155/H155-1)</f>
        <v>0</v>
      </c>
      <c r="Y155" s="96"/>
      <c r="Z155" s="96"/>
      <c r="AA155" s="198">
        <f>Y155+Z155</f>
        <v>0</v>
      </c>
      <c r="AB155" s="308">
        <f t="shared" ref="AB155:AB165" si="202">IF(W155=0,0,AA155/W155-1)</f>
        <v>0</v>
      </c>
      <c r="AC155" s="96"/>
      <c r="AD155" s="96"/>
      <c r="AE155" s="198">
        <f>AC155+AD155</f>
        <v>0</v>
      </c>
      <c r="AF155" s="308">
        <f t="shared" ref="AF155:AF165" si="203">IF(AA155=0,0,AE155/AA155-1)</f>
        <v>0</v>
      </c>
    </row>
    <row r="156" spans="2:32" s="136" customFormat="1" hidden="1" outlineLevel="1">
      <c r="B156" s="146"/>
      <c r="C156" s="146"/>
      <c r="D156" s="95"/>
      <c r="E156" s="95"/>
      <c r="F156" s="95"/>
      <c r="G156" s="95"/>
      <c r="H156" s="200">
        <f t="shared" si="197"/>
        <v>0</v>
      </c>
      <c r="I156" s="95"/>
      <c r="J156" s="95"/>
      <c r="K156" s="95"/>
      <c r="L156" s="95"/>
      <c r="M156" s="95"/>
      <c r="N156" s="95"/>
      <c r="O156" s="201">
        <f t="shared" si="198"/>
        <v>0</v>
      </c>
      <c r="P156" s="95"/>
      <c r="Q156" s="95"/>
      <c r="R156" s="95"/>
      <c r="S156" s="95"/>
      <c r="T156" s="95"/>
      <c r="U156" s="95"/>
      <c r="V156" s="201">
        <f t="shared" si="199"/>
        <v>0</v>
      </c>
      <c r="W156" s="200">
        <f t="shared" si="200"/>
        <v>0</v>
      </c>
      <c r="X156" s="308">
        <f t="shared" si="201"/>
        <v>0</v>
      </c>
      <c r="Y156" s="96"/>
      <c r="Z156" s="96"/>
      <c r="AA156" s="198">
        <f t="shared" ref="AA156:AA164" si="204">Y156+Z156</f>
        <v>0</v>
      </c>
      <c r="AB156" s="308">
        <f t="shared" si="202"/>
        <v>0</v>
      </c>
      <c r="AC156" s="96"/>
      <c r="AD156" s="96"/>
      <c r="AE156" s="198">
        <f t="shared" ref="AE156:AE164" si="205">AC156+AD156</f>
        <v>0</v>
      </c>
      <c r="AF156" s="308">
        <f t="shared" si="203"/>
        <v>0</v>
      </c>
    </row>
    <row r="157" spans="2:32" s="136" customFormat="1" hidden="1" outlineLevel="1">
      <c r="B157" s="146"/>
      <c r="C157" s="146"/>
      <c r="D157" s="95"/>
      <c r="E157" s="95"/>
      <c r="F157" s="95"/>
      <c r="G157" s="95"/>
      <c r="H157" s="200">
        <f t="shared" si="197"/>
        <v>0</v>
      </c>
      <c r="I157" s="95"/>
      <c r="J157" s="95"/>
      <c r="K157" s="95"/>
      <c r="L157" s="95"/>
      <c r="M157" s="95"/>
      <c r="N157" s="95"/>
      <c r="O157" s="201">
        <f t="shared" si="198"/>
        <v>0</v>
      </c>
      <c r="P157" s="95"/>
      <c r="Q157" s="95"/>
      <c r="R157" s="95"/>
      <c r="S157" s="95"/>
      <c r="T157" s="95"/>
      <c r="U157" s="95"/>
      <c r="V157" s="201">
        <f t="shared" si="199"/>
        <v>0</v>
      </c>
      <c r="W157" s="200">
        <f t="shared" si="200"/>
        <v>0</v>
      </c>
      <c r="X157" s="308">
        <f t="shared" si="201"/>
        <v>0</v>
      </c>
      <c r="Y157" s="96"/>
      <c r="Z157" s="96"/>
      <c r="AA157" s="198">
        <f t="shared" si="204"/>
        <v>0</v>
      </c>
      <c r="AB157" s="308">
        <f t="shared" si="202"/>
        <v>0</v>
      </c>
      <c r="AC157" s="96"/>
      <c r="AD157" s="96"/>
      <c r="AE157" s="198">
        <f t="shared" si="205"/>
        <v>0</v>
      </c>
      <c r="AF157" s="308">
        <f t="shared" si="203"/>
        <v>0</v>
      </c>
    </row>
    <row r="158" spans="2:32" s="144" customFormat="1" hidden="1" outlineLevel="1">
      <c r="B158" s="146"/>
      <c r="C158" s="146"/>
      <c r="D158" s="95"/>
      <c r="E158" s="95"/>
      <c r="F158" s="95"/>
      <c r="G158" s="95"/>
      <c r="H158" s="200">
        <f t="shared" si="197"/>
        <v>0</v>
      </c>
      <c r="I158" s="95"/>
      <c r="J158" s="95"/>
      <c r="K158" s="95"/>
      <c r="L158" s="95"/>
      <c r="M158" s="95"/>
      <c r="N158" s="95"/>
      <c r="O158" s="201">
        <f t="shared" si="198"/>
        <v>0</v>
      </c>
      <c r="P158" s="95"/>
      <c r="Q158" s="95"/>
      <c r="R158" s="95"/>
      <c r="S158" s="95"/>
      <c r="T158" s="95"/>
      <c r="U158" s="95"/>
      <c r="V158" s="201">
        <f t="shared" si="199"/>
        <v>0</v>
      </c>
      <c r="W158" s="200">
        <f t="shared" si="200"/>
        <v>0</v>
      </c>
      <c r="X158" s="308">
        <f t="shared" si="201"/>
        <v>0</v>
      </c>
      <c r="Y158" s="96"/>
      <c r="Z158" s="96"/>
      <c r="AA158" s="198">
        <f t="shared" si="204"/>
        <v>0</v>
      </c>
      <c r="AB158" s="308">
        <f t="shared" si="202"/>
        <v>0</v>
      </c>
      <c r="AC158" s="96"/>
      <c r="AD158" s="96"/>
      <c r="AE158" s="198">
        <f t="shared" si="205"/>
        <v>0</v>
      </c>
      <c r="AF158" s="308">
        <f t="shared" si="203"/>
        <v>0</v>
      </c>
    </row>
    <row r="159" spans="2:32" hidden="1" outlineLevel="1">
      <c r="B159" s="146"/>
      <c r="C159" s="146"/>
      <c r="D159" s="95"/>
      <c r="E159" s="95"/>
      <c r="F159" s="95"/>
      <c r="G159" s="95"/>
      <c r="H159" s="200">
        <f t="shared" si="197"/>
        <v>0</v>
      </c>
      <c r="I159" s="95"/>
      <c r="J159" s="95"/>
      <c r="K159" s="95"/>
      <c r="L159" s="95"/>
      <c r="M159" s="95"/>
      <c r="N159" s="95"/>
      <c r="O159" s="201">
        <f t="shared" si="198"/>
        <v>0</v>
      </c>
      <c r="P159" s="95"/>
      <c r="Q159" s="95"/>
      <c r="R159" s="95"/>
      <c r="S159" s="95"/>
      <c r="T159" s="95"/>
      <c r="U159" s="95"/>
      <c r="V159" s="201">
        <f t="shared" si="199"/>
        <v>0</v>
      </c>
      <c r="W159" s="200">
        <f t="shared" si="200"/>
        <v>0</v>
      </c>
      <c r="X159" s="308">
        <f t="shared" si="201"/>
        <v>0</v>
      </c>
      <c r="Y159" s="96"/>
      <c r="Z159" s="96"/>
      <c r="AA159" s="198">
        <f t="shared" si="204"/>
        <v>0</v>
      </c>
      <c r="AB159" s="308">
        <f t="shared" si="202"/>
        <v>0</v>
      </c>
      <c r="AC159" s="96"/>
      <c r="AD159" s="96"/>
      <c r="AE159" s="198">
        <f t="shared" si="205"/>
        <v>0</v>
      </c>
      <c r="AF159" s="308">
        <f t="shared" si="203"/>
        <v>0</v>
      </c>
    </row>
    <row r="160" spans="2:32" s="136" customFormat="1" hidden="1" outlineLevel="1">
      <c r="B160" s="146"/>
      <c r="C160" s="146"/>
      <c r="D160" s="95"/>
      <c r="E160" s="95"/>
      <c r="F160" s="95"/>
      <c r="G160" s="95"/>
      <c r="H160" s="200">
        <f t="shared" si="197"/>
        <v>0</v>
      </c>
      <c r="I160" s="95"/>
      <c r="J160" s="95"/>
      <c r="K160" s="95"/>
      <c r="L160" s="95"/>
      <c r="M160" s="95"/>
      <c r="N160" s="95"/>
      <c r="O160" s="201">
        <f t="shared" si="198"/>
        <v>0</v>
      </c>
      <c r="P160" s="95"/>
      <c r="Q160" s="95"/>
      <c r="R160" s="95"/>
      <c r="S160" s="95"/>
      <c r="T160" s="95"/>
      <c r="U160" s="95"/>
      <c r="V160" s="201">
        <f t="shared" si="199"/>
        <v>0</v>
      </c>
      <c r="W160" s="200">
        <f t="shared" si="200"/>
        <v>0</v>
      </c>
      <c r="X160" s="308">
        <f t="shared" si="201"/>
        <v>0</v>
      </c>
      <c r="Y160" s="96"/>
      <c r="Z160" s="96"/>
      <c r="AA160" s="198">
        <f t="shared" si="204"/>
        <v>0</v>
      </c>
      <c r="AB160" s="308">
        <f t="shared" si="202"/>
        <v>0</v>
      </c>
      <c r="AC160" s="96"/>
      <c r="AD160" s="96"/>
      <c r="AE160" s="198">
        <f t="shared" si="205"/>
        <v>0</v>
      </c>
      <c r="AF160" s="308">
        <f t="shared" si="203"/>
        <v>0</v>
      </c>
    </row>
    <row r="161" spans="1:32" s="136" customFormat="1" hidden="1" outlineLevel="1">
      <c r="B161" s="146"/>
      <c r="C161" s="146"/>
      <c r="D161" s="95"/>
      <c r="E161" s="95"/>
      <c r="F161" s="95"/>
      <c r="G161" s="95"/>
      <c r="H161" s="200">
        <f t="shared" si="197"/>
        <v>0</v>
      </c>
      <c r="I161" s="95"/>
      <c r="J161" s="95"/>
      <c r="K161" s="95"/>
      <c r="L161" s="95"/>
      <c r="M161" s="95"/>
      <c r="N161" s="95"/>
      <c r="O161" s="201">
        <f t="shared" si="198"/>
        <v>0</v>
      </c>
      <c r="P161" s="95"/>
      <c r="Q161" s="95"/>
      <c r="R161" s="95"/>
      <c r="S161" s="95"/>
      <c r="T161" s="95"/>
      <c r="U161" s="95"/>
      <c r="V161" s="201">
        <f t="shared" si="199"/>
        <v>0</v>
      </c>
      <c r="W161" s="200">
        <f t="shared" si="200"/>
        <v>0</v>
      </c>
      <c r="X161" s="308">
        <f t="shared" si="201"/>
        <v>0</v>
      </c>
      <c r="Y161" s="96"/>
      <c r="Z161" s="96"/>
      <c r="AA161" s="198">
        <f t="shared" si="204"/>
        <v>0</v>
      </c>
      <c r="AB161" s="308">
        <f t="shared" si="202"/>
        <v>0</v>
      </c>
      <c r="AC161" s="96"/>
      <c r="AD161" s="96"/>
      <c r="AE161" s="198">
        <f t="shared" si="205"/>
        <v>0</v>
      </c>
      <c r="AF161" s="308">
        <f t="shared" si="203"/>
        <v>0</v>
      </c>
    </row>
    <row r="162" spans="1:32" s="136" customFormat="1" hidden="1" outlineLevel="1">
      <c r="B162" s="146"/>
      <c r="C162" s="146"/>
      <c r="D162" s="95"/>
      <c r="E162" s="95"/>
      <c r="F162" s="95"/>
      <c r="G162" s="95"/>
      <c r="H162" s="200">
        <f t="shared" si="197"/>
        <v>0</v>
      </c>
      <c r="I162" s="95"/>
      <c r="J162" s="95"/>
      <c r="K162" s="95"/>
      <c r="L162" s="95"/>
      <c r="M162" s="95"/>
      <c r="N162" s="95"/>
      <c r="O162" s="201">
        <f t="shared" si="198"/>
        <v>0</v>
      </c>
      <c r="P162" s="95"/>
      <c r="Q162" s="95"/>
      <c r="R162" s="95"/>
      <c r="S162" s="95"/>
      <c r="T162" s="95"/>
      <c r="U162" s="95"/>
      <c r="V162" s="201">
        <f t="shared" si="199"/>
        <v>0</v>
      </c>
      <c r="W162" s="200">
        <f t="shared" si="200"/>
        <v>0</v>
      </c>
      <c r="X162" s="308">
        <f t="shared" si="201"/>
        <v>0</v>
      </c>
      <c r="Y162" s="96"/>
      <c r="Z162" s="96"/>
      <c r="AA162" s="198">
        <f t="shared" si="204"/>
        <v>0</v>
      </c>
      <c r="AB162" s="308">
        <f t="shared" si="202"/>
        <v>0</v>
      </c>
      <c r="AC162" s="96"/>
      <c r="AD162" s="96"/>
      <c r="AE162" s="198">
        <f t="shared" si="205"/>
        <v>0</v>
      </c>
      <c r="AF162" s="308">
        <f t="shared" si="203"/>
        <v>0</v>
      </c>
    </row>
    <row r="163" spans="1:32" s="144" customFormat="1" hidden="1" outlineLevel="1">
      <c r="B163" s="146"/>
      <c r="C163" s="146"/>
      <c r="D163" s="95"/>
      <c r="E163" s="95"/>
      <c r="F163" s="95"/>
      <c r="G163" s="95"/>
      <c r="H163" s="200">
        <f t="shared" si="197"/>
        <v>0</v>
      </c>
      <c r="I163" s="95"/>
      <c r="J163" s="95"/>
      <c r="K163" s="95"/>
      <c r="L163" s="95"/>
      <c r="M163" s="95"/>
      <c r="N163" s="95"/>
      <c r="O163" s="201">
        <f t="shared" si="198"/>
        <v>0</v>
      </c>
      <c r="P163" s="95"/>
      <c r="Q163" s="95"/>
      <c r="R163" s="95"/>
      <c r="S163" s="95"/>
      <c r="T163" s="95"/>
      <c r="U163" s="95"/>
      <c r="V163" s="201">
        <f t="shared" si="199"/>
        <v>0</v>
      </c>
      <c r="W163" s="200">
        <f t="shared" si="200"/>
        <v>0</v>
      </c>
      <c r="X163" s="308">
        <f t="shared" si="201"/>
        <v>0</v>
      </c>
      <c r="Y163" s="96"/>
      <c r="Z163" s="96"/>
      <c r="AA163" s="198">
        <f t="shared" si="204"/>
        <v>0</v>
      </c>
      <c r="AB163" s="308">
        <f t="shared" si="202"/>
        <v>0</v>
      </c>
      <c r="AC163" s="96"/>
      <c r="AD163" s="96"/>
      <c r="AE163" s="198">
        <f t="shared" si="205"/>
        <v>0</v>
      </c>
      <c r="AF163" s="308">
        <f t="shared" si="203"/>
        <v>0</v>
      </c>
    </row>
    <row r="164" spans="1:32" hidden="1" outlineLevel="1">
      <c r="B164" s="146"/>
      <c r="C164" s="146"/>
      <c r="D164" s="95"/>
      <c r="E164" s="95"/>
      <c r="F164" s="95"/>
      <c r="G164" s="95"/>
      <c r="H164" s="200">
        <f t="shared" si="197"/>
        <v>0</v>
      </c>
      <c r="I164" s="95"/>
      <c r="J164" s="95"/>
      <c r="K164" s="95"/>
      <c r="L164" s="95"/>
      <c r="M164" s="95"/>
      <c r="N164" s="95"/>
      <c r="O164" s="201">
        <f t="shared" si="198"/>
        <v>0</v>
      </c>
      <c r="P164" s="95"/>
      <c r="Q164" s="95"/>
      <c r="R164" s="95"/>
      <c r="S164" s="95"/>
      <c r="T164" s="95"/>
      <c r="U164" s="95"/>
      <c r="V164" s="201">
        <f t="shared" si="199"/>
        <v>0</v>
      </c>
      <c r="W164" s="200">
        <f t="shared" si="200"/>
        <v>0</v>
      </c>
      <c r="X164" s="308">
        <f t="shared" si="201"/>
        <v>0</v>
      </c>
      <c r="Y164" s="96"/>
      <c r="Z164" s="96"/>
      <c r="AA164" s="198">
        <f t="shared" si="204"/>
        <v>0</v>
      </c>
      <c r="AB164" s="308">
        <f t="shared" si="202"/>
        <v>0</v>
      </c>
      <c r="AC164" s="96"/>
      <c r="AD164" s="96"/>
      <c r="AE164" s="198">
        <f t="shared" si="205"/>
        <v>0</v>
      </c>
      <c r="AF164" s="308">
        <f t="shared" si="203"/>
        <v>0</v>
      </c>
    </row>
    <row r="165" spans="1:32" hidden="1" outlineLevel="1">
      <c r="B165" s="781" t="s">
        <v>609</v>
      </c>
      <c r="C165" s="781"/>
      <c r="D165" s="198">
        <f t="shared" ref="D165:W165" si="206">SUM(D155:D164)</f>
        <v>0</v>
      </c>
      <c r="E165" s="198">
        <f t="shared" si="206"/>
        <v>0</v>
      </c>
      <c r="F165" s="198">
        <f t="shared" si="206"/>
        <v>0</v>
      </c>
      <c r="G165" s="198">
        <f t="shared" si="206"/>
        <v>0</v>
      </c>
      <c r="H165" s="198">
        <f t="shared" si="206"/>
        <v>0</v>
      </c>
      <c r="I165" s="198">
        <f t="shared" si="206"/>
        <v>0</v>
      </c>
      <c r="J165" s="198">
        <f t="shared" si="206"/>
        <v>0</v>
      </c>
      <c r="K165" s="198">
        <f t="shared" si="206"/>
        <v>0</v>
      </c>
      <c r="L165" s="198">
        <f t="shared" si="206"/>
        <v>0</v>
      </c>
      <c r="M165" s="198">
        <f t="shared" si="206"/>
        <v>0</v>
      </c>
      <c r="N165" s="198">
        <f t="shared" si="206"/>
        <v>0</v>
      </c>
      <c r="O165" s="198">
        <f t="shared" si="206"/>
        <v>0</v>
      </c>
      <c r="P165" s="198">
        <f t="shared" si="206"/>
        <v>0</v>
      </c>
      <c r="Q165" s="198">
        <f t="shared" si="206"/>
        <v>0</v>
      </c>
      <c r="R165" s="198">
        <f t="shared" si="206"/>
        <v>0</v>
      </c>
      <c r="S165" s="198">
        <f t="shared" si="206"/>
        <v>0</v>
      </c>
      <c r="T165" s="198">
        <f t="shared" si="206"/>
        <v>0</v>
      </c>
      <c r="U165" s="198">
        <f t="shared" si="206"/>
        <v>0</v>
      </c>
      <c r="V165" s="198">
        <f t="shared" si="206"/>
        <v>0</v>
      </c>
      <c r="W165" s="198">
        <f t="shared" si="206"/>
        <v>0</v>
      </c>
      <c r="X165" s="209">
        <f t="shared" si="201"/>
        <v>0</v>
      </c>
      <c r="Y165" s="198">
        <f>SUM(Y155:Y164)</f>
        <v>0</v>
      </c>
      <c r="Z165" s="198">
        <f>SUM(Z155:Z164)</f>
        <v>0</v>
      </c>
      <c r="AA165" s="198">
        <f>SUM(AA155:AA164)</f>
        <v>0</v>
      </c>
      <c r="AB165" s="209">
        <f t="shared" si="202"/>
        <v>0</v>
      </c>
      <c r="AC165" s="198">
        <f>SUM(AC155:AC164)</f>
        <v>0</v>
      </c>
      <c r="AD165" s="198">
        <f>SUM(AD155:AD164)</f>
        <v>0</v>
      </c>
      <c r="AE165" s="198">
        <f>SUM(AE155:AE164)</f>
        <v>0</v>
      </c>
      <c r="AF165" s="209">
        <f t="shared" si="203"/>
        <v>0</v>
      </c>
    </row>
    <row r="166" spans="1:32" hidden="1" outlineLevel="1">
      <c r="B166" s="138"/>
      <c r="C166" s="138"/>
      <c r="D166" s="150"/>
      <c r="E166" s="150"/>
      <c r="F166" s="150"/>
      <c r="G166" s="150"/>
      <c r="H166" s="150"/>
      <c r="I166" s="150"/>
      <c r="J166" s="150"/>
      <c r="K166" s="150"/>
      <c r="L166" s="150"/>
      <c r="M166" s="150"/>
      <c r="N166" s="150"/>
      <c r="O166" s="150"/>
      <c r="P166" s="150"/>
      <c r="Q166" s="150"/>
      <c r="R166" s="150"/>
      <c r="S166" s="150"/>
      <c r="T166" s="150"/>
      <c r="U166" s="150"/>
      <c r="V166" s="150"/>
      <c r="W166" s="150"/>
      <c r="X166" s="136"/>
      <c r="Y166" s="136"/>
      <c r="Z166" s="136"/>
      <c r="AA166" s="150"/>
      <c r="AB166" s="150"/>
      <c r="AC166" s="150"/>
      <c r="AD166" s="150"/>
      <c r="AE166" s="150"/>
      <c r="AF166" s="136"/>
    </row>
    <row r="167" spans="1:32" hidden="1" outlineLevel="1">
      <c r="B167" s="152"/>
      <c r="C167" s="152" t="s">
        <v>611</v>
      </c>
      <c r="D167" s="153">
        <f t="shared" ref="D167:AE167" si="207">D106+D126+D134+D138+D143-D165</f>
        <v>0</v>
      </c>
      <c r="E167" s="153">
        <f t="shared" si="207"/>
        <v>0</v>
      </c>
      <c r="F167" s="153">
        <f t="shared" si="207"/>
        <v>0</v>
      </c>
      <c r="G167" s="153">
        <f t="shared" si="207"/>
        <v>0</v>
      </c>
      <c r="H167" s="153">
        <f t="shared" si="207"/>
        <v>0</v>
      </c>
      <c r="I167" s="153">
        <f t="shared" si="207"/>
        <v>0</v>
      </c>
      <c r="J167" s="153">
        <f t="shared" si="207"/>
        <v>0</v>
      </c>
      <c r="K167" s="153">
        <f t="shared" si="207"/>
        <v>0</v>
      </c>
      <c r="L167" s="153">
        <f t="shared" si="207"/>
        <v>0</v>
      </c>
      <c r="M167" s="153">
        <f t="shared" si="207"/>
        <v>0</v>
      </c>
      <c r="N167" s="153">
        <f t="shared" si="207"/>
        <v>0</v>
      </c>
      <c r="O167" s="153">
        <f t="shared" si="207"/>
        <v>0</v>
      </c>
      <c r="P167" s="153">
        <f t="shared" si="207"/>
        <v>0</v>
      </c>
      <c r="Q167" s="153">
        <f t="shared" si="207"/>
        <v>0</v>
      </c>
      <c r="R167" s="153">
        <f t="shared" si="207"/>
        <v>0</v>
      </c>
      <c r="S167" s="153">
        <f t="shared" si="207"/>
        <v>0</v>
      </c>
      <c r="T167" s="153">
        <f t="shared" si="207"/>
        <v>0</v>
      </c>
      <c r="U167" s="153">
        <f t="shared" si="207"/>
        <v>0</v>
      </c>
      <c r="V167" s="153">
        <f t="shared" si="207"/>
        <v>0</v>
      </c>
      <c r="W167" s="153">
        <f t="shared" si="207"/>
        <v>0</v>
      </c>
      <c r="X167" s="153"/>
      <c r="Y167" s="153">
        <f t="shared" si="207"/>
        <v>0</v>
      </c>
      <c r="Z167" s="153">
        <f t="shared" si="207"/>
        <v>0</v>
      </c>
      <c r="AA167" s="153">
        <f t="shared" si="207"/>
        <v>0</v>
      </c>
      <c r="AB167" s="153"/>
      <c r="AC167" s="153">
        <f t="shared" si="207"/>
        <v>0</v>
      </c>
      <c r="AD167" s="153">
        <f t="shared" si="207"/>
        <v>0</v>
      </c>
      <c r="AE167" s="153">
        <f t="shared" si="207"/>
        <v>0</v>
      </c>
      <c r="AF167" s="151"/>
    </row>
    <row r="168" spans="1:32" collapsed="1">
      <c r="B168" s="152"/>
      <c r="C168" s="152"/>
      <c r="D168" s="153"/>
      <c r="E168" s="153"/>
      <c r="F168" s="153"/>
      <c r="G168" s="153"/>
      <c r="H168" s="153"/>
      <c r="I168" s="153"/>
      <c r="J168" s="153"/>
      <c r="K168" s="153"/>
      <c r="L168" s="153"/>
      <c r="M168" s="153"/>
      <c r="N168" s="153"/>
      <c r="O168" s="153"/>
      <c r="P168" s="153"/>
      <c r="Q168" s="153"/>
      <c r="R168" s="153"/>
      <c r="S168" s="153"/>
      <c r="T168" s="153"/>
      <c r="U168" s="153"/>
      <c r="V168" s="153"/>
      <c r="W168" s="151"/>
      <c r="X168" s="153"/>
      <c r="Y168" s="153"/>
      <c r="Z168" s="153"/>
      <c r="AA168" s="151"/>
      <c r="AB168" s="153"/>
      <c r="AC168" s="153"/>
      <c r="AD168" s="153"/>
      <c r="AE168" s="151"/>
    </row>
    <row r="169" spans="1:32">
      <c r="B169" s="544" t="s">
        <v>1492</v>
      </c>
    </row>
    <row r="170" spans="1:32" s="126" customFormat="1">
      <c r="A170" s="125"/>
      <c r="B170" s="784" t="s">
        <v>942</v>
      </c>
      <c r="C170" s="785"/>
      <c r="D170" s="769" t="s">
        <v>1347</v>
      </c>
      <c r="E170" s="770"/>
      <c r="F170" s="770"/>
      <c r="G170" s="771"/>
      <c r="H170" s="540" t="s">
        <v>1347</v>
      </c>
      <c r="I170" s="772" t="s">
        <v>1466</v>
      </c>
      <c r="J170" s="773"/>
      <c r="K170" s="773"/>
      <c r="L170" s="773"/>
      <c r="M170" s="773"/>
      <c r="N170" s="773"/>
      <c r="O170" s="774"/>
      <c r="P170" s="772" t="s">
        <v>1466</v>
      </c>
      <c r="Q170" s="773"/>
      <c r="R170" s="773"/>
      <c r="S170" s="773"/>
      <c r="T170" s="773"/>
      <c r="U170" s="773"/>
      <c r="V170" s="774"/>
      <c r="W170" s="493" t="s">
        <v>1466</v>
      </c>
      <c r="X170" s="104" t="s">
        <v>722</v>
      </c>
      <c r="Y170" s="493" t="s">
        <v>1457</v>
      </c>
      <c r="Z170" s="493" t="s">
        <v>1457</v>
      </c>
      <c r="AA170" s="493" t="s">
        <v>1458</v>
      </c>
      <c r="AB170" s="104" t="s">
        <v>1480</v>
      </c>
      <c r="AC170" s="493" t="s">
        <v>1456</v>
      </c>
      <c r="AD170" s="493" t="s">
        <v>1456</v>
      </c>
      <c r="AE170" s="493" t="s">
        <v>1457</v>
      </c>
      <c r="AF170" s="104" t="s">
        <v>1478</v>
      </c>
    </row>
    <row r="171" spans="1:32" s="128" customFormat="1">
      <c r="A171" s="127"/>
      <c r="B171" s="786"/>
      <c r="C171" s="787"/>
      <c r="D171" s="100" t="s">
        <v>644</v>
      </c>
      <c r="E171" s="101" t="s">
        <v>645</v>
      </c>
      <c r="F171" s="101" t="s">
        <v>646</v>
      </c>
      <c r="G171" s="101" t="s">
        <v>647</v>
      </c>
      <c r="H171" s="102" t="s">
        <v>648</v>
      </c>
      <c r="I171" s="101" t="s">
        <v>649</v>
      </c>
      <c r="J171" s="101" t="s">
        <v>650</v>
      </c>
      <c r="K171" s="101" t="s">
        <v>651</v>
      </c>
      <c r="L171" s="101" t="s">
        <v>652</v>
      </c>
      <c r="M171" s="101" t="s">
        <v>653</v>
      </c>
      <c r="N171" s="101" t="s">
        <v>654</v>
      </c>
      <c r="O171" s="101" t="s">
        <v>660</v>
      </c>
      <c r="P171" s="101" t="s">
        <v>655</v>
      </c>
      <c r="Q171" s="101" t="s">
        <v>656</v>
      </c>
      <c r="R171" s="101" t="s">
        <v>657</v>
      </c>
      <c r="S171" s="101" t="s">
        <v>658</v>
      </c>
      <c r="T171" s="101" t="s">
        <v>646</v>
      </c>
      <c r="U171" s="101" t="s">
        <v>647</v>
      </c>
      <c r="V171" s="103" t="s">
        <v>661</v>
      </c>
      <c r="W171" s="103" t="s">
        <v>648</v>
      </c>
      <c r="X171" s="104" t="s">
        <v>608</v>
      </c>
      <c r="Y171" s="103" t="s">
        <v>1424</v>
      </c>
      <c r="Z171" s="103" t="s">
        <v>661</v>
      </c>
      <c r="AA171" s="103" t="s">
        <v>648</v>
      </c>
      <c r="AB171" s="104" t="s">
        <v>608</v>
      </c>
      <c r="AC171" s="103" t="s">
        <v>1424</v>
      </c>
      <c r="AD171" s="103" t="s">
        <v>661</v>
      </c>
      <c r="AE171" s="103" t="s">
        <v>648</v>
      </c>
      <c r="AF171" s="104" t="s">
        <v>608</v>
      </c>
    </row>
    <row r="172" spans="1:32" s="132" customFormat="1" hidden="1" outlineLevel="1">
      <c r="A172" s="129"/>
      <c r="B172" s="130" t="s">
        <v>943</v>
      </c>
      <c r="C172" s="131" t="s">
        <v>898</v>
      </c>
      <c r="D172" s="198">
        <f>SUM(D173:D187)</f>
        <v>0</v>
      </c>
      <c r="E172" s="198">
        <f>SUM(E173:E187)</f>
        <v>0</v>
      </c>
      <c r="F172" s="198">
        <f>SUM(F173:F187)</f>
        <v>0</v>
      </c>
      <c r="G172" s="198">
        <f>SUM(G173:G187)</f>
        <v>0</v>
      </c>
      <c r="H172" s="198">
        <f>SUM(H173:H187)</f>
        <v>0</v>
      </c>
      <c r="I172" s="198">
        <f t="shared" ref="I172:W172" si="208">SUM(I173:I187)</f>
        <v>0</v>
      </c>
      <c r="J172" s="198">
        <f t="shared" si="208"/>
        <v>0</v>
      </c>
      <c r="K172" s="198">
        <f t="shared" si="208"/>
        <v>0</v>
      </c>
      <c r="L172" s="198">
        <f t="shared" si="208"/>
        <v>0</v>
      </c>
      <c r="M172" s="198">
        <f t="shared" si="208"/>
        <v>0</v>
      </c>
      <c r="N172" s="198">
        <f t="shared" si="208"/>
        <v>0</v>
      </c>
      <c r="O172" s="198">
        <f t="shared" si="208"/>
        <v>0</v>
      </c>
      <c r="P172" s="198">
        <f t="shared" si="208"/>
        <v>0</v>
      </c>
      <c r="Q172" s="198">
        <f t="shared" si="208"/>
        <v>0</v>
      </c>
      <c r="R172" s="198">
        <f t="shared" si="208"/>
        <v>0</v>
      </c>
      <c r="S172" s="198">
        <f t="shared" si="208"/>
        <v>0</v>
      </c>
      <c r="T172" s="198">
        <f t="shared" si="208"/>
        <v>0</v>
      </c>
      <c r="U172" s="198">
        <f t="shared" si="208"/>
        <v>0</v>
      </c>
      <c r="V172" s="198">
        <f t="shared" si="208"/>
        <v>0</v>
      </c>
      <c r="W172" s="198">
        <f t="shared" si="208"/>
        <v>0</v>
      </c>
      <c r="X172" s="199">
        <f t="shared" ref="X172:X203" si="209">IF(H172=0,0,W172/H172-1)</f>
        <v>0</v>
      </c>
      <c r="Y172" s="198">
        <f>SUM(Y173:Y187)</f>
        <v>0</v>
      </c>
      <c r="Z172" s="198">
        <f>SUM(Z173:Z187)</f>
        <v>0</v>
      </c>
      <c r="AA172" s="198">
        <f>SUM(AA173:AA187)</f>
        <v>0</v>
      </c>
      <c r="AB172" s="199">
        <f t="shared" ref="AB172:AB203" si="210">IF(W172=0,0,AA172/W172-1)</f>
        <v>0</v>
      </c>
      <c r="AC172" s="198">
        <f>SUM(AC173:AC187)</f>
        <v>0</v>
      </c>
      <c r="AD172" s="198">
        <f>SUM(AD173:AD187)</f>
        <v>0</v>
      </c>
      <c r="AE172" s="198">
        <f>SUM(AE173:AE187)</f>
        <v>0</v>
      </c>
      <c r="AF172" s="199">
        <f>IF(AA172=0,0,AE172/AA172-1)</f>
        <v>0</v>
      </c>
    </row>
    <row r="173" spans="1:32" hidden="1" outlineLevel="2">
      <c r="B173" s="133"/>
      <c r="C173" s="134" t="s">
        <v>1279</v>
      </c>
      <c r="D173" s="95"/>
      <c r="E173" s="95"/>
      <c r="F173" s="95"/>
      <c r="G173" s="95"/>
      <c r="H173" s="198">
        <f>SUM(D173:G173)</f>
        <v>0</v>
      </c>
      <c r="I173" s="219"/>
      <c r="J173" s="95"/>
      <c r="K173" s="219"/>
      <c r="L173" s="219"/>
      <c r="M173" s="219"/>
      <c r="N173" s="219"/>
      <c r="O173" s="201">
        <f>SUM(I173:N173)</f>
        <v>0</v>
      </c>
      <c r="P173" s="219"/>
      <c r="Q173" s="95"/>
      <c r="R173" s="219"/>
      <c r="S173" s="219"/>
      <c r="T173" s="219"/>
      <c r="U173" s="219"/>
      <c r="V173" s="201">
        <f>SUM(P173:U173)</f>
        <v>0</v>
      </c>
      <c r="W173" s="200">
        <f>O173+V173</f>
        <v>0</v>
      </c>
      <c r="X173" s="308">
        <f t="shared" si="209"/>
        <v>0</v>
      </c>
      <c r="Y173" s="95"/>
      <c r="Z173" s="95"/>
      <c r="AA173" s="198">
        <f t="shared" ref="AA173:AA187" si="211">Y173+Z173</f>
        <v>0</v>
      </c>
      <c r="AB173" s="308">
        <f t="shared" si="210"/>
        <v>0</v>
      </c>
      <c r="AC173" s="95"/>
      <c r="AD173" s="95"/>
      <c r="AE173" s="198">
        <f>AC173+AD173</f>
        <v>0</v>
      </c>
      <c r="AF173" s="308">
        <f>IF(AA173=0,0,AE173/AA173-1)</f>
        <v>0</v>
      </c>
    </row>
    <row r="174" spans="1:32" hidden="1" outlineLevel="2">
      <c r="B174" s="133"/>
      <c r="C174" s="134" t="s">
        <v>1280</v>
      </c>
      <c r="D174" s="95"/>
      <c r="E174" s="95"/>
      <c r="F174" s="95"/>
      <c r="G174" s="95"/>
      <c r="H174" s="198">
        <f t="shared" ref="H174:H185" si="212">SUM(D174:G174)</f>
        <v>0</v>
      </c>
      <c r="I174" s="219"/>
      <c r="J174" s="95"/>
      <c r="K174" s="219"/>
      <c r="L174" s="219"/>
      <c r="M174" s="219"/>
      <c r="N174" s="219"/>
      <c r="O174" s="201">
        <f t="shared" ref="O174:O185" si="213">SUM(I174:N174)</f>
        <v>0</v>
      </c>
      <c r="P174" s="219"/>
      <c r="Q174" s="95"/>
      <c r="R174" s="219"/>
      <c r="S174" s="219"/>
      <c r="T174" s="219"/>
      <c r="U174" s="219"/>
      <c r="V174" s="201">
        <f t="shared" ref="V174:V185" si="214">SUM(P174:U174)</f>
        <v>0</v>
      </c>
      <c r="W174" s="200">
        <f t="shared" ref="W174:W185" si="215">O174+V174</f>
        <v>0</v>
      </c>
      <c r="X174" s="308">
        <f t="shared" si="209"/>
        <v>0</v>
      </c>
      <c r="Y174" s="95"/>
      <c r="Z174" s="95"/>
      <c r="AA174" s="198">
        <f t="shared" si="211"/>
        <v>0</v>
      </c>
      <c r="AB174" s="308">
        <f t="shared" si="210"/>
        <v>0</v>
      </c>
      <c r="AC174" s="95"/>
      <c r="AD174" s="95"/>
      <c r="AE174" s="198">
        <f t="shared" ref="AE174:AE187" si="216">AC174+AD174</f>
        <v>0</v>
      </c>
      <c r="AF174" s="308">
        <f t="shared" ref="AF174:AF185" si="217">IF(AA174=0,0,AE174/AA174-1)</f>
        <v>0</v>
      </c>
    </row>
    <row r="175" spans="1:32" hidden="1" outlineLevel="2">
      <c r="B175" s="133"/>
      <c r="C175" s="134" t="s">
        <v>1281</v>
      </c>
      <c r="D175" s="95"/>
      <c r="E175" s="95"/>
      <c r="F175" s="95"/>
      <c r="G175" s="95"/>
      <c r="H175" s="198">
        <f t="shared" si="212"/>
        <v>0</v>
      </c>
      <c r="I175" s="219"/>
      <c r="J175" s="95"/>
      <c r="K175" s="219"/>
      <c r="L175" s="219"/>
      <c r="M175" s="219"/>
      <c r="N175" s="219"/>
      <c r="O175" s="201">
        <f t="shared" si="213"/>
        <v>0</v>
      </c>
      <c r="P175" s="219"/>
      <c r="Q175" s="95"/>
      <c r="R175" s="219"/>
      <c r="S175" s="219"/>
      <c r="T175" s="219"/>
      <c r="U175" s="219"/>
      <c r="V175" s="201">
        <f t="shared" si="214"/>
        <v>0</v>
      </c>
      <c r="W175" s="200">
        <f t="shared" si="215"/>
        <v>0</v>
      </c>
      <c r="X175" s="308">
        <f t="shared" si="209"/>
        <v>0</v>
      </c>
      <c r="Y175" s="95"/>
      <c r="Z175" s="95"/>
      <c r="AA175" s="198">
        <f t="shared" si="211"/>
        <v>0</v>
      </c>
      <c r="AB175" s="308">
        <f t="shared" si="210"/>
        <v>0</v>
      </c>
      <c r="AC175" s="95"/>
      <c r="AD175" s="95"/>
      <c r="AE175" s="198">
        <f t="shared" si="216"/>
        <v>0</v>
      </c>
      <c r="AF175" s="308">
        <f t="shared" si="217"/>
        <v>0</v>
      </c>
    </row>
    <row r="176" spans="1:32" hidden="1" outlineLevel="2">
      <c r="B176" s="133"/>
      <c r="C176" s="134" t="s">
        <v>1282</v>
      </c>
      <c r="D176" s="95"/>
      <c r="E176" s="95"/>
      <c r="F176" s="95"/>
      <c r="G176" s="95"/>
      <c r="H176" s="198">
        <f t="shared" si="212"/>
        <v>0</v>
      </c>
      <c r="I176" s="219"/>
      <c r="J176" s="95"/>
      <c r="K176" s="219"/>
      <c r="L176" s="219"/>
      <c r="M176" s="219"/>
      <c r="N176" s="219"/>
      <c r="O176" s="201">
        <f t="shared" si="213"/>
        <v>0</v>
      </c>
      <c r="P176" s="219"/>
      <c r="Q176" s="95"/>
      <c r="R176" s="219"/>
      <c r="S176" s="219"/>
      <c r="T176" s="219"/>
      <c r="U176" s="219"/>
      <c r="V176" s="201">
        <f t="shared" si="214"/>
        <v>0</v>
      </c>
      <c r="W176" s="200">
        <f t="shared" si="215"/>
        <v>0</v>
      </c>
      <c r="X176" s="308">
        <f t="shared" si="209"/>
        <v>0</v>
      </c>
      <c r="Y176" s="95"/>
      <c r="Z176" s="95"/>
      <c r="AA176" s="198">
        <f t="shared" si="211"/>
        <v>0</v>
      </c>
      <c r="AB176" s="308">
        <f t="shared" si="210"/>
        <v>0</v>
      </c>
      <c r="AC176" s="95"/>
      <c r="AD176" s="95"/>
      <c r="AE176" s="198">
        <f t="shared" si="216"/>
        <v>0</v>
      </c>
      <c r="AF176" s="308">
        <f t="shared" si="217"/>
        <v>0</v>
      </c>
    </row>
    <row r="177" spans="2:32" hidden="1" outlineLevel="2">
      <c r="B177" s="133"/>
      <c r="C177" s="134" t="s">
        <v>1283</v>
      </c>
      <c r="D177" s="95"/>
      <c r="E177" s="95"/>
      <c r="F177" s="95"/>
      <c r="G177" s="95"/>
      <c r="H177" s="198">
        <f t="shared" si="212"/>
        <v>0</v>
      </c>
      <c r="I177" s="219"/>
      <c r="J177" s="95"/>
      <c r="K177" s="219"/>
      <c r="L177" s="219"/>
      <c r="M177" s="219"/>
      <c r="N177" s="219"/>
      <c r="O177" s="201">
        <f t="shared" si="213"/>
        <v>0</v>
      </c>
      <c r="P177" s="219"/>
      <c r="Q177" s="95"/>
      <c r="R177" s="219"/>
      <c r="S177" s="219"/>
      <c r="T177" s="219"/>
      <c r="U177" s="219"/>
      <c r="V177" s="201">
        <f t="shared" si="214"/>
        <v>0</v>
      </c>
      <c r="W177" s="200">
        <f t="shared" si="215"/>
        <v>0</v>
      </c>
      <c r="X177" s="308">
        <f t="shared" si="209"/>
        <v>0</v>
      </c>
      <c r="Y177" s="95"/>
      <c r="Z177" s="95"/>
      <c r="AA177" s="198">
        <f t="shared" si="211"/>
        <v>0</v>
      </c>
      <c r="AB177" s="308">
        <f t="shared" si="210"/>
        <v>0</v>
      </c>
      <c r="AC177" s="95"/>
      <c r="AD177" s="95"/>
      <c r="AE177" s="198">
        <f t="shared" si="216"/>
        <v>0</v>
      </c>
      <c r="AF177" s="308">
        <f t="shared" si="217"/>
        <v>0</v>
      </c>
    </row>
    <row r="178" spans="2:32" hidden="1" outlineLevel="2">
      <c r="B178" s="133"/>
      <c r="C178" s="134" t="s">
        <v>1284</v>
      </c>
      <c r="D178" s="95"/>
      <c r="E178" s="95"/>
      <c r="F178" s="95"/>
      <c r="G178" s="95"/>
      <c r="H178" s="198">
        <f t="shared" si="212"/>
        <v>0</v>
      </c>
      <c r="I178" s="219"/>
      <c r="J178" s="95"/>
      <c r="K178" s="219"/>
      <c r="L178" s="219"/>
      <c r="M178" s="219"/>
      <c r="N178" s="219"/>
      <c r="O178" s="201">
        <f t="shared" si="213"/>
        <v>0</v>
      </c>
      <c r="P178" s="219"/>
      <c r="Q178" s="95"/>
      <c r="R178" s="219"/>
      <c r="S178" s="219"/>
      <c r="T178" s="219"/>
      <c r="U178" s="219"/>
      <c r="V178" s="201">
        <f t="shared" si="214"/>
        <v>0</v>
      </c>
      <c r="W178" s="200">
        <f t="shared" si="215"/>
        <v>0</v>
      </c>
      <c r="X178" s="308">
        <f t="shared" si="209"/>
        <v>0</v>
      </c>
      <c r="Y178" s="95"/>
      <c r="Z178" s="95"/>
      <c r="AA178" s="198">
        <f t="shared" si="211"/>
        <v>0</v>
      </c>
      <c r="AB178" s="308">
        <f t="shared" si="210"/>
        <v>0</v>
      </c>
      <c r="AC178" s="95"/>
      <c r="AD178" s="95"/>
      <c r="AE178" s="198">
        <f t="shared" si="216"/>
        <v>0</v>
      </c>
      <c r="AF178" s="308">
        <f t="shared" si="217"/>
        <v>0</v>
      </c>
    </row>
    <row r="179" spans="2:32" hidden="1" outlineLevel="2">
      <c r="B179" s="133"/>
      <c r="C179" s="134" t="s">
        <v>1285</v>
      </c>
      <c r="D179" s="95"/>
      <c r="E179" s="95"/>
      <c r="F179" s="95"/>
      <c r="G179" s="95"/>
      <c r="H179" s="198">
        <f t="shared" si="212"/>
        <v>0</v>
      </c>
      <c r="I179" s="219"/>
      <c r="J179" s="95"/>
      <c r="K179" s="219"/>
      <c r="L179" s="219"/>
      <c r="M179" s="219"/>
      <c r="N179" s="219"/>
      <c r="O179" s="201">
        <f t="shared" si="213"/>
        <v>0</v>
      </c>
      <c r="P179" s="219"/>
      <c r="Q179" s="95"/>
      <c r="R179" s="219"/>
      <c r="S179" s="219"/>
      <c r="T179" s="219"/>
      <c r="U179" s="219"/>
      <c r="V179" s="201">
        <f t="shared" si="214"/>
        <v>0</v>
      </c>
      <c r="W179" s="200">
        <f t="shared" si="215"/>
        <v>0</v>
      </c>
      <c r="X179" s="308">
        <f t="shared" si="209"/>
        <v>0</v>
      </c>
      <c r="Y179" s="95"/>
      <c r="Z179" s="95"/>
      <c r="AA179" s="198">
        <f t="shared" si="211"/>
        <v>0</v>
      </c>
      <c r="AB179" s="308">
        <f t="shared" si="210"/>
        <v>0</v>
      </c>
      <c r="AC179" s="95"/>
      <c r="AD179" s="95"/>
      <c r="AE179" s="198">
        <f t="shared" si="216"/>
        <v>0</v>
      </c>
      <c r="AF179" s="308">
        <f t="shared" si="217"/>
        <v>0</v>
      </c>
    </row>
    <row r="180" spans="2:32" hidden="1" outlineLevel="2">
      <c r="B180" s="133"/>
      <c r="C180" s="134" t="s">
        <v>1286</v>
      </c>
      <c r="D180" s="95"/>
      <c r="E180" s="95"/>
      <c r="F180" s="95"/>
      <c r="G180" s="95"/>
      <c r="H180" s="198">
        <f t="shared" si="212"/>
        <v>0</v>
      </c>
      <c r="I180" s="219"/>
      <c r="J180" s="95"/>
      <c r="K180" s="219"/>
      <c r="L180" s="219"/>
      <c r="M180" s="219"/>
      <c r="N180" s="219"/>
      <c r="O180" s="201">
        <f t="shared" si="213"/>
        <v>0</v>
      </c>
      <c r="P180" s="219"/>
      <c r="Q180" s="95"/>
      <c r="R180" s="219"/>
      <c r="S180" s="219"/>
      <c r="T180" s="219"/>
      <c r="U180" s="219"/>
      <c r="V180" s="201">
        <f t="shared" si="214"/>
        <v>0</v>
      </c>
      <c r="W180" s="200">
        <f t="shared" si="215"/>
        <v>0</v>
      </c>
      <c r="X180" s="308">
        <f t="shared" si="209"/>
        <v>0</v>
      </c>
      <c r="Y180" s="95"/>
      <c r="Z180" s="95"/>
      <c r="AA180" s="198">
        <f t="shared" si="211"/>
        <v>0</v>
      </c>
      <c r="AB180" s="308">
        <f t="shared" si="210"/>
        <v>0</v>
      </c>
      <c r="AC180" s="95"/>
      <c r="AD180" s="95"/>
      <c r="AE180" s="198">
        <f t="shared" si="216"/>
        <v>0</v>
      </c>
      <c r="AF180" s="308">
        <f t="shared" si="217"/>
        <v>0</v>
      </c>
    </row>
    <row r="181" spans="2:32" hidden="1" outlineLevel="2">
      <c r="B181" s="133"/>
      <c r="C181" s="134" t="s">
        <v>1287</v>
      </c>
      <c r="D181" s="95"/>
      <c r="E181" s="95"/>
      <c r="F181" s="95"/>
      <c r="G181" s="95"/>
      <c r="H181" s="198">
        <f t="shared" si="212"/>
        <v>0</v>
      </c>
      <c r="I181" s="219"/>
      <c r="J181" s="95"/>
      <c r="K181" s="219"/>
      <c r="L181" s="219"/>
      <c r="M181" s="219"/>
      <c r="N181" s="219"/>
      <c r="O181" s="201">
        <f t="shared" si="213"/>
        <v>0</v>
      </c>
      <c r="P181" s="219"/>
      <c r="Q181" s="95"/>
      <c r="R181" s="219"/>
      <c r="S181" s="219"/>
      <c r="T181" s="219"/>
      <c r="U181" s="219"/>
      <c r="V181" s="201">
        <f t="shared" si="214"/>
        <v>0</v>
      </c>
      <c r="W181" s="200">
        <f t="shared" si="215"/>
        <v>0</v>
      </c>
      <c r="X181" s="308">
        <f t="shared" si="209"/>
        <v>0</v>
      </c>
      <c r="Y181" s="95"/>
      <c r="Z181" s="95"/>
      <c r="AA181" s="198">
        <f t="shared" si="211"/>
        <v>0</v>
      </c>
      <c r="AB181" s="308">
        <f t="shared" si="210"/>
        <v>0</v>
      </c>
      <c r="AC181" s="95"/>
      <c r="AD181" s="95"/>
      <c r="AE181" s="198">
        <f t="shared" si="216"/>
        <v>0</v>
      </c>
      <c r="AF181" s="308">
        <f t="shared" si="217"/>
        <v>0</v>
      </c>
    </row>
    <row r="182" spans="2:32" hidden="1" outlineLevel="2">
      <c r="B182" s="133"/>
      <c r="C182" s="134" t="s">
        <v>1288</v>
      </c>
      <c r="D182" s="95"/>
      <c r="E182" s="95"/>
      <c r="F182" s="95"/>
      <c r="G182" s="95"/>
      <c r="H182" s="198">
        <f t="shared" si="212"/>
        <v>0</v>
      </c>
      <c r="I182" s="219"/>
      <c r="J182" s="95"/>
      <c r="K182" s="219"/>
      <c r="L182" s="219"/>
      <c r="M182" s="219"/>
      <c r="N182" s="219"/>
      <c r="O182" s="201">
        <f t="shared" si="213"/>
        <v>0</v>
      </c>
      <c r="P182" s="219"/>
      <c r="Q182" s="95"/>
      <c r="R182" s="219"/>
      <c r="S182" s="219"/>
      <c r="T182" s="219"/>
      <c r="U182" s="219"/>
      <c r="V182" s="201">
        <f t="shared" si="214"/>
        <v>0</v>
      </c>
      <c r="W182" s="200">
        <f t="shared" si="215"/>
        <v>0</v>
      </c>
      <c r="X182" s="308">
        <f t="shared" si="209"/>
        <v>0</v>
      </c>
      <c r="Y182" s="95"/>
      <c r="Z182" s="95"/>
      <c r="AA182" s="198">
        <f t="shared" si="211"/>
        <v>0</v>
      </c>
      <c r="AB182" s="308">
        <f t="shared" si="210"/>
        <v>0</v>
      </c>
      <c r="AC182" s="95"/>
      <c r="AD182" s="95"/>
      <c r="AE182" s="198">
        <f t="shared" si="216"/>
        <v>0</v>
      </c>
      <c r="AF182" s="308">
        <f t="shared" si="217"/>
        <v>0</v>
      </c>
    </row>
    <row r="183" spans="2:32" hidden="1" outlineLevel="2">
      <c r="B183" s="133"/>
      <c r="C183" s="134" t="s">
        <v>1289</v>
      </c>
      <c r="D183" s="95"/>
      <c r="E183" s="95"/>
      <c r="F183" s="95"/>
      <c r="G183" s="95"/>
      <c r="H183" s="198">
        <f t="shared" si="212"/>
        <v>0</v>
      </c>
      <c r="I183" s="219"/>
      <c r="J183" s="95"/>
      <c r="K183" s="219"/>
      <c r="L183" s="219"/>
      <c r="M183" s="219"/>
      <c r="N183" s="219"/>
      <c r="O183" s="201">
        <f t="shared" si="213"/>
        <v>0</v>
      </c>
      <c r="P183" s="219"/>
      <c r="Q183" s="95"/>
      <c r="R183" s="219"/>
      <c r="S183" s="219"/>
      <c r="T183" s="219"/>
      <c r="U183" s="219"/>
      <c r="V183" s="201">
        <f t="shared" si="214"/>
        <v>0</v>
      </c>
      <c r="W183" s="200">
        <f t="shared" si="215"/>
        <v>0</v>
      </c>
      <c r="X183" s="308">
        <f t="shared" si="209"/>
        <v>0</v>
      </c>
      <c r="Y183" s="95"/>
      <c r="Z183" s="95"/>
      <c r="AA183" s="198">
        <f t="shared" si="211"/>
        <v>0</v>
      </c>
      <c r="AB183" s="308">
        <f t="shared" si="210"/>
        <v>0</v>
      </c>
      <c r="AC183" s="95"/>
      <c r="AD183" s="95"/>
      <c r="AE183" s="198">
        <f t="shared" si="216"/>
        <v>0</v>
      </c>
      <c r="AF183" s="308">
        <f t="shared" si="217"/>
        <v>0</v>
      </c>
    </row>
    <row r="184" spans="2:32" hidden="1" outlineLevel="2">
      <c r="B184" s="133"/>
      <c r="C184" s="134" t="s">
        <v>1290</v>
      </c>
      <c r="D184" s="95"/>
      <c r="E184" s="95"/>
      <c r="F184" s="95"/>
      <c r="G184" s="95"/>
      <c r="H184" s="198">
        <f t="shared" si="212"/>
        <v>0</v>
      </c>
      <c r="I184" s="219"/>
      <c r="J184" s="95"/>
      <c r="K184" s="219"/>
      <c r="L184" s="219"/>
      <c r="M184" s="219"/>
      <c r="N184" s="219"/>
      <c r="O184" s="201">
        <f t="shared" si="213"/>
        <v>0</v>
      </c>
      <c r="P184" s="219"/>
      <c r="Q184" s="95"/>
      <c r="R184" s="219"/>
      <c r="S184" s="219"/>
      <c r="T184" s="219"/>
      <c r="U184" s="219"/>
      <c r="V184" s="201">
        <f t="shared" si="214"/>
        <v>0</v>
      </c>
      <c r="W184" s="200">
        <f t="shared" si="215"/>
        <v>0</v>
      </c>
      <c r="X184" s="308">
        <f t="shared" si="209"/>
        <v>0</v>
      </c>
      <c r="Y184" s="95"/>
      <c r="Z184" s="95"/>
      <c r="AA184" s="198">
        <f t="shared" si="211"/>
        <v>0</v>
      </c>
      <c r="AB184" s="308">
        <f t="shared" si="210"/>
        <v>0</v>
      </c>
      <c r="AC184" s="95"/>
      <c r="AD184" s="95"/>
      <c r="AE184" s="198">
        <f t="shared" si="216"/>
        <v>0</v>
      </c>
      <c r="AF184" s="308">
        <f t="shared" si="217"/>
        <v>0</v>
      </c>
    </row>
    <row r="185" spans="2:32" hidden="1" outlineLevel="2">
      <c r="B185" s="133"/>
      <c r="C185" s="134" t="s">
        <v>1291</v>
      </c>
      <c r="D185" s="95"/>
      <c r="E185" s="95"/>
      <c r="F185" s="95"/>
      <c r="G185" s="95"/>
      <c r="H185" s="198">
        <f t="shared" si="212"/>
        <v>0</v>
      </c>
      <c r="I185" s="219"/>
      <c r="J185" s="95"/>
      <c r="K185" s="219"/>
      <c r="L185" s="219"/>
      <c r="M185" s="219"/>
      <c r="N185" s="219"/>
      <c r="O185" s="201">
        <f t="shared" si="213"/>
        <v>0</v>
      </c>
      <c r="P185" s="219"/>
      <c r="Q185" s="95"/>
      <c r="R185" s="219"/>
      <c r="S185" s="219"/>
      <c r="T185" s="219"/>
      <c r="U185" s="219"/>
      <c r="V185" s="201">
        <f t="shared" si="214"/>
        <v>0</v>
      </c>
      <c r="W185" s="200">
        <f t="shared" si="215"/>
        <v>0</v>
      </c>
      <c r="X185" s="308">
        <f t="shared" si="209"/>
        <v>0</v>
      </c>
      <c r="Y185" s="95"/>
      <c r="Z185" s="95"/>
      <c r="AA185" s="198">
        <f t="shared" si="211"/>
        <v>0</v>
      </c>
      <c r="AB185" s="308">
        <f t="shared" si="210"/>
        <v>0</v>
      </c>
      <c r="AC185" s="95"/>
      <c r="AD185" s="95"/>
      <c r="AE185" s="198">
        <f t="shared" si="216"/>
        <v>0</v>
      </c>
      <c r="AF185" s="308">
        <f t="shared" si="217"/>
        <v>0</v>
      </c>
    </row>
    <row r="186" spans="2:32" hidden="1" outlineLevel="2">
      <c r="B186" s="133"/>
      <c r="C186" s="134" t="s">
        <v>1292</v>
      </c>
      <c r="D186" s="95"/>
      <c r="E186" s="95"/>
      <c r="F186" s="95"/>
      <c r="G186" s="95"/>
      <c r="H186" s="198">
        <f>SUM(D186:G186)</f>
        <v>0</v>
      </c>
      <c r="I186" s="219"/>
      <c r="J186" s="95"/>
      <c r="K186" s="219"/>
      <c r="L186" s="219"/>
      <c r="M186" s="219"/>
      <c r="N186" s="219"/>
      <c r="O186" s="201">
        <f>SUM(I186:N186)</f>
        <v>0</v>
      </c>
      <c r="P186" s="219"/>
      <c r="Q186" s="95"/>
      <c r="R186" s="219"/>
      <c r="S186" s="219"/>
      <c r="T186" s="219"/>
      <c r="U186" s="219"/>
      <c r="V186" s="201">
        <f>SUM(P186:U186)</f>
        <v>0</v>
      </c>
      <c r="W186" s="200">
        <f>O186+V186</f>
        <v>0</v>
      </c>
      <c r="X186" s="308">
        <f t="shared" si="209"/>
        <v>0</v>
      </c>
      <c r="Y186" s="95"/>
      <c r="Z186" s="95"/>
      <c r="AA186" s="198">
        <f t="shared" si="211"/>
        <v>0</v>
      </c>
      <c r="AB186" s="308">
        <f t="shared" si="210"/>
        <v>0</v>
      </c>
      <c r="AC186" s="95"/>
      <c r="AD186" s="95"/>
      <c r="AE186" s="198">
        <f t="shared" si="216"/>
        <v>0</v>
      </c>
      <c r="AF186" s="308">
        <f>IF(AA186=0,0,AE186/AA186-1)</f>
        <v>0</v>
      </c>
    </row>
    <row r="187" spans="2:32" hidden="1" outlineLevel="2">
      <c r="B187" s="133"/>
      <c r="C187" s="134" t="s">
        <v>1330</v>
      </c>
      <c r="D187" s="95"/>
      <c r="E187" s="95"/>
      <c r="F187" s="95"/>
      <c r="G187" s="95"/>
      <c r="H187" s="198">
        <f>SUM(D187:G187)</f>
        <v>0</v>
      </c>
      <c r="I187" s="219"/>
      <c r="J187" s="95"/>
      <c r="K187" s="219"/>
      <c r="L187" s="219"/>
      <c r="M187" s="219"/>
      <c r="N187" s="219"/>
      <c r="O187" s="201">
        <f>SUM(I187:N187)</f>
        <v>0</v>
      </c>
      <c r="P187" s="219"/>
      <c r="Q187" s="95"/>
      <c r="R187" s="219"/>
      <c r="S187" s="219"/>
      <c r="T187" s="219"/>
      <c r="U187" s="219"/>
      <c r="V187" s="201">
        <f>SUM(P187:U187)</f>
        <v>0</v>
      </c>
      <c r="W187" s="200">
        <f>O187+V187</f>
        <v>0</v>
      </c>
      <c r="X187" s="308">
        <f t="shared" si="209"/>
        <v>0</v>
      </c>
      <c r="Y187" s="95"/>
      <c r="Z187" s="95"/>
      <c r="AA187" s="198">
        <f t="shared" si="211"/>
        <v>0</v>
      </c>
      <c r="AB187" s="308">
        <f t="shared" si="210"/>
        <v>0</v>
      </c>
      <c r="AC187" s="95"/>
      <c r="AD187" s="95"/>
      <c r="AE187" s="198">
        <f t="shared" si="216"/>
        <v>0</v>
      </c>
      <c r="AF187" s="308">
        <f>IF(AA187=0,0,AE187/AA187-1)</f>
        <v>0</v>
      </c>
    </row>
    <row r="188" spans="2:32" s="132" customFormat="1" hidden="1" outlineLevel="1">
      <c r="B188" s="131" t="s">
        <v>957</v>
      </c>
      <c r="C188" s="131" t="s">
        <v>900</v>
      </c>
      <c r="D188" s="198">
        <f t="shared" ref="D188:W188" si="218">SUM(D189:D207)</f>
        <v>0</v>
      </c>
      <c r="E188" s="198">
        <f t="shared" si="218"/>
        <v>0</v>
      </c>
      <c r="F188" s="198">
        <f t="shared" si="218"/>
        <v>0</v>
      </c>
      <c r="G188" s="198">
        <f t="shared" si="218"/>
        <v>0</v>
      </c>
      <c r="H188" s="198">
        <f t="shared" si="218"/>
        <v>0</v>
      </c>
      <c r="I188" s="198">
        <f t="shared" si="218"/>
        <v>0</v>
      </c>
      <c r="J188" s="198">
        <f t="shared" si="218"/>
        <v>0</v>
      </c>
      <c r="K188" s="198">
        <f t="shared" si="218"/>
        <v>0</v>
      </c>
      <c r="L188" s="198">
        <f t="shared" si="218"/>
        <v>0</v>
      </c>
      <c r="M188" s="198">
        <f t="shared" si="218"/>
        <v>0</v>
      </c>
      <c r="N188" s="198">
        <f t="shared" si="218"/>
        <v>0</v>
      </c>
      <c r="O188" s="198">
        <f t="shared" si="218"/>
        <v>0</v>
      </c>
      <c r="P188" s="198">
        <f t="shared" si="218"/>
        <v>0</v>
      </c>
      <c r="Q188" s="198">
        <f t="shared" si="218"/>
        <v>0</v>
      </c>
      <c r="R188" s="198">
        <f t="shared" si="218"/>
        <v>0</v>
      </c>
      <c r="S188" s="198">
        <f t="shared" si="218"/>
        <v>0</v>
      </c>
      <c r="T188" s="198">
        <f t="shared" si="218"/>
        <v>0</v>
      </c>
      <c r="U188" s="198">
        <f t="shared" si="218"/>
        <v>0</v>
      </c>
      <c r="V188" s="198">
        <f t="shared" si="218"/>
        <v>0</v>
      </c>
      <c r="W188" s="198">
        <f t="shared" si="218"/>
        <v>0</v>
      </c>
      <c r="X188" s="199">
        <f t="shared" si="209"/>
        <v>0</v>
      </c>
      <c r="Y188" s="198">
        <f>SUM(Y189:Y207)</f>
        <v>0</v>
      </c>
      <c r="Z188" s="198">
        <f>SUM(Z189:Z207)</f>
        <v>0</v>
      </c>
      <c r="AA188" s="198">
        <f>SUM(AA189:AA207)</f>
        <v>0</v>
      </c>
      <c r="AB188" s="199">
        <f t="shared" si="210"/>
        <v>0</v>
      </c>
      <c r="AC188" s="198">
        <f>SUM(AC189:AC207)</f>
        <v>0</v>
      </c>
      <c r="AD188" s="198">
        <f>SUM(AD189:AD207)</f>
        <v>0</v>
      </c>
      <c r="AE188" s="198">
        <f>SUM(AE189:AE207)</f>
        <v>0</v>
      </c>
      <c r="AF188" s="199">
        <f>IF(AA188=0,0,AE188/AA188-1)</f>
        <v>0</v>
      </c>
    </row>
    <row r="189" spans="2:32" hidden="1" outlineLevel="2">
      <c r="B189" s="133"/>
      <c r="C189" s="134" t="s">
        <v>1296</v>
      </c>
      <c r="D189" s="95"/>
      <c r="E189" s="95"/>
      <c r="F189" s="95"/>
      <c r="G189" s="95"/>
      <c r="H189" s="198">
        <f t="shared" ref="H189:H207" si="219">SUM(D189:G189)</f>
        <v>0</v>
      </c>
      <c r="I189" s="219"/>
      <c r="J189" s="95"/>
      <c r="K189" s="219"/>
      <c r="L189" s="219"/>
      <c r="M189" s="219"/>
      <c r="N189" s="219"/>
      <c r="O189" s="201">
        <f t="shared" ref="O189:O207" si="220">SUM(I189:N189)</f>
        <v>0</v>
      </c>
      <c r="P189" s="219"/>
      <c r="Q189" s="95"/>
      <c r="R189" s="219"/>
      <c r="S189" s="219"/>
      <c r="T189" s="219"/>
      <c r="U189" s="219"/>
      <c r="V189" s="201">
        <f t="shared" ref="V189:V207" si="221">SUM(P189:U189)</f>
        <v>0</v>
      </c>
      <c r="W189" s="200">
        <f t="shared" ref="W189:W207" si="222">O189+V189</f>
        <v>0</v>
      </c>
      <c r="X189" s="308">
        <f t="shared" si="209"/>
        <v>0</v>
      </c>
      <c r="Y189" s="95"/>
      <c r="Z189" s="95"/>
      <c r="AA189" s="198">
        <f t="shared" ref="AA189:AA207" si="223">Y189+Z189</f>
        <v>0</v>
      </c>
      <c r="AB189" s="308">
        <f t="shared" si="210"/>
        <v>0</v>
      </c>
      <c r="AC189" s="95"/>
      <c r="AD189" s="95"/>
      <c r="AE189" s="198">
        <f t="shared" ref="AE189:AE207" si="224">AC189+AD189</f>
        <v>0</v>
      </c>
      <c r="AF189" s="308">
        <f t="shared" ref="AF189:AF207" si="225">IF(AA189=0,0,AE189/AA189-1)</f>
        <v>0</v>
      </c>
    </row>
    <row r="190" spans="2:32" hidden="1" outlineLevel="2">
      <c r="B190" s="133"/>
      <c r="C190" s="134" t="s">
        <v>1297</v>
      </c>
      <c r="D190" s="95"/>
      <c r="E190" s="95"/>
      <c r="F190" s="95"/>
      <c r="G190" s="95"/>
      <c r="H190" s="198">
        <f t="shared" si="219"/>
        <v>0</v>
      </c>
      <c r="I190" s="219"/>
      <c r="J190" s="95"/>
      <c r="K190" s="219"/>
      <c r="L190" s="219"/>
      <c r="M190" s="219"/>
      <c r="N190" s="219"/>
      <c r="O190" s="201">
        <f t="shared" si="220"/>
        <v>0</v>
      </c>
      <c r="P190" s="219"/>
      <c r="Q190" s="95"/>
      <c r="R190" s="219"/>
      <c r="S190" s="219"/>
      <c r="T190" s="219"/>
      <c r="U190" s="219"/>
      <c r="V190" s="201">
        <f t="shared" si="221"/>
        <v>0</v>
      </c>
      <c r="W190" s="200">
        <f t="shared" si="222"/>
        <v>0</v>
      </c>
      <c r="X190" s="308">
        <f t="shared" si="209"/>
        <v>0</v>
      </c>
      <c r="Y190" s="95"/>
      <c r="Z190" s="95"/>
      <c r="AA190" s="198">
        <f t="shared" si="223"/>
        <v>0</v>
      </c>
      <c r="AB190" s="308">
        <f t="shared" si="210"/>
        <v>0</v>
      </c>
      <c r="AC190" s="95"/>
      <c r="AD190" s="95"/>
      <c r="AE190" s="198">
        <f t="shared" si="224"/>
        <v>0</v>
      </c>
      <c r="AF190" s="308">
        <f t="shared" si="225"/>
        <v>0</v>
      </c>
    </row>
    <row r="191" spans="2:32" hidden="1" outlineLevel="2">
      <c r="B191" s="133"/>
      <c r="C191" s="134" t="s">
        <v>1298</v>
      </c>
      <c r="D191" s="95"/>
      <c r="E191" s="95"/>
      <c r="F191" s="95"/>
      <c r="G191" s="95"/>
      <c r="H191" s="198">
        <f t="shared" si="219"/>
        <v>0</v>
      </c>
      <c r="I191" s="219"/>
      <c r="J191" s="95"/>
      <c r="K191" s="219"/>
      <c r="L191" s="219"/>
      <c r="M191" s="219"/>
      <c r="N191" s="219"/>
      <c r="O191" s="201">
        <f t="shared" si="220"/>
        <v>0</v>
      </c>
      <c r="P191" s="219"/>
      <c r="Q191" s="95"/>
      <c r="R191" s="219"/>
      <c r="S191" s="219"/>
      <c r="T191" s="219"/>
      <c r="U191" s="219"/>
      <c r="V191" s="201">
        <f t="shared" si="221"/>
        <v>0</v>
      </c>
      <c r="W191" s="200">
        <f t="shared" si="222"/>
        <v>0</v>
      </c>
      <c r="X191" s="308">
        <f t="shared" si="209"/>
        <v>0</v>
      </c>
      <c r="Y191" s="95"/>
      <c r="Z191" s="95"/>
      <c r="AA191" s="198">
        <f t="shared" si="223"/>
        <v>0</v>
      </c>
      <c r="AB191" s="308">
        <f t="shared" si="210"/>
        <v>0</v>
      </c>
      <c r="AC191" s="95"/>
      <c r="AD191" s="95"/>
      <c r="AE191" s="198">
        <f t="shared" si="224"/>
        <v>0</v>
      </c>
      <c r="AF191" s="308">
        <f t="shared" si="225"/>
        <v>0</v>
      </c>
    </row>
    <row r="192" spans="2:32" hidden="1" outlineLevel="2">
      <c r="B192" s="133"/>
      <c r="C192" s="134" t="s">
        <v>1299</v>
      </c>
      <c r="D192" s="95"/>
      <c r="E192" s="95"/>
      <c r="F192" s="95"/>
      <c r="G192" s="95"/>
      <c r="H192" s="198">
        <f t="shared" si="219"/>
        <v>0</v>
      </c>
      <c r="I192" s="219"/>
      <c r="J192" s="95"/>
      <c r="K192" s="219"/>
      <c r="L192" s="219"/>
      <c r="M192" s="219"/>
      <c r="N192" s="219"/>
      <c r="O192" s="201">
        <f t="shared" si="220"/>
        <v>0</v>
      </c>
      <c r="P192" s="219"/>
      <c r="Q192" s="95"/>
      <c r="R192" s="219"/>
      <c r="S192" s="219"/>
      <c r="T192" s="219"/>
      <c r="U192" s="219"/>
      <c r="V192" s="201">
        <f t="shared" si="221"/>
        <v>0</v>
      </c>
      <c r="W192" s="200">
        <f t="shared" si="222"/>
        <v>0</v>
      </c>
      <c r="X192" s="308">
        <f t="shared" si="209"/>
        <v>0</v>
      </c>
      <c r="Y192" s="95"/>
      <c r="Z192" s="95"/>
      <c r="AA192" s="198">
        <f t="shared" si="223"/>
        <v>0</v>
      </c>
      <c r="AB192" s="308">
        <f t="shared" si="210"/>
        <v>0</v>
      </c>
      <c r="AC192" s="95"/>
      <c r="AD192" s="95"/>
      <c r="AE192" s="198">
        <f t="shared" si="224"/>
        <v>0</v>
      </c>
      <c r="AF192" s="308">
        <f t="shared" si="225"/>
        <v>0</v>
      </c>
    </row>
    <row r="193" spans="2:32" hidden="1" outlineLevel="2">
      <c r="B193" s="133"/>
      <c r="C193" s="134" t="s">
        <v>1300</v>
      </c>
      <c r="D193" s="95"/>
      <c r="E193" s="95"/>
      <c r="F193" s="95"/>
      <c r="G193" s="95"/>
      <c r="H193" s="198">
        <f t="shared" si="219"/>
        <v>0</v>
      </c>
      <c r="I193" s="219"/>
      <c r="J193" s="95"/>
      <c r="K193" s="219"/>
      <c r="L193" s="219"/>
      <c r="M193" s="219"/>
      <c r="N193" s="219"/>
      <c r="O193" s="201">
        <f t="shared" si="220"/>
        <v>0</v>
      </c>
      <c r="P193" s="219"/>
      <c r="Q193" s="95"/>
      <c r="R193" s="219"/>
      <c r="S193" s="219"/>
      <c r="T193" s="219"/>
      <c r="U193" s="219"/>
      <c r="V193" s="201">
        <f t="shared" si="221"/>
        <v>0</v>
      </c>
      <c r="W193" s="200">
        <f t="shared" si="222"/>
        <v>0</v>
      </c>
      <c r="X193" s="308">
        <f t="shared" si="209"/>
        <v>0</v>
      </c>
      <c r="Y193" s="95"/>
      <c r="Z193" s="95"/>
      <c r="AA193" s="198">
        <f t="shared" si="223"/>
        <v>0</v>
      </c>
      <c r="AB193" s="308">
        <f t="shared" si="210"/>
        <v>0</v>
      </c>
      <c r="AC193" s="95"/>
      <c r="AD193" s="95"/>
      <c r="AE193" s="198">
        <f t="shared" si="224"/>
        <v>0</v>
      </c>
      <c r="AF193" s="308">
        <f t="shared" si="225"/>
        <v>0</v>
      </c>
    </row>
    <row r="194" spans="2:32" hidden="1" outlineLevel="2">
      <c r="B194" s="133"/>
      <c r="C194" s="134" t="s">
        <v>1301</v>
      </c>
      <c r="D194" s="95"/>
      <c r="E194" s="95"/>
      <c r="F194" s="95"/>
      <c r="G194" s="95"/>
      <c r="H194" s="198">
        <f t="shared" si="219"/>
        <v>0</v>
      </c>
      <c r="I194" s="219"/>
      <c r="J194" s="95"/>
      <c r="K194" s="219"/>
      <c r="L194" s="219"/>
      <c r="M194" s="219"/>
      <c r="N194" s="219"/>
      <c r="O194" s="201">
        <f t="shared" si="220"/>
        <v>0</v>
      </c>
      <c r="P194" s="219"/>
      <c r="Q194" s="95"/>
      <c r="R194" s="219"/>
      <c r="S194" s="219"/>
      <c r="T194" s="219"/>
      <c r="U194" s="219"/>
      <c r="V194" s="201">
        <f t="shared" si="221"/>
        <v>0</v>
      </c>
      <c r="W194" s="200">
        <f t="shared" si="222"/>
        <v>0</v>
      </c>
      <c r="X194" s="308">
        <f t="shared" si="209"/>
        <v>0</v>
      </c>
      <c r="Y194" s="95"/>
      <c r="Z194" s="95"/>
      <c r="AA194" s="198">
        <f t="shared" si="223"/>
        <v>0</v>
      </c>
      <c r="AB194" s="308">
        <f t="shared" si="210"/>
        <v>0</v>
      </c>
      <c r="AC194" s="95"/>
      <c r="AD194" s="95"/>
      <c r="AE194" s="198">
        <f t="shared" si="224"/>
        <v>0</v>
      </c>
      <c r="AF194" s="308">
        <f t="shared" si="225"/>
        <v>0</v>
      </c>
    </row>
    <row r="195" spans="2:32" hidden="1" outlineLevel="2">
      <c r="B195" s="133"/>
      <c r="C195" s="134" t="s">
        <v>1302</v>
      </c>
      <c r="D195" s="95"/>
      <c r="E195" s="95"/>
      <c r="F195" s="95"/>
      <c r="G195" s="95"/>
      <c r="H195" s="198">
        <f t="shared" si="219"/>
        <v>0</v>
      </c>
      <c r="I195" s="219"/>
      <c r="J195" s="95"/>
      <c r="K195" s="219"/>
      <c r="L195" s="219"/>
      <c r="M195" s="219"/>
      <c r="N195" s="219"/>
      <c r="O195" s="201">
        <f t="shared" si="220"/>
        <v>0</v>
      </c>
      <c r="P195" s="219"/>
      <c r="Q195" s="95"/>
      <c r="R195" s="219"/>
      <c r="S195" s="219"/>
      <c r="T195" s="219"/>
      <c r="U195" s="219"/>
      <c r="V195" s="201">
        <f t="shared" si="221"/>
        <v>0</v>
      </c>
      <c r="W195" s="200">
        <f t="shared" si="222"/>
        <v>0</v>
      </c>
      <c r="X195" s="308">
        <f t="shared" si="209"/>
        <v>0</v>
      </c>
      <c r="Y195" s="95"/>
      <c r="Z195" s="95"/>
      <c r="AA195" s="198">
        <f t="shared" si="223"/>
        <v>0</v>
      </c>
      <c r="AB195" s="308">
        <f t="shared" si="210"/>
        <v>0</v>
      </c>
      <c r="AC195" s="95"/>
      <c r="AD195" s="95"/>
      <c r="AE195" s="198">
        <f t="shared" si="224"/>
        <v>0</v>
      </c>
      <c r="AF195" s="308">
        <f t="shared" si="225"/>
        <v>0</v>
      </c>
    </row>
    <row r="196" spans="2:32" hidden="1" outlineLevel="2">
      <c r="B196" s="133"/>
      <c r="C196" s="134" t="s">
        <v>1303</v>
      </c>
      <c r="D196" s="95"/>
      <c r="E196" s="95"/>
      <c r="F196" s="95"/>
      <c r="G196" s="95"/>
      <c r="H196" s="198">
        <f t="shared" si="219"/>
        <v>0</v>
      </c>
      <c r="I196" s="219"/>
      <c r="J196" s="95"/>
      <c r="K196" s="219"/>
      <c r="L196" s="219"/>
      <c r="M196" s="219"/>
      <c r="N196" s="219"/>
      <c r="O196" s="201">
        <f t="shared" si="220"/>
        <v>0</v>
      </c>
      <c r="P196" s="219"/>
      <c r="Q196" s="95"/>
      <c r="R196" s="219"/>
      <c r="S196" s="219"/>
      <c r="T196" s="219"/>
      <c r="U196" s="219"/>
      <c r="V196" s="201">
        <f t="shared" si="221"/>
        <v>0</v>
      </c>
      <c r="W196" s="200">
        <f t="shared" si="222"/>
        <v>0</v>
      </c>
      <c r="X196" s="308">
        <f t="shared" si="209"/>
        <v>0</v>
      </c>
      <c r="Y196" s="95"/>
      <c r="Z196" s="95"/>
      <c r="AA196" s="198">
        <f t="shared" si="223"/>
        <v>0</v>
      </c>
      <c r="AB196" s="308">
        <f t="shared" si="210"/>
        <v>0</v>
      </c>
      <c r="AC196" s="95"/>
      <c r="AD196" s="95"/>
      <c r="AE196" s="198">
        <f t="shared" si="224"/>
        <v>0</v>
      </c>
      <c r="AF196" s="308">
        <f t="shared" si="225"/>
        <v>0</v>
      </c>
    </row>
    <row r="197" spans="2:32" hidden="1" outlineLevel="2">
      <c r="B197" s="133"/>
      <c r="C197" s="134" t="s">
        <v>1304</v>
      </c>
      <c r="D197" s="95"/>
      <c r="E197" s="95"/>
      <c r="F197" s="95"/>
      <c r="G197" s="95"/>
      <c r="H197" s="198">
        <f t="shared" si="219"/>
        <v>0</v>
      </c>
      <c r="I197" s="219"/>
      <c r="J197" s="95"/>
      <c r="K197" s="219"/>
      <c r="L197" s="219"/>
      <c r="M197" s="219"/>
      <c r="N197" s="219"/>
      <c r="O197" s="201">
        <f t="shared" si="220"/>
        <v>0</v>
      </c>
      <c r="P197" s="219"/>
      <c r="Q197" s="95"/>
      <c r="R197" s="219"/>
      <c r="S197" s="219"/>
      <c r="T197" s="219"/>
      <c r="U197" s="219"/>
      <c r="V197" s="201">
        <f t="shared" si="221"/>
        <v>0</v>
      </c>
      <c r="W197" s="200">
        <f t="shared" si="222"/>
        <v>0</v>
      </c>
      <c r="X197" s="308">
        <f t="shared" si="209"/>
        <v>0</v>
      </c>
      <c r="Y197" s="95"/>
      <c r="Z197" s="95"/>
      <c r="AA197" s="198">
        <f t="shared" si="223"/>
        <v>0</v>
      </c>
      <c r="AB197" s="308">
        <f t="shared" si="210"/>
        <v>0</v>
      </c>
      <c r="AC197" s="95"/>
      <c r="AD197" s="95"/>
      <c r="AE197" s="198">
        <f t="shared" si="224"/>
        <v>0</v>
      </c>
      <c r="AF197" s="308">
        <f t="shared" si="225"/>
        <v>0</v>
      </c>
    </row>
    <row r="198" spans="2:32" hidden="1" outlineLevel="2">
      <c r="B198" s="133"/>
      <c r="C198" s="134" t="s">
        <v>1305</v>
      </c>
      <c r="D198" s="95"/>
      <c r="E198" s="95"/>
      <c r="F198" s="95"/>
      <c r="G198" s="95"/>
      <c r="H198" s="198">
        <f t="shared" si="219"/>
        <v>0</v>
      </c>
      <c r="I198" s="219"/>
      <c r="J198" s="95"/>
      <c r="K198" s="219"/>
      <c r="L198" s="219"/>
      <c r="M198" s="219"/>
      <c r="N198" s="219"/>
      <c r="O198" s="201">
        <f t="shared" si="220"/>
        <v>0</v>
      </c>
      <c r="P198" s="219"/>
      <c r="Q198" s="95"/>
      <c r="R198" s="219"/>
      <c r="S198" s="219"/>
      <c r="T198" s="219"/>
      <c r="U198" s="219"/>
      <c r="V198" s="201">
        <f t="shared" si="221"/>
        <v>0</v>
      </c>
      <c r="W198" s="200">
        <f t="shared" si="222"/>
        <v>0</v>
      </c>
      <c r="X198" s="308">
        <f t="shared" si="209"/>
        <v>0</v>
      </c>
      <c r="Y198" s="95"/>
      <c r="Z198" s="95"/>
      <c r="AA198" s="198">
        <f t="shared" si="223"/>
        <v>0</v>
      </c>
      <c r="AB198" s="308">
        <f t="shared" si="210"/>
        <v>0</v>
      </c>
      <c r="AC198" s="95"/>
      <c r="AD198" s="95"/>
      <c r="AE198" s="198">
        <f t="shared" si="224"/>
        <v>0</v>
      </c>
      <c r="AF198" s="308">
        <f t="shared" si="225"/>
        <v>0</v>
      </c>
    </row>
    <row r="199" spans="2:32" hidden="1" outlineLevel="2">
      <c r="B199" s="133"/>
      <c r="C199" s="134" t="s">
        <v>1306</v>
      </c>
      <c r="D199" s="95"/>
      <c r="E199" s="95"/>
      <c r="F199" s="95"/>
      <c r="G199" s="95"/>
      <c r="H199" s="198">
        <f t="shared" si="219"/>
        <v>0</v>
      </c>
      <c r="I199" s="219"/>
      <c r="J199" s="95"/>
      <c r="K199" s="219"/>
      <c r="L199" s="219"/>
      <c r="M199" s="219"/>
      <c r="N199" s="219"/>
      <c r="O199" s="201">
        <f t="shared" si="220"/>
        <v>0</v>
      </c>
      <c r="P199" s="219"/>
      <c r="Q199" s="95"/>
      <c r="R199" s="219"/>
      <c r="S199" s="219"/>
      <c r="T199" s="219"/>
      <c r="U199" s="219"/>
      <c r="V199" s="201">
        <f t="shared" si="221"/>
        <v>0</v>
      </c>
      <c r="W199" s="200">
        <f t="shared" si="222"/>
        <v>0</v>
      </c>
      <c r="X199" s="308">
        <f t="shared" si="209"/>
        <v>0</v>
      </c>
      <c r="Y199" s="95"/>
      <c r="Z199" s="95"/>
      <c r="AA199" s="198">
        <f t="shared" si="223"/>
        <v>0</v>
      </c>
      <c r="AB199" s="308">
        <f t="shared" si="210"/>
        <v>0</v>
      </c>
      <c r="AC199" s="95"/>
      <c r="AD199" s="95"/>
      <c r="AE199" s="198">
        <f t="shared" si="224"/>
        <v>0</v>
      </c>
      <c r="AF199" s="308">
        <f t="shared" si="225"/>
        <v>0</v>
      </c>
    </row>
    <row r="200" spans="2:32" hidden="1" outlineLevel="2">
      <c r="B200" s="133"/>
      <c r="C200" s="134" t="s">
        <v>1307</v>
      </c>
      <c r="D200" s="95"/>
      <c r="E200" s="95"/>
      <c r="F200" s="95"/>
      <c r="G200" s="95"/>
      <c r="H200" s="198">
        <f t="shared" si="219"/>
        <v>0</v>
      </c>
      <c r="I200" s="219"/>
      <c r="J200" s="95"/>
      <c r="K200" s="219"/>
      <c r="L200" s="219"/>
      <c r="M200" s="219"/>
      <c r="N200" s="219"/>
      <c r="O200" s="201">
        <f t="shared" si="220"/>
        <v>0</v>
      </c>
      <c r="P200" s="219"/>
      <c r="Q200" s="95"/>
      <c r="R200" s="219"/>
      <c r="S200" s="219"/>
      <c r="T200" s="219"/>
      <c r="U200" s="219"/>
      <c r="V200" s="201">
        <f t="shared" si="221"/>
        <v>0</v>
      </c>
      <c r="W200" s="200">
        <f t="shared" si="222"/>
        <v>0</v>
      </c>
      <c r="X200" s="308">
        <f t="shared" si="209"/>
        <v>0</v>
      </c>
      <c r="Y200" s="95"/>
      <c r="Z200" s="95"/>
      <c r="AA200" s="198">
        <f t="shared" si="223"/>
        <v>0</v>
      </c>
      <c r="AB200" s="308">
        <f t="shared" si="210"/>
        <v>0</v>
      </c>
      <c r="AC200" s="95"/>
      <c r="AD200" s="95"/>
      <c r="AE200" s="198">
        <f t="shared" si="224"/>
        <v>0</v>
      </c>
      <c r="AF200" s="308">
        <f t="shared" si="225"/>
        <v>0</v>
      </c>
    </row>
    <row r="201" spans="2:32" hidden="1" outlineLevel="2">
      <c r="B201" s="133"/>
      <c r="C201" s="134" t="s">
        <v>1308</v>
      </c>
      <c r="D201" s="95"/>
      <c r="E201" s="95"/>
      <c r="F201" s="95"/>
      <c r="G201" s="95"/>
      <c r="H201" s="198">
        <f t="shared" si="219"/>
        <v>0</v>
      </c>
      <c r="I201" s="219"/>
      <c r="J201" s="95"/>
      <c r="K201" s="219"/>
      <c r="L201" s="219"/>
      <c r="M201" s="219"/>
      <c r="N201" s="219"/>
      <c r="O201" s="201">
        <f t="shared" si="220"/>
        <v>0</v>
      </c>
      <c r="P201" s="219"/>
      <c r="Q201" s="95"/>
      <c r="R201" s="219"/>
      <c r="S201" s="219"/>
      <c r="T201" s="219"/>
      <c r="U201" s="219"/>
      <c r="V201" s="201">
        <f t="shared" si="221"/>
        <v>0</v>
      </c>
      <c r="W201" s="200">
        <f t="shared" si="222"/>
        <v>0</v>
      </c>
      <c r="X201" s="308">
        <f t="shared" si="209"/>
        <v>0</v>
      </c>
      <c r="Y201" s="95"/>
      <c r="Z201" s="95"/>
      <c r="AA201" s="198">
        <f t="shared" si="223"/>
        <v>0</v>
      </c>
      <c r="AB201" s="308">
        <f t="shared" si="210"/>
        <v>0</v>
      </c>
      <c r="AC201" s="95"/>
      <c r="AD201" s="95"/>
      <c r="AE201" s="198">
        <f t="shared" si="224"/>
        <v>0</v>
      </c>
      <c r="AF201" s="308">
        <f t="shared" si="225"/>
        <v>0</v>
      </c>
    </row>
    <row r="202" spans="2:32" hidden="1" outlineLevel="2">
      <c r="B202" s="133"/>
      <c r="C202" s="134" t="s">
        <v>1309</v>
      </c>
      <c r="D202" s="95"/>
      <c r="E202" s="95"/>
      <c r="F202" s="95"/>
      <c r="G202" s="95"/>
      <c r="H202" s="198">
        <f t="shared" si="219"/>
        <v>0</v>
      </c>
      <c r="I202" s="219"/>
      <c r="J202" s="95"/>
      <c r="K202" s="219"/>
      <c r="L202" s="219"/>
      <c r="M202" s="219"/>
      <c r="N202" s="219"/>
      <c r="O202" s="201">
        <f t="shared" si="220"/>
        <v>0</v>
      </c>
      <c r="P202" s="219"/>
      <c r="Q202" s="95"/>
      <c r="R202" s="219"/>
      <c r="S202" s="219"/>
      <c r="T202" s="219"/>
      <c r="U202" s="219"/>
      <c r="V202" s="201">
        <f t="shared" si="221"/>
        <v>0</v>
      </c>
      <c r="W202" s="200">
        <f t="shared" si="222"/>
        <v>0</v>
      </c>
      <c r="X202" s="308">
        <f t="shared" si="209"/>
        <v>0</v>
      </c>
      <c r="Y202" s="95"/>
      <c r="Z202" s="95"/>
      <c r="AA202" s="198">
        <f t="shared" si="223"/>
        <v>0</v>
      </c>
      <c r="AB202" s="308">
        <f t="shared" si="210"/>
        <v>0</v>
      </c>
      <c r="AC202" s="95"/>
      <c r="AD202" s="95"/>
      <c r="AE202" s="198">
        <f t="shared" si="224"/>
        <v>0</v>
      </c>
      <c r="AF202" s="308">
        <f t="shared" si="225"/>
        <v>0</v>
      </c>
    </row>
    <row r="203" spans="2:32" hidden="1" outlineLevel="2">
      <c r="B203" s="133"/>
      <c r="C203" s="134" t="s">
        <v>1310</v>
      </c>
      <c r="D203" s="95"/>
      <c r="E203" s="95"/>
      <c r="F203" s="95"/>
      <c r="G203" s="95"/>
      <c r="H203" s="198">
        <f t="shared" si="219"/>
        <v>0</v>
      </c>
      <c r="I203" s="219"/>
      <c r="J203" s="95"/>
      <c r="K203" s="219"/>
      <c r="L203" s="219"/>
      <c r="M203" s="219"/>
      <c r="N203" s="219"/>
      <c r="O203" s="201">
        <f t="shared" si="220"/>
        <v>0</v>
      </c>
      <c r="P203" s="219"/>
      <c r="Q203" s="95"/>
      <c r="R203" s="219"/>
      <c r="S203" s="219"/>
      <c r="T203" s="219"/>
      <c r="U203" s="219"/>
      <c r="V203" s="201">
        <f t="shared" si="221"/>
        <v>0</v>
      </c>
      <c r="W203" s="200">
        <f t="shared" si="222"/>
        <v>0</v>
      </c>
      <c r="X203" s="308">
        <f t="shared" si="209"/>
        <v>0</v>
      </c>
      <c r="Y203" s="95"/>
      <c r="Z203" s="95"/>
      <c r="AA203" s="198">
        <f t="shared" si="223"/>
        <v>0</v>
      </c>
      <c r="AB203" s="308">
        <f t="shared" si="210"/>
        <v>0</v>
      </c>
      <c r="AC203" s="95"/>
      <c r="AD203" s="95"/>
      <c r="AE203" s="198">
        <f t="shared" si="224"/>
        <v>0</v>
      </c>
      <c r="AF203" s="308">
        <f t="shared" si="225"/>
        <v>0</v>
      </c>
    </row>
    <row r="204" spans="2:32" hidden="1" outlineLevel="2">
      <c r="B204" s="133"/>
      <c r="C204" s="134" t="s">
        <v>1313</v>
      </c>
      <c r="D204" s="95"/>
      <c r="E204" s="95"/>
      <c r="F204" s="95"/>
      <c r="G204" s="95"/>
      <c r="H204" s="198">
        <f t="shared" si="219"/>
        <v>0</v>
      </c>
      <c r="I204" s="219"/>
      <c r="J204" s="95"/>
      <c r="K204" s="219"/>
      <c r="L204" s="219"/>
      <c r="M204" s="219"/>
      <c r="N204" s="219"/>
      <c r="O204" s="201">
        <f t="shared" si="220"/>
        <v>0</v>
      </c>
      <c r="P204" s="219"/>
      <c r="Q204" s="95"/>
      <c r="R204" s="219"/>
      <c r="S204" s="219"/>
      <c r="T204" s="219"/>
      <c r="U204" s="219"/>
      <c r="V204" s="201">
        <f t="shared" si="221"/>
        <v>0</v>
      </c>
      <c r="W204" s="200">
        <f t="shared" si="222"/>
        <v>0</v>
      </c>
      <c r="X204" s="308">
        <f t="shared" ref="X204:X230" si="226">IF(H204=0,0,W204/H204-1)</f>
        <v>0</v>
      </c>
      <c r="Y204" s="95"/>
      <c r="Z204" s="95"/>
      <c r="AA204" s="198">
        <f t="shared" si="223"/>
        <v>0</v>
      </c>
      <c r="AB204" s="308">
        <f t="shared" ref="AB204:AB230" si="227">IF(W204=0,0,AA204/W204-1)</f>
        <v>0</v>
      </c>
      <c r="AC204" s="95"/>
      <c r="AD204" s="95"/>
      <c r="AE204" s="198">
        <f t="shared" si="224"/>
        <v>0</v>
      </c>
      <c r="AF204" s="308">
        <f t="shared" si="225"/>
        <v>0</v>
      </c>
    </row>
    <row r="205" spans="2:32" hidden="1" outlineLevel="2">
      <c r="B205" s="133"/>
      <c r="C205" s="134" t="s">
        <v>1314</v>
      </c>
      <c r="D205" s="95"/>
      <c r="E205" s="95"/>
      <c r="F205" s="95"/>
      <c r="G205" s="95"/>
      <c r="H205" s="198">
        <f t="shared" si="219"/>
        <v>0</v>
      </c>
      <c r="I205" s="219"/>
      <c r="J205" s="95"/>
      <c r="K205" s="219"/>
      <c r="L205" s="219"/>
      <c r="M205" s="219"/>
      <c r="N205" s="219"/>
      <c r="O205" s="201">
        <f t="shared" si="220"/>
        <v>0</v>
      </c>
      <c r="P205" s="219"/>
      <c r="Q205" s="95"/>
      <c r="R205" s="219"/>
      <c r="S205" s="219"/>
      <c r="T205" s="219"/>
      <c r="U205" s="219"/>
      <c r="V205" s="201">
        <f t="shared" si="221"/>
        <v>0</v>
      </c>
      <c r="W205" s="200">
        <f t="shared" si="222"/>
        <v>0</v>
      </c>
      <c r="X205" s="308">
        <f t="shared" si="226"/>
        <v>0</v>
      </c>
      <c r="Y205" s="95"/>
      <c r="Z205" s="95"/>
      <c r="AA205" s="198">
        <f t="shared" si="223"/>
        <v>0</v>
      </c>
      <c r="AB205" s="308">
        <f t="shared" si="227"/>
        <v>0</v>
      </c>
      <c r="AC205" s="95"/>
      <c r="AD205" s="95"/>
      <c r="AE205" s="198">
        <f t="shared" si="224"/>
        <v>0</v>
      </c>
      <c r="AF205" s="308">
        <f t="shared" si="225"/>
        <v>0</v>
      </c>
    </row>
    <row r="206" spans="2:32" hidden="1" outlineLevel="2">
      <c r="B206" s="133"/>
      <c r="C206" s="134" t="s">
        <v>1331</v>
      </c>
      <c r="D206" s="95"/>
      <c r="E206" s="95"/>
      <c r="F206" s="95"/>
      <c r="G206" s="95"/>
      <c r="H206" s="198">
        <f t="shared" si="219"/>
        <v>0</v>
      </c>
      <c r="I206" s="219"/>
      <c r="J206" s="95"/>
      <c r="K206" s="219"/>
      <c r="L206" s="219"/>
      <c r="M206" s="219"/>
      <c r="N206" s="219"/>
      <c r="O206" s="201">
        <f t="shared" si="220"/>
        <v>0</v>
      </c>
      <c r="P206" s="219"/>
      <c r="Q206" s="95"/>
      <c r="R206" s="219"/>
      <c r="S206" s="219"/>
      <c r="T206" s="219"/>
      <c r="U206" s="219"/>
      <c r="V206" s="201">
        <f t="shared" si="221"/>
        <v>0</v>
      </c>
      <c r="W206" s="200">
        <f t="shared" si="222"/>
        <v>0</v>
      </c>
      <c r="X206" s="308">
        <f t="shared" si="226"/>
        <v>0</v>
      </c>
      <c r="Y206" s="95"/>
      <c r="Z206" s="95"/>
      <c r="AA206" s="198">
        <f t="shared" si="223"/>
        <v>0</v>
      </c>
      <c r="AB206" s="308">
        <f t="shared" si="227"/>
        <v>0</v>
      </c>
      <c r="AC206" s="95"/>
      <c r="AD206" s="95"/>
      <c r="AE206" s="198">
        <f t="shared" si="224"/>
        <v>0</v>
      </c>
      <c r="AF206" s="308">
        <f t="shared" si="225"/>
        <v>0</v>
      </c>
    </row>
    <row r="207" spans="2:32" hidden="1" outlineLevel="2">
      <c r="B207" s="133"/>
      <c r="C207" s="134" t="s">
        <v>906</v>
      </c>
      <c r="D207" s="95"/>
      <c r="E207" s="95"/>
      <c r="F207" s="95"/>
      <c r="G207" s="95"/>
      <c r="H207" s="198">
        <f t="shared" si="219"/>
        <v>0</v>
      </c>
      <c r="I207" s="219"/>
      <c r="J207" s="95"/>
      <c r="K207" s="219"/>
      <c r="L207" s="219"/>
      <c r="M207" s="219"/>
      <c r="N207" s="219"/>
      <c r="O207" s="201">
        <f t="shared" si="220"/>
        <v>0</v>
      </c>
      <c r="P207" s="219"/>
      <c r="Q207" s="95"/>
      <c r="R207" s="219"/>
      <c r="S207" s="219"/>
      <c r="T207" s="219"/>
      <c r="U207" s="219"/>
      <c r="V207" s="201">
        <f t="shared" si="221"/>
        <v>0</v>
      </c>
      <c r="W207" s="200">
        <f t="shared" si="222"/>
        <v>0</v>
      </c>
      <c r="X207" s="308">
        <f t="shared" si="226"/>
        <v>0</v>
      </c>
      <c r="Y207" s="95"/>
      <c r="Z207" s="95"/>
      <c r="AA207" s="198">
        <f t="shared" si="223"/>
        <v>0</v>
      </c>
      <c r="AB207" s="308">
        <f t="shared" si="227"/>
        <v>0</v>
      </c>
      <c r="AC207" s="95"/>
      <c r="AD207" s="95"/>
      <c r="AE207" s="198">
        <f t="shared" si="224"/>
        <v>0</v>
      </c>
      <c r="AF207" s="308">
        <f t="shared" si="225"/>
        <v>0</v>
      </c>
    </row>
    <row r="208" spans="2:32" s="132" customFormat="1" hidden="1" outlineLevel="1">
      <c r="B208" s="135" t="s">
        <v>974</v>
      </c>
      <c r="C208" s="131" t="s">
        <v>1332</v>
      </c>
      <c r="D208" s="198">
        <f t="shared" ref="D208:W208" si="228">SUM(D209:D215)</f>
        <v>0</v>
      </c>
      <c r="E208" s="198">
        <f t="shared" si="228"/>
        <v>0</v>
      </c>
      <c r="F208" s="198">
        <f t="shared" si="228"/>
        <v>0</v>
      </c>
      <c r="G208" s="198">
        <f t="shared" si="228"/>
        <v>0</v>
      </c>
      <c r="H208" s="198">
        <f t="shared" si="228"/>
        <v>0</v>
      </c>
      <c r="I208" s="198">
        <f t="shared" si="228"/>
        <v>0</v>
      </c>
      <c r="J208" s="198">
        <f t="shared" si="228"/>
        <v>0</v>
      </c>
      <c r="K208" s="198">
        <f t="shared" si="228"/>
        <v>0</v>
      </c>
      <c r="L208" s="198">
        <f t="shared" si="228"/>
        <v>0</v>
      </c>
      <c r="M208" s="198">
        <f t="shared" si="228"/>
        <v>0</v>
      </c>
      <c r="N208" s="198">
        <f t="shared" si="228"/>
        <v>0</v>
      </c>
      <c r="O208" s="198">
        <f t="shared" si="228"/>
        <v>0</v>
      </c>
      <c r="P208" s="198">
        <f t="shared" si="228"/>
        <v>0</v>
      </c>
      <c r="Q208" s="198">
        <f t="shared" si="228"/>
        <v>0</v>
      </c>
      <c r="R208" s="198">
        <f t="shared" si="228"/>
        <v>0</v>
      </c>
      <c r="S208" s="198">
        <f t="shared" si="228"/>
        <v>0</v>
      </c>
      <c r="T208" s="198">
        <f t="shared" si="228"/>
        <v>0</v>
      </c>
      <c r="U208" s="198">
        <f t="shared" si="228"/>
        <v>0</v>
      </c>
      <c r="V208" s="198">
        <f t="shared" si="228"/>
        <v>0</v>
      </c>
      <c r="W208" s="198">
        <f t="shared" si="228"/>
        <v>0</v>
      </c>
      <c r="X208" s="199">
        <f t="shared" si="226"/>
        <v>0</v>
      </c>
      <c r="Y208" s="198">
        <f>SUM(Y209:Y215)</f>
        <v>0</v>
      </c>
      <c r="Z208" s="198">
        <f>SUM(Z209:Z215)</f>
        <v>0</v>
      </c>
      <c r="AA208" s="198">
        <f>SUM(AA209:AA215)</f>
        <v>0</v>
      </c>
      <c r="AB208" s="199">
        <f t="shared" si="227"/>
        <v>0</v>
      </c>
      <c r="AC208" s="198">
        <f>SUM(AC209:AC215)</f>
        <v>0</v>
      </c>
      <c r="AD208" s="198">
        <f>SUM(AD209:AD215)</f>
        <v>0</v>
      </c>
      <c r="AE208" s="198">
        <f>SUM(AE209:AE215)</f>
        <v>0</v>
      </c>
      <c r="AF208" s="199">
        <f>IF(AA208=0,0,AE208/AA208-1)</f>
        <v>0</v>
      </c>
    </row>
    <row r="209" spans="2:32" hidden="1" outlineLevel="2">
      <c r="B209" s="133"/>
      <c r="C209" s="134" t="s">
        <v>1333</v>
      </c>
      <c r="D209" s="95"/>
      <c r="E209" s="95"/>
      <c r="F209" s="95"/>
      <c r="G209" s="95"/>
      <c r="H209" s="198">
        <f t="shared" ref="H209:H215" si="229">SUM(D209:G209)</f>
        <v>0</v>
      </c>
      <c r="I209" s="219"/>
      <c r="J209" s="95"/>
      <c r="K209" s="219"/>
      <c r="L209" s="219"/>
      <c r="M209" s="219"/>
      <c r="N209" s="219"/>
      <c r="O209" s="201">
        <f t="shared" ref="O209:O224" si="230">SUM(I209:N209)</f>
        <v>0</v>
      </c>
      <c r="P209" s="219"/>
      <c r="Q209" s="95"/>
      <c r="R209" s="219"/>
      <c r="S209" s="219"/>
      <c r="T209" s="219"/>
      <c r="U209" s="219"/>
      <c r="V209" s="201">
        <f t="shared" ref="V209:V224" si="231">SUM(P209:U209)</f>
        <v>0</v>
      </c>
      <c r="W209" s="200">
        <f t="shared" ref="W209:W224" si="232">O209+V209</f>
        <v>0</v>
      </c>
      <c r="X209" s="308">
        <f t="shared" si="226"/>
        <v>0</v>
      </c>
      <c r="Y209" s="95"/>
      <c r="Z209" s="95"/>
      <c r="AA209" s="198">
        <f t="shared" ref="AA209:AA215" si="233">Y209+Z209</f>
        <v>0</v>
      </c>
      <c r="AB209" s="308">
        <f t="shared" si="227"/>
        <v>0</v>
      </c>
      <c r="AC209" s="95"/>
      <c r="AD209" s="95"/>
      <c r="AE209" s="198">
        <f t="shared" ref="AE209:AE215" si="234">AC209+AD209</f>
        <v>0</v>
      </c>
      <c r="AF209" s="308">
        <f t="shared" ref="AF209:AF230" si="235">IF(AA209=0,0,AE209/AA209-1)</f>
        <v>0</v>
      </c>
    </row>
    <row r="210" spans="2:32" hidden="1" outlineLevel="2">
      <c r="B210" s="133"/>
      <c r="C210" s="134" t="s">
        <v>1334</v>
      </c>
      <c r="D210" s="95"/>
      <c r="E210" s="95"/>
      <c r="F210" s="95"/>
      <c r="G210" s="95"/>
      <c r="H210" s="198">
        <f t="shared" si="229"/>
        <v>0</v>
      </c>
      <c r="I210" s="219"/>
      <c r="J210" s="95"/>
      <c r="K210" s="219"/>
      <c r="L210" s="219"/>
      <c r="M210" s="219"/>
      <c r="N210" s="219"/>
      <c r="O210" s="201">
        <f t="shared" si="230"/>
        <v>0</v>
      </c>
      <c r="P210" s="219"/>
      <c r="Q210" s="95"/>
      <c r="R210" s="219"/>
      <c r="S210" s="219"/>
      <c r="T210" s="219"/>
      <c r="U210" s="219"/>
      <c r="V210" s="201">
        <f t="shared" si="231"/>
        <v>0</v>
      </c>
      <c r="W210" s="200">
        <f t="shared" si="232"/>
        <v>0</v>
      </c>
      <c r="X210" s="308">
        <f t="shared" si="226"/>
        <v>0</v>
      </c>
      <c r="Y210" s="95"/>
      <c r="Z210" s="95"/>
      <c r="AA210" s="198">
        <f t="shared" si="233"/>
        <v>0</v>
      </c>
      <c r="AB210" s="308">
        <f t="shared" si="227"/>
        <v>0</v>
      </c>
      <c r="AC210" s="95"/>
      <c r="AD210" s="95"/>
      <c r="AE210" s="198">
        <f t="shared" si="234"/>
        <v>0</v>
      </c>
      <c r="AF210" s="308">
        <f t="shared" si="235"/>
        <v>0</v>
      </c>
    </row>
    <row r="211" spans="2:32" hidden="1" outlineLevel="2">
      <c r="B211" s="133"/>
      <c r="C211" s="134" t="s">
        <v>1335</v>
      </c>
      <c r="D211" s="95"/>
      <c r="E211" s="95"/>
      <c r="F211" s="95"/>
      <c r="G211" s="95"/>
      <c r="H211" s="198">
        <f t="shared" si="229"/>
        <v>0</v>
      </c>
      <c r="I211" s="219"/>
      <c r="J211" s="95"/>
      <c r="K211" s="219"/>
      <c r="L211" s="219"/>
      <c r="M211" s="219"/>
      <c r="N211" s="219"/>
      <c r="O211" s="201">
        <f t="shared" si="230"/>
        <v>0</v>
      </c>
      <c r="P211" s="219"/>
      <c r="Q211" s="95"/>
      <c r="R211" s="219"/>
      <c r="S211" s="219"/>
      <c r="T211" s="219"/>
      <c r="U211" s="219"/>
      <c r="V211" s="201">
        <f t="shared" si="231"/>
        <v>0</v>
      </c>
      <c r="W211" s="200">
        <f t="shared" si="232"/>
        <v>0</v>
      </c>
      <c r="X211" s="308">
        <f t="shared" si="226"/>
        <v>0</v>
      </c>
      <c r="Y211" s="95"/>
      <c r="Z211" s="95"/>
      <c r="AA211" s="198">
        <f t="shared" si="233"/>
        <v>0</v>
      </c>
      <c r="AB211" s="308">
        <f t="shared" si="227"/>
        <v>0</v>
      </c>
      <c r="AC211" s="95"/>
      <c r="AD211" s="95"/>
      <c r="AE211" s="198">
        <f t="shared" si="234"/>
        <v>0</v>
      </c>
      <c r="AF211" s="308">
        <f t="shared" si="235"/>
        <v>0</v>
      </c>
    </row>
    <row r="212" spans="2:32" hidden="1" outlineLevel="2">
      <c r="B212" s="133"/>
      <c r="C212" s="134" t="s">
        <v>1336</v>
      </c>
      <c r="D212" s="95"/>
      <c r="E212" s="95"/>
      <c r="F212" s="95"/>
      <c r="G212" s="95"/>
      <c r="H212" s="198">
        <f t="shared" si="229"/>
        <v>0</v>
      </c>
      <c r="I212" s="219"/>
      <c r="J212" s="95"/>
      <c r="K212" s="219"/>
      <c r="L212" s="219"/>
      <c r="M212" s="219"/>
      <c r="N212" s="219"/>
      <c r="O212" s="201">
        <f t="shared" si="230"/>
        <v>0</v>
      </c>
      <c r="P212" s="219"/>
      <c r="Q212" s="95"/>
      <c r="R212" s="219"/>
      <c r="S212" s="219"/>
      <c r="T212" s="219"/>
      <c r="U212" s="219"/>
      <c r="V212" s="201">
        <f t="shared" si="231"/>
        <v>0</v>
      </c>
      <c r="W212" s="200">
        <f t="shared" si="232"/>
        <v>0</v>
      </c>
      <c r="X212" s="308">
        <f t="shared" si="226"/>
        <v>0</v>
      </c>
      <c r="Y212" s="95"/>
      <c r="Z212" s="95"/>
      <c r="AA212" s="198">
        <f t="shared" si="233"/>
        <v>0</v>
      </c>
      <c r="AB212" s="308">
        <f t="shared" si="227"/>
        <v>0</v>
      </c>
      <c r="AC212" s="95"/>
      <c r="AD212" s="95"/>
      <c r="AE212" s="198">
        <f t="shared" si="234"/>
        <v>0</v>
      </c>
      <c r="AF212" s="308">
        <f t="shared" si="235"/>
        <v>0</v>
      </c>
    </row>
    <row r="213" spans="2:32" hidden="1" outlineLevel="2">
      <c r="B213" s="133"/>
      <c r="C213" s="134" t="s">
        <v>1337</v>
      </c>
      <c r="D213" s="95"/>
      <c r="E213" s="95"/>
      <c r="F213" s="95"/>
      <c r="G213" s="95"/>
      <c r="H213" s="198">
        <f t="shared" si="229"/>
        <v>0</v>
      </c>
      <c r="I213" s="219"/>
      <c r="J213" s="95"/>
      <c r="K213" s="219"/>
      <c r="L213" s="219"/>
      <c r="M213" s="219"/>
      <c r="N213" s="219"/>
      <c r="O213" s="201">
        <f t="shared" si="230"/>
        <v>0</v>
      </c>
      <c r="P213" s="219"/>
      <c r="Q213" s="95"/>
      <c r="R213" s="219"/>
      <c r="S213" s="219"/>
      <c r="T213" s="219"/>
      <c r="U213" s="219"/>
      <c r="V213" s="201">
        <f t="shared" si="231"/>
        <v>0</v>
      </c>
      <c r="W213" s="200">
        <f t="shared" si="232"/>
        <v>0</v>
      </c>
      <c r="X213" s="308">
        <f t="shared" si="226"/>
        <v>0</v>
      </c>
      <c r="Y213" s="95"/>
      <c r="Z213" s="95"/>
      <c r="AA213" s="198">
        <f t="shared" si="233"/>
        <v>0</v>
      </c>
      <c r="AB213" s="308">
        <f t="shared" si="227"/>
        <v>0</v>
      </c>
      <c r="AC213" s="95"/>
      <c r="AD213" s="95"/>
      <c r="AE213" s="198">
        <f t="shared" si="234"/>
        <v>0</v>
      </c>
      <c r="AF213" s="308">
        <f t="shared" si="235"/>
        <v>0</v>
      </c>
    </row>
    <row r="214" spans="2:32" hidden="1" outlineLevel="2">
      <c r="B214" s="133"/>
      <c r="C214" s="134" t="s">
        <v>1338</v>
      </c>
      <c r="D214" s="95"/>
      <c r="E214" s="95"/>
      <c r="F214" s="95"/>
      <c r="G214" s="95"/>
      <c r="H214" s="198">
        <f t="shared" si="229"/>
        <v>0</v>
      </c>
      <c r="I214" s="219"/>
      <c r="J214" s="95"/>
      <c r="K214" s="219"/>
      <c r="L214" s="219"/>
      <c r="M214" s="219"/>
      <c r="N214" s="219"/>
      <c r="O214" s="201">
        <f t="shared" si="230"/>
        <v>0</v>
      </c>
      <c r="P214" s="219"/>
      <c r="Q214" s="95"/>
      <c r="R214" s="219"/>
      <c r="S214" s="219"/>
      <c r="T214" s="219"/>
      <c r="U214" s="219"/>
      <c r="V214" s="201">
        <f t="shared" si="231"/>
        <v>0</v>
      </c>
      <c r="W214" s="200">
        <f t="shared" si="232"/>
        <v>0</v>
      </c>
      <c r="X214" s="308">
        <f t="shared" si="226"/>
        <v>0</v>
      </c>
      <c r="Y214" s="95"/>
      <c r="Z214" s="95"/>
      <c r="AA214" s="198">
        <f t="shared" si="233"/>
        <v>0</v>
      </c>
      <c r="AB214" s="308">
        <f t="shared" si="227"/>
        <v>0</v>
      </c>
      <c r="AC214" s="95"/>
      <c r="AD214" s="95"/>
      <c r="AE214" s="198">
        <f t="shared" si="234"/>
        <v>0</v>
      </c>
      <c r="AF214" s="308">
        <f t="shared" si="235"/>
        <v>0</v>
      </c>
    </row>
    <row r="215" spans="2:32" hidden="1" outlineLevel="2">
      <c r="B215" s="133"/>
      <c r="C215" s="134" t="s">
        <v>906</v>
      </c>
      <c r="D215" s="95"/>
      <c r="E215" s="95"/>
      <c r="F215" s="95"/>
      <c r="G215" s="95"/>
      <c r="H215" s="198">
        <f t="shared" si="229"/>
        <v>0</v>
      </c>
      <c r="I215" s="219"/>
      <c r="J215" s="95"/>
      <c r="K215" s="219"/>
      <c r="L215" s="219"/>
      <c r="M215" s="219"/>
      <c r="N215" s="219"/>
      <c r="O215" s="201">
        <f t="shared" si="230"/>
        <v>0</v>
      </c>
      <c r="P215" s="219"/>
      <c r="Q215" s="95"/>
      <c r="R215" s="219"/>
      <c r="S215" s="219"/>
      <c r="T215" s="219"/>
      <c r="U215" s="219"/>
      <c r="V215" s="201">
        <f t="shared" si="231"/>
        <v>0</v>
      </c>
      <c r="W215" s="200">
        <f t="shared" si="232"/>
        <v>0</v>
      </c>
      <c r="X215" s="308">
        <f t="shared" si="226"/>
        <v>0</v>
      </c>
      <c r="Y215" s="95"/>
      <c r="Z215" s="95"/>
      <c r="AA215" s="198">
        <f t="shared" si="233"/>
        <v>0</v>
      </c>
      <c r="AB215" s="308">
        <f t="shared" si="227"/>
        <v>0</v>
      </c>
      <c r="AC215" s="95"/>
      <c r="AD215" s="95"/>
      <c r="AE215" s="198">
        <f t="shared" si="234"/>
        <v>0</v>
      </c>
      <c r="AF215" s="308">
        <f t="shared" si="235"/>
        <v>0</v>
      </c>
    </row>
    <row r="216" spans="2:32" s="132" customFormat="1" hidden="1" outlineLevel="1">
      <c r="B216" s="315" t="s">
        <v>992</v>
      </c>
      <c r="C216" s="315" t="s">
        <v>715</v>
      </c>
      <c r="D216" s="198">
        <f t="shared" ref="D216:J216" si="236">SUM(D217:D219)</f>
        <v>0</v>
      </c>
      <c r="E216" s="198">
        <f t="shared" si="236"/>
        <v>0</v>
      </c>
      <c r="F216" s="198">
        <f t="shared" si="236"/>
        <v>0</v>
      </c>
      <c r="G216" s="198">
        <f t="shared" si="236"/>
        <v>0</v>
      </c>
      <c r="H216" s="198">
        <f t="shared" si="236"/>
        <v>0</v>
      </c>
      <c r="I216" s="198">
        <f t="shared" si="236"/>
        <v>0</v>
      </c>
      <c r="J216" s="198">
        <f t="shared" si="236"/>
        <v>0</v>
      </c>
      <c r="K216" s="198">
        <f>SUM(K217:K219)</f>
        <v>0</v>
      </c>
      <c r="L216" s="198">
        <f>SUM(L217:L219)</f>
        <v>0</v>
      </c>
      <c r="M216" s="198">
        <f>SUM(M217:M219)</f>
        <v>0</v>
      </c>
      <c r="N216" s="198">
        <f>SUM(N217:N219)</f>
        <v>0</v>
      </c>
      <c r="O216" s="198">
        <f t="shared" si="230"/>
        <v>0</v>
      </c>
      <c r="P216" s="198">
        <f t="shared" ref="P216:U216" si="237">SUM(P217:P219)</f>
        <v>0</v>
      </c>
      <c r="Q216" s="198">
        <f t="shared" si="237"/>
        <v>0</v>
      </c>
      <c r="R216" s="198">
        <f t="shared" si="237"/>
        <v>0</v>
      </c>
      <c r="S216" s="198">
        <f t="shared" si="237"/>
        <v>0</v>
      </c>
      <c r="T216" s="198">
        <f t="shared" si="237"/>
        <v>0</v>
      </c>
      <c r="U216" s="198">
        <f t="shared" si="237"/>
        <v>0</v>
      </c>
      <c r="V216" s="198">
        <f t="shared" si="231"/>
        <v>0</v>
      </c>
      <c r="W216" s="198">
        <f t="shared" si="232"/>
        <v>0</v>
      </c>
      <c r="X216" s="199">
        <f t="shared" si="226"/>
        <v>0</v>
      </c>
      <c r="Y216" s="198">
        <f>SUM(Y217:Y219)</f>
        <v>0</v>
      </c>
      <c r="Z216" s="198">
        <f>SUM(Z217:Z219)</f>
        <v>0</v>
      </c>
      <c r="AA216" s="198">
        <f>SUM(AA217:AA219)</f>
        <v>0</v>
      </c>
      <c r="AB216" s="199">
        <f t="shared" si="227"/>
        <v>0</v>
      </c>
      <c r="AC216" s="198">
        <f>SUM(AC217:AC219)</f>
        <v>0</v>
      </c>
      <c r="AD216" s="198">
        <f>SUM(AD217:AD219)</f>
        <v>0</v>
      </c>
      <c r="AE216" s="198">
        <f>SUM(AE217:AE219)</f>
        <v>0</v>
      </c>
      <c r="AF216" s="199">
        <f t="shared" si="235"/>
        <v>0</v>
      </c>
    </row>
    <row r="217" spans="2:32" hidden="1" outlineLevel="2">
      <c r="B217" s="133"/>
      <c r="C217" s="134" t="s">
        <v>1339</v>
      </c>
      <c r="D217" s="95"/>
      <c r="E217" s="95"/>
      <c r="F217" s="95"/>
      <c r="G217" s="95"/>
      <c r="H217" s="198">
        <f>SUM(D217:G217)</f>
        <v>0</v>
      </c>
      <c r="I217" s="219"/>
      <c r="J217" s="95"/>
      <c r="K217" s="219"/>
      <c r="L217" s="219"/>
      <c r="M217" s="219"/>
      <c r="N217" s="219"/>
      <c r="O217" s="201">
        <f t="shared" si="230"/>
        <v>0</v>
      </c>
      <c r="P217" s="219"/>
      <c r="Q217" s="95"/>
      <c r="R217" s="219"/>
      <c r="S217" s="219"/>
      <c r="T217" s="219"/>
      <c r="U217" s="219"/>
      <c r="V217" s="201">
        <f t="shared" si="231"/>
        <v>0</v>
      </c>
      <c r="W217" s="200">
        <f t="shared" si="232"/>
        <v>0</v>
      </c>
      <c r="X217" s="308">
        <f t="shared" si="226"/>
        <v>0</v>
      </c>
      <c r="Y217" s="95"/>
      <c r="Z217" s="95"/>
      <c r="AA217" s="198">
        <f>Y217+Z217</f>
        <v>0</v>
      </c>
      <c r="AB217" s="308">
        <f t="shared" si="227"/>
        <v>0</v>
      </c>
      <c r="AC217" s="95"/>
      <c r="AD217" s="95"/>
      <c r="AE217" s="198">
        <f>AC217+AD217</f>
        <v>0</v>
      </c>
      <c r="AF217" s="308">
        <f t="shared" si="235"/>
        <v>0</v>
      </c>
    </row>
    <row r="218" spans="2:32" s="132" customFormat="1" hidden="1" outlineLevel="2">
      <c r="B218" s="133"/>
      <c r="C218" s="134" t="s">
        <v>1340</v>
      </c>
      <c r="D218" s="95"/>
      <c r="E218" s="95"/>
      <c r="F218" s="95"/>
      <c r="G218" s="95"/>
      <c r="H218" s="198">
        <f>SUM(D218:G218)</f>
        <v>0</v>
      </c>
      <c r="I218" s="219"/>
      <c r="J218" s="95"/>
      <c r="K218" s="219"/>
      <c r="L218" s="219"/>
      <c r="M218" s="219"/>
      <c r="N218" s="219"/>
      <c r="O218" s="201">
        <f t="shared" si="230"/>
        <v>0</v>
      </c>
      <c r="P218" s="219"/>
      <c r="Q218" s="95"/>
      <c r="R218" s="219"/>
      <c r="S218" s="219"/>
      <c r="T218" s="219"/>
      <c r="U218" s="219"/>
      <c r="V218" s="201">
        <f t="shared" si="231"/>
        <v>0</v>
      </c>
      <c r="W218" s="200">
        <f t="shared" si="232"/>
        <v>0</v>
      </c>
      <c r="X218" s="308">
        <f t="shared" si="226"/>
        <v>0</v>
      </c>
      <c r="Y218" s="95"/>
      <c r="Z218" s="95"/>
      <c r="AA218" s="198">
        <f>Y218+Z218</f>
        <v>0</v>
      </c>
      <c r="AB218" s="308">
        <f t="shared" si="227"/>
        <v>0</v>
      </c>
      <c r="AC218" s="95"/>
      <c r="AD218" s="95"/>
      <c r="AE218" s="198">
        <f>AC218+AD218</f>
        <v>0</v>
      </c>
      <c r="AF218" s="308">
        <f t="shared" si="235"/>
        <v>0</v>
      </c>
    </row>
    <row r="219" spans="2:32" hidden="1" outlineLevel="2">
      <c r="B219" s="133"/>
      <c r="C219" s="134" t="s">
        <v>683</v>
      </c>
      <c r="D219" s="95"/>
      <c r="E219" s="95"/>
      <c r="F219" s="95"/>
      <c r="G219" s="95"/>
      <c r="H219" s="198">
        <f>SUM(D219:G219)</f>
        <v>0</v>
      </c>
      <c r="I219" s="219"/>
      <c r="J219" s="95"/>
      <c r="K219" s="219"/>
      <c r="L219" s="219"/>
      <c r="M219" s="219"/>
      <c r="N219" s="219"/>
      <c r="O219" s="201">
        <f t="shared" si="230"/>
        <v>0</v>
      </c>
      <c r="P219" s="219"/>
      <c r="Q219" s="95"/>
      <c r="R219" s="219"/>
      <c r="S219" s="219"/>
      <c r="T219" s="219"/>
      <c r="U219" s="219"/>
      <c r="V219" s="201">
        <f t="shared" si="231"/>
        <v>0</v>
      </c>
      <c r="W219" s="200">
        <f t="shared" si="232"/>
        <v>0</v>
      </c>
      <c r="X219" s="308">
        <f t="shared" si="226"/>
        <v>0</v>
      </c>
      <c r="Y219" s="95"/>
      <c r="Z219" s="95"/>
      <c r="AA219" s="198">
        <f>Y219+Z219</f>
        <v>0</v>
      </c>
      <c r="AB219" s="308">
        <f t="shared" si="227"/>
        <v>0</v>
      </c>
      <c r="AC219" s="95"/>
      <c r="AD219" s="95"/>
      <c r="AE219" s="198">
        <f>AC219+AD219</f>
        <v>0</v>
      </c>
      <c r="AF219" s="308">
        <f t="shared" si="235"/>
        <v>0</v>
      </c>
    </row>
    <row r="220" spans="2:32" hidden="1" outlineLevel="1">
      <c r="B220" s="316" t="s">
        <v>976</v>
      </c>
      <c r="C220" s="316" t="s">
        <v>716</v>
      </c>
      <c r="D220" s="198">
        <f t="shared" ref="D220:N220" si="238">SUM(D221:D224)</f>
        <v>0</v>
      </c>
      <c r="E220" s="198">
        <f t="shared" si="238"/>
        <v>0</v>
      </c>
      <c r="F220" s="198">
        <f t="shared" si="238"/>
        <v>0</v>
      </c>
      <c r="G220" s="198">
        <f t="shared" si="238"/>
        <v>0</v>
      </c>
      <c r="H220" s="198">
        <f t="shared" si="238"/>
        <v>0</v>
      </c>
      <c r="I220" s="198">
        <f t="shared" si="238"/>
        <v>0</v>
      </c>
      <c r="J220" s="198">
        <f t="shared" si="238"/>
        <v>0</v>
      </c>
      <c r="K220" s="198">
        <f t="shared" si="238"/>
        <v>0</v>
      </c>
      <c r="L220" s="198">
        <f t="shared" si="238"/>
        <v>0</v>
      </c>
      <c r="M220" s="198">
        <f t="shared" si="238"/>
        <v>0</v>
      </c>
      <c r="N220" s="198">
        <f t="shared" si="238"/>
        <v>0</v>
      </c>
      <c r="O220" s="198">
        <f t="shared" si="230"/>
        <v>0</v>
      </c>
      <c r="P220" s="198">
        <f t="shared" ref="P220:U220" si="239">SUM(P221:P224)</f>
        <v>0</v>
      </c>
      <c r="Q220" s="198">
        <f t="shared" si="239"/>
        <v>0</v>
      </c>
      <c r="R220" s="198">
        <f t="shared" si="239"/>
        <v>0</v>
      </c>
      <c r="S220" s="198">
        <f t="shared" si="239"/>
        <v>0</v>
      </c>
      <c r="T220" s="198">
        <f t="shared" si="239"/>
        <v>0</v>
      </c>
      <c r="U220" s="198">
        <f t="shared" si="239"/>
        <v>0</v>
      </c>
      <c r="V220" s="198">
        <f t="shared" si="231"/>
        <v>0</v>
      </c>
      <c r="W220" s="198">
        <f t="shared" si="232"/>
        <v>0</v>
      </c>
      <c r="X220" s="199">
        <f t="shared" si="226"/>
        <v>0</v>
      </c>
      <c r="Y220" s="198">
        <f>SUM(Y221:Y224)</f>
        <v>0</v>
      </c>
      <c r="Z220" s="198">
        <f>SUM(Z221:Z224)</f>
        <v>0</v>
      </c>
      <c r="AA220" s="198">
        <f>SUM(AA221:AA224)</f>
        <v>0</v>
      </c>
      <c r="AB220" s="199">
        <f t="shared" si="227"/>
        <v>0</v>
      </c>
      <c r="AC220" s="198">
        <f>SUM(AC221:AC224)</f>
        <v>0</v>
      </c>
      <c r="AD220" s="198">
        <f>SUM(AD221:AD224)</f>
        <v>0</v>
      </c>
      <c r="AE220" s="198">
        <f>SUM(AE221:AE224)</f>
        <v>0</v>
      </c>
      <c r="AF220" s="199">
        <f t="shared" si="235"/>
        <v>0</v>
      </c>
    </row>
    <row r="221" spans="2:32" hidden="1" outlineLevel="2">
      <c r="B221" s="317"/>
      <c r="C221" s="134" t="s">
        <v>1321</v>
      </c>
      <c r="D221" s="95"/>
      <c r="E221" s="95"/>
      <c r="F221" s="95"/>
      <c r="G221" s="95"/>
      <c r="H221" s="198">
        <f>SUM(D221:G221)</f>
        <v>0</v>
      </c>
      <c r="I221" s="219"/>
      <c r="J221" s="95"/>
      <c r="K221" s="219"/>
      <c r="L221" s="219"/>
      <c r="M221" s="219"/>
      <c r="N221" s="219"/>
      <c r="O221" s="201">
        <f t="shared" si="230"/>
        <v>0</v>
      </c>
      <c r="P221" s="219"/>
      <c r="Q221" s="95"/>
      <c r="R221" s="219"/>
      <c r="S221" s="219"/>
      <c r="T221" s="219"/>
      <c r="U221" s="219"/>
      <c r="V221" s="201">
        <f t="shared" si="231"/>
        <v>0</v>
      </c>
      <c r="W221" s="200">
        <f t="shared" si="232"/>
        <v>0</v>
      </c>
      <c r="X221" s="308">
        <f t="shared" si="226"/>
        <v>0</v>
      </c>
      <c r="Y221" s="95"/>
      <c r="Z221" s="95"/>
      <c r="AA221" s="198">
        <f>Y221+Z221</f>
        <v>0</v>
      </c>
      <c r="AB221" s="308">
        <f t="shared" si="227"/>
        <v>0</v>
      </c>
      <c r="AC221" s="95"/>
      <c r="AD221" s="95"/>
      <c r="AE221" s="198">
        <f>AC221+AD221</f>
        <v>0</v>
      </c>
      <c r="AF221" s="308">
        <f t="shared" si="235"/>
        <v>0</v>
      </c>
    </row>
    <row r="222" spans="2:32" hidden="1" outlineLevel="2">
      <c r="B222" s="317"/>
      <c r="C222" s="134" t="s">
        <v>1111</v>
      </c>
      <c r="D222" s="95"/>
      <c r="E222" s="95"/>
      <c r="F222" s="95"/>
      <c r="G222" s="95"/>
      <c r="H222" s="198">
        <f>SUM(D222:G222)</f>
        <v>0</v>
      </c>
      <c r="I222" s="219"/>
      <c r="J222" s="95"/>
      <c r="K222" s="219"/>
      <c r="L222" s="219"/>
      <c r="M222" s="219"/>
      <c r="N222" s="219"/>
      <c r="O222" s="201">
        <f t="shared" si="230"/>
        <v>0</v>
      </c>
      <c r="P222" s="219"/>
      <c r="Q222" s="95"/>
      <c r="R222" s="219"/>
      <c r="S222" s="219"/>
      <c r="T222" s="219"/>
      <c r="U222" s="219"/>
      <c r="V222" s="201">
        <f t="shared" si="231"/>
        <v>0</v>
      </c>
      <c r="W222" s="200">
        <f t="shared" si="232"/>
        <v>0</v>
      </c>
      <c r="X222" s="308">
        <f t="shared" si="226"/>
        <v>0</v>
      </c>
      <c r="Y222" s="95"/>
      <c r="Z222" s="95"/>
      <c r="AA222" s="198">
        <f>Y222+Z222</f>
        <v>0</v>
      </c>
      <c r="AB222" s="308">
        <f t="shared" si="227"/>
        <v>0</v>
      </c>
      <c r="AC222" s="95"/>
      <c r="AD222" s="95"/>
      <c r="AE222" s="198">
        <f>AC222+AD222</f>
        <v>0</v>
      </c>
      <c r="AF222" s="308">
        <f t="shared" si="235"/>
        <v>0</v>
      </c>
    </row>
    <row r="223" spans="2:32" s="136" customFormat="1" hidden="1" outlineLevel="2">
      <c r="B223" s="317"/>
      <c r="C223" s="134" t="s">
        <v>1323</v>
      </c>
      <c r="D223" s="95"/>
      <c r="E223" s="95"/>
      <c r="F223" s="95"/>
      <c r="G223" s="95"/>
      <c r="H223" s="198">
        <f>SUM(D223:G223)</f>
        <v>0</v>
      </c>
      <c r="I223" s="219"/>
      <c r="J223" s="95"/>
      <c r="K223" s="219"/>
      <c r="L223" s="219"/>
      <c r="M223" s="219"/>
      <c r="N223" s="219"/>
      <c r="O223" s="201">
        <f t="shared" si="230"/>
        <v>0</v>
      </c>
      <c r="P223" s="219"/>
      <c r="Q223" s="95"/>
      <c r="R223" s="219"/>
      <c r="S223" s="219"/>
      <c r="T223" s="219"/>
      <c r="U223" s="219"/>
      <c r="V223" s="201">
        <f t="shared" si="231"/>
        <v>0</v>
      </c>
      <c r="W223" s="200">
        <f t="shared" si="232"/>
        <v>0</v>
      </c>
      <c r="X223" s="308">
        <f t="shared" si="226"/>
        <v>0</v>
      </c>
      <c r="Y223" s="95"/>
      <c r="Z223" s="95"/>
      <c r="AA223" s="198">
        <f>Y223+Z223</f>
        <v>0</v>
      </c>
      <c r="AB223" s="308">
        <f t="shared" si="227"/>
        <v>0</v>
      </c>
      <c r="AC223" s="95"/>
      <c r="AD223" s="95"/>
      <c r="AE223" s="198">
        <f>AC223+AD223</f>
        <v>0</v>
      </c>
      <c r="AF223" s="308">
        <f t="shared" si="235"/>
        <v>0</v>
      </c>
    </row>
    <row r="224" spans="2:32" s="136" customFormat="1" hidden="1" outlineLevel="2">
      <c r="B224" s="317"/>
      <c r="C224" s="134" t="s">
        <v>683</v>
      </c>
      <c r="D224" s="95"/>
      <c r="E224" s="95"/>
      <c r="F224" s="95"/>
      <c r="G224" s="95"/>
      <c r="H224" s="198">
        <f>SUM(D224:G224)</f>
        <v>0</v>
      </c>
      <c r="I224" s="219"/>
      <c r="J224" s="219"/>
      <c r="K224" s="219"/>
      <c r="L224" s="219"/>
      <c r="M224" s="219"/>
      <c r="N224" s="219"/>
      <c r="O224" s="201">
        <f t="shared" si="230"/>
        <v>0</v>
      </c>
      <c r="P224" s="219"/>
      <c r="Q224" s="219"/>
      <c r="R224" s="219"/>
      <c r="S224" s="219"/>
      <c r="T224" s="219"/>
      <c r="U224" s="219"/>
      <c r="V224" s="201">
        <f t="shared" si="231"/>
        <v>0</v>
      </c>
      <c r="W224" s="200">
        <f t="shared" si="232"/>
        <v>0</v>
      </c>
      <c r="X224" s="308">
        <f t="shared" si="226"/>
        <v>0</v>
      </c>
      <c r="Y224" s="95"/>
      <c r="Z224" s="95"/>
      <c r="AA224" s="198">
        <f>Y224+Z224</f>
        <v>0</v>
      </c>
      <c r="AB224" s="308">
        <f t="shared" si="227"/>
        <v>0</v>
      </c>
      <c r="AC224" s="95"/>
      <c r="AD224" s="95"/>
      <c r="AE224" s="198">
        <f>AC224+AD224</f>
        <v>0</v>
      </c>
      <c r="AF224" s="308">
        <f t="shared" si="235"/>
        <v>0</v>
      </c>
    </row>
    <row r="225" spans="2:32" s="136" customFormat="1" hidden="1" outlineLevel="1">
      <c r="B225" s="135" t="s">
        <v>977</v>
      </c>
      <c r="C225" s="318" t="s">
        <v>1341</v>
      </c>
      <c r="D225" s="198">
        <f>SUM(D226:D227)</f>
        <v>0</v>
      </c>
      <c r="E225" s="198">
        <f t="shared" ref="E225:W225" si="240">SUM(E226:E227)</f>
        <v>0</v>
      </c>
      <c r="F225" s="198">
        <f t="shared" si="240"/>
        <v>0</v>
      </c>
      <c r="G225" s="198">
        <f t="shared" si="240"/>
        <v>0</v>
      </c>
      <c r="H225" s="198">
        <f t="shared" si="240"/>
        <v>0</v>
      </c>
      <c r="I225" s="198">
        <f t="shared" si="240"/>
        <v>0</v>
      </c>
      <c r="J225" s="198">
        <f t="shared" si="240"/>
        <v>0</v>
      </c>
      <c r="K225" s="198">
        <f t="shared" si="240"/>
        <v>0</v>
      </c>
      <c r="L225" s="198">
        <f t="shared" si="240"/>
        <v>0</v>
      </c>
      <c r="M225" s="198">
        <f t="shared" si="240"/>
        <v>0</v>
      </c>
      <c r="N225" s="198">
        <f t="shared" si="240"/>
        <v>0</v>
      </c>
      <c r="O225" s="198">
        <f t="shared" si="240"/>
        <v>0</v>
      </c>
      <c r="P225" s="198">
        <f t="shared" si="240"/>
        <v>0</v>
      </c>
      <c r="Q225" s="198">
        <f t="shared" si="240"/>
        <v>0</v>
      </c>
      <c r="R225" s="198">
        <f t="shared" si="240"/>
        <v>0</v>
      </c>
      <c r="S225" s="198">
        <f t="shared" si="240"/>
        <v>0</v>
      </c>
      <c r="T225" s="198">
        <f t="shared" si="240"/>
        <v>0</v>
      </c>
      <c r="U225" s="198">
        <f t="shared" si="240"/>
        <v>0</v>
      </c>
      <c r="V225" s="198">
        <f t="shared" si="240"/>
        <v>0</v>
      </c>
      <c r="W225" s="198">
        <f t="shared" si="240"/>
        <v>0</v>
      </c>
      <c r="X225" s="199">
        <f t="shared" si="226"/>
        <v>0</v>
      </c>
      <c r="Y225" s="198">
        <f>SUM(Y226:Y227)</f>
        <v>0</v>
      </c>
      <c r="Z225" s="198">
        <f>SUM(Z226:Z227)</f>
        <v>0</v>
      </c>
      <c r="AA225" s="198">
        <f>SUM(AA226:AA227)</f>
        <v>0</v>
      </c>
      <c r="AB225" s="199">
        <f t="shared" si="227"/>
        <v>0</v>
      </c>
      <c r="AC225" s="198">
        <f>SUM(AC226:AC227)</f>
        <v>0</v>
      </c>
      <c r="AD225" s="198">
        <f>SUM(AD226:AD227)</f>
        <v>0</v>
      </c>
      <c r="AE225" s="198">
        <f>SUM(AE226:AE227)</f>
        <v>0</v>
      </c>
      <c r="AF225" s="199">
        <f t="shared" si="235"/>
        <v>0</v>
      </c>
    </row>
    <row r="226" spans="2:32" s="136" customFormat="1" hidden="1" outlineLevel="2">
      <c r="B226" s="317"/>
      <c r="C226" s="247" t="s">
        <v>1112</v>
      </c>
      <c r="D226" s="95"/>
      <c r="E226" s="95"/>
      <c r="F226" s="95"/>
      <c r="G226" s="95"/>
      <c r="H226" s="198">
        <f>SUM(D226:G226)</f>
        <v>0</v>
      </c>
      <c r="I226" s="219"/>
      <c r="J226" s="219"/>
      <c r="K226" s="219"/>
      <c r="L226" s="219"/>
      <c r="M226" s="219"/>
      <c r="N226" s="219"/>
      <c r="O226" s="201">
        <f>SUM(I226:N226)</f>
        <v>0</v>
      </c>
      <c r="P226" s="219"/>
      <c r="Q226" s="219"/>
      <c r="R226" s="219"/>
      <c r="S226" s="219"/>
      <c r="T226" s="219"/>
      <c r="U226" s="219"/>
      <c r="V226" s="201">
        <f>SUM(P226:U226)</f>
        <v>0</v>
      </c>
      <c r="W226" s="200">
        <f>O226+V226</f>
        <v>0</v>
      </c>
      <c r="X226" s="308">
        <f t="shared" si="226"/>
        <v>0</v>
      </c>
      <c r="Y226" s="95"/>
      <c r="Z226" s="95"/>
      <c r="AA226" s="198">
        <f>Y226+Z226</f>
        <v>0</v>
      </c>
      <c r="AB226" s="308">
        <f t="shared" si="227"/>
        <v>0</v>
      </c>
      <c r="AC226" s="95"/>
      <c r="AD226" s="95"/>
      <c r="AE226" s="198">
        <f>AC226+AD226</f>
        <v>0</v>
      </c>
      <c r="AF226" s="308">
        <f t="shared" si="235"/>
        <v>0</v>
      </c>
    </row>
    <row r="227" spans="2:32" s="136" customFormat="1" hidden="1" outlineLevel="2">
      <c r="B227" s="317"/>
      <c r="C227" s="247" t="s">
        <v>1343</v>
      </c>
      <c r="D227" s="95"/>
      <c r="E227" s="95"/>
      <c r="F227" s="95"/>
      <c r="G227" s="95"/>
      <c r="H227" s="198">
        <f>SUM(D227:G227)</f>
        <v>0</v>
      </c>
      <c r="I227" s="219"/>
      <c r="J227" s="219"/>
      <c r="K227" s="219"/>
      <c r="L227" s="219"/>
      <c r="M227" s="219"/>
      <c r="N227" s="219"/>
      <c r="O227" s="201">
        <f>SUM(I227:N227)</f>
        <v>0</v>
      </c>
      <c r="P227" s="219"/>
      <c r="Q227" s="219"/>
      <c r="R227" s="219"/>
      <c r="S227" s="219"/>
      <c r="T227" s="219"/>
      <c r="U227" s="219"/>
      <c r="V227" s="201">
        <f>SUM(P227:U227)</f>
        <v>0</v>
      </c>
      <c r="W227" s="200">
        <f>O227+V227</f>
        <v>0</v>
      </c>
      <c r="X227" s="308">
        <f t="shared" si="226"/>
        <v>0</v>
      </c>
      <c r="Y227" s="95"/>
      <c r="Z227" s="95"/>
      <c r="AA227" s="198">
        <f>Y227+Z227</f>
        <v>0</v>
      </c>
      <c r="AB227" s="308">
        <f t="shared" si="227"/>
        <v>0</v>
      </c>
      <c r="AC227" s="95"/>
      <c r="AD227" s="95"/>
      <c r="AE227" s="198">
        <f>AC227+AD227</f>
        <v>0</v>
      </c>
      <c r="AF227" s="308">
        <f t="shared" si="235"/>
        <v>0</v>
      </c>
    </row>
    <row r="228" spans="2:32" s="136" customFormat="1" hidden="1" outlineLevel="2">
      <c r="B228" s="135" t="s">
        <v>1497</v>
      </c>
      <c r="C228" s="543" t="s">
        <v>1486</v>
      </c>
      <c r="D228" s="198">
        <f t="shared" ref="D228:W228" si="241">D229</f>
        <v>0</v>
      </c>
      <c r="E228" s="198">
        <f t="shared" si="241"/>
        <v>0</v>
      </c>
      <c r="F228" s="198">
        <f t="shared" si="241"/>
        <v>0</v>
      </c>
      <c r="G228" s="198">
        <f t="shared" si="241"/>
        <v>0</v>
      </c>
      <c r="H228" s="198">
        <f t="shared" si="241"/>
        <v>0</v>
      </c>
      <c r="I228" s="198">
        <f t="shared" si="241"/>
        <v>0</v>
      </c>
      <c r="J228" s="198">
        <f t="shared" si="241"/>
        <v>0</v>
      </c>
      <c r="K228" s="198">
        <f t="shared" si="241"/>
        <v>0</v>
      </c>
      <c r="L228" s="198">
        <f t="shared" si="241"/>
        <v>0</v>
      </c>
      <c r="M228" s="198">
        <f t="shared" si="241"/>
        <v>0</v>
      </c>
      <c r="N228" s="198">
        <f t="shared" si="241"/>
        <v>0</v>
      </c>
      <c r="O228" s="198">
        <f t="shared" si="241"/>
        <v>0</v>
      </c>
      <c r="P228" s="198">
        <f t="shared" si="241"/>
        <v>0</v>
      </c>
      <c r="Q228" s="198">
        <f t="shared" si="241"/>
        <v>0</v>
      </c>
      <c r="R228" s="198">
        <f t="shared" si="241"/>
        <v>0</v>
      </c>
      <c r="S228" s="198">
        <f t="shared" si="241"/>
        <v>0</v>
      </c>
      <c r="T228" s="198">
        <f t="shared" si="241"/>
        <v>0</v>
      </c>
      <c r="U228" s="198">
        <f t="shared" si="241"/>
        <v>0</v>
      </c>
      <c r="V228" s="198">
        <f t="shared" si="241"/>
        <v>0</v>
      </c>
      <c r="W228" s="198">
        <f t="shared" si="241"/>
        <v>0</v>
      </c>
      <c r="X228" s="308">
        <f t="shared" si="226"/>
        <v>0</v>
      </c>
      <c r="Y228" s="198">
        <f>Y229</f>
        <v>0</v>
      </c>
      <c r="Z228" s="198">
        <f>Z229</f>
        <v>0</v>
      </c>
      <c r="AA228" s="198">
        <f>AA229</f>
        <v>0</v>
      </c>
      <c r="AB228" s="308">
        <f t="shared" si="227"/>
        <v>0</v>
      </c>
      <c r="AC228" s="198">
        <f>AC229</f>
        <v>0</v>
      </c>
      <c r="AD228" s="198">
        <f>AD229</f>
        <v>0</v>
      </c>
      <c r="AE228" s="198">
        <f>AE229</f>
        <v>0</v>
      </c>
      <c r="AF228" s="308">
        <f t="shared" si="235"/>
        <v>0</v>
      </c>
    </row>
    <row r="229" spans="2:32" s="136" customFormat="1" hidden="1" outlineLevel="2">
      <c r="B229" s="317"/>
      <c r="C229" s="247" t="s">
        <v>1493</v>
      </c>
      <c r="D229" s="95"/>
      <c r="E229" s="95"/>
      <c r="F229" s="95"/>
      <c r="G229" s="95"/>
      <c r="H229" s="198">
        <f>SUM(D229:G229)</f>
        <v>0</v>
      </c>
      <c r="I229" s="219"/>
      <c r="J229" s="219"/>
      <c r="K229" s="219"/>
      <c r="L229" s="219"/>
      <c r="M229" s="219"/>
      <c r="N229" s="219"/>
      <c r="O229" s="201">
        <f>SUM(I229:N229)</f>
        <v>0</v>
      </c>
      <c r="P229" s="219"/>
      <c r="Q229" s="219"/>
      <c r="R229" s="219"/>
      <c r="S229" s="219"/>
      <c r="T229" s="219"/>
      <c r="U229" s="219"/>
      <c r="V229" s="201">
        <f>SUM(P229:U229)</f>
        <v>0</v>
      </c>
      <c r="W229" s="200">
        <f>O229+V229</f>
        <v>0</v>
      </c>
      <c r="X229" s="308">
        <f t="shared" si="226"/>
        <v>0</v>
      </c>
      <c r="Y229" s="95"/>
      <c r="Z229" s="95"/>
      <c r="AA229" s="198">
        <f>Y229+Z229</f>
        <v>0</v>
      </c>
      <c r="AB229" s="308">
        <f t="shared" si="227"/>
        <v>0</v>
      </c>
      <c r="AC229" s="95"/>
      <c r="AD229" s="95"/>
      <c r="AE229" s="198">
        <f>AC229+AD229</f>
        <v>0</v>
      </c>
      <c r="AF229" s="308">
        <f t="shared" si="235"/>
        <v>0</v>
      </c>
    </row>
    <row r="230" spans="2:32" s="136" customFormat="1" hidden="1" outlineLevel="1">
      <c r="B230" s="135" t="s">
        <v>978</v>
      </c>
      <c r="C230" s="135"/>
      <c r="D230" s="198">
        <f>D172+D188+D208+D216+D220+D225+D228</f>
        <v>0</v>
      </c>
      <c r="E230" s="198">
        <f t="shared" ref="E230:W230" si="242">E172+E188+E208+E216+E220+E225+E228</f>
        <v>0</v>
      </c>
      <c r="F230" s="198">
        <f t="shared" si="242"/>
        <v>0</v>
      </c>
      <c r="G230" s="198">
        <f t="shared" si="242"/>
        <v>0</v>
      </c>
      <c r="H230" s="198">
        <f t="shared" si="242"/>
        <v>0</v>
      </c>
      <c r="I230" s="198">
        <f t="shared" si="242"/>
        <v>0</v>
      </c>
      <c r="J230" s="198">
        <f t="shared" si="242"/>
        <v>0</v>
      </c>
      <c r="K230" s="198">
        <f t="shared" si="242"/>
        <v>0</v>
      </c>
      <c r="L230" s="198">
        <f t="shared" si="242"/>
        <v>0</v>
      </c>
      <c r="M230" s="198">
        <f t="shared" si="242"/>
        <v>0</v>
      </c>
      <c r="N230" s="198">
        <f t="shared" si="242"/>
        <v>0</v>
      </c>
      <c r="O230" s="198">
        <f t="shared" si="242"/>
        <v>0</v>
      </c>
      <c r="P230" s="198">
        <f t="shared" si="242"/>
        <v>0</v>
      </c>
      <c r="Q230" s="198">
        <f t="shared" si="242"/>
        <v>0</v>
      </c>
      <c r="R230" s="198">
        <f t="shared" si="242"/>
        <v>0</v>
      </c>
      <c r="S230" s="198">
        <f t="shared" si="242"/>
        <v>0</v>
      </c>
      <c r="T230" s="198">
        <f t="shared" si="242"/>
        <v>0</v>
      </c>
      <c r="U230" s="198">
        <f t="shared" si="242"/>
        <v>0</v>
      </c>
      <c r="V230" s="198">
        <f t="shared" si="242"/>
        <v>0</v>
      </c>
      <c r="W230" s="198">
        <f t="shared" si="242"/>
        <v>0</v>
      </c>
      <c r="X230" s="199">
        <f t="shared" si="226"/>
        <v>0</v>
      </c>
      <c r="Y230" s="198">
        <f>Y172+Y188+Y208+Y216+Y220+Y225+Y228</f>
        <v>0</v>
      </c>
      <c r="Z230" s="198">
        <f>Z172+Z188+Z208+Z216+Z220+Z225+Z228</f>
        <v>0</v>
      </c>
      <c r="AA230" s="198">
        <f>AA172+AA188+AA208+AA216+AA220+AA225+AA228</f>
        <v>0</v>
      </c>
      <c r="AB230" s="199">
        <f t="shared" si="227"/>
        <v>0</v>
      </c>
      <c r="AC230" s="198">
        <f>AC172+AC188+AC208+AC216+AC220+AC225+AC228</f>
        <v>0</v>
      </c>
      <c r="AD230" s="198">
        <f>AD172+AD188+AD208+AD216+AD220+AD225+AD228</f>
        <v>0</v>
      </c>
      <c r="AE230" s="198">
        <f>AE172+AE188+AE208+AE216+AE220+AE225+AE228</f>
        <v>0</v>
      </c>
      <c r="AF230" s="199">
        <f t="shared" si="235"/>
        <v>0</v>
      </c>
    </row>
    <row r="231" spans="2:32" s="136" customFormat="1" hidden="1" outlineLevel="1">
      <c r="B231" s="246"/>
      <c r="C231" s="152"/>
      <c r="D231" s="364"/>
      <c r="E231" s="364"/>
      <c r="F231" s="364"/>
      <c r="G231" s="364"/>
      <c r="H231" s="364"/>
      <c r="I231" s="364"/>
      <c r="J231" s="364"/>
      <c r="K231" s="364"/>
      <c r="L231" s="364"/>
      <c r="M231" s="364"/>
      <c r="N231" s="364"/>
      <c r="O231" s="364"/>
      <c r="P231" s="364"/>
      <c r="Q231" s="364"/>
      <c r="R231" s="364"/>
      <c r="S231" s="364"/>
      <c r="T231" s="364"/>
      <c r="U231" s="364"/>
      <c r="V231" s="364"/>
      <c r="W231" s="364"/>
      <c r="X231" s="364"/>
      <c r="Y231" s="364"/>
      <c r="Z231" s="364"/>
      <c r="AA231" s="364"/>
      <c r="AB231" s="364"/>
      <c r="AC231" s="364"/>
      <c r="AD231" s="364"/>
      <c r="AE231" s="364"/>
      <c r="AF231" s="364"/>
    </row>
    <row r="232" spans="2:32" s="144" customFormat="1" hidden="1" outlineLevel="1">
      <c r="B232" s="246"/>
      <c r="C232" s="246"/>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c r="AA232" s="120"/>
      <c r="AB232" s="120"/>
      <c r="AC232" s="120"/>
      <c r="AD232" s="120"/>
      <c r="AE232" s="120"/>
    </row>
    <row r="233" spans="2:32" s="136" customFormat="1" hidden="1" outlineLevel="1">
      <c r="B233" s="148" t="s">
        <v>669</v>
      </c>
      <c r="C233" s="123"/>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c r="AA233" s="120"/>
      <c r="AB233" s="120"/>
      <c r="AC233" s="120"/>
      <c r="AD233" s="120"/>
      <c r="AE233" s="120"/>
    </row>
    <row r="234" spans="2:32" s="136" customFormat="1" hidden="1" outlineLevel="1">
      <c r="B234" s="149" t="s">
        <v>1169</v>
      </c>
      <c r="C234" s="123"/>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c r="AA234" s="120"/>
      <c r="AB234" s="120"/>
      <c r="AC234" s="120"/>
      <c r="AD234" s="120"/>
      <c r="AE234" s="120"/>
    </row>
    <row r="235" spans="2:32" s="136" customFormat="1" hidden="1" outlineLevel="1">
      <c r="B235" s="780" t="s">
        <v>980</v>
      </c>
      <c r="C235" s="780"/>
    </row>
    <row r="236" spans="2:32" s="136" customFormat="1" hidden="1" outlineLevel="1">
      <c r="B236" s="146"/>
      <c r="C236" s="146"/>
      <c r="D236" s="95"/>
      <c r="E236" s="95"/>
      <c r="F236" s="95"/>
      <c r="G236" s="95"/>
      <c r="H236" s="200">
        <f t="shared" ref="H236:H245" si="243">SUM(D236:G236)</f>
        <v>0</v>
      </c>
      <c r="I236" s="95"/>
      <c r="J236" s="95"/>
      <c r="K236" s="95"/>
      <c r="L236" s="95"/>
      <c r="M236" s="95"/>
      <c r="N236" s="95"/>
      <c r="O236" s="201">
        <f t="shared" ref="O236:O245" si="244">SUM(I236:N236)</f>
        <v>0</v>
      </c>
      <c r="P236" s="95"/>
      <c r="Q236" s="95"/>
      <c r="R236" s="95"/>
      <c r="S236" s="95"/>
      <c r="T236" s="95"/>
      <c r="U236" s="95"/>
      <c r="V236" s="201">
        <f t="shared" ref="V236:V245" si="245">SUM(P236:U236)</f>
        <v>0</v>
      </c>
      <c r="W236" s="200">
        <f t="shared" ref="W236:W245" si="246">O236+V236</f>
        <v>0</v>
      </c>
      <c r="X236" s="308">
        <f t="shared" ref="X236:X246" si="247">IF(H236=0,0,W236/H236-1)</f>
        <v>0</v>
      </c>
      <c r="Y236" s="96"/>
      <c r="Z236" s="96"/>
      <c r="AA236" s="198">
        <f>Y236+Z236</f>
        <v>0</v>
      </c>
      <c r="AB236" s="308">
        <f t="shared" ref="AB236:AB246" si="248">IF(W236=0,0,AA236/W236-1)</f>
        <v>0</v>
      </c>
      <c r="AC236" s="96"/>
      <c r="AD236" s="96"/>
      <c r="AE236" s="198">
        <f>AC236+AD236</f>
        <v>0</v>
      </c>
      <c r="AF236" s="308">
        <f t="shared" ref="AF236:AF246" si="249">IF(AA236=0,0,AE236/AA236-1)</f>
        <v>0</v>
      </c>
    </row>
    <row r="237" spans="2:32" s="136" customFormat="1" hidden="1" outlineLevel="1">
      <c r="B237" s="146"/>
      <c r="C237" s="146"/>
      <c r="D237" s="95"/>
      <c r="E237" s="95"/>
      <c r="F237" s="95"/>
      <c r="G237" s="95"/>
      <c r="H237" s="200">
        <f t="shared" si="243"/>
        <v>0</v>
      </c>
      <c r="I237" s="95"/>
      <c r="J237" s="95"/>
      <c r="K237" s="95"/>
      <c r="L237" s="95"/>
      <c r="M237" s="95"/>
      <c r="N237" s="95"/>
      <c r="O237" s="201">
        <f t="shared" si="244"/>
        <v>0</v>
      </c>
      <c r="P237" s="95"/>
      <c r="Q237" s="95"/>
      <c r="R237" s="95"/>
      <c r="S237" s="95"/>
      <c r="T237" s="95"/>
      <c r="U237" s="95"/>
      <c r="V237" s="201">
        <f t="shared" si="245"/>
        <v>0</v>
      </c>
      <c r="W237" s="200">
        <f t="shared" si="246"/>
        <v>0</v>
      </c>
      <c r="X237" s="308">
        <f t="shared" si="247"/>
        <v>0</v>
      </c>
      <c r="Y237" s="96"/>
      <c r="Z237" s="96"/>
      <c r="AA237" s="198">
        <f t="shared" ref="AA237:AA245" si="250">Y237+Z237</f>
        <v>0</v>
      </c>
      <c r="AB237" s="308">
        <f t="shared" si="248"/>
        <v>0</v>
      </c>
      <c r="AC237" s="96"/>
      <c r="AD237" s="96"/>
      <c r="AE237" s="198">
        <f t="shared" ref="AE237:AE245" si="251">AC237+AD237</f>
        <v>0</v>
      </c>
      <c r="AF237" s="308">
        <f t="shared" si="249"/>
        <v>0</v>
      </c>
    </row>
    <row r="238" spans="2:32" s="136" customFormat="1" hidden="1" outlineLevel="1">
      <c r="B238" s="146"/>
      <c r="C238" s="146"/>
      <c r="D238" s="95"/>
      <c r="E238" s="95"/>
      <c r="F238" s="95"/>
      <c r="G238" s="95"/>
      <c r="H238" s="200">
        <f t="shared" si="243"/>
        <v>0</v>
      </c>
      <c r="I238" s="95"/>
      <c r="J238" s="95"/>
      <c r="K238" s="95"/>
      <c r="L238" s="95"/>
      <c r="M238" s="95"/>
      <c r="N238" s="95"/>
      <c r="O238" s="201">
        <f t="shared" si="244"/>
        <v>0</v>
      </c>
      <c r="P238" s="95"/>
      <c r="Q238" s="95"/>
      <c r="R238" s="95"/>
      <c r="S238" s="95"/>
      <c r="T238" s="95"/>
      <c r="U238" s="95"/>
      <c r="V238" s="201">
        <f t="shared" si="245"/>
        <v>0</v>
      </c>
      <c r="W238" s="200">
        <f t="shared" si="246"/>
        <v>0</v>
      </c>
      <c r="X238" s="308">
        <f t="shared" si="247"/>
        <v>0</v>
      </c>
      <c r="Y238" s="96"/>
      <c r="Z238" s="96"/>
      <c r="AA238" s="198">
        <f t="shared" si="250"/>
        <v>0</v>
      </c>
      <c r="AB238" s="308">
        <f t="shared" si="248"/>
        <v>0</v>
      </c>
      <c r="AC238" s="96"/>
      <c r="AD238" s="96"/>
      <c r="AE238" s="198">
        <f t="shared" si="251"/>
        <v>0</v>
      </c>
      <c r="AF238" s="308">
        <f t="shared" si="249"/>
        <v>0</v>
      </c>
    </row>
    <row r="239" spans="2:32" s="144" customFormat="1" hidden="1" outlineLevel="1">
      <c r="B239" s="146"/>
      <c r="C239" s="146"/>
      <c r="D239" s="95"/>
      <c r="E239" s="95"/>
      <c r="F239" s="95"/>
      <c r="G239" s="95"/>
      <c r="H239" s="200">
        <f t="shared" si="243"/>
        <v>0</v>
      </c>
      <c r="I239" s="95"/>
      <c r="J239" s="95"/>
      <c r="K239" s="95"/>
      <c r="L239" s="95"/>
      <c r="M239" s="95"/>
      <c r="N239" s="95"/>
      <c r="O239" s="201">
        <f t="shared" si="244"/>
        <v>0</v>
      </c>
      <c r="P239" s="95"/>
      <c r="Q239" s="95"/>
      <c r="R239" s="95"/>
      <c r="S239" s="95"/>
      <c r="T239" s="95"/>
      <c r="U239" s="95"/>
      <c r="V239" s="201">
        <f t="shared" si="245"/>
        <v>0</v>
      </c>
      <c r="W239" s="200">
        <f t="shared" si="246"/>
        <v>0</v>
      </c>
      <c r="X239" s="308">
        <f t="shared" si="247"/>
        <v>0</v>
      </c>
      <c r="Y239" s="96"/>
      <c r="Z239" s="96"/>
      <c r="AA239" s="198">
        <f t="shared" si="250"/>
        <v>0</v>
      </c>
      <c r="AB239" s="308">
        <f t="shared" si="248"/>
        <v>0</v>
      </c>
      <c r="AC239" s="96"/>
      <c r="AD239" s="96"/>
      <c r="AE239" s="198">
        <f t="shared" si="251"/>
        <v>0</v>
      </c>
      <c r="AF239" s="308">
        <f t="shared" si="249"/>
        <v>0</v>
      </c>
    </row>
    <row r="240" spans="2:32" hidden="1" outlineLevel="1">
      <c r="B240" s="146"/>
      <c r="C240" s="146"/>
      <c r="D240" s="95"/>
      <c r="E240" s="95"/>
      <c r="F240" s="95"/>
      <c r="G240" s="95"/>
      <c r="H240" s="200">
        <f t="shared" si="243"/>
        <v>0</v>
      </c>
      <c r="I240" s="95"/>
      <c r="J240" s="95"/>
      <c r="K240" s="95"/>
      <c r="L240" s="95"/>
      <c r="M240" s="95"/>
      <c r="N240" s="95"/>
      <c r="O240" s="201">
        <f t="shared" si="244"/>
        <v>0</v>
      </c>
      <c r="P240" s="95"/>
      <c r="Q240" s="95"/>
      <c r="R240" s="95"/>
      <c r="S240" s="95"/>
      <c r="T240" s="95"/>
      <c r="U240" s="95"/>
      <c r="V240" s="201">
        <f t="shared" si="245"/>
        <v>0</v>
      </c>
      <c r="W240" s="200">
        <f t="shared" si="246"/>
        <v>0</v>
      </c>
      <c r="X240" s="308">
        <f t="shared" si="247"/>
        <v>0</v>
      </c>
      <c r="Y240" s="96"/>
      <c r="Z240" s="96"/>
      <c r="AA240" s="198">
        <f t="shared" si="250"/>
        <v>0</v>
      </c>
      <c r="AB240" s="308">
        <f t="shared" si="248"/>
        <v>0</v>
      </c>
      <c r="AC240" s="96"/>
      <c r="AD240" s="96"/>
      <c r="AE240" s="198">
        <f t="shared" si="251"/>
        <v>0</v>
      </c>
      <c r="AF240" s="308">
        <f t="shared" si="249"/>
        <v>0</v>
      </c>
    </row>
    <row r="241" spans="1:32" s="136" customFormat="1" hidden="1" outlineLevel="1">
      <c r="B241" s="146"/>
      <c r="C241" s="146"/>
      <c r="D241" s="95"/>
      <c r="E241" s="95"/>
      <c r="F241" s="95"/>
      <c r="G241" s="95"/>
      <c r="H241" s="200">
        <f t="shared" si="243"/>
        <v>0</v>
      </c>
      <c r="I241" s="95"/>
      <c r="J241" s="95"/>
      <c r="K241" s="95"/>
      <c r="L241" s="95"/>
      <c r="M241" s="95"/>
      <c r="N241" s="95"/>
      <c r="O241" s="201">
        <f t="shared" si="244"/>
        <v>0</v>
      </c>
      <c r="P241" s="95"/>
      <c r="Q241" s="95"/>
      <c r="R241" s="95"/>
      <c r="S241" s="95"/>
      <c r="T241" s="95"/>
      <c r="U241" s="95"/>
      <c r="V241" s="201">
        <f t="shared" si="245"/>
        <v>0</v>
      </c>
      <c r="W241" s="200">
        <f t="shared" si="246"/>
        <v>0</v>
      </c>
      <c r="X241" s="308">
        <f t="shared" si="247"/>
        <v>0</v>
      </c>
      <c r="Y241" s="96"/>
      <c r="Z241" s="96"/>
      <c r="AA241" s="198">
        <f t="shared" si="250"/>
        <v>0</v>
      </c>
      <c r="AB241" s="308">
        <f t="shared" si="248"/>
        <v>0</v>
      </c>
      <c r="AC241" s="96"/>
      <c r="AD241" s="96"/>
      <c r="AE241" s="198">
        <f t="shared" si="251"/>
        <v>0</v>
      </c>
      <c r="AF241" s="308">
        <f t="shared" si="249"/>
        <v>0</v>
      </c>
    </row>
    <row r="242" spans="1:32" s="136" customFormat="1" hidden="1" outlineLevel="1">
      <c r="B242" s="146"/>
      <c r="C242" s="146"/>
      <c r="D242" s="95"/>
      <c r="E242" s="95"/>
      <c r="F242" s="95"/>
      <c r="G242" s="95"/>
      <c r="H242" s="200">
        <f t="shared" si="243"/>
        <v>0</v>
      </c>
      <c r="I242" s="95"/>
      <c r="J242" s="95"/>
      <c r="K242" s="95"/>
      <c r="L242" s="95"/>
      <c r="M242" s="95"/>
      <c r="N242" s="95"/>
      <c r="O242" s="201">
        <f t="shared" si="244"/>
        <v>0</v>
      </c>
      <c r="P242" s="95"/>
      <c r="Q242" s="95"/>
      <c r="R242" s="95"/>
      <c r="S242" s="95"/>
      <c r="T242" s="95"/>
      <c r="U242" s="95"/>
      <c r="V242" s="201">
        <f t="shared" si="245"/>
        <v>0</v>
      </c>
      <c r="W242" s="200">
        <f t="shared" si="246"/>
        <v>0</v>
      </c>
      <c r="X242" s="308">
        <f t="shared" si="247"/>
        <v>0</v>
      </c>
      <c r="Y242" s="96"/>
      <c r="Z242" s="96"/>
      <c r="AA242" s="198">
        <f t="shared" si="250"/>
        <v>0</v>
      </c>
      <c r="AB242" s="308">
        <f t="shared" si="248"/>
        <v>0</v>
      </c>
      <c r="AC242" s="96"/>
      <c r="AD242" s="96"/>
      <c r="AE242" s="198">
        <f t="shared" si="251"/>
        <v>0</v>
      </c>
      <c r="AF242" s="308">
        <f t="shared" si="249"/>
        <v>0</v>
      </c>
    </row>
    <row r="243" spans="1:32" s="136" customFormat="1" hidden="1" outlineLevel="1">
      <c r="B243" s="146"/>
      <c r="C243" s="146"/>
      <c r="D243" s="95"/>
      <c r="E243" s="95"/>
      <c r="F243" s="95"/>
      <c r="G243" s="95"/>
      <c r="H243" s="200">
        <f t="shared" si="243"/>
        <v>0</v>
      </c>
      <c r="I243" s="95"/>
      <c r="J243" s="95"/>
      <c r="K243" s="95"/>
      <c r="L243" s="95"/>
      <c r="M243" s="95"/>
      <c r="N243" s="95"/>
      <c r="O243" s="201">
        <f t="shared" si="244"/>
        <v>0</v>
      </c>
      <c r="P243" s="95"/>
      <c r="Q243" s="95"/>
      <c r="R243" s="95"/>
      <c r="S243" s="95"/>
      <c r="T243" s="95"/>
      <c r="U243" s="95"/>
      <c r="V243" s="201">
        <f t="shared" si="245"/>
        <v>0</v>
      </c>
      <c r="W243" s="200">
        <f t="shared" si="246"/>
        <v>0</v>
      </c>
      <c r="X243" s="308">
        <f t="shared" si="247"/>
        <v>0</v>
      </c>
      <c r="Y243" s="96"/>
      <c r="Z243" s="96"/>
      <c r="AA243" s="198">
        <f t="shared" si="250"/>
        <v>0</v>
      </c>
      <c r="AB243" s="308">
        <f t="shared" si="248"/>
        <v>0</v>
      </c>
      <c r="AC243" s="96"/>
      <c r="AD243" s="96"/>
      <c r="AE243" s="198">
        <f t="shared" si="251"/>
        <v>0</v>
      </c>
      <c r="AF243" s="308">
        <f t="shared" si="249"/>
        <v>0</v>
      </c>
    </row>
    <row r="244" spans="1:32" s="144" customFormat="1" hidden="1" outlineLevel="1">
      <c r="B244" s="146"/>
      <c r="C244" s="146"/>
      <c r="D244" s="95"/>
      <c r="E244" s="95"/>
      <c r="F244" s="95"/>
      <c r="G244" s="95"/>
      <c r="H244" s="200">
        <f t="shared" si="243"/>
        <v>0</v>
      </c>
      <c r="I244" s="95"/>
      <c r="J244" s="95"/>
      <c r="K244" s="95"/>
      <c r="L244" s="95"/>
      <c r="M244" s="95"/>
      <c r="N244" s="95"/>
      <c r="O244" s="201">
        <f t="shared" si="244"/>
        <v>0</v>
      </c>
      <c r="P244" s="95"/>
      <c r="Q244" s="95"/>
      <c r="R244" s="95"/>
      <c r="S244" s="95"/>
      <c r="T244" s="95"/>
      <c r="U244" s="95"/>
      <c r="V244" s="201">
        <f t="shared" si="245"/>
        <v>0</v>
      </c>
      <c r="W244" s="200">
        <f t="shared" si="246"/>
        <v>0</v>
      </c>
      <c r="X244" s="308">
        <f t="shared" si="247"/>
        <v>0</v>
      </c>
      <c r="Y244" s="96"/>
      <c r="Z244" s="96"/>
      <c r="AA244" s="198">
        <f t="shared" si="250"/>
        <v>0</v>
      </c>
      <c r="AB244" s="308">
        <f t="shared" si="248"/>
        <v>0</v>
      </c>
      <c r="AC244" s="96"/>
      <c r="AD244" s="96"/>
      <c r="AE244" s="198">
        <f t="shared" si="251"/>
        <v>0</v>
      </c>
      <c r="AF244" s="308">
        <f t="shared" si="249"/>
        <v>0</v>
      </c>
    </row>
    <row r="245" spans="1:32" hidden="1" outlineLevel="1">
      <c r="B245" s="146"/>
      <c r="C245" s="146"/>
      <c r="D245" s="95"/>
      <c r="E245" s="95"/>
      <c r="F245" s="95"/>
      <c r="G245" s="95"/>
      <c r="H245" s="200">
        <f t="shared" si="243"/>
        <v>0</v>
      </c>
      <c r="I245" s="95"/>
      <c r="J245" s="95"/>
      <c r="K245" s="95"/>
      <c r="L245" s="95"/>
      <c r="M245" s="95"/>
      <c r="N245" s="95"/>
      <c r="O245" s="201">
        <f t="shared" si="244"/>
        <v>0</v>
      </c>
      <c r="P245" s="95"/>
      <c r="Q245" s="95"/>
      <c r="R245" s="95"/>
      <c r="S245" s="95"/>
      <c r="T245" s="95"/>
      <c r="U245" s="95"/>
      <c r="V245" s="201">
        <f t="shared" si="245"/>
        <v>0</v>
      </c>
      <c r="W245" s="200">
        <f t="shared" si="246"/>
        <v>0</v>
      </c>
      <c r="X245" s="308">
        <f t="shared" si="247"/>
        <v>0</v>
      </c>
      <c r="Y245" s="96"/>
      <c r="Z245" s="96"/>
      <c r="AA245" s="198">
        <f t="shared" si="250"/>
        <v>0</v>
      </c>
      <c r="AB245" s="308">
        <f t="shared" si="248"/>
        <v>0</v>
      </c>
      <c r="AC245" s="96"/>
      <c r="AD245" s="96"/>
      <c r="AE245" s="198">
        <f t="shared" si="251"/>
        <v>0</v>
      </c>
      <c r="AF245" s="308">
        <f t="shared" si="249"/>
        <v>0</v>
      </c>
    </row>
    <row r="246" spans="1:32" hidden="1" outlineLevel="1">
      <c r="B246" s="781" t="s">
        <v>609</v>
      </c>
      <c r="C246" s="781"/>
      <c r="D246" s="198">
        <f t="shared" ref="D246:W246" si="252">SUM(D236:D245)</f>
        <v>0</v>
      </c>
      <c r="E246" s="198">
        <f t="shared" si="252"/>
        <v>0</v>
      </c>
      <c r="F246" s="198">
        <f t="shared" si="252"/>
        <v>0</v>
      </c>
      <c r="G246" s="198">
        <f t="shared" si="252"/>
        <v>0</v>
      </c>
      <c r="H246" s="198">
        <f t="shared" si="252"/>
        <v>0</v>
      </c>
      <c r="I246" s="198">
        <f t="shared" si="252"/>
        <v>0</v>
      </c>
      <c r="J246" s="198">
        <f t="shared" si="252"/>
        <v>0</v>
      </c>
      <c r="K246" s="198">
        <f t="shared" si="252"/>
        <v>0</v>
      </c>
      <c r="L246" s="198">
        <f t="shared" si="252"/>
        <v>0</v>
      </c>
      <c r="M246" s="198">
        <f t="shared" si="252"/>
        <v>0</v>
      </c>
      <c r="N246" s="198">
        <f t="shared" si="252"/>
        <v>0</v>
      </c>
      <c r="O246" s="198">
        <f t="shared" si="252"/>
        <v>0</v>
      </c>
      <c r="P246" s="198">
        <f t="shared" si="252"/>
        <v>0</v>
      </c>
      <c r="Q246" s="198">
        <f t="shared" si="252"/>
        <v>0</v>
      </c>
      <c r="R246" s="198">
        <f t="shared" si="252"/>
        <v>0</v>
      </c>
      <c r="S246" s="198">
        <f t="shared" si="252"/>
        <v>0</v>
      </c>
      <c r="T246" s="198">
        <f t="shared" si="252"/>
        <v>0</v>
      </c>
      <c r="U246" s="198">
        <f t="shared" si="252"/>
        <v>0</v>
      </c>
      <c r="V246" s="198">
        <f t="shared" si="252"/>
        <v>0</v>
      </c>
      <c r="W246" s="198">
        <f t="shared" si="252"/>
        <v>0</v>
      </c>
      <c r="X246" s="209">
        <f t="shared" si="247"/>
        <v>0</v>
      </c>
      <c r="Y246" s="198">
        <f>SUM(Y236:Y245)</f>
        <v>0</v>
      </c>
      <c r="Z246" s="198">
        <f>SUM(Z236:Z245)</f>
        <v>0</v>
      </c>
      <c r="AA246" s="198">
        <f>SUM(AA236:AA245)</f>
        <v>0</v>
      </c>
      <c r="AB246" s="209">
        <f t="shared" si="248"/>
        <v>0</v>
      </c>
      <c r="AC246" s="198">
        <f>SUM(AC236:AC245)</f>
        <v>0</v>
      </c>
      <c r="AD246" s="198">
        <f>SUM(AD236:AD245)</f>
        <v>0</v>
      </c>
      <c r="AE246" s="198">
        <f>SUM(AE236:AE245)</f>
        <v>0</v>
      </c>
      <c r="AF246" s="209">
        <f t="shared" si="249"/>
        <v>0</v>
      </c>
    </row>
    <row r="247" spans="1:32" hidden="1" outlineLevel="1">
      <c r="B247" s="138"/>
      <c r="C247" s="138"/>
      <c r="D247" s="150"/>
      <c r="E247" s="150"/>
      <c r="F247" s="150"/>
      <c r="G247" s="150"/>
      <c r="H247" s="150"/>
      <c r="I247" s="150"/>
      <c r="J247" s="150"/>
      <c r="K247" s="150"/>
      <c r="L247" s="150"/>
      <c r="M247" s="150"/>
      <c r="N247" s="150"/>
      <c r="O247" s="150"/>
      <c r="P247" s="150"/>
      <c r="Q247" s="150"/>
      <c r="R247" s="150"/>
      <c r="S247" s="150"/>
      <c r="T247" s="150"/>
      <c r="U247" s="150"/>
      <c r="V247" s="150"/>
      <c r="W247" s="150"/>
      <c r="X247" s="136"/>
      <c r="Y247" s="136"/>
      <c r="Z247" s="136"/>
      <c r="AA247" s="150"/>
      <c r="AB247" s="150"/>
      <c r="AC247" s="150"/>
      <c r="AD247" s="150"/>
      <c r="AE247" s="150"/>
      <c r="AF247" s="136"/>
    </row>
    <row r="248" spans="1:32" hidden="1" outlineLevel="1">
      <c r="B248" s="152"/>
      <c r="C248" s="152" t="s">
        <v>611</v>
      </c>
      <c r="D248" s="153">
        <f t="shared" ref="D248:AE248" si="253">D187+D207+D215+D219+D224-D246</f>
        <v>0</v>
      </c>
      <c r="E248" s="153">
        <f t="shared" si="253"/>
        <v>0</v>
      </c>
      <c r="F248" s="153">
        <f t="shared" si="253"/>
        <v>0</v>
      </c>
      <c r="G248" s="153">
        <f t="shared" si="253"/>
        <v>0</v>
      </c>
      <c r="H248" s="153">
        <f t="shared" si="253"/>
        <v>0</v>
      </c>
      <c r="I248" s="153">
        <f t="shared" si="253"/>
        <v>0</v>
      </c>
      <c r="J248" s="153">
        <f t="shared" si="253"/>
        <v>0</v>
      </c>
      <c r="K248" s="153">
        <f t="shared" si="253"/>
        <v>0</v>
      </c>
      <c r="L248" s="153">
        <f t="shared" si="253"/>
        <v>0</v>
      </c>
      <c r="M248" s="153">
        <f t="shared" si="253"/>
        <v>0</v>
      </c>
      <c r="N248" s="153">
        <f t="shared" si="253"/>
        <v>0</v>
      </c>
      <c r="O248" s="153">
        <f t="shared" si="253"/>
        <v>0</v>
      </c>
      <c r="P248" s="153">
        <f t="shared" si="253"/>
        <v>0</v>
      </c>
      <c r="Q248" s="153">
        <f t="shared" si="253"/>
        <v>0</v>
      </c>
      <c r="R248" s="153">
        <f t="shared" si="253"/>
        <v>0</v>
      </c>
      <c r="S248" s="153">
        <f t="shared" si="253"/>
        <v>0</v>
      </c>
      <c r="T248" s="153">
        <f t="shared" si="253"/>
        <v>0</v>
      </c>
      <c r="U248" s="153">
        <f t="shared" si="253"/>
        <v>0</v>
      </c>
      <c r="V248" s="153">
        <f t="shared" si="253"/>
        <v>0</v>
      </c>
      <c r="W248" s="153">
        <f t="shared" si="253"/>
        <v>0</v>
      </c>
      <c r="X248" s="153"/>
      <c r="Y248" s="153">
        <f t="shared" si="253"/>
        <v>0</v>
      </c>
      <c r="Z248" s="153">
        <f t="shared" si="253"/>
        <v>0</v>
      </c>
      <c r="AA248" s="153">
        <f t="shared" si="253"/>
        <v>0</v>
      </c>
      <c r="AB248" s="153"/>
      <c r="AC248" s="153">
        <f t="shared" si="253"/>
        <v>0</v>
      </c>
      <c r="AD248" s="153">
        <f t="shared" si="253"/>
        <v>0</v>
      </c>
      <c r="AE248" s="153">
        <f t="shared" si="253"/>
        <v>0</v>
      </c>
      <c r="AF248" s="151"/>
    </row>
    <row r="249" spans="1:32" collapsed="1">
      <c r="B249" s="152"/>
      <c r="C249" s="152"/>
      <c r="D249" s="153"/>
      <c r="E249" s="153"/>
      <c r="F249" s="153"/>
      <c r="G249" s="153"/>
      <c r="H249" s="153"/>
      <c r="I249" s="153"/>
      <c r="J249" s="153"/>
      <c r="K249" s="153"/>
      <c r="L249" s="153"/>
      <c r="M249" s="153"/>
      <c r="N249" s="153"/>
      <c r="O249" s="153"/>
      <c r="P249" s="153"/>
      <c r="Q249" s="153"/>
      <c r="R249" s="153"/>
      <c r="S249" s="153"/>
      <c r="T249" s="153"/>
      <c r="U249" s="153"/>
      <c r="V249" s="153"/>
      <c r="W249" s="151"/>
      <c r="X249" s="153"/>
      <c r="Y249" s="153"/>
      <c r="Z249" s="153"/>
      <c r="AA249" s="151"/>
      <c r="AB249" s="153"/>
      <c r="AC249" s="153"/>
      <c r="AD249" s="153"/>
      <c r="AE249" s="151"/>
    </row>
    <row r="250" spans="1:32">
      <c r="B250" s="544" t="s">
        <v>1488</v>
      </c>
    </row>
    <row r="251" spans="1:32" s="126" customFormat="1">
      <c r="A251" s="125"/>
      <c r="B251" s="784" t="s">
        <v>942</v>
      </c>
      <c r="C251" s="785"/>
      <c r="D251" s="769" t="s">
        <v>1347</v>
      </c>
      <c r="E251" s="770"/>
      <c r="F251" s="770"/>
      <c r="G251" s="771"/>
      <c r="H251" s="540" t="s">
        <v>1347</v>
      </c>
      <c r="I251" s="772" t="s">
        <v>1466</v>
      </c>
      <c r="J251" s="773"/>
      <c r="K251" s="773"/>
      <c r="L251" s="773"/>
      <c r="M251" s="773"/>
      <c r="N251" s="773"/>
      <c r="O251" s="774"/>
      <c r="P251" s="772" t="s">
        <v>1466</v>
      </c>
      <c r="Q251" s="773"/>
      <c r="R251" s="773"/>
      <c r="S251" s="773"/>
      <c r="T251" s="773"/>
      <c r="U251" s="773"/>
      <c r="V251" s="774"/>
      <c r="W251" s="493" t="s">
        <v>1466</v>
      </c>
      <c r="X251" s="104" t="s">
        <v>722</v>
      </c>
      <c r="Y251" s="493" t="s">
        <v>1457</v>
      </c>
      <c r="Z251" s="493" t="s">
        <v>1457</v>
      </c>
      <c r="AA251" s="493" t="s">
        <v>1458</v>
      </c>
      <c r="AB251" s="104" t="s">
        <v>1480</v>
      </c>
      <c r="AC251" s="493" t="s">
        <v>1456</v>
      </c>
      <c r="AD251" s="493" t="s">
        <v>1456</v>
      </c>
      <c r="AE251" s="493" t="s">
        <v>1457</v>
      </c>
      <c r="AF251" s="104" t="s">
        <v>1478</v>
      </c>
    </row>
    <row r="252" spans="1:32" s="128" customFormat="1">
      <c r="A252" s="127"/>
      <c r="B252" s="786"/>
      <c r="C252" s="787"/>
      <c r="D252" s="100" t="s">
        <v>644</v>
      </c>
      <c r="E252" s="101" t="s">
        <v>645</v>
      </c>
      <c r="F252" s="101" t="s">
        <v>646</v>
      </c>
      <c r="G252" s="101" t="s">
        <v>647</v>
      </c>
      <c r="H252" s="102" t="s">
        <v>648</v>
      </c>
      <c r="I252" s="101" t="s">
        <v>649</v>
      </c>
      <c r="J252" s="101" t="s">
        <v>650</v>
      </c>
      <c r="K252" s="101" t="s">
        <v>651</v>
      </c>
      <c r="L252" s="101" t="s">
        <v>652</v>
      </c>
      <c r="M252" s="101" t="s">
        <v>653</v>
      </c>
      <c r="N252" s="101" t="s">
        <v>654</v>
      </c>
      <c r="O252" s="101" t="s">
        <v>660</v>
      </c>
      <c r="P252" s="101" t="s">
        <v>655</v>
      </c>
      <c r="Q252" s="101" t="s">
        <v>656</v>
      </c>
      <c r="R252" s="101" t="s">
        <v>657</v>
      </c>
      <c r="S252" s="101" t="s">
        <v>658</v>
      </c>
      <c r="T252" s="101" t="s">
        <v>646</v>
      </c>
      <c r="U252" s="101" t="s">
        <v>647</v>
      </c>
      <c r="V252" s="103" t="s">
        <v>661</v>
      </c>
      <c r="W252" s="103" t="s">
        <v>648</v>
      </c>
      <c r="X252" s="104" t="s">
        <v>608</v>
      </c>
      <c r="Y252" s="103" t="s">
        <v>1424</v>
      </c>
      <c r="Z252" s="103" t="s">
        <v>661</v>
      </c>
      <c r="AA252" s="103" t="s">
        <v>648</v>
      </c>
      <c r="AB252" s="104" t="s">
        <v>608</v>
      </c>
      <c r="AC252" s="103" t="s">
        <v>1424</v>
      </c>
      <c r="AD252" s="103" t="s">
        <v>661</v>
      </c>
      <c r="AE252" s="103" t="s">
        <v>648</v>
      </c>
      <c r="AF252" s="104" t="s">
        <v>608</v>
      </c>
    </row>
    <row r="253" spans="1:32" s="132" customFormat="1" hidden="1" outlineLevel="1">
      <c r="A253" s="129"/>
      <c r="B253" s="130" t="s">
        <v>943</v>
      </c>
      <c r="C253" s="131" t="s">
        <v>898</v>
      </c>
      <c r="D253" s="198">
        <f>SUM(D254:D268)</f>
        <v>0</v>
      </c>
      <c r="E253" s="198">
        <f>SUM(E254:E268)</f>
        <v>0</v>
      </c>
      <c r="F253" s="198">
        <f>SUM(F254:F268)</f>
        <v>0</v>
      </c>
      <c r="G253" s="198">
        <f>SUM(G254:G268)</f>
        <v>0</v>
      </c>
      <c r="H253" s="198">
        <f>SUM(H254:H268)</f>
        <v>0</v>
      </c>
      <c r="I253" s="198">
        <f t="shared" ref="I253:W253" si="254">SUM(I254:I268)</f>
        <v>0</v>
      </c>
      <c r="J253" s="198">
        <f t="shared" si="254"/>
        <v>0</v>
      </c>
      <c r="K253" s="198">
        <f t="shared" si="254"/>
        <v>0</v>
      </c>
      <c r="L253" s="198">
        <f t="shared" si="254"/>
        <v>0</v>
      </c>
      <c r="M253" s="198">
        <f t="shared" si="254"/>
        <v>0</v>
      </c>
      <c r="N253" s="198">
        <f t="shared" si="254"/>
        <v>0</v>
      </c>
      <c r="O253" s="198">
        <f t="shared" si="254"/>
        <v>0</v>
      </c>
      <c r="P253" s="198">
        <f t="shared" si="254"/>
        <v>0</v>
      </c>
      <c r="Q253" s="198">
        <f t="shared" si="254"/>
        <v>0</v>
      </c>
      <c r="R253" s="198">
        <f t="shared" si="254"/>
        <v>0</v>
      </c>
      <c r="S253" s="198">
        <f t="shared" si="254"/>
        <v>0</v>
      </c>
      <c r="T253" s="198">
        <f t="shared" si="254"/>
        <v>0</v>
      </c>
      <c r="U253" s="198">
        <f t="shared" si="254"/>
        <v>0</v>
      </c>
      <c r="V253" s="198">
        <f t="shared" si="254"/>
        <v>0</v>
      </c>
      <c r="W253" s="198">
        <f t="shared" si="254"/>
        <v>0</v>
      </c>
      <c r="X253" s="199">
        <f t="shared" ref="X253:X284" si="255">IF(H253=0,0,W253/H253-1)</f>
        <v>0</v>
      </c>
      <c r="Y253" s="198">
        <f>SUM(Y254:Y268)</f>
        <v>0</v>
      </c>
      <c r="Z253" s="198">
        <f>SUM(Z254:Z268)</f>
        <v>0</v>
      </c>
      <c r="AA253" s="198">
        <f>SUM(AA254:AA268)</f>
        <v>0</v>
      </c>
      <c r="AB253" s="199">
        <f t="shared" ref="AB253:AB284" si="256">IF(W253=0,0,AA253/W253-1)</f>
        <v>0</v>
      </c>
      <c r="AC253" s="198">
        <f>SUM(AC254:AC268)</f>
        <v>0</v>
      </c>
      <c r="AD253" s="198">
        <f>SUM(AD254:AD268)</f>
        <v>0</v>
      </c>
      <c r="AE253" s="198">
        <f>SUM(AE254:AE268)</f>
        <v>0</v>
      </c>
      <c r="AF253" s="199">
        <f>IF(AA253=0,0,AE253/AA253-1)</f>
        <v>0</v>
      </c>
    </row>
    <row r="254" spans="1:32" hidden="1" outlineLevel="2">
      <c r="B254" s="133"/>
      <c r="C254" s="134" t="s">
        <v>1279</v>
      </c>
      <c r="D254" s="95"/>
      <c r="E254" s="95"/>
      <c r="F254" s="95"/>
      <c r="G254" s="95"/>
      <c r="H254" s="198">
        <f>SUM(D254:G254)</f>
        <v>0</v>
      </c>
      <c r="I254" s="219"/>
      <c r="J254" s="95"/>
      <c r="K254" s="219"/>
      <c r="L254" s="219"/>
      <c r="M254" s="219"/>
      <c r="N254" s="219"/>
      <c r="O254" s="201">
        <f>SUM(I254:N254)</f>
        <v>0</v>
      </c>
      <c r="P254" s="219"/>
      <c r="Q254" s="95"/>
      <c r="R254" s="219"/>
      <c r="S254" s="219"/>
      <c r="T254" s="219"/>
      <c r="U254" s="219"/>
      <c r="V254" s="201">
        <f>SUM(P254:U254)</f>
        <v>0</v>
      </c>
      <c r="W254" s="200">
        <f>O254+V254</f>
        <v>0</v>
      </c>
      <c r="X254" s="308">
        <f t="shared" si="255"/>
        <v>0</v>
      </c>
      <c r="Y254" s="95"/>
      <c r="Z254" s="95"/>
      <c r="AA254" s="198">
        <f t="shared" ref="AA254:AA268" si="257">Y254+Z254</f>
        <v>0</v>
      </c>
      <c r="AB254" s="308">
        <f t="shared" si="256"/>
        <v>0</v>
      </c>
      <c r="AC254" s="95"/>
      <c r="AD254" s="95"/>
      <c r="AE254" s="198">
        <f t="shared" ref="AE254:AE268" si="258">AC254+AD254</f>
        <v>0</v>
      </c>
      <c r="AF254" s="308">
        <f>IF(AA254=0,0,AE254/AA254-1)</f>
        <v>0</v>
      </c>
    </row>
    <row r="255" spans="1:32" hidden="1" outlineLevel="2">
      <c r="B255" s="133"/>
      <c r="C255" s="134" t="s">
        <v>1280</v>
      </c>
      <c r="D255" s="95"/>
      <c r="E255" s="95"/>
      <c r="F255" s="95"/>
      <c r="G255" s="95"/>
      <c r="H255" s="198">
        <f t="shared" ref="H255:H266" si="259">SUM(D255:G255)</f>
        <v>0</v>
      </c>
      <c r="I255" s="219"/>
      <c r="J255" s="95"/>
      <c r="K255" s="219"/>
      <c r="L255" s="219"/>
      <c r="M255" s="219"/>
      <c r="N255" s="219"/>
      <c r="O255" s="201">
        <f t="shared" ref="O255:O266" si="260">SUM(I255:N255)</f>
        <v>0</v>
      </c>
      <c r="P255" s="219"/>
      <c r="Q255" s="95"/>
      <c r="R255" s="219"/>
      <c r="S255" s="219"/>
      <c r="T255" s="219"/>
      <c r="U255" s="219"/>
      <c r="V255" s="201">
        <f t="shared" ref="V255:V266" si="261">SUM(P255:U255)</f>
        <v>0</v>
      </c>
      <c r="W255" s="200">
        <f t="shared" ref="W255:W266" si="262">O255+V255</f>
        <v>0</v>
      </c>
      <c r="X255" s="308">
        <f t="shared" si="255"/>
        <v>0</v>
      </c>
      <c r="Y255" s="95"/>
      <c r="Z255" s="95"/>
      <c r="AA255" s="198">
        <f t="shared" si="257"/>
        <v>0</v>
      </c>
      <c r="AB255" s="308">
        <f t="shared" si="256"/>
        <v>0</v>
      </c>
      <c r="AC255" s="95"/>
      <c r="AD255" s="95"/>
      <c r="AE255" s="198">
        <f t="shared" si="258"/>
        <v>0</v>
      </c>
      <c r="AF255" s="308">
        <f t="shared" ref="AF255:AF266" si="263">IF(AA255=0,0,AE255/AA255-1)</f>
        <v>0</v>
      </c>
    </row>
    <row r="256" spans="1:32" hidden="1" outlineLevel="2">
      <c r="B256" s="133"/>
      <c r="C256" s="134" t="s">
        <v>1281</v>
      </c>
      <c r="D256" s="95"/>
      <c r="E256" s="95"/>
      <c r="F256" s="95"/>
      <c r="G256" s="95"/>
      <c r="H256" s="198">
        <f t="shared" si="259"/>
        <v>0</v>
      </c>
      <c r="I256" s="219"/>
      <c r="J256" s="95"/>
      <c r="K256" s="219"/>
      <c r="L256" s="219"/>
      <c r="M256" s="219"/>
      <c r="N256" s="219"/>
      <c r="O256" s="201">
        <f t="shared" si="260"/>
        <v>0</v>
      </c>
      <c r="P256" s="219"/>
      <c r="Q256" s="95"/>
      <c r="R256" s="219"/>
      <c r="S256" s="219"/>
      <c r="T256" s="219"/>
      <c r="U256" s="219"/>
      <c r="V256" s="201">
        <f t="shared" si="261"/>
        <v>0</v>
      </c>
      <c r="W256" s="200">
        <f t="shared" si="262"/>
        <v>0</v>
      </c>
      <c r="X256" s="308">
        <f t="shared" si="255"/>
        <v>0</v>
      </c>
      <c r="Y256" s="95"/>
      <c r="Z256" s="95"/>
      <c r="AA256" s="198">
        <f t="shared" si="257"/>
        <v>0</v>
      </c>
      <c r="AB256" s="308">
        <f t="shared" si="256"/>
        <v>0</v>
      </c>
      <c r="AC256" s="95"/>
      <c r="AD256" s="95"/>
      <c r="AE256" s="198">
        <f t="shared" si="258"/>
        <v>0</v>
      </c>
      <c r="AF256" s="308">
        <f t="shared" si="263"/>
        <v>0</v>
      </c>
    </row>
    <row r="257" spans="2:32" hidden="1" outlineLevel="2">
      <c r="B257" s="133"/>
      <c r="C257" s="134" t="s">
        <v>1282</v>
      </c>
      <c r="D257" s="95"/>
      <c r="E257" s="95"/>
      <c r="F257" s="95"/>
      <c r="G257" s="95"/>
      <c r="H257" s="198">
        <f t="shared" si="259"/>
        <v>0</v>
      </c>
      <c r="I257" s="219"/>
      <c r="J257" s="95"/>
      <c r="K257" s="219"/>
      <c r="L257" s="219"/>
      <c r="M257" s="219"/>
      <c r="N257" s="219"/>
      <c r="O257" s="201">
        <f t="shared" si="260"/>
        <v>0</v>
      </c>
      <c r="P257" s="219"/>
      <c r="Q257" s="95"/>
      <c r="R257" s="219"/>
      <c r="S257" s="219"/>
      <c r="T257" s="219"/>
      <c r="U257" s="219"/>
      <c r="V257" s="201">
        <f t="shared" si="261"/>
        <v>0</v>
      </c>
      <c r="W257" s="200">
        <f t="shared" si="262"/>
        <v>0</v>
      </c>
      <c r="X257" s="308">
        <f t="shared" si="255"/>
        <v>0</v>
      </c>
      <c r="Y257" s="95"/>
      <c r="Z257" s="95"/>
      <c r="AA257" s="198">
        <f t="shared" si="257"/>
        <v>0</v>
      </c>
      <c r="AB257" s="308">
        <f t="shared" si="256"/>
        <v>0</v>
      </c>
      <c r="AC257" s="95"/>
      <c r="AD257" s="95"/>
      <c r="AE257" s="198">
        <f t="shared" si="258"/>
        <v>0</v>
      </c>
      <c r="AF257" s="308">
        <f t="shared" si="263"/>
        <v>0</v>
      </c>
    </row>
    <row r="258" spans="2:32" hidden="1" outlineLevel="2">
      <c r="B258" s="133"/>
      <c r="C258" s="134" t="s">
        <v>1283</v>
      </c>
      <c r="D258" s="95"/>
      <c r="E258" s="95"/>
      <c r="F258" s="95"/>
      <c r="G258" s="95"/>
      <c r="H258" s="198">
        <f t="shared" si="259"/>
        <v>0</v>
      </c>
      <c r="I258" s="219"/>
      <c r="J258" s="95"/>
      <c r="K258" s="219"/>
      <c r="L258" s="219"/>
      <c r="M258" s="219"/>
      <c r="N258" s="219"/>
      <c r="O258" s="201">
        <f t="shared" si="260"/>
        <v>0</v>
      </c>
      <c r="P258" s="219"/>
      <c r="Q258" s="95"/>
      <c r="R258" s="219"/>
      <c r="S258" s="219"/>
      <c r="T258" s="219"/>
      <c r="U258" s="219"/>
      <c r="V258" s="201">
        <f t="shared" si="261"/>
        <v>0</v>
      </c>
      <c r="W258" s="200">
        <f t="shared" si="262"/>
        <v>0</v>
      </c>
      <c r="X258" s="308">
        <f t="shared" si="255"/>
        <v>0</v>
      </c>
      <c r="Y258" s="95"/>
      <c r="Z258" s="95"/>
      <c r="AA258" s="198">
        <f t="shared" si="257"/>
        <v>0</v>
      </c>
      <c r="AB258" s="308">
        <f t="shared" si="256"/>
        <v>0</v>
      </c>
      <c r="AC258" s="95"/>
      <c r="AD258" s="95"/>
      <c r="AE258" s="198">
        <f t="shared" si="258"/>
        <v>0</v>
      </c>
      <c r="AF258" s="308">
        <f t="shared" si="263"/>
        <v>0</v>
      </c>
    </row>
    <row r="259" spans="2:32" hidden="1" outlineLevel="2">
      <c r="B259" s="133"/>
      <c r="C259" s="134" t="s">
        <v>1284</v>
      </c>
      <c r="D259" s="95"/>
      <c r="E259" s="95"/>
      <c r="F259" s="95"/>
      <c r="G259" s="95"/>
      <c r="H259" s="198">
        <f t="shared" si="259"/>
        <v>0</v>
      </c>
      <c r="I259" s="219"/>
      <c r="J259" s="95"/>
      <c r="K259" s="219"/>
      <c r="L259" s="219"/>
      <c r="M259" s="219"/>
      <c r="N259" s="219"/>
      <c r="O259" s="201">
        <f t="shared" si="260"/>
        <v>0</v>
      </c>
      <c r="P259" s="219"/>
      <c r="Q259" s="95"/>
      <c r="R259" s="219"/>
      <c r="S259" s="219"/>
      <c r="T259" s="219"/>
      <c r="U259" s="219"/>
      <c r="V259" s="201">
        <f t="shared" si="261"/>
        <v>0</v>
      </c>
      <c r="W259" s="200">
        <f t="shared" si="262"/>
        <v>0</v>
      </c>
      <c r="X259" s="308">
        <f t="shared" si="255"/>
        <v>0</v>
      </c>
      <c r="Y259" s="95"/>
      <c r="Z259" s="95"/>
      <c r="AA259" s="198">
        <f t="shared" si="257"/>
        <v>0</v>
      </c>
      <c r="AB259" s="308">
        <f t="shared" si="256"/>
        <v>0</v>
      </c>
      <c r="AC259" s="95"/>
      <c r="AD259" s="95"/>
      <c r="AE259" s="198">
        <f t="shared" si="258"/>
        <v>0</v>
      </c>
      <c r="AF259" s="308">
        <f t="shared" si="263"/>
        <v>0</v>
      </c>
    </row>
    <row r="260" spans="2:32" hidden="1" outlineLevel="2">
      <c r="B260" s="133"/>
      <c r="C260" s="134" t="s">
        <v>1285</v>
      </c>
      <c r="D260" s="95"/>
      <c r="E260" s="95"/>
      <c r="F260" s="95"/>
      <c r="G260" s="95"/>
      <c r="H260" s="198">
        <f t="shared" si="259"/>
        <v>0</v>
      </c>
      <c r="I260" s="219"/>
      <c r="J260" s="95"/>
      <c r="K260" s="219"/>
      <c r="L260" s="219"/>
      <c r="M260" s="219"/>
      <c r="N260" s="219"/>
      <c r="O260" s="201">
        <f t="shared" si="260"/>
        <v>0</v>
      </c>
      <c r="P260" s="219"/>
      <c r="Q260" s="95"/>
      <c r="R260" s="219"/>
      <c r="S260" s="219"/>
      <c r="T260" s="219"/>
      <c r="U260" s="219"/>
      <c r="V260" s="201">
        <f t="shared" si="261"/>
        <v>0</v>
      </c>
      <c r="W260" s="200">
        <f t="shared" si="262"/>
        <v>0</v>
      </c>
      <c r="X260" s="308">
        <f t="shared" si="255"/>
        <v>0</v>
      </c>
      <c r="Y260" s="95"/>
      <c r="Z260" s="95"/>
      <c r="AA260" s="198">
        <f t="shared" si="257"/>
        <v>0</v>
      </c>
      <c r="AB260" s="308">
        <f t="shared" si="256"/>
        <v>0</v>
      </c>
      <c r="AC260" s="95"/>
      <c r="AD260" s="95"/>
      <c r="AE260" s="198">
        <f t="shared" si="258"/>
        <v>0</v>
      </c>
      <c r="AF260" s="308">
        <f t="shared" si="263"/>
        <v>0</v>
      </c>
    </row>
    <row r="261" spans="2:32" hidden="1" outlineLevel="2">
      <c r="B261" s="133"/>
      <c r="C261" s="134" t="s">
        <v>1286</v>
      </c>
      <c r="D261" s="95"/>
      <c r="E261" s="95"/>
      <c r="F261" s="95"/>
      <c r="G261" s="95"/>
      <c r="H261" s="198">
        <f t="shared" si="259"/>
        <v>0</v>
      </c>
      <c r="I261" s="219"/>
      <c r="J261" s="95"/>
      <c r="K261" s="219"/>
      <c r="L261" s="219"/>
      <c r="M261" s="219"/>
      <c r="N261" s="219"/>
      <c r="O261" s="201">
        <f t="shared" si="260"/>
        <v>0</v>
      </c>
      <c r="P261" s="219"/>
      <c r="Q261" s="95"/>
      <c r="R261" s="219"/>
      <c r="S261" s="219"/>
      <c r="T261" s="219"/>
      <c r="U261" s="219"/>
      <c r="V261" s="201">
        <f t="shared" si="261"/>
        <v>0</v>
      </c>
      <c r="W261" s="200">
        <f t="shared" si="262"/>
        <v>0</v>
      </c>
      <c r="X261" s="308">
        <f t="shared" si="255"/>
        <v>0</v>
      </c>
      <c r="Y261" s="95"/>
      <c r="Z261" s="95"/>
      <c r="AA261" s="198">
        <f t="shared" si="257"/>
        <v>0</v>
      </c>
      <c r="AB261" s="308">
        <f t="shared" si="256"/>
        <v>0</v>
      </c>
      <c r="AC261" s="95"/>
      <c r="AD261" s="95"/>
      <c r="AE261" s="198">
        <f t="shared" si="258"/>
        <v>0</v>
      </c>
      <c r="AF261" s="308">
        <f t="shared" si="263"/>
        <v>0</v>
      </c>
    </row>
    <row r="262" spans="2:32" hidden="1" outlineLevel="2">
      <c r="B262" s="133"/>
      <c r="C262" s="134" t="s">
        <v>1287</v>
      </c>
      <c r="D262" s="95"/>
      <c r="E262" s="95"/>
      <c r="F262" s="95"/>
      <c r="G262" s="95"/>
      <c r="H262" s="198">
        <f t="shared" si="259"/>
        <v>0</v>
      </c>
      <c r="I262" s="219"/>
      <c r="J262" s="95"/>
      <c r="K262" s="219"/>
      <c r="L262" s="219"/>
      <c r="M262" s="219"/>
      <c r="N262" s="219"/>
      <c r="O262" s="201">
        <f t="shared" si="260"/>
        <v>0</v>
      </c>
      <c r="P262" s="219"/>
      <c r="Q262" s="95"/>
      <c r="R262" s="219"/>
      <c r="S262" s="219"/>
      <c r="T262" s="219"/>
      <c r="U262" s="219"/>
      <c r="V262" s="201">
        <f t="shared" si="261"/>
        <v>0</v>
      </c>
      <c r="W262" s="200">
        <f t="shared" si="262"/>
        <v>0</v>
      </c>
      <c r="X262" s="308">
        <f t="shared" si="255"/>
        <v>0</v>
      </c>
      <c r="Y262" s="95"/>
      <c r="Z262" s="95"/>
      <c r="AA262" s="198">
        <f t="shared" si="257"/>
        <v>0</v>
      </c>
      <c r="AB262" s="308">
        <f t="shared" si="256"/>
        <v>0</v>
      </c>
      <c r="AC262" s="95"/>
      <c r="AD262" s="95"/>
      <c r="AE262" s="198">
        <f t="shared" si="258"/>
        <v>0</v>
      </c>
      <c r="AF262" s="308">
        <f t="shared" si="263"/>
        <v>0</v>
      </c>
    </row>
    <row r="263" spans="2:32" hidden="1" outlineLevel="2">
      <c r="B263" s="133"/>
      <c r="C263" s="134" t="s">
        <v>1288</v>
      </c>
      <c r="D263" s="95"/>
      <c r="E263" s="95"/>
      <c r="F263" s="95"/>
      <c r="G263" s="95"/>
      <c r="H263" s="198">
        <f t="shared" si="259"/>
        <v>0</v>
      </c>
      <c r="I263" s="219"/>
      <c r="J263" s="95"/>
      <c r="K263" s="219"/>
      <c r="L263" s="219"/>
      <c r="M263" s="219"/>
      <c r="N263" s="219"/>
      <c r="O263" s="201">
        <f t="shared" si="260"/>
        <v>0</v>
      </c>
      <c r="P263" s="219"/>
      <c r="Q263" s="95"/>
      <c r="R263" s="219"/>
      <c r="S263" s="219"/>
      <c r="T263" s="219"/>
      <c r="U263" s="219"/>
      <c r="V263" s="201">
        <f t="shared" si="261"/>
        <v>0</v>
      </c>
      <c r="W263" s="200">
        <f t="shared" si="262"/>
        <v>0</v>
      </c>
      <c r="X263" s="308">
        <f t="shared" si="255"/>
        <v>0</v>
      </c>
      <c r="Y263" s="95"/>
      <c r="Z263" s="95"/>
      <c r="AA263" s="198">
        <f t="shared" si="257"/>
        <v>0</v>
      </c>
      <c r="AB263" s="308">
        <f t="shared" si="256"/>
        <v>0</v>
      </c>
      <c r="AC263" s="95"/>
      <c r="AD263" s="95"/>
      <c r="AE263" s="198">
        <f t="shared" si="258"/>
        <v>0</v>
      </c>
      <c r="AF263" s="308">
        <f t="shared" si="263"/>
        <v>0</v>
      </c>
    </row>
    <row r="264" spans="2:32" hidden="1" outlineLevel="2">
      <c r="B264" s="133"/>
      <c r="C264" s="134" t="s">
        <v>1289</v>
      </c>
      <c r="D264" s="95"/>
      <c r="E264" s="95"/>
      <c r="F264" s="95"/>
      <c r="G264" s="95"/>
      <c r="H264" s="198">
        <f t="shared" si="259"/>
        <v>0</v>
      </c>
      <c r="I264" s="219"/>
      <c r="J264" s="95"/>
      <c r="K264" s="219"/>
      <c r="L264" s="219"/>
      <c r="M264" s="219"/>
      <c r="N264" s="219"/>
      <c r="O264" s="201">
        <f t="shared" si="260"/>
        <v>0</v>
      </c>
      <c r="P264" s="219"/>
      <c r="Q264" s="95"/>
      <c r="R264" s="219"/>
      <c r="S264" s="219"/>
      <c r="T264" s="219"/>
      <c r="U264" s="219"/>
      <c r="V264" s="201">
        <f t="shared" si="261"/>
        <v>0</v>
      </c>
      <c r="W264" s="200">
        <f t="shared" si="262"/>
        <v>0</v>
      </c>
      <c r="X264" s="308">
        <f t="shared" si="255"/>
        <v>0</v>
      </c>
      <c r="Y264" s="95"/>
      <c r="Z264" s="95"/>
      <c r="AA264" s="198">
        <f t="shared" si="257"/>
        <v>0</v>
      </c>
      <c r="AB264" s="308">
        <f t="shared" si="256"/>
        <v>0</v>
      </c>
      <c r="AC264" s="95"/>
      <c r="AD264" s="95"/>
      <c r="AE264" s="198">
        <f t="shared" si="258"/>
        <v>0</v>
      </c>
      <c r="AF264" s="308">
        <f t="shared" si="263"/>
        <v>0</v>
      </c>
    </row>
    <row r="265" spans="2:32" hidden="1" outlineLevel="2">
      <c r="B265" s="133"/>
      <c r="C265" s="134" t="s">
        <v>1290</v>
      </c>
      <c r="D265" s="95"/>
      <c r="E265" s="95"/>
      <c r="F265" s="95"/>
      <c r="G265" s="95"/>
      <c r="H265" s="198">
        <f t="shared" si="259"/>
        <v>0</v>
      </c>
      <c r="I265" s="219"/>
      <c r="J265" s="95"/>
      <c r="K265" s="219"/>
      <c r="L265" s="219"/>
      <c r="M265" s="219"/>
      <c r="N265" s="219"/>
      <c r="O265" s="201">
        <f t="shared" si="260"/>
        <v>0</v>
      </c>
      <c r="P265" s="219"/>
      <c r="Q265" s="95"/>
      <c r="R265" s="219"/>
      <c r="S265" s="219"/>
      <c r="T265" s="219"/>
      <c r="U265" s="219"/>
      <c r="V265" s="201">
        <f t="shared" si="261"/>
        <v>0</v>
      </c>
      <c r="W265" s="200">
        <f t="shared" si="262"/>
        <v>0</v>
      </c>
      <c r="X265" s="308">
        <f t="shared" si="255"/>
        <v>0</v>
      </c>
      <c r="Y265" s="95"/>
      <c r="Z265" s="95"/>
      <c r="AA265" s="198">
        <f t="shared" si="257"/>
        <v>0</v>
      </c>
      <c r="AB265" s="308">
        <f t="shared" si="256"/>
        <v>0</v>
      </c>
      <c r="AC265" s="95"/>
      <c r="AD265" s="95"/>
      <c r="AE265" s="198">
        <f t="shared" si="258"/>
        <v>0</v>
      </c>
      <c r="AF265" s="308">
        <f t="shared" si="263"/>
        <v>0</v>
      </c>
    </row>
    <row r="266" spans="2:32" hidden="1" outlineLevel="2">
      <c r="B266" s="133"/>
      <c r="C266" s="134" t="s">
        <v>1291</v>
      </c>
      <c r="D266" s="95"/>
      <c r="E266" s="95"/>
      <c r="F266" s="95"/>
      <c r="G266" s="95"/>
      <c r="H266" s="198">
        <f t="shared" si="259"/>
        <v>0</v>
      </c>
      <c r="I266" s="219"/>
      <c r="J266" s="95"/>
      <c r="K266" s="219"/>
      <c r="L266" s="219"/>
      <c r="M266" s="219"/>
      <c r="N266" s="219"/>
      <c r="O266" s="201">
        <f t="shared" si="260"/>
        <v>0</v>
      </c>
      <c r="P266" s="219"/>
      <c r="Q266" s="95"/>
      <c r="R266" s="219"/>
      <c r="S266" s="219"/>
      <c r="T266" s="219"/>
      <c r="U266" s="219"/>
      <c r="V266" s="201">
        <f t="shared" si="261"/>
        <v>0</v>
      </c>
      <c r="W266" s="200">
        <f t="shared" si="262"/>
        <v>0</v>
      </c>
      <c r="X266" s="308">
        <f t="shared" si="255"/>
        <v>0</v>
      </c>
      <c r="Y266" s="95"/>
      <c r="Z266" s="95"/>
      <c r="AA266" s="198">
        <f t="shared" si="257"/>
        <v>0</v>
      </c>
      <c r="AB266" s="308">
        <f t="shared" si="256"/>
        <v>0</v>
      </c>
      <c r="AC266" s="95"/>
      <c r="AD266" s="95"/>
      <c r="AE266" s="198">
        <f t="shared" si="258"/>
        <v>0</v>
      </c>
      <c r="AF266" s="308">
        <f t="shared" si="263"/>
        <v>0</v>
      </c>
    </row>
    <row r="267" spans="2:32" hidden="1" outlineLevel="2">
      <c r="B267" s="133"/>
      <c r="C267" s="134" t="s">
        <v>1292</v>
      </c>
      <c r="D267" s="95"/>
      <c r="E267" s="95"/>
      <c r="F267" s="95"/>
      <c r="G267" s="95"/>
      <c r="H267" s="198">
        <f>SUM(D267:G267)</f>
        <v>0</v>
      </c>
      <c r="I267" s="219"/>
      <c r="J267" s="95"/>
      <c r="K267" s="219"/>
      <c r="L267" s="219"/>
      <c r="M267" s="219"/>
      <c r="N267" s="219"/>
      <c r="O267" s="201">
        <f>SUM(I267:N267)</f>
        <v>0</v>
      </c>
      <c r="P267" s="219"/>
      <c r="Q267" s="95"/>
      <c r="R267" s="219"/>
      <c r="S267" s="219"/>
      <c r="T267" s="219"/>
      <c r="U267" s="219"/>
      <c r="V267" s="201">
        <f>SUM(P267:U267)</f>
        <v>0</v>
      </c>
      <c r="W267" s="200">
        <f>O267+V267</f>
        <v>0</v>
      </c>
      <c r="X267" s="308">
        <f t="shared" si="255"/>
        <v>0</v>
      </c>
      <c r="Y267" s="95"/>
      <c r="Z267" s="95"/>
      <c r="AA267" s="198">
        <f t="shared" si="257"/>
        <v>0</v>
      </c>
      <c r="AB267" s="308">
        <f t="shared" si="256"/>
        <v>0</v>
      </c>
      <c r="AC267" s="95"/>
      <c r="AD267" s="95"/>
      <c r="AE267" s="198">
        <f t="shared" si="258"/>
        <v>0</v>
      </c>
      <c r="AF267" s="308">
        <f>IF(AA267=0,0,AE267/AA267-1)</f>
        <v>0</v>
      </c>
    </row>
    <row r="268" spans="2:32" hidden="1" outlineLevel="2">
      <c r="B268" s="133"/>
      <c r="C268" s="134" t="s">
        <v>1330</v>
      </c>
      <c r="D268" s="95"/>
      <c r="E268" s="95"/>
      <c r="F268" s="95"/>
      <c r="G268" s="95"/>
      <c r="H268" s="198">
        <f>SUM(D268:G268)</f>
        <v>0</v>
      </c>
      <c r="I268" s="219"/>
      <c r="J268" s="95"/>
      <c r="K268" s="219"/>
      <c r="L268" s="219"/>
      <c r="M268" s="219"/>
      <c r="N268" s="219"/>
      <c r="O268" s="201">
        <f>SUM(I268:N268)</f>
        <v>0</v>
      </c>
      <c r="P268" s="219"/>
      <c r="Q268" s="95"/>
      <c r="R268" s="219"/>
      <c r="S268" s="219"/>
      <c r="T268" s="219"/>
      <c r="U268" s="219"/>
      <c r="V268" s="201">
        <f>SUM(P268:U268)</f>
        <v>0</v>
      </c>
      <c r="W268" s="200">
        <f>O268+V268</f>
        <v>0</v>
      </c>
      <c r="X268" s="308">
        <f t="shared" si="255"/>
        <v>0</v>
      </c>
      <c r="Y268" s="95"/>
      <c r="Z268" s="95"/>
      <c r="AA268" s="198">
        <f t="shared" si="257"/>
        <v>0</v>
      </c>
      <c r="AB268" s="308">
        <f t="shared" si="256"/>
        <v>0</v>
      </c>
      <c r="AC268" s="95"/>
      <c r="AD268" s="95"/>
      <c r="AE268" s="198">
        <f t="shared" si="258"/>
        <v>0</v>
      </c>
      <c r="AF268" s="308">
        <f>IF(AA268=0,0,AE268/AA268-1)</f>
        <v>0</v>
      </c>
    </row>
    <row r="269" spans="2:32" s="132" customFormat="1" hidden="1" outlineLevel="1">
      <c r="B269" s="131" t="s">
        <v>957</v>
      </c>
      <c r="C269" s="131" t="s">
        <v>900</v>
      </c>
      <c r="D269" s="198">
        <f t="shared" ref="D269:W269" si="264">SUM(D270:D288)</f>
        <v>0</v>
      </c>
      <c r="E269" s="198">
        <f t="shared" si="264"/>
        <v>0</v>
      </c>
      <c r="F269" s="198">
        <f t="shared" si="264"/>
        <v>0</v>
      </c>
      <c r="G269" s="198">
        <f t="shared" si="264"/>
        <v>0</v>
      </c>
      <c r="H269" s="198">
        <f t="shared" si="264"/>
        <v>0</v>
      </c>
      <c r="I269" s="198">
        <f t="shared" si="264"/>
        <v>0</v>
      </c>
      <c r="J269" s="198">
        <f t="shared" si="264"/>
        <v>0</v>
      </c>
      <c r="K269" s="198">
        <f t="shared" si="264"/>
        <v>0</v>
      </c>
      <c r="L269" s="198">
        <f t="shared" si="264"/>
        <v>0</v>
      </c>
      <c r="M269" s="198">
        <f t="shared" si="264"/>
        <v>0</v>
      </c>
      <c r="N269" s="198">
        <f t="shared" si="264"/>
        <v>0</v>
      </c>
      <c r="O269" s="198">
        <f t="shared" si="264"/>
        <v>0</v>
      </c>
      <c r="P269" s="198">
        <f t="shared" si="264"/>
        <v>0</v>
      </c>
      <c r="Q269" s="198">
        <f t="shared" si="264"/>
        <v>0</v>
      </c>
      <c r="R269" s="198">
        <f t="shared" si="264"/>
        <v>0</v>
      </c>
      <c r="S269" s="198">
        <f t="shared" si="264"/>
        <v>0</v>
      </c>
      <c r="T269" s="198">
        <f t="shared" si="264"/>
        <v>0</v>
      </c>
      <c r="U269" s="198">
        <f t="shared" si="264"/>
        <v>0</v>
      </c>
      <c r="V269" s="198">
        <f t="shared" si="264"/>
        <v>0</v>
      </c>
      <c r="W269" s="198">
        <f t="shared" si="264"/>
        <v>0</v>
      </c>
      <c r="X269" s="199">
        <f t="shared" si="255"/>
        <v>0</v>
      </c>
      <c r="Y269" s="198">
        <f>SUM(Y270:Y288)</f>
        <v>0</v>
      </c>
      <c r="Z269" s="198">
        <f>SUM(Z270:Z288)</f>
        <v>0</v>
      </c>
      <c r="AA269" s="198">
        <f>SUM(AA270:AA288)</f>
        <v>0</v>
      </c>
      <c r="AB269" s="199">
        <f t="shared" si="256"/>
        <v>0</v>
      </c>
      <c r="AC269" s="198">
        <f>SUM(AC270:AC288)</f>
        <v>0</v>
      </c>
      <c r="AD269" s="198">
        <f>SUM(AD270:AD288)</f>
        <v>0</v>
      </c>
      <c r="AE269" s="198">
        <f>SUM(AE270:AE288)</f>
        <v>0</v>
      </c>
      <c r="AF269" s="199">
        <f>IF(AA269=0,0,AE269/AA269-1)</f>
        <v>0</v>
      </c>
    </row>
    <row r="270" spans="2:32" hidden="1" outlineLevel="2">
      <c r="B270" s="133"/>
      <c r="C270" s="134" t="s">
        <v>1296</v>
      </c>
      <c r="D270" s="95"/>
      <c r="E270" s="95"/>
      <c r="F270" s="95"/>
      <c r="G270" s="95"/>
      <c r="H270" s="198">
        <f t="shared" ref="H270:H288" si="265">SUM(D270:G270)</f>
        <v>0</v>
      </c>
      <c r="I270" s="219"/>
      <c r="J270" s="95"/>
      <c r="K270" s="219"/>
      <c r="L270" s="219"/>
      <c r="M270" s="219"/>
      <c r="N270" s="219"/>
      <c r="O270" s="201">
        <f t="shared" ref="O270:O288" si="266">SUM(I270:N270)</f>
        <v>0</v>
      </c>
      <c r="P270" s="219"/>
      <c r="Q270" s="95"/>
      <c r="R270" s="219"/>
      <c r="S270" s="219"/>
      <c r="T270" s="219"/>
      <c r="U270" s="219"/>
      <c r="V270" s="201">
        <f t="shared" ref="V270:V288" si="267">SUM(P270:U270)</f>
        <v>0</v>
      </c>
      <c r="W270" s="200">
        <f t="shared" ref="W270:W288" si="268">O270+V270</f>
        <v>0</v>
      </c>
      <c r="X270" s="308">
        <f t="shared" si="255"/>
        <v>0</v>
      </c>
      <c r="Y270" s="95"/>
      <c r="Z270" s="95"/>
      <c r="AA270" s="198">
        <f t="shared" ref="AA270:AA288" si="269">Y270+Z270</f>
        <v>0</v>
      </c>
      <c r="AB270" s="308">
        <f t="shared" si="256"/>
        <v>0</v>
      </c>
      <c r="AC270" s="95"/>
      <c r="AD270" s="95"/>
      <c r="AE270" s="198">
        <f t="shared" ref="AE270:AE288" si="270">AC270+AD270</f>
        <v>0</v>
      </c>
      <c r="AF270" s="308">
        <f t="shared" ref="AF270:AF288" si="271">IF(AA270=0,0,AE270/AA270-1)</f>
        <v>0</v>
      </c>
    </row>
    <row r="271" spans="2:32" hidden="1" outlineLevel="2">
      <c r="B271" s="133"/>
      <c r="C271" s="134" t="s">
        <v>1297</v>
      </c>
      <c r="D271" s="95"/>
      <c r="E271" s="95"/>
      <c r="F271" s="95"/>
      <c r="G271" s="95"/>
      <c r="H271" s="198">
        <f t="shared" si="265"/>
        <v>0</v>
      </c>
      <c r="I271" s="219"/>
      <c r="J271" s="95"/>
      <c r="K271" s="219"/>
      <c r="L271" s="219"/>
      <c r="M271" s="219"/>
      <c r="N271" s="219"/>
      <c r="O271" s="201">
        <f t="shared" si="266"/>
        <v>0</v>
      </c>
      <c r="P271" s="219"/>
      <c r="Q271" s="95"/>
      <c r="R271" s="219"/>
      <c r="S271" s="219"/>
      <c r="T271" s="219"/>
      <c r="U271" s="219"/>
      <c r="V271" s="201">
        <f t="shared" si="267"/>
        <v>0</v>
      </c>
      <c r="W271" s="200">
        <f t="shared" si="268"/>
        <v>0</v>
      </c>
      <c r="X271" s="308">
        <f t="shared" si="255"/>
        <v>0</v>
      </c>
      <c r="Y271" s="95"/>
      <c r="Z271" s="95"/>
      <c r="AA271" s="198">
        <f t="shared" si="269"/>
        <v>0</v>
      </c>
      <c r="AB271" s="308">
        <f t="shared" si="256"/>
        <v>0</v>
      </c>
      <c r="AC271" s="95"/>
      <c r="AD271" s="95"/>
      <c r="AE271" s="198">
        <f t="shared" si="270"/>
        <v>0</v>
      </c>
      <c r="AF271" s="308">
        <f t="shared" si="271"/>
        <v>0</v>
      </c>
    </row>
    <row r="272" spans="2:32" hidden="1" outlineLevel="2">
      <c r="B272" s="133"/>
      <c r="C272" s="134" t="s">
        <v>1298</v>
      </c>
      <c r="D272" s="95"/>
      <c r="E272" s="95"/>
      <c r="F272" s="95"/>
      <c r="G272" s="95"/>
      <c r="H272" s="198">
        <f t="shared" si="265"/>
        <v>0</v>
      </c>
      <c r="I272" s="219"/>
      <c r="J272" s="95"/>
      <c r="K272" s="219"/>
      <c r="L272" s="219"/>
      <c r="M272" s="219"/>
      <c r="N272" s="219"/>
      <c r="O272" s="201">
        <f t="shared" si="266"/>
        <v>0</v>
      </c>
      <c r="P272" s="219"/>
      <c r="Q272" s="95"/>
      <c r="R272" s="219"/>
      <c r="S272" s="219"/>
      <c r="T272" s="219"/>
      <c r="U272" s="219"/>
      <c r="V272" s="201">
        <f t="shared" si="267"/>
        <v>0</v>
      </c>
      <c r="W272" s="200">
        <f t="shared" si="268"/>
        <v>0</v>
      </c>
      <c r="X272" s="308">
        <f t="shared" si="255"/>
        <v>0</v>
      </c>
      <c r="Y272" s="95"/>
      <c r="Z272" s="95"/>
      <c r="AA272" s="198">
        <f t="shared" si="269"/>
        <v>0</v>
      </c>
      <c r="AB272" s="308">
        <f t="shared" si="256"/>
        <v>0</v>
      </c>
      <c r="AC272" s="95"/>
      <c r="AD272" s="95"/>
      <c r="AE272" s="198">
        <f t="shared" si="270"/>
        <v>0</v>
      </c>
      <c r="AF272" s="308">
        <f t="shared" si="271"/>
        <v>0</v>
      </c>
    </row>
    <row r="273" spans="2:32" hidden="1" outlineLevel="2">
      <c r="B273" s="133"/>
      <c r="C273" s="134" t="s">
        <v>1299</v>
      </c>
      <c r="D273" s="95"/>
      <c r="E273" s="95"/>
      <c r="F273" s="95"/>
      <c r="G273" s="95"/>
      <c r="H273" s="198">
        <f t="shared" si="265"/>
        <v>0</v>
      </c>
      <c r="I273" s="219"/>
      <c r="J273" s="95"/>
      <c r="K273" s="219"/>
      <c r="L273" s="219"/>
      <c r="M273" s="219"/>
      <c r="N273" s="219"/>
      <c r="O273" s="201">
        <f t="shared" si="266"/>
        <v>0</v>
      </c>
      <c r="P273" s="219"/>
      <c r="Q273" s="95"/>
      <c r="R273" s="219"/>
      <c r="S273" s="219"/>
      <c r="T273" s="219"/>
      <c r="U273" s="219"/>
      <c r="V273" s="201">
        <f t="shared" si="267"/>
        <v>0</v>
      </c>
      <c r="W273" s="200">
        <f t="shared" si="268"/>
        <v>0</v>
      </c>
      <c r="X273" s="308">
        <f t="shared" si="255"/>
        <v>0</v>
      </c>
      <c r="Y273" s="95"/>
      <c r="Z273" s="95"/>
      <c r="AA273" s="198">
        <f t="shared" si="269"/>
        <v>0</v>
      </c>
      <c r="AB273" s="308">
        <f t="shared" si="256"/>
        <v>0</v>
      </c>
      <c r="AC273" s="95"/>
      <c r="AD273" s="95"/>
      <c r="AE273" s="198">
        <f t="shared" si="270"/>
        <v>0</v>
      </c>
      <c r="AF273" s="308">
        <f t="shared" si="271"/>
        <v>0</v>
      </c>
    </row>
    <row r="274" spans="2:32" hidden="1" outlineLevel="2">
      <c r="B274" s="133"/>
      <c r="C274" s="134" t="s">
        <v>1300</v>
      </c>
      <c r="D274" s="95"/>
      <c r="E274" s="95"/>
      <c r="F274" s="95"/>
      <c r="G274" s="95"/>
      <c r="H274" s="198">
        <f t="shared" si="265"/>
        <v>0</v>
      </c>
      <c r="I274" s="219"/>
      <c r="J274" s="95"/>
      <c r="K274" s="219"/>
      <c r="L274" s="219"/>
      <c r="M274" s="219"/>
      <c r="N274" s="219"/>
      <c r="O274" s="201">
        <f t="shared" si="266"/>
        <v>0</v>
      </c>
      <c r="P274" s="219"/>
      <c r="Q274" s="95"/>
      <c r="R274" s="219"/>
      <c r="S274" s="219"/>
      <c r="T274" s="219"/>
      <c r="U274" s="219"/>
      <c r="V274" s="201">
        <f t="shared" si="267"/>
        <v>0</v>
      </c>
      <c r="W274" s="200">
        <f t="shared" si="268"/>
        <v>0</v>
      </c>
      <c r="X274" s="308">
        <f t="shared" si="255"/>
        <v>0</v>
      </c>
      <c r="Y274" s="95"/>
      <c r="Z274" s="95"/>
      <c r="AA274" s="198">
        <f t="shared" si="269"/>
        <v>0</v>
      </c>
      <c r="AB274" s="308">
        <f t="shared" si="256"/>
        <v>0</v>
      </c>
      <c r="AC274" s="95"/>
      <c r="AD274" s="95"/>
      <c r="AE274" s="198">
        <f t="shared" si="270"/>
        <v>0</v>
      </c>
      <c r="AF274" s="308">
        <f t="shared" si="271"/>
        <v>0</v>
      </c>
    </row>
    <row r="275" spans="2:32" hidden="1" outlineLevel="2">
      <c r="B275" s="133"/>
      <c r="C275" s="134" t="s">
        <v>1301</v>
      </c>
      <c r="D275" s="95"/>
      <c r="E275" s="95"/>
      <c r="F275" s="95"/>
      <c r="G275" s="95"/>
      <c r="H275" s="198">
        <f t="shared" si="265"/>
        <v>0</v>
      </c>
      <c r="I275" s="219"/>
      <c r="J275" s="95"/>
      <c r="K275" s="219"/>
      <c r="L275" s="219"/>
      <c r="M275" s="219"/>
      <c r="N275" s="219"/>
      <c r="O275" s="201">
        <f t="shared" si="266"/>
        <v>0</v>
      </c>
      <c r="P275" s="219"/>
      <c r="Q275" s="95"/>
      <c r="R275" s="219"/>
      <c r="S275" s="219"/>
      <c r="T275" s="219"/>
      <c r="U275" s="219"/>
      <c r="V275" s="201">
        <f t="shared" si="267"/>
        <v>0</v>
      </c>
      <c r="W275" s="200">
        <f t="shared" si="268"/>
        <v>0</v>
      </c>
      <c r="X275" s="308">
        <f t="shared" si="255"/>
        <v>0</v>
      </c>
      <c r="Y275" s="95"/>
      <c r="Z275" s="95"/>
      <c r="AA275" s="198">
        <f t="shared" si="269"/>
        <v>0</v>
      </c>
      <c r="AB275" s="308">
        <f t="shared" si="256"/>
        <v>0</v>
      </c>
      <c r="AC275" s="95"/>
      <c r="AD275" s="95"/>
      <c r="AE275" s="198">
        <f t="shared" si="270"/>
        <v>0</v>
      </c>
      <c r="AF275" s="308">
        <f t="shared" si="271"/>
        <v>0</v>
      </c>
    </row>
    <row r="276" spans="2:32" hidden="1" outlineLevel="2">
      <c r="B276" s="133"/>
      <c r="C276" s="134" t="s">
        <v>1302</v>
      </c>
      <c r="D276" s="95"/>
      <c r="E276" s="95"/>
      <c r="F276" s="95"/>
      <c r="G276" s="95"/>
      <c r="H276" s="198">
        <f t="shared" si="265"/>
        <v>0</v>
      </c>
      <c r="I276" s="219"/>
      <c r="J276" s="95"/>
      <c r="K276" s="219"/>
      <c r="L276" s="219"/>
      <c r="M276" s="219"/>
      <c r="N276" s="219"/>
      <c r="O276" s="201">
        <f t="shared" si="266"/>
        <v>0</v>
      </c>
      <c r="P276" s="219"/>
      <c r="Q276" s="95"/>
      <c r="R276" s="219"/>
      <c r="S276" s="219"/>
      <c r="T276" s="219"/>
      <c r="U276" s="219"/>
      <c r="V276" s="201">
        <f t="shared" si="267"/>
        <v>0</v>
      </c>
      <c r="W276" s="200">
        <f t="shared" si="268"/>
        <v>0</v>
      </c>
      <c r="X276" s="308">
        <f t="shared" si="255"/>
        <v>0</v>
      </c>
      <c r="Y276" s="95"/>
      <c r="Z276" s="95"/>
      <c r="AA276" s="198">
        <f t="shared" si="269"/>
        <v>0</v>
      </c>
      <c r="AB276" s="308">
        <f t="shared" si="256"/>
        <v>0</v>
      </c>
      <c r="AC276" s="95"/>
      <c r="AD276" s="95"/>
      <c r="AE276" s="198">
        <f t="shared" si="270"/>
        <v>0</v>
      </c>
      <c r="AF276" s="308">
        <f t="shared" si="271"/>
        <v>0</v>
      </c>
    </row>
    <row r="277" spans="2:32" hidden="1" outlineLevel="2">
      <c r="B277" s="133"/>
      <c r="C277" s="134" t="s">
        <v>1303</v>
      </c>
      <c r="D277" s="95"/>
      <c r="E277" s="95"/>
      <c r="F277" s="95"/>
      <c r="G277" s="95"/>
      <c r="H277" s="198">
        <f t="shared" si="265"/>
        <v>0</v>
      </c>
      <c r="I277" s="219"/>
      <c r="J277" s="95"/>
      <c r="K277" s="219"/>
      <c r="L277" s="219"/>
      <c r="M277" s="219"/>
      <c r="N277" s="219"/>
      <c r="O277" s="201">
        <f t="shared" si="266"/>
        <v>0</v>
      </c>
      <c r="P277" s="219"/>
      <c r="Q277" s="95"/>
      <c r="R277" s="219"/>
      <c r="S277" s="219"/>
      <c r="T277" s="219"/>
      <c r="U277" s="219"/>
      <c r="V277" s="201">
        <f t="shared" si="267"/>
        <v>0</v>
      </c>
      <c r="W277" s="200">
        <f t="shared" si="268"/>
        <v>0</v>
      </c>
      <c r="X277" s="308">
        <f t="shared" si="255"/>
        <v>0</v>
      </c>
      <c r="Y277" s="95"/>
      <c r="Z277" s="95"/>
      <c r="AA277" s="198">
        <f t="shared" si="269"/>
        <v>0</v>
      </c>
      <c r="AB277" s="308">
        <f t="shared" si="256"/>
        <v>0</v>
      </c>
      <c r="AC277" s="95"/>
      <c r="AD277" s="95"/>
      <c r="AE277" s="198">
        <f t="shared" si="270"/>
        <v>0</v>
      </c>
      <c r="AF277" s="308">
        <f t="shared" si="271"/>
        <v>0</v>
      </c>
    </row>
    <row r="278" spans="2:32" hidden="1" outlineLevel="2">
      <c r="B278" s="133"/>
      <c r="C278" s="134" t="s">
        <v>1304</v>
      </c>
      <c r="D278" s="95"/>
      <c r="E278" s="95"/>
      <c r="F278" s="95"/>
      <c r="G278" s="95"/>
      <c r="H278" s="198">
        <f t="shared" si="265"/>
        <v>0</v>
      </c>
      <c r="I278" s="219"/>
      <c r="J278" s="95"/>
      <c r="K278" s="219"/>
      <c r="L278" s="219"/>
      <c r="M278" s="219"/>
      <c r="N278" s="219"/>
      <c r="O278" s="201">
        <f t="shared" si="266"/>
        <v>0</v>
      </c>
      <c r="P278" s="219"/>
      <c r="Q278" s="95"/>
      <c r="R278" s="219"/>
      <c r="S278" s="219"/>
      <c r="T278" s="219"/>
      <c r="U278" s="219"/>
      <c r="V278" s="201">
        <f t="shared" si="267"/>
        <v>0</v>
      </c>
      <c r="W278" s="200">
        <f t="shared" si="268"/>
        <v>0</v>
      </c>
      <c r="X278" s="308">
        <f t="shared" si="255"/>
        <v>0</v>
      </c>
      <c r="Y278" s="95"/>
      <c r="Z278" s="95"/>
      <c r="AA278" s="198">
        <f t="shared" si="269"/>
        <v>0</v>
      </c>
      <c r="AB278" s="308">
        <f t="shared" si="256"/>
        <v>0</v>
      </c>
      <c r="AC278" s="95"/>
      <c r="AD278" s="95"/>
      <c r="AE278" s="198">
        <f t="shared" si="270"/>
        <v>0</v>
      </c>
      <c r="AF278" s="308">
        <f t="shared" si="271"/>
        <v>0</v>
      </c>
    </row>
    <row r="279" spans="2:32" hidden="1" outlineLevel="2">
      <c r="B279" s="133"/>
      <c r="C279" s="134" t="s">
        <v>1305</v>
      </c>
      <c r="D279" s="95"/>
      <c r="E279" s="95"/>
      <c r="F279" s="95"/>
      <c r="G279" s="95"/>
      <c r="H279" s="198">
        <f t="shared" si="265"/>
        <v>0</v>
      </c>
      <c r="I279" s="219"/>
      <c r="J279" s="95"/>
      <c r="K279" s="219"/>
      <c r="L279" s="219"/>
      <c r="M279" s="219"/>
      <c r="N279" s="219"/>
      <c r="O279" s="201">
        <f t="shared" si="266"/>
        <v>0</v>
      </c>
      <c r="P279" s="219"/>
      <c r="Q279" s="95"/>
      <c r="R279" s="219"/>
      <c r="S279" s="219"/>
      <c r="T279" s="219"/>
      <c r="U279" s="219"/>
      <c r="V279" s="201">
        <f t="shared" si="267"/>
        <v>0</v>
      </c>
      <c r="W279" s="200">
        <f t="shared" si="268"/>
        <v>0</v>
      </c>
      <c r="X279" s="308">
        <f t="shared" si="255"/>
        <v>0</v>
      </c>
      <c r="Y279" s="95"/>
      <c r="Z279" s="95"/>
      <c r="AA279" s="198">
        <f t="shared" si="269"/>
        <v>0</v>
      </c>
      <c r="AB279" s="308">
        <f t="shared" si="256"/>
        <v>0</v>
      </c>
      <c r="AC279" s="95"/>
      <c r="AD279" s="95"/>
      <c r="AE279" s="198">
        <f t="shared" si="270"/>
        <v>0</v>
      </c>
      <c r="AF279" s="308">
        <f t="shared" si="271"/>
        <v>0</v>
      </c>
    </row>
    <row r="280" spans="2:32" hidden="1" outlineLevel="2">
      <c r="B280" s="133"/>
      <c r="C280" s="134" t="s">
        <v>1306</v>
      </c>
      <c r="D280" s="95"/>
      <c r="E280" s="95"/>
      <c r="F280" s="95"/>
      <c r="G280" s="95"/>
      <c r="H280" s="198">
        <f t="shared" si="265"/>
        <v>0</v>
      </c>
      <c r="I280" s="219"/>
      <c r="J280" s="95"/>
      <c r="K280" s="219"/>
      <c r="L280" s="219"/>
      <c r="M280" s="219"/>
      <c r="N280" s="219"/>
      <c r="O280" s="201">
        <f t="shared" si="266"/>
        <v>0</v>
      </c>
      <c r="P280" s="219"/>
      <c r="Q280" s="95"/>
      <c r="R280" s="219"/>
      <c r="S280" s="219"/>
      <c r="T280" s="219"/>
      <c r="U280" s="219"/>
      <c r="V280" s="201">
        <f t="shared" si="267"/>
        <v>0</v>
      </c>
      <c r="W280" s="200">
        <f t="shared" si="268"/>
        <v>0</v>
      </c>
      <c r="X280" s="308">
        <f t="shared" si="255"/>
        <v>0</v>
      </c>
      <c r="Y280" s="95"/>
      <c r="Z280" s="95"/>
      <c r="AA280" s="198">
        <f t="shared" si="269"/>
        <v>0</v>
      </c>
      <c r="AB280" s="308">
        <f t="shared" si="256"/>
        <v>0</v>
      </c>
      <c r="AC280" s="95"/>
      <c r="AD280" s="95"/>
      <c r="AE280" s="198">
        <f t="shared" si="270"/>
        <v>0</v>
      </c>
      <c r="AF280" s="308">
        <f t="shared" si="271"/>
        <v>0</v>
      </c>
    </row>
    <row r="281" spans="2:32" hidden="1" outlineLevel="2">
      <c r="B281" s="133"/>
      <c r="C281" s="134" t="s">
        <v>1307</v>
      </c>
      <c r="D281" s="95"/>
      <c r="E281" s="95"/>
      <c r="F281" s="95"/>
      <c r="G281" s="95"/>
      <c r="H281" s="198">
        <f t="shared" si="265"/>
        <v>0</v>
      </c>
      <c r="I281" s="219"/>
      <c r="J281" s="95"/>
      <c r="K281" s="219"/>
      <c r="L281" s="219"/>
      <c r="M281" s="219"/>
      <c r="N281" s="219"/>
      <c r="O281" s="201">
        <f t="shared" si="266"/>
        <v>0</v>
      </c>
      <c r="P281" s="219"/>
      <c r="Q281" s="95"/>
      <c r="R281" s="219"/>
      <c r="S281" s="219"/>
      <c r="T281" s="219"/>
      <c r="U281" s="219"/>
      <c r="V281" s="201">
        <f t="shared" si="267"/>
        <v>0</v>
      </c>
      <c r="W281" s="200">
        <f t="shared" si="268"/>
        <v>0</v>
      </c>
      <c r="X281" s="308">
        <f t="shared" si="255"/>
        <v>0</v>
      </c>
      <c r="Y281" s="95"/>
      <c r="Z281" s="95"/>
      <c r="AA281" s="198">
        <f t="shared" si="269"/>
        <v>0</v>
      </c>
      <c r="AB281" s="308">
        <f t="shared" si="256"/>
        <v>0</v>
      </c>
      <c r="AC281" s="95"/>
      <c r="AD281" s="95"/>
      <c r="AE281" s="198">
        <f t="shared" si="270"/>
        <v>0</v>
      </c>
      <c r="AF281" s="308">
        <f t="shared" si="271"/>
        <v>0</v>
      </c>
    </row>
    <row r="282" spans="2:32" hidden="1" outlineLevel="2">
      <c r="B282" s="133"/>
      <c r="C282" s="134" t="s">
        <v>1308</v>
      </c>
      <c r="D282" s="95"/>
      <c r="E282" s="95"/>
      <c r="F282" s="95"/>
      <c r="G282" s="95"/>
      <c r="H282" s="198">
        <f t="shared" si="265"/>
        <v>0</v>
      </c>
      <c r="I282" s="219"/>
      <c r="J282" s="95"/>
      <c r="K282" s="219"/>
      <c r="L282" s="219"/>
      <c r="M282" s="219"/>
      <c r="N282" s="219"/>
      <c r="O282" s="201">
        <f t="shared" si="266"/>
        <v>0</v>
      </c>
      <c r="P282" s="219"/>
      <c r="Q282" s="95"/>
      <c r="R282" s="219"/>
      <c r="S282" s="219"/>
      <c r="T282" s="219"/>
      <c r="U282" s="219"/>
      <c r="V282" s="201">
        <f t="shared" si="267"/>
        <v>0</v>
      </c>
      <c r="W282" s="200">
        <f t="shared" si="268"/>
        <v>0</v>
      </c>
      <c r="X282" s="308">
        <f t="shared" si="255"/>
        <v>0</v>
      </c>
      <c r="Y282" s="95"/>
      <c r="Z282" s="95"/>
      <c r="AA282" s="198">
        <f t="shared" si="269"/>
        <v>0</v>
      </c>
      <c r="AB282" s="308">
        <f t="shared" si="256"/>
        <v>0</v>
      </c>
      <c r="AC282" s="95"/>
      <c r="AD282" s="95"/>
      <c r="AE282" s="198">
        <f t="shared" si="270"/>
        <v>0</v>
      </c>
      <c r="AF282" s="308">
        <f t="shared" si="271"/>
        <v>0</v>
      </c>
    </row>
    <row r="283" spans="2:32" hidden="1" outlineLevel="2">
      <c r="B283" s="133"/>
      <c r="C283" s="134" t="s">
        <v>1309</v>
      </c>
      <c r="D283" s="95"/>
      <c r="E283" s="95"/>
      <c r="F283" s="95"/>
      <c r="G283" s="95"/>
      <c r="H283" s="198">
        <f t="shared" si="265"/>
        <v>0</v>
      </c>
      <c r="I283" s="219"/>
      <c r="J283" s="95"/>
      <c r="K283" s="219"/>
      <c r="L283" s="219"/>
      <c r="M283" s="219"/>
      <c r="N283" s="219"/>
      <c r="O283" s="201">
        <f t="shared" si="266"/>
        <v>0</v>
      </c>
      <c r="P283" s="219"/>
      <c r="Q283" s="95"/>
      <c r="R283" s="219"/>
      <c r="S283" s="219"/>
      <c r="T283" s="219"/>
      <c r="U283" s="219"/>
      <c r="V283" s="201">
        <f t="shared" si="267"/>
        <v>0</v>
      </c>
      <c r="W283" s="200">
        <f t="shared" si="268"/>
        <v>0</v>
      </c>
      <c r="X283" s="308">
        <f t="shared" si="255"/>
        <v>0</v>
      </c>
      <c r="Y283" s="95"/>
      <c r="Z283" s="95"/>
      <c r="AA283" s="198">
        <f t="shared" si="269"/>
        <v>0</v>
      </c>
      <c r="AB283" s="308">
        <f t="shared" si="256"/>
        <v>0</v>
      </c>
      <c r="AC283" s="95"/>
      <c r="AD283" s="95"/>
      <c r="AE283" s="198">
        <f t="shared" si="270"/>
        <v>0</v>
      </c>
      <c r="AF283" s="308">
        <f t="shared" si="271"/>
        <v>0</v>
      </c>
    </row>
    <row r="284" spans="2:32" hidden="1" outlineLevel="2">
      <c r="B284" s="133"/>
      <c r="C284" s="134" t="s">
        <v>1310</v>
      </c>
      <c r="D284" s="95"/>
      <c r="E284" s="95"/>
      <c r="F284" s="95"/>
      <c r="G284" s="95"/>
      <c r="H284" s="198">
        <f t="shared" si="265"/>
        <v>0</v>
      </c>
      <c r="I284" s="219"/>
      <c r="J284" s="95"/>
      <c r="K284" s="219"/>
      <c r="L284" s="219"/>
      <c r="M284" s="219"/>
      <c r="N284" s="219"/>
      <c r="O284" s="201">
        <f t="shared" si="266"/>
        <v>0</v>
      </c>
      <c r="P284" s="219"/>
      <c r="Q284" s="95"/>
      <c r="R284" s="219"/>
      <c r="S284" s="219"/>
      <c r="T284" s="219"/>
      <c r="U284" s="219"/>
      <c r="V284" s="201">
        <f t="shared" si="267"/>
        <v>0</v>
      </c>
      <c r="W284" s="200">
        <f t="shared" si="268"/>
        <v>0</v>
      </c>
      <c r="X284" s="308">
        <f t="shared" si="255"/>
        <v>0</v>
      </c>
      <c r="Y284" s="95"/>
      <c r="Z284" s="95"/>
      <c r="AA284" s="198">
        <f t="shared" si="269"/>
        <v>0</v>
      </c>
      <c r="AB284" s="308">
        <f t="shared" si="256"/>
        <v>0</v>
      </c>
      <c r="AC284" s="95"/>
      <c r="AD284" s="95"/>
      <c r="AE284" s="198">
        <f t="shared" si="270"/>
        <v>0</v>
      </c>
      <c r="AF284" s="308">
        <f t="shared" si="271"/>
        <v>0</v>
      </c>
    </row>
    <row r="285" spans="2:32" hidden="1" outlineLevel="2">
      <c r="B285" s="133"/>
      <c r="C285" s="134" t="s">
        <v>1313</v>
      </c>
      <c r="D285" s="95"/>
      <c r="E285" s="95"/>
      <c r="F285" s="95"/>
      <c r="G285" s="95"/>
      <c r="H285" s="198">
        <f t="shared" si="265"/>
        <v>0</v>
      </c>
      <c r="I285" s="219"/>
      <c r="J285" s="95"/>
      <c r="K285" s="219"/>
      <c r="L285" s="219"/>
      <c r="M285" s="219"/>
      <c r="N285" s="219"/>
      <c r="O285" s="201">
        <f t="shared" si="266"/>
        <v>0</v>
      </c>
      <c r="P285" s="219"/>
      <c r="Q285" s="95"/>
      <c r="R285" s="219"/>
      <c r="S285" s="219"/>
      <c r="T285" s="219"/>
      <c r="U285" s="219"/>
      <c r="V285" s="201">
        <f t="shared" si="267"/>
        <v>0</v>
      </c>
      <c r="W285" s="200">
        <f t="shared" si="268"/>
        <v>0</v>
      </c>
      <c r="X285" s="308">
        <f t="shared" ref="X285:X311" si="272">IF(H285=0,0,W285/H285-1)</f>
        <v>0</v>
      </c>
      <c r="Y285" s="95"/>
      <c r="Z285" s="95"/>
      <c r="AA285" s="198">
        <f t="shared" si="269"/>
        <v>0</v>
      </c>
      <c r="AB285" s="308">
        <f t="shared" ref="AB285:AB311" si="273">IF(W285=0,0,AA285/W285-1)</f>
        <v>0</v>
      </c>
      <c r="AC285" s="95"/>
      <c r="AD285" s="95"/>
      <c r="AE285" s="198">
        <f t="shared" si="270"/>
        <v>0</v>
      </c>
      <c r="AF285" s="308">
        <f t="shared" si="271"/>
        <v>0</v>
      </c>
    </row>
    <row r="286" spans="2:32" hidden="1" outlineLevel="2">
      <c r="B286" s="133"/>
      <c r="C286" s="134" t="s">
        <v>1314</v>
      </c>
      <c r="D286" s="95"/>
      <c r="E286" s="95"/>
      <c r="F286" s="95"/>
      <c r="G286" s="95"/>
      <c r="H286" s="198">
        <f t="shared" si="265"/>
        <v>0</v>
      </c>
      <c r="I286" s="219"/>
      <c r="J286" s="95"/>
      <c r="K286" s="219"/>
      <c r="L286" s="219"/>
      <c r="M286" s="219"/>
      <c r="N286" s="219"/>
      <c r="O286" s="201">
        <f t="shared" si="266"/>
        <v>0</v>
      </c>
      <c r="P286" s="219"/>
      <c r="Q286" s="95"/>
      <c r="R286" s="219"/>
      <c r="S286" s="219"/>
      <c r="T286" s="219"/>
      <c r="U286" s="219"/>
      <c r="V286" s="201">
        <f t="shared" si="267"/>
        <v>0</v>
      </c>
      <c r="W286" s="200">
        <f t="shared" si="268"/>
        <v>0</v>
      </c>
      <c r="X286" s="308">
        <f t="shared" si="272"/>
        <v>0</v>
      </c>
      <c r="Y286" s="95"/>
      <c r="Z286" s="95"/>
      <c r="AA286" s="198">
        <f t="shared" si="269"/>
        <v>0</v>
      </c>
      <c r="AB286" s="308">
        <f t="shared" si="273"/>
        <v>0</v>
      </c>
      <c r="AC286" s="95"/>
      <c r="AD286" s="95"/>
      <c r="AE286" s="198">
        <f t="shared" si="270"/>
        <v>0</v>
      </c>
      <c r="AF286" s="308">
        <f t="shared" si="271"/>
        <v>0</v>
      </c>
    </row>
    <row r="287" spans="2:32" hidden="1" outlineLevel="2">
      <c r="B287" s="133"/>
      <c r="C287" s="134" t="s">
        <v>1331</v>
      </c>
      <c r="D287" s="95"/>
      <c r="E287" s="95"/>
      <c r="F287" s="95"/>
      <c r="G287" s="95"/>
      <c r="H287" s="198">
        <f t="shared" si="265"/>
        <v>0</v>
      </c>
      <c r="I287" s="219"/>
      <c r="J287" s="95"/>
      <c r="K287" s="219"/>
      <c r="L287" s="219"/>
      <c r="M287" s="219"/>
      <c r="N287" s="219"/>
      <c r="O287" s="201">
        <f t="shared" si="266"/>
        <v>0</v>
      </c>
      <c r="P287" s="219"/>
      <c r="Q287" s="95"/>
      <c r="R287" s="219"/>
      <c r="S287" s="219"/>
      <c r="T287" s="219"/>
      <c r="U287" s="219"/>
      <c r="V287" s="201">
        <f t="shared" si="267"/>
        <v>0</v>
      </c>
      <c r="W287" s="200">
        <f t="shared" si="268"/>
        <v>0</v>
      </c>
      <c r="X287" s="308">
        <f t="shared" si="272"/>
        <v>0</v>
      </c>
      <c r="Y287" s="95"/>
      <c r="Z287" s="95"/>
      <c r="AA287" s="198">
        <f t="shared" si="269"/>
        <v>0</v>
      </c>
      <c r="AB287" s="308">
        <f t="shared" si="273"/>
        <v>0</v>
      </c>
      <c r="AC287" s="95"/>
      <c r="AD287" s="95"/>
      <c r="AE287" s="198">
        <f t="shared" si="270"/>
        <v>0</v>
      </c>
      <c r="AF287" s="308">
        <f t="shared" si="271"/>
        <v>0</v>
      </c>
    </row>
    <row r="288" spans="2:32" hidden="1" outlineLevel="2">
      <c r="B288" s="133"/>
      <c r="C288" s="134" t="s">
        <v>906</v>
      </c>
      <c r="D288" s="95"/>
      <c r="E288" s="95"/>
      <c r="F288" s="95"/>
      <c r="G288" s="95"/>
      <c r="H288" s="198">
        <f t="shared" si="265"/>
        <v>0</v>
      </c>
      <c r="I288" s="219"/>
      <c r="J288" s="95"/>
      <c r="K288" s="219"/>
      <c r="L288" s="219"/>
      <c r="M288" s="219"/>
      <c r="N288" s="219"/>
      <c r="O288" s="201">
        <f t="shared" si="266"/>
        <v>0</v>
      </c>
      <c r="P288" s="219"/>
      <c r="Q288" s="95"/>
      <c r="R288" s="219"/>
      <c r="S288" s="219"/>
      <c r="T288" s="219"/>
      <c r="U288" s="219"/>
      <c r="V288" s="201">
        <f t="shared" si="267"/>
        <v>0</v>
      </c>
      <c r="W288" s="200">
        <f t="shared" si="268"/>
        <v>0</v>
      </c>
      <c r="X288" s="308">
        <f t="shared" si="272"/>
        <v>0</v>
      </c>
      <c r="Y288" s="95"/>
      <c r="Z288" s="95"/>
      <c r="AA288" s="198">
        <f t="shared" si="269"/>
        <v>0</v>
      </c>
      <c r="AB288" s="308">
        <f t="shared" si="273"/>
        <v>0</v>
      </c>
      <c r="AC288" s="95"/>
      <c r="AD288" s="95"/>
      <c r="AE288" s="198">
        <f t="shared" si="270"/>
        <v>0</v>
      </c>
      <c r="AF288" s="308">
        <f t="shared" si="271"/>
        <v>0</v>
      </c>
    </row>
    <row r="289" spans="2:32" s="132" customFormat="1" hidden="1" outlineLevel="1">
      <c r="B289" s="135" t="s">
        <v>974</v>
      </c>
      <c r="C289" s="131" t="s">
        <v>1332</v>
      </c>
      <c r="D289" s="198">
        <f t="shared" ref="D289:W289" si="274">SUM(D290:D296)</f>
        <v>0</v>
      </c>
      <c r="E289" s="198">
        <f t="shared" si="274"/>
        <v>0</v>
      </c>
      <c r="F289" s="198">
        <f t="shared" si="274"/>
        <v>0</v>
      </c>
      <c r="G289" s="198">
        <f t="shared" si="274"/>
        <v>0</v>
      </c>
      <c r="H289" s="198">
        <f t="shared" si="274"/>
        <v>0</v>
      </c>
      <c r="I289" s="198">
        <f t="shared" si="274"/>
        <v>0</v>
      </c>
      <c r="J289" s="198">
        <f t="shared" si="274"/>
        <v>0</v>
      </c>
      <c r="K289" s="198">
        <f t="shared" si="274"/>
        <v>0</v>
      </c>
      <c r="L289" s="198">
        <f t="shared" si="274"/>
        <v>0</v>
      </c>
      <c r="M289" s="198">
        <f t="shared" si="274"/>
        <v>0</v>
      </c>
      <c r="N289" s="198">
        <f t="shared" si="274"/>
        <v>0</v>
      </c>
      <c r="O289" s="198">
        <f t="shared" si="274"/>
        <v>0</v>
      </c>
      <c r="P289" s="198">
        <f t="shared" si="274"/>
        <v>0</v>
      </c>
      <c r="Q289" s="198">
        <f t="shared" si="274"/>
        <v>0</v>
      </c>
      <c r="R289" s="198">
        <f t="shared" si="274"/>
        <v>0</v>
      </c>
      <c r="S289" s="198">
        <f t="shared" si="274"/>
        <v>0</v>
      </c>
      <c r="T289" s="198">
        <f t="shared" si="274"/>
        <v>0</v>
      </c>
      <c r="U289" s="198">
        <f t="shared" si="274"/>
        <v>0</v>
      </c>
      <c r="V289" s="198">
        <f t="shared" si="274"/>
        <v>0</v>
      </c>
      <c r="W289" s="198">
        <f t="shared" si="274"/>
        <v>0</v>
      </c>
      <c r="X289" s="199">
        <f t="shared" si="272"/>
        <v>0</v>
      </c>
      <c r="Y289" s="198">
        <f>SUM(Y290:Y296)</f>
        <v>0</v>
      </c>
      <c r="Z289" s="198">
        <f>SUM(Z290:Z296)</f>
        <v>0</v>
      </c>
      <c r="AA289" s="198">
        <f>SUM(AA290:AA296)</f>
        <v>0</v>
      </c>
      <c r="AB289" s="199">
        <f t="shared" si="273"/>
        <v>0</v>
      </c>
      <c r="AC289" s="198">
        <f>SUM(AC290:AC296)</f>
        <v>0</v>
      </c>
      <c r="AD289" s="198">
        <f>SUM(AD290:AD296)</f>
        <v>0</v>
      </c>
      <c r="AE289" s="198">
        <f>SUM(AE290:AE296)</f>
        <v>0</v>
      </c>
      <c r="AF289" s="199">
        <f>IF(AA289=0,0,AE289/AA289-1)</f>
        <v>0</v>
      </c>
    </row>
    <row r="290" spans="2:32" hidden="1" outlineLevel="2">
      <c r="B290" s="133"/>
      <c r="C290" s="134" t="s">
        <v>1333</v>
      </c>
      <c r="D290" s="95"/>
      <c r="E290" s="95"/>
      <c r="F290" s="95"/>
      <c r="G290" s="95"/>
      <c r="H290" s="198">
        <f t="shared" ref="H290:H296" si="275">SUM(D290:G290)</f>
        <v>0</v>
      </c>
      <c r="I290" s="219"/>
      <c r="J290" s="95"/>
      <c r="K290" s="219"/>
      <c r="L290" s="219"/>
      <c r="M290" s="219"/>
      <c r="N290" s="219"/>
      <c r="O290" s="201">
        <f t="shared" ref="O290:O305" si="276">SUM(I290:N290)</f>
        <v>0</v>
      </c>
      <c r="P290" s="219"/>
      <c r="Q290" s="95"/>
      <c r="R290" s="219"/>
      <c r="S290" s="219"/>
      <c r="T290" s="219"/>
      <c r="U290" s="219"/>
      <c r="V290" s="201">
        <f t="shared" ref="V290:V305" si="277">SUM(P290:U290)</f>
        <v>0</v>
      </c>
      <c r="W290" s="200">
        <f t="shared" ref="W290:W305" si="278">O290+V290</f>
        <v>0</v>
      </c>
      <c r="X290" s="308">
        <f t="shared" si="272"/>
        <v>0</v>
      </c>
      <c r="Y290" s="95"/>
      <c r="Z290" s="95"/>
      <c r="AA290" s="198">
        <f t="shared" ref="AA290:AA296" si="279">Y290+Z290</f>
        <v>0</v>
      </c>
      <c r="AB290" s="308">
        <f t="shared" si="273"/>
        <v>0</v>
      </c>
      <c r="AC290" s="95"/>
      <c r="AD290" s="95"/>
      <c r="AE290" s="198">
        <f t="shared" ref="AE290:AE296" si="280">AC290+AD290</f>
        <v>0</v>
      </c>
      <c r="AF290" s="308">
        <f t="shared" ref="AF290:AF311" si="281">IF(AA290=0,0,AE290/AA290-1)</f>
        <v>0</v>
      </c>
    </row>
    <row r="291" spans="2:32" hidden="1" outlineLevel="2">
      <c r="B291" s="133"/>
      <c r="C291" s="134" t="s">
        <v>1334</v>
      </c>
      <c r="D291" s="95"/>
      <c r="E291" s="95"/>
      <c r="F291" s="95"/>
      <c r="G291" s="95"/>
      <c r="H291" s="198">
        <f t="shared" si="275"/>
        <v>0</v>
      </c>
      <c r="I291" s="219"/>
      <c r="J291" s="95"/>
      <c r="K291" s="219"/>
      <c r="L291" s="219"/>
      <c r="M291" s="219"/>
      <c r="N291" s="219"/>
      <c r="O291" s="201">
        <f t="shared" si="276"/>
        <v>0</v>
      </c>
      <c r="P291" s="219"/>
      <c r="Q291" s="95"/>
      <c r="R291" s="219"/>
      <c r="S291" s="219"/>
      <c r="T291" s="219"/>
      <c r="U291" s="219"/>
      <c r="V291" s="201">
        <f t="shared" si="277"/>
        <v>0</v>
      </c>
      <c r="W291" s="200">
        <f t="shared" si="278"/>
        <v>0</v>
      </c>
      <c r="X291" s="308">
        <f t="shared" si="272"/>
        <v>0</v>
      </c>
      <c r="Y291" s="95"/>
      <c r="Z291" s="95"/>
      <c r="AA291" s="198">
        <f t="shared" si="279"/>
        <v>0</v>
      </c>
      <c r="AB291" s="308">
        <f t="shared" si="273"/>
        <v>0</v>
      </c>
      <c r="AC291" s="95"/>
      <c r="AD291" s="95"/>
      <c r="AE291" s="198">
        <f t="shared" si="280"/>
        <v>0</v>
      </c>
      <c r="AF291" s="308">
        <f t="shared" si="281"/>
        <v>0</v>
      </c>
    </row>
    <row r="292" spans="2:32" hidden="1" outlineLevel="2">
      <c r="B292" s="133"/>
      <c r="C292" s="134" t="s">
        <v>1335</v>
      </c>
      <c r="D292" s="95"/>
      <c r="E292" s="95"/>
      <c r="F292" s="95"/>
      <c r="G292" s="95"/>
      <c r="H292" s="198">
        <f t="shared" si="275"/>
        <v>0</v>
      </c>
      <c r="I292" s="219"/>
      <c r="J292" s="95"/>
      <c r="K292" s="219"/>
      <c r="L292" s="219"/>
      <c r="M292" s="219"/>
      <c r="N292" s="219"/>
      <c r="O292" s="201">
        <f t="shared" si="276"/>
        <v>0</v>
      </c>
      <c r="P292" s="219"/>
      <c r="Q292" s="95"/>
      <c r="R292" s="219"/>
      <c r="S292" s="219"/>
      <c r="T292" s="219"/>
      <c r="U292" s="219"/>
      <c r="V292" s="201">
        <f t="shared" si="277"/>
        <v>0</v>
      </c>
      <c r="W292" s="200">
        <f t="shared" si="278"/>
        <v>0</v>
      </c>
      <c r="X292" s="308">
        <f t="shared" si="272"/>
        <v>0</v>
      </c>
      <c r="Y292" s="95"/>
      <c r="Z292" s="95"/>
      <c r="AA292" s="198">
        <f t="shared" si="279"/>
        <v>0</v>
      </c>
      <c r="AB292" s="308">
        <f t="shared" si="273"/>
        <v>0</v>
      </c>
      <c r="AC292" s="95"/>
      <c r="AD292" s="95"/>
      <c r="AE292" s="198">
        <f t="shared" si="280"/>
        <v>0</v>
      </c>
      <c r="AF292" s="308">
        <f t="shared" si="281"/>
        <v>0</v>
      </c>
    </row>
    <row r="293" spans="2:32" hidden="1" outlineLevel="2">
      <c r="B293" s="133"/>
      <c r="C293" s="134" t="s">
        <v>1336</v>
      </c>
      <c r="D293" s="95"/>
      <c r="E293" s="95"/>
      <c r="F293" s="95"/>
      <c r="G293" s="95"/>
      <c r="H293" s="198">
        <f t="shared" si="275"/>
        <v>0</v>
      </c>
      <c r="I293" s="219"/>
      <c r="J293" s="95"/>
      <c r="K293" s="219"/>
      <c r="L293" s="219"/>
      <c r="M293" s="219"/>
      <c r="N293" s="219"/>
      <c r="O293" s="201">
        <f t="shared" si="276"/>
        <v>0</v>
      </c>
      <c r="P293" s="219"/>
      <c r="Q293" s="95"/>
      <c r="R293" s="219"/>
      <c r="S293" s="219"/>
      <c r="T293" s="219"/>
      <c r="U293" s="219"/>
      <c r="V293" s="201">
        <f t="shared" si="277"/>
        <v>0</v>
      </c>
      <c r="W293" s="200">
        <f t="shared" si="278"/>
        <v>0</v>
      </c>
      <c r="X293" s="308">
        <f t="shared" si="272"/>
        <v>0</v>
      </c>
      <c r="Y293" s="95"/>
      <c r="Z293" s="95"/>
      <c r="AA293" s="198">
        <f t="shared" si="279"/>
        <v>0</v>
      </c>
      <c r="AB293" s="308">
        <f t="shared" si="273"/>
        <v>0</v>
      </c>
      <c r="AC293" s="95"/>
      <c r="AD293" s="95"/>
      <c r="AE293" s="198">
        <f t="shared" si="280"/>
        <v>0</v>
      </c>
      <c r="AF293" s="308">
        <f t="shared" si="281"/>
        <v>0</v>
      </c>
    </row>
    <row r="294" spans="2:32" hidden="1" outlineLevel="2">
      <c r="B294" s="133"/>
      <c r="C294" s="134" t="s">
        <v>1337</v>
      </c>
      <c r="D294" s="95"/>
      <c r="E294" s="95"/>
      <c r="F294" s="95"/>
      <c r="G294" s="95"/>
      <c r="H294" s="198">
        <f t="shared" si="275"/>
        <v>0</v>
      </c>
      <c r="I294" s="219"/>
      <c r="J294" s="95"/>
      <c r="K294" s="219"/>
      <c r="L294" s="219"/>
      <c r="M294" s="219"/>
      <c r="N294" s="219"/>
      <c r="O294" s="201">
        <f t="shared" si="276"/>
        <v>0</v>
      </c>
      <c r="P294" s="219"/>
      <c r="Q294" s="95"/>
      <c r="R294" s="219"/>
      <c r="S294" s="219"/>
      <c r="T294" s="219"/>
      <c r="U294" s="219"/>
      <c r="V294" s="201">
        <f t="shared" si="277"/>
        <v>0</v>
      </c>
      <c r="W294" s="200">
        <f t="shared" si="278"/>
        <v>0</v>
      </c>
      <c r="X294" s="308">
        <f t="shared" si="272"/>
        <v>0</v>
      </c>
      <c r="Y294" s="95"/>
      <c r="Z294" s="95"/>
      <c r="AA294" s="198">
        <f t="shared" si="279"/>
        <v>0</v>
      </c>
      <c r="AB294" s="308">
        <f t="shared" si="273"/>
        <v>0</v>
      </c>
      <c r="AC294" s="95"/>
      <c r="AD294" s="95"/>
      <c r="AE294" s="198">
        <f t="shared" si="280"/>
        <v>0</v>
      </c>
      <c r="AF294" s="308">
        <f t="shared" si="281"/>
        <v>0</v>
      </c>
    </row>
    <row r="295" spans="2:32" hidden="1" outlineLevel="2">
      <c r="B295" s="133"/>
      <c r="C295" s="134" t="s">
        <v>1338</v>
      </c>
      <c r="D295" s="95"/>
      <c r="E295" s="95"/>
      <c r="F295" s="95"/>
      <c r="G295" s="95"/>
      <c r="H295" s="198">
        <f t="shared" si="275"/>
        <v>0</v>
      </c>
      <c r="I295" s="219"/>
      <c r="J295" s="95"/>
      <c r="K295" s="219"/>
      <c r="L295" s="219"/>
      <c r="M295" s="219"/>
      <c r="N295" s="219"/>
      <c r="O295" s="201">
        <f t="shared" si="276"/>
        <v>0</v>
      </c>
      <c r="P295" s="219"/>
      <c r="Q295" s="95"/>
      <c r="R295" s="219"/>
      <c r="S295" s="219"/>
      <c r="T295" s="219"/>
      <c r="U295" s="219"/>
      <c r="V295" s="201">
        <f t="shared" si="277"/>
        <v>0</v>
      </c>
      <c r="W295" s="200">
        <f t="shared" si="278"/>
        <v>0</v>
      </c>
      <c r="X295" s="308">
        <f t="shared" si="272"/>
        <v>0</v>
      </c>
      <c r="Y295" s="95"/>
      <c r="Z295" s="95"/>
      <c r="AA295" s="198">
        <f t="shared" si="279"/>
        <v>0</v>
      </c>
      <c r="AB295" s="308">
        <f t="shared" si="273"/>
        <v>0</v>
      </c>
      <c r="AC295" s="95"/>
      <c r="AD295" s="95"/>
      <c r="AE295" s="198">
        <f t="shared" si="280"/>
        <v>0</v>
      </c>
      <c r="AF295" s="308">
        <f t="shared" si="281"/>
        <v>0</v>
      </c>
    </row>
    <row r="296" spans="2:32" hidden="1" outlineLevel="2">
      <c r="B296" s="133"/>
      <c r="C296" s="134" t="s">
        <v>906</v>
      </c>
      <c r="D296" s="95"/>
      <c r="E296" s="95"/>
      <c r="F296" s="95"/>
      <c r="G296" s="95"/>
      <c r="H296" s="198">
        <f t="shared" si="275"/>
        <v>0</v>
      </c>
      <c r="I296" s="219"/>
      <c r="J296" s="95"/>
      <c r="K296" s="219"/>
      <c r="L296" s="219"/>
      <c r="M296" s="219"/>
      <c r="N296" s="219"/>
      <c r="O296" s="201">
        <f t="shared" si="276"/>
        <v>0</v>
      </c>
      <c r="P296" s="219"/>
      <c r="Q296" s="95"/>
      <c r="R296" s="219"/>
      <c r="S296" s="219"/>
      <c r="T296" s="219"/>
      <c r="U296" s="219"/>
      <c r="V296" s="201">
        <f t="shared" si="277"/>
        <v>0</v>
      </c>
      <c r="W296" s="200">
        <f t="shared" si="278"/>
        <v>0</v>
      </c>
      <c r="X296" s="308">
        <f t="shared" si="272"/>
        <v>0</v>
      </c>
      <c r="Y296" s="95"/>
      <c r="Z296" s="95"/>
      <c r="AA296" s="198">
        <f t="shared" si="279"/>
        <v>0</v>
      </c>
      <c r="AB296" s="308">
        <f t="shared" si="273"/>
        <v>0</v>
      </c>
      <c r="AC296" s="95"/>
      <c r="AD296" s="95"/>
      <c r="AE296" s="198">
        <f t="shared" si="280"/>
        <v>0</v>
      </c>
      <c r="AF296" s="308">
        <f t="shared" si="281"/>
        <v>0</v>
      </c>
    </row>
    <row r="297" spans="2:32" s="132" customFormat="1" hidden="1" outlineLevel="1">
      <c r="B297" s="315" t="s">
        <v>992</v>
      </c>
      <c r="C297" s="315" t="s">
        <v>715</v>
      </c>
      <c r="D297" s="198">
        <f t="shared" ref="D297:J297" si="282">SUM(D298:D300)</f>
        <v>0</v>
      </c>
      <c r="E297" s="198">
        <f t="shared" si="282"/>
        <v>0</v>
      </c>
      <c r="F297" s="198">
        <f t="shared" si="282"/>
        <v>0</v>
      </c>
      <c r="G297" s="198">
        <f t="shared" si="282"/>
        <v>0</v>
      </c>
      <c r="H297" s="198">
        <f t="shared" si="282"/>
        <v>0</v>
      </c>
      <c r="I297" s="198">
        <f t="shared" si="282"/>
        <v>0</v>
      </c>
      <c r="J297" s="198">
        <f t="shared" si="282"/>
        <v>0</v>
      </c>
      <c r="K297" s="198">
        <f>SUM(K298:K300)</f>
        <v>0</v>
      </c>
      <c r="L297" s="198">
        <f>SUM(L298:L300)</f>
        <v>0</v>
      </c>
      <c r="M297" s="198">
        <f>SUM(M298:M300)</f>
        <v>0</v>
      </c>
      <c r="N297" s="198">
        <f>SUM(N298:N300)</f>
        <v>0</v>
      </c>
      <c r="O297" s="198">
        <f t="shared" si="276"/>
        <v>0</v>
      </c>
      <c r="P297" s="198">
        <f t="shared" ref="P297:U297" si="283">SUM(P298:P300)</f>
        <v>0</v>
      </c>
      <c r="Q297" s="198">
        <f t="shared" si="283"/>
        <v>0</v>
      </c>
      <c r="R297" s="198">
        <f t="shared" si="283"/>
        <v>0</v>
      </c>
      <c r="S297" s="198">
        <f t="shared" si="283"/>
        <v>0</v>
      </c>
      <c r="T297" s="198">
        <f t="shared" si="283"/>
        <v>0</v>
      </c>
      <c r="U297" s="198">
        <f t="shared" si="283"/>
        <v>0</v>
      </c>
      <c r="V297" s="198">
        <f t="shared" si="277"/>
        <v>0</v>
      </c>
      <c r="W297" s="198">
        <f t="shared" si="278"/>
        <v>0</v>
      </c>
      <c r="X297" s="199">
        <f t="shared" si="272"/>
        <v>0</v>
      </c>
      <c r="Y297" s="198">
        <f>SUM(Y298:Y300)</f>
        <v>0</v>
      </c>
      <c r="Z297" s="198">
        <f>SUM(Z298:Z300)</f>
        <v>0</v>
      </c>
      <c r="AA297" s="198">
        <f>SUM(AA298:AA300)</f>
        <v>0</v>
      </c>
      <c r="AB297" s="199">
        <f t="shared" si="273"/>
        <v>0</v>
      </c>
      <c r="AC297" s="198">
        <f>SUM(AC298:AC300)</f>
        <v>0</v>
      </c>
      <c r="AD297" s="198">
        <f>SUM(AD298:AD300)</f>
        <v>0</v>
      </c>
      <c r="AE297" s="198">
        <f>SUM(AE298:AE300)</f>
        <v>0</v>
      </c>
      <c r="AF297" s="199">
        <f t="shared" si="281"/>
        <v>0</v>
      </c>
    </row>
    <row r="298" spans="2:32" hidden="1" outlineLevel="2">
      <c r="B298" s="133"/>
      <c r="C298" s="134" t="s">
        <v>1339</v>
      </c>
      <c r="D298" s="95"/>
      <c r="E298" s="95"/>
      <c r="F298" s="95"/>
      <c r="G298" s="95"/>
      <c r="H298" s="198">
        <f>SUM(D298:G298)</f>
        <v>0</v>
      </c>
      <c r="I298" s="219"/>
      <c r="J298" s="95"/>
      <c r="K298" s="219"/>
      <c r="L298" s="219"/>
      <c r="M298" s="219"/>
      <c r="N298" s="219"/>
      <c r="O298" s="201">
        <f t="shared" si="276"/>
        <v>0</v>
      </c>
      <c r="P298" s="219"/>
      <c r="Q298" s="95"/>
      <c r="R298" s="219"/>
      <c r="S298" s="219"/>
      <c r="T298" s="219"/>
      <c r="U298" s="219"/>
      <c r="V298" s="201">
        <f t="shared" si="277"/>
        <v>0</v>
      </c>
      <c r="W298" s="200">
        <f t="shared" si="278"/>
        <v>0</v>
      </c>
      <c r="X298" s="308">
        <f t="shared" si="272"/>
        <v>0</v>
      </c>
      <c r="Y298" s="95"/>
      <c r="Z298" s="95"/>
      <c r="AA298" s="198">
        <f>Y298+Z298</f>
        <v>0</v>
      </c>
      <c r="AB298" s="308">
        <f t="shared" si="273"/>
        <v>0</v>
      </c>
      <c r="AC298" s="95"/>
      <c r="AD298" s="95"/>
      <c r="AE298" s="198">
        <f>AC298+AD298</f>
        <v>0</v>
      </c>
      <c r="AF298" s="308">
        <f t="shared" si="281"/>
        <v>0</v>
      </c>
    </row>
    <row r="299" spans="2:32" s="132" customFormat="1" hidden="1" outlineLevel="2">
      <c r="B299" s="133"/>
      <c r="C299" s="134" t="s">
        <v>1340</v>
      </c>
      <c r="D299" s="95"/>
      <c r="E299" s="95"/>
      <c r="F299" s="95"/>
      <c r="G299" s="95"/>
      <c r="H299" s="198">
        <f>SUM(D299:G299)</f>
        <v>0</v>
      </c>
      <c r="I299" s="219"/>
      <c r="J299" s="95"/>
      <c r="K299" s="219"/>
      <c r="L299" s="219"/>
      <c r="M299" s="219"/>
      <c r="N299" s="219"/>
      <c r="O299" s="201">
        <f t="shared" si="276"/>
        <v>0</v>
      </c>
      <c r="P299" s="219"/>
      <c r="Q299" s="95"/>
      <c r="R299" s="219"/>
      <c r="S299" s="219"/>
      <c r="T299" s="219"/>
      <c r="U299" s="219"/>
      <c r="V299" s="201">
        <f t="shared" si="277"/>
        <v>0</v>
      </c>
      <c r="W299" s="200">
        <f t="shared" si="278"/>
        <v>0</v>
      </c>
      <c r="X299" s="308">
        <f t="shared" si="272"/>
        <v>0</v>
      </c>
      <c r="Y299" s="95"/>
      <c r="Z299" s="95"/>
      <c r="AA299" s="198">
        <f>Y299+Z299</f>
        <v>0</v>
      </c>
      <c r="AB299" s="308">
        <f t="shared" si="273"/>
        <v>0</v>
      </c>
      <c r="AC299" s="95"/>
      <c r="AD299" s="95"/>
      <c r="AE299" s="198">
        <f>AC299+AD299</f>
        <v>0</v>
      </c>
      <c r="AF299" s="308">
        <f t="shared" si="281"/>
        <v>0</v>
      </c>
    </row>
    <row r="300" spans="2:32" hidden="1" outlineLevel="2">
      <c r="B300" s="133"/>
      <c r="C300" s="134" t="s">
        <v>683</v>
      </c>
      <c r="D300" s="95"/>
      <c r="E300" s="95"/>
      <c r="F300" s="95"/>
      <c r="G300" s="95"/>
      <c r="H300" s="198">
        <f>SUM(D300:G300)</f>
        <v>0</v>
      </c>
      <c r="I300" s="219"/>
      <c r="J300" s="95"/>
      <c r="K300" s="219"/>
      <c r="L300" s="219"/>
      <c r="M300" s="219"/>
      <c r="N300" s="219"/>
      <c r="O300" s="201">
        <f t="shared" si="276"/>
        <v>0</v>
      </c>
      <c r="P300" s="219"/>
      <c r="Q300" s="95"/>
      <c r="R300" s="219"/>
      <c r="S300" s="219"/>
      <c r="T300" s="219"/>
      <c r="U300" s="219"/>
      <c r="V300" s="201">
        <f t="shared" si="277"/>
        <v>0</v>
      </c>
      <c r="W300" s="200">
        <f t="shared" si="278"/>
        <v>0</v>
      </c>
      <c r="X300" s="308">
        <f t="shared" si="272"/>
        <v>0</v>
      </c>
      <c r="Y300" s="95"/>
      <c r="Z300" s="95"/>
      <c r="AA300" s="198">
        <f>Y300+Z300</f>
        <v>0</v>
      </c>
      <c r="AB300" s="308">
        <f t="shared" si="273"/>
        <v>0</v>
      </c>
      <c r="AC300" s="95"/>
      <c r="AD300" s="95"/>
      <c r="AE300" s="198">
        <f>AC300+AD300</f>
        <v>0</v>
      </c>
      <c r="AF300" s="308">
        <f t="shared" si="281"/>
        <v>0</v>
      </c>
    </row>
    <row r="301" spans="2:32" hidden="1" outlineLevel="1">
      <c r="B301" s="316" t="s">
        <v>976</v>
      </c>
      <c r="C301" s="316" t="s">
        <v>716</v>
      </c>
      <c r="D301" s="198">
        <f t="shared" ref="D301:N301" si="284">SUM(D302:D305)</f>
        <v>0</v>
      </c>
      <c r="E301" s="198">
        <f t="shared" si="284"/>
        <v>0</v>
      </c>
      <c r="F301" s="198">
        <f t="shared" si="284"/>
        <v>0</v>
      </c>
      <c r="G301" s="198">
        <f t="shared" si="284"/>
        <v>0</v>
      </c>
      <c r="H301" s="198">
        <f t="shared" si="284"/>
        <v>0</v>
      </c>
      <c r="I301" s="198">
        <f t="shared" si="284"/>
        <v>0</v>
      </c>
      <c r="J301" s="198">
        <f t="shared" si="284"/>
        <v>0</v>
      </c>
      <c r="K301" s="198">
        <f t="shared" si="284"/>
        <v>0</v>
      </c>
      <c r="L301" s="198">
        <f t="shared" si="284"/>
        <v>0</v>
      </c>
      <c r="M301" s="198">
        <f t="shared" si="284"/>
        <v>0</v>
      </c>
      <c r="N301" s="198">
        <f t="shared" si="284"/>
        <v>0</v>
      </c>
      <c r="O301" s="198">
        <f t="shared" si="276"/>
        <v>0</v>
      </c>
      <c r="P301" s="198">
        <f t="shared" ref="P301:U301" si="285">SUM(P302:P305)</f>
        <v>0</v>
      </c>
      <c r="Q301" s="198">
        <f t="shared" si="285"/>
        <v>0</v>
      </c>
      <c r="R301" s="198">
        <f t="shared" si="285"/>
        <v>0</v>
      </c>
      <c r="S301" s="198">
        <f t="shared" si="285"/>
        <v>0</v>
      </c>
      <c r="T301" s="198">
        <f t="shared" si="285"/>
        <v>0</v>
      </c>
      <c r="U301" s="198">
        <f t="shared" si="285"/>
        <v>0</v>
      </c>
      <c r="V301" s="198">
        <f t="shared" si="277"/>
        <v>0</v>
      </c>
      <c r="W301" s="198">
        <f t="shared" si="278"/>
        <v>0</v>
      </c>
      <c r="X301" s="199">
        <f t="shared" si="272"/>
        <v>0</v>
      </c>
      <c r="Y301" s="198">
        <f>SUM(Y302:Y305)</f>
        <v>0</v>
      </c>
      <c r="Z301" s="198">
        <f>SUM(Z302:Z305)</f>
        <v>0</v>
      </c>
      <c r="AA301" s="198">
        <f>SUM(AA302:AA305)</f>
        <v>0</v>
      </c>
      <c r="AB301" s="199">
        <f t="shared" si="273"/>
        <v>0</v>
      </c>
      <c r="AC301" s="198">
        <f>SUM(AC302:AC305)</f>
        <v>0</v>
      </c>
      <c r="AD301" s="198">
        <f>SUM(AD302:AD305)</f>
        <v>0</v>
      </c>
      <c r="AE301" s="198">
        <f>SUM(AE302:AE305)</f>
        <v>0</v>
      </c>
      <c r="AF301" s="199">
        <f t="shared" si="281"/>
        <v>0</v>
      </c>
    </row>
    <row r="302" spans="2:32" hidden="1" outlineLevel="2">
      <c r="B302" s="317"/>
      <c r="C302" s="134" t="s">
        <v>1321</v>
      </c>
      <c r="D302" s="95"/>
      <c r="E302" s="95"/>
      <c r="F302" s="95"/>
      <c r="G302" s="95"/>
      <c r="H302" s="198">
        <f>SUM(D302:G302)</f>
        <v>0</v>
      </c>
      <c r="I302" s="219"/>
      <c r="J302" s="95"/>
      <c r="K302" s="219"/>
      <c r="L302" s="219"/>
      <c r="M302" s="219"/>
      <c r="N302" s="219"/>
      <c r="O302" s="201">
        <f t="shared" si="276"/>
        <v>0</v>
      </c>
      <c r="P302" s="219"/>
      <c r="Q302" s="95"/>
      <c r="R302" s="219"/>
      <c r="S302" s="219"/>
      <c r="T302" s="219"/>
      <c r="U302" s="219"/>
      <c r="V302" s="201">
        <f t="shared" si="277"/>
        <v>0</v>
      </c>
      <c r="W302" s="200">
        <f t="shared" si="278"/>
        <v>0</v>
      </c>
      <c r="X302" s="308">
        <f t="shared" si="272"/>
        <v>0</v>
      </c>
      <c r="Y302" s="95"/>
      <c r="Z302" s="95"/>
      <c r="AA302" s="198">
        <f>Y302+Z302</f>
        <v>0</v>
      </c>
      <c r="AB302" s="308">
        <f t="shared" si="273"/>
        <v>0</v>
      </c>
      <c r="AC302" s="95"/>
      <c r="AD302" s="95"/>
      <c r="AE302" s="198">
        <f>AC302+AD302</f>
        <v>0</v>
      </c>
      <c r="AF302" s="308">
        <f t="shared" si="281"/>
        <v>0</v>
      </c>
    </row>
    <row r="303" spans="2:32" hidden="1" outlineLevel="2">
      <c r="B303" s="317"/>
      <c r="C303" s="134" t="s">
        <v>1111</v>
      </c>
      <c r="D303" s="95"/>
      <c r="E303" s="95"/>
      <c r="F303" s="95"/>
      <c r="G303" s="95"/>
      <c r="H303" s="198">
        <f>SUM(D303:G303)</f>
        <v>0</v>
      </c>
      <c r="I303" s="219"/>
      <c r="J303" s="95"/>
      <c r="K303" s="219"/>
      <c r="L303" s="219"/>
      <c r="M303" s="219"/>
      <c r="N303" s="219"/>
      <c r="O303" s="201">
        <f t="shared" si="276"/>
        <v>0</v>
      </c>
      <c r="P303" s="219"/>
      <c r="Q303" s="95"/>
      <c r="R303" s="219"/>
      <c r="S303" s="219"/>
      <c r="T303" s="219"/>
      <c r="U303" s="219"/>
      <c r="V303" s="201">
        <f t="shared" si="277"/>
        <v>0</v>
      </c>
      <c r="W303" s="200">
        <f t="shared" si="278"/>
        <v>0</v>
      </c>
      <c r="X303" s="308">
        <f t="shared" si="272"/>
        <v>0</v>
      </c>
      <c r="Y303" s="95"/>
      <c r="Z303" s="95"/>
      <c r="AA303" s="198">
        <f>Y303+Z303</f>
        <v>0</v>
      </c>
      <c r="AB303" s="308">
        <f t="shared" si="273"/>
        <v>0</v>
      </c>
      <c r="AC303" s="95"/>
      <c r="AD303" s="95"/>
      <c r="AE303" s="198">
        <f>AC303+AD303</f>
        <v>0</v>
      </c>
      <c r="AF303" s="308">
        <f t="shared" si="281"/>
        <v>0</v>
      </c>
    </row>
    <row r="304" spans="2:32" s="136" customFormat="1" hidden="1" outlineLevel="2">
      <c r="B304" s="317"/>
      <c r="C304" s="134" t="s">
        <v>1323</v>
      </c>
      <c r="D304" s="95"/>
      <c r="E304" s="95"/>
      <c r="F304" s="95"/>
      <c r="G304" s="95"/>
      <c r="H304" s="198">
        <f>SUM(D304:G304)</f>
        <v>0</v>
      </c>
      <c r="I304" s="219"/>
      <c r="J304" s="95"/>
      <c r="K304" s="219"/>
      <c r="L304" s="219"/>
      <c r="M304" s="219"/>
      <c r="N304" s="219"/>
      <c r="O304" s="201">
        <f t="shared" si="276"/>
        <v>0</v>
      </c>
      <c r="P304" s="219"/>
      <c r="Q304" s="95"/>
      <c r="R304" s="219"/>
      <c r="S304" s="219"/>
      <c r="T304" s="219"/>
      <c r="U304" s="219"/>
      <c r="V304" s="201">
        <f t="shared" si="277"/>
        <v>0</v>
      </c>
      <c r="W304" s="200">
        <f t="shared" si="278"/>
        <v>0</v>
      </c>
      <c r="X304" s="308">
        <f t="shared" si="272"/>
        <v>0</v>
      </c>
      <c r="Y304" s="95"/>
      <c r="Z304" s="95"/>
      <c r="AA304" s="198">
        <f>Y304+Z304</f>
        <v>0</v>
      </c>
      <c r="AB304" s="308">
        <f t="shared" si="273"/>
        <v>0</v>
      </c>
      <c r="AC304" s="95"/>
      <c r="AD304" s="95"/>
      <c r="AE304" s="198">
        <f>AC304+AD304</f>
        <v>0</v>
      </c>
      <c r="AF304" s="308">
        <f t="shared" si="281"/>
        <v>0</v>
      </c>
    </row>
    <row r="305" spans="2:32" s="136" customFormat="1" hidden="1" outlineLevel="2">
      <c r="B305" s="317"/>
      <c r="C305" s="134" t="s">
        <v>683</v>
      </c>
      <c r="D305" s="95"/>
      <c r="E305" s="95"/>
      <c r="F305" s="95"/>
      <c r="G305" s="95"/>
      <c r="H305" s="198">
        <f>SUM(D305:G305)</f>
        <v>0</v>
      </c>
      <c r="I305" s="219"/>
      <c r="J305" s="219"/>
      <c r="K305" s="219"/>
      <c r="L305" s="219"/>
      <c r="M305" s="219"/>
      <c r="N305" s="219"/>
      <c r="O305" s="201">
        <f t="shared" si="276"/>
        <v>0</v>
      </c>
      <c r="P305" s="219"/>
      <c r="Q305" s="219"/>
      <c r="R305" s="219"/>
      <c r="S305" s="219"/>
      <c r="T305" s="219"/>
      <c r="U305" s="219"/>
      <c r="V305" s="201">
        <f t="shared" si="277"/>
        <v>0</v>
      </c>
      <c r="W305" s="200">
        <f t="shared" si="278"/>
        <v>0</v>
      </c>
      <c r="X305" s="308">
        <f t="shared" si="272"/>
        <v>0</v>
      </c>
      <c r="Y305" s="95"/>
      <c r="Z305" s="95"/>
      <c r="AA305" s="198">
        <f>Y305+Z305</f>
        <v>0</v>
      </c>
      <c r="AB305" s="308">
        <f t="shared" si="273"/>
        <v>0</v>
      </c>
      <c r="AC305" s="95"/>
      <c r="AD305" s="95"/>
      <c r="AE305" s="198">
        <f>AC305+AD305</f>
        <v>0</v>
      </c>
      <c r="AF305" s="308">
        <f t="shared" si="281"/>
        <v>0</v>
      </c>
    </row>
    <row r="306" spans="2:32" s="136" customFormat="1" hidden="1" outlineLevel="1">
      <c r="B306" s="135" t="s">
        <v>977</v>
      </c>
      <c r="C306" s="318" t="s">
        <v>1341</v>
      </c>
      <c r="D306" s="198">
        <f>SUM(D307:D308)</f>
        <v>0</v>
      </c>
      <c r="E306" s="198">
        <f t="shared" ref="E306:W306" si="286">SUM(E307:E308)</f>
        <v>0</v>
      </c>
      <c r="F306" s="198">
        <f t="shared" si="286"/>
        <v>0</v>
      </c>
      <c r="G306" s="198">
        <f t="shared" si="286"/>
        <v>0</v>
      </c>
      <c r="H306" s="198">
        <f t="shared" si="286"/>
        <v>0</v>
      </c>
      <c r="I306" s="198">
        <f t="shared" si="286"/>
        <v>0</v>
      </c>
      <c r="J306" s="198">
        <f t="shared" si="286"/>
        <v>0</v>
      </c>
      <c r="K306" s="198">
        <f t="shared" si="286"/>
        <v>0</v>
      </c>
      <c r="L306" s="198">
        <f t="shared" si="286"/>
        <v>0</v>
      </c>
      <c r="M306" s="198">
        <f t="shared" si="286"/>
        <v>0</v>
      </c>
      <c r="N306" s="198">
        <f t="shared" si="286"/>
        <v>0</v>
      </c>
      <c r="O306" s="198">
        <f t="shared" si="286"/>
        <v>0</v>
      </c>
      <c r="P306" s="198">
        <f t="shared" si="286"/>
        <v>0</v>
      </c>
      <c r="Q306" s="198">
        <f t="shared" si="286"/>
        <v>0</v>
      </c>
      <c r="R306" s="198">
        <f t="shared" si="286"/>
        <v>0</v>
      </c>
      <c r="S306" s="198">
        <f t="shared" si="286"/>
        <v>0</v>
      </c>
      <c r="T306" s="198">
        <f t="shared" si="286"/>
        <v>0</v>
      </c>
      <c r="U306" s="198">
        <f t="shared" si="286"/>
        <v>0</v>
      </c>
      <c r="V306" s="198">
        <f t="shared" si="286"/>
        <v>0</v>
      </c>
      <c r="W306" s="198">
        <f t="shared" si="286"/>
        <v>0</v>
      </c>
      <c r="X306" s="199">
        <f t="shared" si="272"/>
        <v>0</v>
      </c>
      <c r="Y306" s="198">
        <f>SUM(Y307:Y308)</f>
        <v>0</v>
      </c>
      <c r="Z306" s="198">
        <f>SUM(Z307:Z308)</f>
        <v>0</v>
      </c>
      <c r="AA306" s="198">
        <f>SUM(AA307:AA308)</f>
        <v>0</v>
      </c>
      <c r="AB306" s="199">
        <f t="shared" si="273"/>
        <v>0</v>
      </c>
      <c r="AC306" s="198">
        <f>SUM(AC307:AC308)</f>
        <v>0</v>
      </c>
      <c r="AD306" s="198">
        <f>SUM(AD307:AD308)</f>
        <v>0</v>
      </c>
      <c r="AE306" s="198">
        <f>SUM(AE307:AE308)</f>
        <v>0</v>
      </c>
      <c r="AF306" s="199">
        <f t="shared" si="281"/>
        <v>0</v>
      </c>
    </row>
    <row r="307" spans="2:32" s="136" customFormat="1" hidden="1" outlineLevel="2">
      <c r="B307" s="317"/>
      <c r="C307" s="247" t="s">
        <v>1112</v>
      </c>
      <c r="D307" s="95"/>
      <c r="E307" s="95"/>
      <c r="F307" s="95"/>
      <c r="G307" s="95"/>
      <c r="H307" s="198">
        <f>SUM(D307:G307)</f>
        <v>0</v>
      </c>
      <c r="I307" s="219"/>
      <c r="J307" s="219"/>
      <c r="K307" s="219"/>
      <c r="L307" s="219"/>
      <c r="M307" s="219"/>
      <c r="N307" s="219"/>
      <c r="O307" s="201">
        <f>SUM(I307:N307)</f>
        <v>0</v>
      </c>
      <c r="P307" s="219"/>
      <c r="Q307" s="219"/>
      <c r="R307" s="219"/>
      <c r="S307" s="219"/>
      <c r="T307" s="219"/>
      <c r="U307" s="219"/>
      <c r="V307" s="201">
        <f>SUM(P307:U307)</f>
        <v>0</v>
      </c>
      <c r="W307" s="200">
        <f>O307+V307</f>
        <v>0</v>
      </c>
      <c r="X307" s="308">
        <f t="shared" si="272"/>
        <v>0</v>
      </c>
      <c r="Y307" s="95"/>
      <c r="Z307" s="95"/>
      <c r="AA307" s="198">
        <f>Y307+Z307</f>
        <v>0</v>
      </c>
      <c r="AB307" s="308">
        <f t="shared" si="273"/>
        <v>0</v>
      </c>
      <c r="AC307" s="95"/>
      <c r="AD307" s="95"/>
      <c r="AE307" s="198">
        <f>AC307+AD307</f>
        <v>0</v>
      </c>
      <c r="AF307" s="308">
        <f t="shared" si="281"/>
        <v>0</v>
      </c>
    </row>
    <row r="308" spans="2:32" s="136" customFormat="1" hidden="1" outlineLevel="2">
      <c r="B308" s="317"/>
      <c r="C308" s="247" t="s">
        <v>1343</v>
      </c>
      <c r="D308" s="95"/>
      <c r="E308" s="95"/>
      <c r="F308" s="95"/>
      <c r="G308" s="95"/>
      <c r="H308" s="198">
        <f>SUM(D308:G308)</f>
        <v>0</v>
      </c>
      <c r="I308" s="219"/>
      <c r="J308" s="219"/>
      <c r="K308" s="219"/>
      <c r="L308" s="219"/>
      <c r="M308" s="219"/>
      <c r="N308" s="219"/>
      <c r="O308" s="201">
        <f>SUM(I308:N308)</f>
        <v>0</v>
      </c>
      <c r="P308" s="219"/>
      <c r="Q308" s="219"/>
      <c r="R308" s="219"/>
      <c r="S308" s="219"/>
      <c r="T308" s="219"/>
      <c r="U308" s="219"/>
      <c r="V308" s="201">
        <f>SUM(P308:U308)</f>
        <v>0</v>
      </c>
      <c r="W308" s="200">
        <f>O308+V308</f>
        <v>0</v>
      </c>
      <c r="X308" s="308">
        <f t="shared" si="272"/>
        <v>0</v>
      </c>
      <c r="Y308" s="95"/>
      <c r="Z308" s="95"/>
      <c r="AA308" s="198">
        <f>Y308+Z308</f>
        <v>0</v>
      </c>
      <c r="AB308" s="308">
        <f t="shared" si="273"/>
        <v>0</v>
      </c>
      <c r="AC308" s="95"/>
      <c r="AD308" s="95"/>
      <c r="AE308" s="198">
        <f>AC308+AD308</f>
        <v>0</v>
      </c>
      <c r="AF308" s="308">
        <f t="shared" si="281"/>
        <v>0</v>
      </c>
    </row>
    <row r="309" spans="2:32" s="136" customFormat="1" hidden="1" outlineLevel="2">
      <c r="B309" s="135" t="s">
        <v>1497</v>
      </c>
      <c r="C309" s="543" t="s">
        <v>1486</v>
      </c>
      <c r="D309" s="198">
        <f t="shared" ref="D309:W309" si="287">D310</f>
        <v>0</v>
      </c>
      <c r="E309" s="198">
        <f t="shared" si="287"/>
        <v>0</v>
      </c>
      <c r="F309" s="198">
        <f t="shared" si="287"/>
        <v>0</v>
      </c>
      <c r="G309" s="198">
        <f t="shared" si="287"/>
        <v>0</v>
      </c>
      <c r="H309" s="198">
        <f t="shared" si="287"/>
        <v>0</v>
      </c>
      <c r="I309" s="198">
        <f t="shared" si="287"/>
        <v>0</v>
      </c>
      <c r="J309" s="198">
        <f t="shared" si="287"/>
        <v>0</v>
      </c>
      <c r="K309" s="198">
        <f t="shared" si="287"/>
        <v>0</v>
      </c>
      <c r="L309" s="198">
        <f t="shared" si="287"/>
        <v>0</v>
      </c>
      <c r="M309" s="198">
        <f t="shared" si="287"/>
        <v>0</v>
      </c>
      <c r="N309" s="198">
        <f t="shared" si="287"/>
        <v>0</v>
      </c>
      <c r="O309" s="198">
        <f t="shared" si="287"/>
        <v>0</v>
      </c>
      <c r="P309" s="198">
        <f t="shared" si="287"/>
        <v>0</v>
      </c>
      <c r="Q309" s="198">
        <f t="shared" si="287"/>
        <v>0</v>
      </c>
      <c r="R309" s="198">
        <f t="shared" si="287"/>
        <v>0</v>
      </c>
      <c r="S309" s="198">
        <f t="shared" si="287"/>
        <v>0</v>
      </c>
      <c r="T309" s="198">
        <f t="shared" si="287"/>
        <v>0</v>
      </c>
      <c r="U309" s="198">
        <f t="shared" si="287"/>
        <v>0</v>
      </c>
      <c r="V309" s="198">
        <f t="shared" si="287"/>
        <v>0</v>
      </c>
      <c r="W309" s="198">
        <f t="shared" si="287"/>
        <v>0</v>
      </c>
      <c r="X309" s="308">
        <f t="shared" si="272"/>
        <v>0</v>
      </c>
      <c r="Y309" s="198">
        <f>Y310</f>
        <v>0</v>
      </c>
      <c r="Z309" s="198">
        <f>Z310</f>
        <v>0</v>
      </c>
      <c r="AA309" s="198">
        <f>AA310</f>
        <v>0</v>
      </c>
      <c r="AB309" s="308">
        <f t="shared" si="273"/>
        <v>0</v>
      </c>
      <c r="AC309" s="198">
        <f>AC310</f>
        <v>0</v>
      </c>
      <c r="AD309" s="198">
        <f>AD310</f>
        <v>0</v>
      </c>
      <c r="AE309" s="198">
        <f>AE310</f>
        <v>0</v>
      </c>
      <c r="AF309" s="308">
        <f t="shared" si="281"/>
        <v>0</v>
      </c>
    </row>
    <row r="310" spans="2:32" s="136" customFormat="1" hidden="1" outlineLevel="2">
      <c r="B310" s="317"/>
      <c r="C310" s="247" t="s">
        <v>1493</v>
      </c>
      <c r="D310" s="95"/>
      <c r="E310" s="95"/>
      <c r="F310" s="95"/>
      <c r="G310" s="95"/>
      <c r="H310" s="198">
        <f>SUM(D310:G310)</f>
        <v>0</v>
      </c>
      <c r="I310" s="219"/>
      <c r="J310" s="219"/>
      <c r="K310" s="219"/>
      <c r="L310" s="219"/>
      <c r="M310" s="219"/>
      <c r="N310" s="219"/>
      <c r="O310" s="201">
        <f>SUM(I310:N310)</f>
        <v>0</v>
      </c>
      <c r="P310" s="219"/>
      <c r="Q310" s="219"/>
      <c r="R310" s="219"/>
      <c r="S310" s="219"/>
      <c r="T310" s="219"/>
      <c r="U310" s="219"/>
      <c r="V310" s="201">
        <f>SUM(P310:U310)</f>
        <v>0</v>
      </c>
      <c r="W310" s="200">
        <f>O310+V310</f>
        <v>0</v>
      </c>
      <c r="X310" s="308">
        <f t="shared" si="272"/>
        <v>0</v>
      </c>
      <c r="Y310" s="95"/>
      <c r="Z310" s="95"/>
      <c r="AA310" s="198">
        <f>Y310+Z310</f>
        <v>0</v>
      </c>
      <c r="AB310" s="308">
        <f t="shared" si="273"/>
        <v>0</v>
      </c>
      <c r="AC310" s="95"/>
      <c r="AD310" s="95"/>
      <c r="AE310" s="198">
        <f>AC310+AD310</f>
        <v>0</v>
      </c>
      <c r="AF310" s="308">
        <f t="shared" si="281"/>
        <v>0</v>
      </c>
    </row>
    <row r="311" spans="2:32" s="136" customFormat="1" hidden="1" outlineLevel="1">
      <c r="B311" s="135" t="s">
        <v>978</v>
      </c>
      <c r="C311" s="135"/>
      <c r="D311" s="198">
        <f>D253+D269+D289+D297+D301+D306+D309</f>
        <v>0</v>
      </c>
      <c r="E311" s="198">
        <f t="shared" ref="E311:W311" si="288">E253+E269+E289+E297+E301+E306+E309</f>
        <v>0</v>
      </c>
      <c r="F311" s="198">
        <f t="shared" si="288"/>
        <v>0</v>
      </c>
      <c r="G311" s="198">
        <f t="shared" si="288"/>
        <v>0</v>
      </c>
      <c r="H311" s="198">
        <f t="shared" si="288"/>
        <v>0</v>
      </c>
      <c r="I311" s="198">
        <f t="shared" si="288"/>
        <v>0</v>
      </c>
      <c r="J311" s="198">
        <f t="shared" si="288"/>
        <v>0</v>
      </c>
      <c r="K311" s="198">
        <f t="shared" si="288"/>
        <v>0</v>
      </c>
      <c r="L311" s="198">
        <f t="shared" si="288"/>
        <v>0</v>
      </c>
      <c r="M311" s="198">
        <f t="shared" si="288"/>
        <v>0</v>
      </c>
      <c r="N311" s="198">
        <f t="shared" si="288"/>
        <v>0</v>
      </c>
      <c r="O311" s="198">
        <f t="shared" si="288"/>
        <v>0</v>
      </c>
      <c r="P311" s="198">
        <f t="shared" si="288"/>
        <v>0</v>
      </c>
      <c r="Q311" s="198">
        <f t="shared" si="288"/>
        <v>0</v>
      </c>
      <c r="R311" s="198">
        <f t="shared" si="288"/>
        <v>0</v>
      </c>
      <c r="S311" s="198">
        <f t="shared" si="288"/>
        <v>0</v>
      </c>
      <c r="T311" s="198">
        <f t="shared" si="288"/>
        <v>0</v>
      </c>
      <c r="U311" s="198">
        <f t="shared" si="288"/>
        <v>0</v>
      </c>
      <c r="V311" s="198">
        <f t="shared" si="288"/>
        <v>0</v>
      </c>
      <c r="W311" s="198">
        <f t="shared" si="288"/>
        <v>0</v>
      </c>
      <c r="X311" s="199">
        <f t="shared" si="272"/>
        <v>0</v>
      </c>
      <c r="Y311" s="198">
        <f>Y253+Y269+Y289+Y297+Y301+Y306+Y309</f>
        <v>0</v>
      </c>
      <c r="Z311" s="198">
        <f>Z253+Z269+Z289+Z297+Z301+Z306+Z309</f>
        <v>0</v>
      </c>
      <c r="AA311" s="198">
        <f>AA253+AA269+AA289+AA297+AA301+AA306+AA309</f>
        <v>0</v>
      </c>
      <c r="AB311" s="199">
        <f t="shared" si="273"/>
        <v>0</v>
      </c>
      <c r="AC311" s="198">
        <f>AC253+AC269+AC289+AC297+AC301+AC306+AC309</f>
        <v>0</v>
      </c>
      <c r="AD311" s="198">
        <f>AD253+AD269+AD289+AD297+AD301+AD306+AD309</f>
        <v>0</v>
      </c>
      <c r="AE311" s="198">
        <f>AE253+AE269+AE289+AE297+AE301+AE306+AE309</f>
        <v>0</v>
      </c>
      <c r="AF311" s="199">
        <f t="shared" si="281"/>
        <v>0</v>
      </c>
    </row>
    <row r="312" spans="2:32" s="136" customFormat="1" hidden="1" outlineLevel="1">
      <c r="B312" s="246"/>
      <c r="C312" s="397"/>
      <c r="D312" s="364"/>
      <c r="E312" s="364"/>
      <c r="F312" s="364"/>
      <c r="G312" s="364"/>
      <c r="H312" s="364"/>
      <c r="I312" s="364"/>
      <c r="J312" s="364"/>
      <c r="K312" s="364"/>
      <c r="L312" s="364"/>
      <c r="M312" s="364"/>
      <c r="N312" s="364"/>
      <c r="O312" s="364"/>
      <c r="P312" s="364"/>
      <c r="Q312" s="364"/>
      <c r="R312" s="364"/>
      <c r="S312" s="364"/>
      <c r="T312" s="364"/>
      <c r="U312" s="364"/>
      <c r="V312" s="364"/>
      <c r="W312" s="364"/>
      <c r="X312" s="364"/>
      <c r="Y312" s="364"/>
      <c r="Z312" s="364"/>
      <c r="AA312" s="364"/>
      <c r="AB312" s="364"/>
      <c r="AC312" s="364"/>
      <c r="AD312" s="364"/>
      <c r="AE312" s="364"/>
      <c r="AF312" s="364"/>
    </row>
    <row r="313" spans="2:32" s="144" customFormat="1" hidden="1" outlineLevel="1">
      <c r="B313" s="246"/>
      <c r="C313" s="246"/>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c r="AA313" s="120"/>
      <c r="AB313" s="120"/>
      <c r="AC313" s="120"/>
      <c r="AD313" s="120"/>
      <c r="AE313" s="120"/>
    </row>
    <row r="314" spans="2:32" s="136" customFormat="1" hidden="1" outlineLevel="1">
      <c r="B314" s="148" t="s">
        <v>669</v>
      </c>
      <c r="C314" s="123"/>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c r="AA314" s="120"/>
      <c r="AB314" s="120"/>
      <c r="AC314" s="120"/>
      <c r="AD314" s="120"/>
      <c r="AE314" s="120"/>
    </row>
    <row r="315" spans="2:32" s="136" customFormat="1" hidden="1" outlineLevel="1">
      <c r="B315" s="149" t="s">
        <v>1169</v>
      </c>
      <c r="C315" s="123"/>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c r="AA315" s="120"/>
      <c r="AB315" s="120"/>
      <c r="AC315" s="120"/>
      <c r="AD315" s="120"/>
      <c r="AE315" s="120"/>
    </row>
    <row r="316" spans="2:32" s="136" customFormat="1" hidden="1" outlineLevel="1">
      <c r="B316" s="780" t="s">
        <v>980</v>
      </c>
      <c r="C316" s="780"/>
    </row>
    <row r="317" spans="2:32" s="136" customFormat="1" hidden="1" outlineLevel="1">
      <c r="B317" s="146"/>
      <c r="C317" s="146"/>
      <c r="D317" s="95"/>
      <c r="E317" s="95"/>
      <c r="F317" s="95"/>
      <c r="G317" s="95"/>
      <c r="H317" s="200">
        <f t="shared" ref="H317:H326" si="289">SUM(D317:G317)</f>
        <v>0</v>
      </c>
      <c r="I317" s="95"/>
      <c r="J317" s="95"/>
      <c r="K317" s="95"/>
      <c r="L317" s="95"/>
      <c r="M317" s="95"/>
      <c r="N317" s="95"/>
      <c r="O317" s="201">
        <f t="shared" ref="O317:O326" si="290">SUM(I317:N317)</f>
        <v>0</v>
      </c>
      <c r="P317" s="95"/>
      <c r="Q317" s="95"/>
      <c r="R317" s="95"/>
      <c r="S317" s="95"/>
      <c r="T317" s="95"/>
      <c r="U317" s="95"/>
      <c r="V317" s="201">
        <f t="shared" ref="V317:V326" si="291">SUM(P317:U317)</f>
        <v>0</v>
      </c>
      <c r="W317" s="200">
        <f t="shared" ref="W317:W326" si="292">O317+V317</f>
        <v>0</v>
      </c>
      <c r="X317" s="308">
        <f t="shared" ref="X317:X327" si="293">IF(H317=0,0,W317/H317-1)</f>
        <v>0</v>
      </c>
      <c r="Y317" s="96"/>
      <c r="Z317" s="96"/>
      <c r="AA317" s="198">
        <f>Y317+Z317</f>
        <v>0</v>
      </c>
      <c r="AB317" s="308">
        <f t="shared" ref="AB317:AB327" si="294">IF(W317=0,0,AA317/W317-1)</f>
        <v>0</v>
      </c>
      <c r="AC317" s="96"/>
      <c r="AD317" s="96"/>
      <c r="AE317" s="198">
        <f>AC317+AD317</f>
        <v>0</v>
      </c>
      <c r="AF317" s="308">
        <f t="shared" ref="AF317:AF327" si="295">IF(AA317=0,0,AE317/AA317-1)</f>
        <v>0</v>
      </c>
    </row>
    <row r="318" spans="2:32" s="136" customFormat="1" hidden="1" outlineLevel="1">
      <c r="B318" s="146"/>
      <c r="C318" s="146"/>
      <c r="D318" s="95"/>
      <c r="E318" s="95"/>
      <c r="F318" s="95"/>
      <c r="G318" s="95"/>
      <c r="H318" s="200">
        <f t="shared" si="289"/>
        <v>0</v>
      </c>
      <c r="I318" s="95"/>
      <c r="J318" s="95"/>
      <c r="K318" s="95"/>
      <c r="L318" s="95"/>
      <c r="M318" s="95"/>
      <c r="N318" s="95"/>
      <c r="O318" s="201">
        <f t="shared" si="290"/>
        <v>0</v>
      </c>
      <c r="P318" s="95"/>
      <c r="Q318" s="95"/>
      <c r="R318" s="95"/>
      <c r="S318" s="95"/>
      <c r="T318" s="95"/>
      <c r="U318" s="95"/>
      <c r="V318" s="201">
        <f t="shared" si="291"/>
        <v>0</v>
      </c>
      <c r="W318" s="200">
        <f t="shared" si="292"/>
        <v>0</v>
      </c>
      <c r="X318" s="308">
        <f t="shared" si="293"/>
        <v>0</v>
      </c>
      <c r="Y318" s="96"/>
      <c r="Z318" s="96"/>
      <c r="AA318" s="198">
        <f t="shared" ref="AA318:AA326" si="296">Y318+Z318</f>
        <v>0</v>
      </c>
      <c r="AB318" s="308">
        <f t="shared" si="294"/>
        <v>0</v>
      </c>
      <c r="AC318" s="96"/>
      <c r="AD318" s="96"/>
      <c r="AE318" s="198">
        <f t="shared" ref="AE318:AE326" si="297">AC318+AD318</f>
        <v>0</v>
      </c>
      <c r="AF318" s="308">
        <f t="shared" si="295"/>
        <v>0</v>
      </c>
    </row>
    <row r="319" spans="2:32" s="136" customFormat="1" hidden="1" outlineLevel="1">
      <c r="B319" s="146"/>
      <c r="C319" s="146"/>
      <c r="D319" s="95"/>
      <c r="E319" s="95"/>
      <c r="F319" s="95"/>
      <c r="G319" s="95"/>
      <c r="H319" s="200">
        <f t="shared" si="289"/>
        <v>0</v>
      </c>
      <c r="I319" s="95"/>
      <c r="J319" s="95"/>
      <c r="K319" s="95"/>
      <c r="L319" s="95"/>
      <c r="M319" s="95"/>
      <c r="N319" s="95"/>
      <c r="O319" s="201">
        <f t="shared" si="290"/>
        <v>0</v>
      </c>
      <c r="P319" s="95"/>
      <c r="Q319" s="95"/>
      <c r="R319" s="95"/>
      <c r="S319" s="95"/>
      <c r="T319" s="95"/>
      <c r="U319" s="95"/>
      <c r="V319" s="201">
        <f t="shared" si="291"/>
        <v>0</v>
      </c>
      <c r="W319" s="200">
        <f t="shared" si="292"/>
        <v>0</v>
      </c>
      <c r="X319" s="308">
        <f t="shared" si="293"/>
        <v>0</v>
      </c>
      <c r="Y319" s="96"/>
      <c r="Z319" s="96"/>
      <c r="AA319" s="198">
        <f t="shared" si="296"/>
        <v>0</v>
      </c>
      <c r="AB319" s="308">
        <f t="shared" si="294"/>
        <v>0</v>
      </c>
      <c r="AC319" s="96"/>
      <c r="AD319" s="96"/>
      <c r="AE319" s="198">
        <f t="shared" si="297"/>
        <v>0</v>
      </c>
      <c r="AF319" s="308">
        <f t="shared" si="295"/>
        <v>0</v>
      </c>
    </row>
    <row r="320" spans="2:32" s="144" customFormat="1" hidden="1" outlineLevel="1">
      <c r="B320" s="146"/>
      <c r="C320" s="146"/>
      <c r="D320" s="95"/>
      <c r="E320" s="95"/>
      <c r="F320" s="95"/>
      <c r="G320" s="95"/>
      <c r="H320" s="200">
        <f t="shared" si="289"/>
        <v>0</v>
      </c>
      <c r="I320" s="95"/>
      <c r="J320" s="95"/>
      <c r="K320" s="95"/>
      <c r="L320" s="95"/>
      <c r="M320" s="95"/>
      <c r="N320" s="95"/>
      <c r="O320" s="201">
        <f t="shared" si="290"/>
        <v>0</v>
      </c>
      <c r="P320" s="95"/>
      <c r="Q320" s="95"/>
      <c r="R320" s="95"/>
      <c r="S320" s="95"/>
      <c r="T320" s="95"/>
      <c r="U320" s="95"/>
      <c r="V320" s="201">
        <f t="shared" si="291"/>
        <v>0</v>
      </c>
      <c r="W320" s="200">
        <f t="shared" si="292"/>
        <v>0</v>
      </c>
      <c r="X320" s="308">
        <f t="shared" si="293"/>
        <v>0</v>
      </c>
      <c r="Y320" s="96"/>
      <c r="Z320" s="96"/>
      <c r="AA320" s="198">
        <f t="shared" si="296"/>
        <v>0</v>
      </c>
      <c r="AB320" s="308">
        <f t="shared" si="294"/>
        <v>0</v>
      </c>
      <c r="AC320" s="96"/>
      <c r="AD320" s="96"/>
      <c r="AE320" s="198">
        <f t="shared" si="297"/>
        <v>0</v>
      </c>
      <c r="AF320" s="308">
        <f t="shared" si="295"/>
        <v>0</v>
      </c>
    </row>
    <row r="321" spans="1:33" hidden="1" outlineLevel="1">
      <c r="B321" s="146"/>
      <c r="C321" s="146"/>
      <c r="D321" s="95"/>
      <c r="E321" s="95"/>
      <c r="F321" s="95"/>
      <c r="G321" s="95"/>
      <c r="H321" s="200">
        <f t="shared" si="289"/>
        <v>0</v>
      </c>
      <c r="I321" s="95"/>
      <c r="J321" s="95"/>
      <c r="K321" s="95"/>
      <c r="L321" s="95"/>
      <c r="M321" s="95"/>
      <c r="N321" s="95"/>
      <c r="O321" s="201">
        <f t="shared" si="290"/>
        <v>0</v>
      </c>
      <c r="P321" s="95"/>
      <c r="Q321" s="95"/>
      <c r="R321" s="95"/>
      <c r="S321" s="95"/>
      <c r="T321" s="95"/>
      <c r="U321" s="95"/>
      <c r="V321" s="201">
        <f t="shared" si="291"/>
        <v>0</v>
      </c>
      <c r="W321" s="200">
        <f t="shared" si="292"/>
        <v>0</v>
      </c>
      <c r="X321" s="308">
        <f t="shared" si="293"/>
        <v>0</v>
      </c>
      <c r="Y321" s="96"/>
      <c r="Z321" s="96"/>
      <c r="AA321" s="198">
        <f t="shared" si="296"/>
        <v>0</v>
      </c>
      <c r="AB321" s="308">
        <f t="shared" si="294"/>
        <v>0</v>
      </c>
      <c r="AC321" s="96"/>
      <c r="AD321" s="96"/>
      <c r="AE321" s="198">
        <f t="shared" si="297"/>
        <v>0</v>
      </c>
      <c r="AF321" s="308">
        <f t="shared" si="295"/>
        <v>0</v>
      </c>
    </row>
    <row r="322" spans="1:33" s="136" customFormat="1" hidden="1" outlineLevel="1">
      <c r="B322" s="146"/>
      <c r="C322" s="146"/>
      <c r="D322" s="95"/>
      <c r="E322" s="95"/>
      <c r="F322" s="95"/>
      <c r="G322" s="95"/>
      <c r="H322" s="200">
        <f t="shared" si="289"/>
        <v>0</v>
      </c>
      <c r="I322" s="95"/>
      <c r="J322" s="95"/>
      <c r="K322" s="95"/>
      <c r="L322" s="95"/>
      <c r="M322" s="95"/>
      <c r="N322" s="95"/>
      <c r="O322" s="201">
        <f t="shared" si="290"/>
        <v>0</v>
      </c>
      <c r="P322" s="95"/>
      <c r="Q322" s="95"/>
      <c r="R322" s="95"/>
      <c r="S322" s="95"/>
      <c r="T322" s="95"/>
      <c r="U322" s="95"/>
      <c r="V322" s="201">
        <f t="shared" si="291"/>
        <v>0</v>
      </c>
      <c r="W322" s="200">
        <f t="shared" si="292"/>
        <v>0</v>
      </c>
      <c r="X322" s="308">
        <f t="shared" si="293"/>
        <v>0</v>
      </c>
      <c r="Y322" s="96"/>
      <c r="Z322" s="96"/>
      <c r="AA322" s="198">
        <f t="shared" si="296"/>
        <v>0</v>
      </c>
      <c r="AB322" s="308">
        <f t="shared" si="294"/>
        <v>0</v>
      </c>
      <c r="AC322" s="96"/>
      <c r="AD322" s="96"/>
      <c r="AE322" s="198">
        <f t="shared" si="297"/>
        <v>0</v>
      </c>
      <c r="AF322" s="308">
        <f t="shared" si="295"/>
        <v>0</v>
      </c>
    </row>
    <row r="323" spans="1:33" s="136" customFormat="1" hidden="1" outlineLevel="1">
      <c r="B323" s="146"/>
      <c r="C323" s="146"/>
      <c r="D323" s="95"/>
      <c r="E323" s="95"/>
      <c r="F323" s="95"/>
      <c r="G323" s="95"/>
      <c r="H323" s="200">
        <f t="shared" si="289"/>
        <v>0</v>
      </c>
      <c r="I323" s="95"/>
      <c r="J323" s="95"/>
      <c r="K323" s="95"/>
      <c r="L323" s="95"/>
      <c r="M323" s="95"/>
      <c r="N323" s="95"/>
      <c r="O323" s="201">
        <f t="shared" si="290"/>
        <v>0</v>
      </c>
      <c r="P323" s="95"/>
      <c r="Q323" s="95"/>
      <c r="R323" s="95"/>
      <c r="S323" s="95"/>
      <c r="T323" s="95"/>
      <c r="U323" s="95"/>
      <c r="V323" s="201">
        <f t="shared" si="291"/>
        <v>0</v>
      </c>
      <c r="W323" s="200">
        <f t="shared" si="292"/>
        <v>0</v>
      </c>
      <c r="X323" s="308">
        <f t="shared" si="293"/>
        <v>0</v>
      </c>
      <c r="Y323" s="96"/>
      <c r="Z323" s="96"/>
      <c r="AA323" s="198">
        <f t="shared" si="296"/>
        <v>0</v>
      </c>
      <c r="AB323" s="308">
        <f t="shared" si="294"/>
        <v>0</v>
      </c>
      <c r="AC323" s="96"/>
      <c r="AD323" s="96"/>
      <c r="AE323" s="198">
        <f t="shared" si="297"/>
        <v>0</v>
      </c>
      <c r="AF323" s="308">
        <f t="shared" si="295"/>
        <v>0</v>
      </c>
    </row>
    <row r="324" spans="1:33" s="136" customFormat="1" hidden="1" outlineLevel="1">
      <c r="B324" s="146"/>
      <c r="C324" s="146"/>
      <c r="D324" s="95"/>
      <c r="E324" s="95"/>
      <c r="F324" s="95"/>
      <c r="G324" s="95"/>
      <c r="H324" s="200">
        <f t="shared" si="289"/>
        <v>0</v>
      </c>
      <c r="I324" s="95"/>
      <c r="J324" s="95"/>
      <c r="K324" s="95"/>
      <c r="L324" s="95"/>
      <c r="M324" s="95"/>
      <c r="N324" s="95"/>
      <c r="O324" s="201">
        <f t="shared" si="290"/>
        <v>0</v>
      </c>
      <c r="P324" s="95"/>
      <c r="Q324" s="95"/>
      <c r="R324" s="95"/>
      <c r="S324" s="95"/>
      <c r="T324" s="95"/>
      <c r="U324" s="95"/>
      <c r="V324" s="201">
        <f t="shared" si="291"/>
        <v>0</v>
      </c>
      <c r="W324" s="200">
        <f t="shared" si="292"/>
        <v>0</v>
      </c>
      <c r="X324" s="308">
        <f t="shared" si="293"/>
        <v>0</v>
      </c>
      <c r="Y324" s="96"/>
      <c r="Z324" s="96"/>
      <c r="AA324" s="198">
        <f t="shared" si="296"/>
        <v>0</v>
      </c>
      <c r="AB324" s="308">
        <f t="shared" si="294"/>
        <v>0</v>
      </c>
      <c r="AC324" s="96"/>
      <c r="AD324" s="96"/>
      <c r="AE324" s="198">
        <f t="shared" si="297"/>
        <v>0</v>
      </c>
      <c r="AF324" s="308">
        <f t="shared" si="295"/>
        <v>0</v>
      </c>
    </row>
    <row r="325" spans="1:33" s="144" customFormat="1" hidden="1" outlineLevel="1">
      <c r="B325" s="146"/>
      <c r="C325" s="146"/>
      <c r="D325" s="95"/>
      <c r="E325" s="95"/>
      <c r="F325" s="95"/>
      <c r="G325" s="95"/>
      <c r="H325" s="200">
        <f t="shared" si="289"/>
        <v>0</v>
      </c>
      <c r="I325" s="95"/>
      <c r="J325" s="95"/>
      <c r="K325" s="95"/>
      <c r="L325" s="95"/>
      <c r="M325" s="95"/>
      <c r="N325" s="95"/>
      <c r="O325" s="201">
        <f t="shared" si="290"/>
        <v>0</v>
      </c>
      <c r="P325" s="95"/>
      <c r="Q325" s="95"/>
      <c r="R325" s="95"/>
      <c r="S325" s="95"/>
      <c r="T325" s="95"/>
      <c r="U325" s="95"/>
      <c r="V325" s="201">
        <f t="shared" si="291"/>
        <v>0</v>
      </c>
      <c r="W325" s="200">
        <f t="shared" si="292"/>
        <v>0</v>
      </c>
      <c r="X325" s="308">
        <f t="shared" si="293"/>
        <v>0</v>
      </c>
      <c r="Y325" s="96"/>
      <c r="Z325" s="96"/>
      <c r="AA325" s="198">
        <f t="shared" si="296"/>
        <v>0</v>
      </c>
      <c r="AB325" s="308">
        <f t="shared" si="294"/>
        <v>0</v>
      </c>
      <c r="AC325" s="96"/>
      <c r="AD325" s="96"/>
      <c r="AE325" s="198">
        <f t="shared" si="297"/>
        <v>0</v>
      </c>
      <c r="AF325" s="308">
        <f t="shared" si="295"/>
        <v>0</v>
      </c>
    </row>
    <row r="326" spans="1:33" hidden="1" outlineLevel="1">
      <c r="B326" s="146"/>
      <c r="C326" s="146"/>
      <c r="D326" s="95"/>
      <c r="E326" s="95"/>
      <c r="F326" s="95"/>
      <c r="G326" s="95"/>
      <c r="H326" s="200">
        <f t="shared" si="289"/>
        <v>0</v>
      </c>
      <c r="I326" s="95"/>
      <c r="J326" s="95"/>
      <c r="K326" s="95"/>
      <c r="L326" s="95"/>
      <c r="M326" s="95"/>
      <c r="N326" s="95"/>
      <c r="O326" s="201">
        <f t="shared" si="290"/>
        <v>0</v>
      </c>
      <c r="P326" s="95"/>
      <c r="Q326" s="95"/>
      <c r="R326" s="95"/>
      <c r="S326" s="95"/>
      <c r="T326" s="95"/>
      <c r="U326" s="95"/>
      <c r="V326" s="201">
        <f t="shared" si="291"/>
        <v>0</v>
      </c>
      <c r="W326" s="200">
        <f t="shared" si="292"/>
        <v>0</v>
      </c>
      <c r="X326" s="308">
        <f t="shared" si="293"/>
        <v>0</v>
      </c>
      <c r="Y326" s="96"/>
      <c r="Z326" s="96"/>
      <c r="AA326" s="198">
        <f t="shared" si="296"/>
        <v>0</v>
      </c>
      <c r="AB326" s="308">
        <f t="shared" si="294"/>
        <v>0</v>
      </c>
      <c r="AC326" s="96"/>
      <c r="AD326" s="96"/>
      <c r="AE326" s="198">
        <f t="shared" si="297"/>
        <v>0</v>
      </c>
      <c r="AF326" s="308">
        <f t="shared" si="295"/>
        <v>0</v>
      </c>
    </row>
    <row r="327" spans="1:33" hidden="1" outlineLevel="1">
      <c r="B327" s="781" t="s">
        <v>609</v>
      </c>
      <c r="C327" s="781"/>
      <c r="D327" s="198">
        <f t="shared" ref="D327:W327" si="298">SUM(D317:D326)</f>
        <v>0</v>
      </c>
      <c r="E327" s="198">
        <f t="shared" si="298"/>
        <v>0</v>
      </c>
      <c r="F327" s="198">
        <f t="shared" si="298"/>
        <v>0</v>
      </c>
      <c r="G327" s="198">
        <f t="shared" si="298"/>
        <v>0</v>
      </c>
      <c r="H327" s="198">
        <f t="shared" si="298"/>
        <v>0</v>
      </c>
      <c r="I327" s="198">
        <f t="shared" si="298"/>
        <v>0</v>
      </c>
      <c r="J327" s="198">
        <f t="shared" si="298"/>
        <v>0</v>
      </c>
      <c r="K327" s="198">
        <f t="shared" si="298"/>
        <v>0</v>
      </c>
      <c r="L327" s="198">
        <f t="shared" si="298"/>
        <v>0</v>
      </c>
      <c r="M327" s="198">
        <f t="shared" si="298"/>
        <v>0</v>
      </c>
      <c r="N327" s="198">
        <f t="shared" si="298"/>
        <v>0</v>
      </c>
      <c r="O327" s="198">
        <f t="shared" si="298"/>
        <v>0</v>
      </c>
      <c r="P327" s="198">
        <f t="shared" si="298"/>
        <v>0</v>
      </c>
      <c r="Q327" s="198">
        <f t="shared" si="298"/>
        <v>0</v>
      </c>
      <c r="R327" s="198">
        <f t="shared" si="298"/>
        <v>0</v>
      </c>
      <c r="S327" s="198">
        <f t="shared" si="298"/>
        <v>0</v>
      </c>
      <c r="T327" s="198">
        <f t="shared" si="298"/>
        <v>0</v>
      </c>
      <c r="U327" s="198">
        <f t="shared" si="298"/>
        <v>0</v>
      </c>
      <c r="V327" s="198">
        <f t="shared" si="298"/>
        <v>0</v>
      </c>
      <c r="W327" s="198">
        <f t="shared" si="298"/>
        <v>0</v>
      </c>
      <c r="X327" s="209">
        <f t="shared" si="293"/>
        <v>0</v>
      </c>
      <c r="Y327" s="198">
        <f>SUM(Y317:Y326)</f>
        <v>0</v>
      </c>
      <c r="Z327" s="198">
        <f>SUM(Z317:Z326)</f>
        <v>0</v>
      </c>
      <c r="AA327" s="198">
        <f>SUM(AA317:AA326)</f>
        <v>0</v>
      </c>
      <c r="AB327" s="209">
        <f t="shared" si="294"/>
        <v>0</v>
      </c>
      <c r="AC327" s="198">
        <f>SUM(AC317:AC326)</f>
        <v>0</v>
      </c>
      <c r="AD327" s="198">
        <f>SUM(AD317:AD326)</f>
        <v>0</v>
      </c>
      <c r="AE327" s="198">
        <f>SUM(AE317:AE326)</f>
        <v>0</v>
      </c>
      <c r="AF327" s="209">
        <f t="shared" si="295"/>
        <v>0</v>
      </c>
    </row>
    <row r="328" spans="1:33" hidden="1" outlineLevel="1">
      <c r="B328" s="138"/>
      <c r="C328" s="138"/>
      <c r="D328" s="150"/>
      <c r="E328" s="150"/>
      <c r="F328" s="150"/>
      <c r="G328" s="150"/>
      <c r="H328" s="150"/>
      <c r="I328" s="150"/>
      <c r="J328" s="150"/>
      <c r="K328" s="150"/>
      <c r="L328" s="150"/>
      <c r="M328" s="150"/>
      <c r="N328" s="150"/>
      <c r="O328" s="150"/>
      <c r="P328" s="150"/>
      <c r="Q328" s="150"/>
      <c r="R328" s="150"/>
      <c r="S328" s="150"/>
      <c r="T328" s="150"/>
      <c r="U328" s="150"/>
      <c r="V328" s="150"/>
      <c r="W328" s="150"/>
      <c r="X328" s="136"/>
      <c r="Y328" s="136"/>
      <c r="Z328" s="136"/>
      <c r="AA328" s="150"/>
      <c r="AB328" s="150"/>
      <c r="AC328" s="150"/>
      <c r="AD328" s="150"/>
      <c r="AE328" s="150"/>
      <c r="AF328" s="136"/>
    </row>
    <row r="329" spans="1:33" hidden="1" outlineLevel="1">
      <c r="B329" s="152"/>
      <c r="C329" s="152" t="s">
        <v>611</v>
      </c>
      <c r="D329" s="153">
        <f t="shared" ref="D329:AE329" si="299">D268+D288+D296+D300+D305-D327</f>
        <v>0</v>
      </c>
      <c r="E329" s="153">
        <f t="shared" si="299"/>
        <v>0</v>
      </c>
      <c r="F329" s="153">
        <f t="shared" si="299"/>
        <v>0</v>
      </c>
      <c r="G329" s="153">
        <f t="shared" si="299"/>
        <v>0</v>
      </c>
      <c r="H329" s="153">
        <f t="shared" si="299"/>
        <v>0</v>
      </c>
      <c r="I329" s="153">
        <f t="shared" si="299"/>
        <v>0</v>
      </c>
      <c r="J329" s="153">
        <f t="shared" si="299"/>
        <v>0</v>
      </c>
      <c r="K329" s="153">
        <f t="shared" si="299"/>
        <v>0</v>
      </c>
      <c r="L329" s="153">
        <f t="shared" si="299"/>
        <v>0</v>
      </c>
      <c r="M329" s="153">
        <f t="shared" si="299"/>
        <v>0</v>
      </c>
      <c r="N329" s="153">
        <f t="shared" si="299"/>
        <v>0</v>
      </c>
      <c r="O329" s="153">
        <f t="shared" si="299"/>
        <v>0</v>
      </c>
      <c r="P329" s="153">
        <f t="shared" si="299"/>
        <v>0</v>
      </c>
      <c r="Q329" s="153">
        <f t="shared" si="299"/>
        <v>0</v>
      </c>
      <c r="R329" s="153">
        <f t="shared" si="299"/>
        <v>0</v>
      </c>
      <c r="S329" s="153">
        <f t="shared" si="299"/>
        <v>0</v>
      </c>
      <c r="T329" s="153">
        <f t="shared" si="299"/>
        <v>0</v>
      </c>
      <c r="U329" s="153">
        <f t="shared" si="299"/>
        <v>0</v>
      </c>
      <c r="V329" s="153">
        <f t="shared" si="299"/>
        <v>0</v>
      </c>
      <c r="W329" s="153">
        <f t="shared" si="299"/>
        <v>0</v>
      </c>
      <c r="X329" s="153"/>
      <c r="Y329" s="153">
        <f t="shared" si="299"/>
        <v>0</v>
      </c>
      <c r="Z329" s="153">
        <f t="shared" si="299"/>
        <v>0</v>
      </c>
      <c r="AA329" s="153">
        <f>AA268+AA288+AA296+AA300+AA305-AA327</f>
        <v>0</v>
      </c>
      <c r="AB329" s="153"/>
      <c r="AC329" s="153">
        <f t="shared" si="299"/>
        <v>0</v>
      </c>
      <c r="AD329" s="153">
        <f t="shared" si="299"/>
        <v>0</v>
      </c>
      <c r="AE329" s="153">
        <f t="shared" si="299"/>
        <v>0</v>
      </c>
      <c r="AF329" s="151"/>
    </row>
    <row r="330" spans="1:33" ht="15" customHeight="1">
      <c r="B330" s="152"/>
      <c r="C330" s="152"/>
      <c r="D330" s="153"/>
      <c r="E330" s="153"/>
      <c r="F330" s="153"/>
      <c r="G330" s="153"/>
      <c r="H330" s="153"/>
      <c r="I330" s="153"/>
      <c r="J330" s="153"/>
      <c r="K330" s="153"/>
      <c r="L330" s="153"/>
      <c r="M330" s="153"/>
      <c r="N330" s="153"/>
      <c r="O330" s="153"/>
      <c r="P330" s="153"/>
      <c r="Q330" s="153"/>
      <c r="R330" s="153"/>
      <c r="S330" s="153"/>
      <c r="T330" s="153"/>
      <c r="U330" s="153"/>
      <c r="V330" s="153"/>
      <c r="W330" s="151"/>
      <c r="X330" s="153"/>
      <c r="Y330" s="153"/>
      <c r="Z330" s="153"/>
      <c r="AA330" s="151"/>
      <c r="AB330" s="153"/>
      <c r="AC330" s="153"/>
      <c r="AD330" s="153"/>
      <c r="AE330" s="151"/>
    </row>
    <row r="331" spans="1:33">
      <c r="B331" s="544" t="s">
        <v>1490</v>
      </c>
    </row>
    <row r="332" spans="1:33" s="126" customFormat="1">
      <c r="A332" s="125"/>
      <c r="B332" s="784" t="s">
        <v>942</v>
      </c>
      <c r="C332" s="785"/>
      <c r="D332" s="769" t="s">
        <v>1466</v>
      </c>
      <c r="E332" s="770"/>
      <c r="F332" s="770"/>
      <c r="G332" s="771"/>
      <c r="H332" s="540" t="s">
        <v>1466</v>
      </c>
      <c r="I332" s="772" t="s">
        <v>1458</v>
      </c>
      <c r="J332" s="773"/>
      <c r="K332" s="773"/>
      <c r="L332" s="773"/>
      <c r="M332" s="773"/>
      <c r="N332" s="773"/>
      <c r="O332" s="774"/>
      <c r="P332" s="772" t="s">
        <v>1458</v>
      </c>
      <c r="Q332" s="773"/>
      <c r="R332" s="773"/>
      <c r="S332" s="773"/>
      <c r="T332" s="773"/>
      <c r="U332" s="773"/>
      <c r="V332" s="774"/>
      <c r="W332" s="493" t="s">
        <v>1458</v>
      </c>
      <c r="X332" s="104" t="s">
        <v>1480</v>
      </c>
      <c r="Y332" s="493" t="s">
        <v>1457</v>
      </c>
      <c r="Z332" s="493" t="s">
        <v>1457</v>
      </c>
      <c r="AA332" s="493" t="s">
        <v>1457</v>
      </c>
      <c r="AB332" s="104" t="s">
        <v>1478</v>
      </c>
      <c r="AC332" s="493" t="s">
        <v>1456</v>
      </c>
      <c r="AD332" s="493" t="s">
        <v>1456</v>
      </c>
      <c r="AE332" s="493" t="s">
        <v>1456</v>
      </c>
      <c r="AF332" s="104" t="s">
        <v>1476</v>
      </c>
    </row>
    <row r="333" spans="1:33" s="128" customFormat="1">
      <c r="A333" s="127"/>
      <c r="B333" s="786"/>
      <c r="C333" s="787"/>
      <c r="D333" s="100" t="s">
        <v>1420</v>
      </c>
      <c r="E333" s="101" t="s">
        <v>1421</v>
      </c>
      <c r="F333" s="101" t="s">
        <v>646</v>
      </c>
      <c r="G333" s="101" t="s">
        <v>647</v>
      </c>
      <c r="H333" s="102" t="s">
        <v>1422</v>
      </c>
      <c r="I333" s="101" t="s">
        <v>1423</v>
      </c>
      <c r="J333" s="101" t="s">
        <v>650</v>
      </c>
      <c r="K333" s="101" t="s">
        <v>651</v>
      </c>
      <c r="L333" s="101" t="s">
        <v>652</v>
      </c>
      <c r="M333" s="101" t="s">
        <v>653</v>
      </c>
      <c r="N333" s="101" t="s">
        <v>654</v>
      </c>
      <c r="O333" s="101" t="s">
        <v>1424</v>
      </c>
      <c r="P333" s="101" t="s">
        <v>1425</v>
      </c>
      <c r="Q333" s="101" t="s">
        <v>656</v>
      </c>
      <c r="R333" s="101" t="s">
        <v>657</v>
      </c>
      <c r="S333" s="101" t="s">
        <v>658</v>
      </c>
      <c r="T333" s="101" t="s">
        <v>646</v>
      </c>
      <c r="U333" s="101" t="s">
        <v>647</v>
      </c>
      <c r="V333" s="103" t="s">
        <v>1426</v>
      </c>
      <c r="W333" s="103" t="s">
        <v>1422</v>
      </c>
      <c r="X333" s="104" t="s">
        <v>608</v>
      </c>
      <c r="Y333" s="103" t="s">
        <v>1424</v>
      </c>
      <c r="Z333" s="103" t="s">
        <v>661</v>
      </c>
      <c r="AA333" s="103" t="s">
        <v>1422</v>
      </c>
      <c r="AB333" s="104" t="s">
        <v>608</v>
      </c>
      <c r="AC333" s="103" t="s">
        <v>1424</v>
      </c>
      <c r="AD333" s="103" t="s">
        <v>661</v>
      </c>
      <c r="AE333" s="103" t="s">
        <v>1422</v>
      </c>
      <c r="AF333" s="104" t="s">
        <v>608</v>
      </c>
    </row>
    <row r="334" spans="1:33" s="132" customFormat="1" outlineLevel="1">
      <c r="A334" s="129"/>
      <c r="B334" s="130" t="s">
        <v>943</v>
      </c>
      <c r="C334" s="131" t="s">
        <v>898</v>
      </c>
      <c r="D334" s="198">
        <f>SUM(D335:D349)</f>
        <v>805.59421299999997</v>
      </c>
      <c r="E334" s="198">
        <f>SUM(E335:E349)</f>
        <v>85.733974479706518</v>
      </c>
      <c r="F334" s="198">
        <f>SUM(F335:F349)</f>
        <v>68.125342034542072</v>
      </c>
      <c r="G334" s="198">
        <f>SUM(G335:G349)</f>
        <v>64.274376390797357</v>
      </c>
      <c r="H334" s="198">
        <f>SUM(H335:H349)</f>
        <v>1023.727905905046</v>
      </c>
      <c r="I334" s="198">
        <f t="shared" ref="I334:W334" si="300">SUM(I335:I349)</f>
        <v>90.819025846075263</v>
      </c>
      <c r="J334" s="198">
        <f t="shared" si="300"/>
        <v>90.500952040371402</v>
      </c>
      <c r="K334" s="198">
        <f t="shared" si="300"/>
        <v>90.079389192688808</v>
      </c>
      <c r="L334" s="198">
        <f t="shared" si="300"/>
        <v>90.562293052110334</v>
      </c>
      <c r="M334" s="198">
        <f t="shared" si="300"/>
        <v>90.575160255098467</v>
      </c>
      <c r="N334" s="198">
        <f t="shared" si="300"/>
        <v>90.773356129765077</v>
      </c>
      <c r="O334" s="198">
        <f t="shared" si="300"/>
        <v>543.31017651610932</v>
      </c>
      <c r="P334" s="198">
        <f t="shared" si="300"/>
        <v>89.767791871356053</v>
      </c>
      <c r="Q334" s="198">
        <f t="shared" si="300"/>
        <v>91.785543014858092</v>
      </c>
      <c r="R334" s="198">
        <f t="shared" si="300"/>
        <v>90.766034674517968</v>
      </c>
      <c r="S334" s="198">
        <f t="shared" si="300"/>
        <v>91.475508051455861</v>
      </c>
      <c r="T334" s="198">
        <f t="shared" si="300"/>
        <v>90.29043867606967</v>
      </c>
      <c r="U334" s="198">
        <f t="shared" si="300"/>
        <v>90.062499709540319</v>
      </c>
      <c r="V334" s="198">
        <f t="shared" si="300"/>
        <v>544.14781599779792</v>
      </c>
      <c r="W334" s="198">
        <f t="shared" si="300"/>
        <v>1087.4579925139071</v>
      </c>
      <c r="X334" s="199">
        <f t="shared" ref="X334:X365" si="301">IF(H334=0,0,W334/H334-1)</f>
        <v>6.2252954365368485E-2</v>
      </c>
      <c r="Y334" s="198" t="e">
        <f>SUM(Y335:Y349)</f>
        <v>#REF!</v>
      </c>
      <c r="Z334" s="198" t="e">
        <f>SUM(Z335:Z349)</f>
        <v>#REF!</v>
      </c>
      <c r="AA334" s="198" t="e">
        <f>SUM(AA335:AA349)</f>
        <v>#REF!</v>
      </c>
      <c r="AB334" s="199" t="e">
        <f t="shared" ref="AB334:AB365" si="302">IF(W334=0,0,AA334/W334-1)</f>
        <v>#REF!</v>
      </c>
      <c r="AC334" s="198" t="e">
        <f>SUM(AC335:AC349)</f>
        <v>#REF!</v>
      </c>
      <c r="AD334" s="198" t="e">
        <f>SUM(AD335:AD349)</f>
        <v>#REF!</v>
      </c>
      <c r="AE334" s="198" t="e">
        <f>SUM(AE335:AE349)</f>
        <v>#REF!</v>
      </c>
      <c r="AF334" s="199" t="e">
        <f>IF(AA334=0,0,AE334/AA334-1)</f>
        <v>#REF!</v>
      </c>
    </row>
    <row r="335" spans="1:33" outlineLevel="2">
      <c r="B335" s="133"/>
      <c r="C335" s="134" t="s">
        <v>1279</v>
      </c>
      <c r="D335" s="95">
        <f>'[100]销售费用-New'!E97</f>
        <v>457.88903499999998</v>
      </c>
      <c r="E335" s="95">
        <f>'[100]销售费用-New'!F97</f>
        <v>50.17150633008</v>
      </c>
      <c r="F335" s="95">
        <f>'[100]销售费用-New'!G97</f>
        <v>32.371506330079995</v>
      </c>
      <c r="G335" s="95">
        <f>'[100]销售费用-New'!H97</f>
        <v>32.371506330079995</v>
      </c>
      <c r="H335" s="198">
        <f>SUM(D335:G335)</f>
        <v>572.80355399023995</v>
      </c>
      <c r="I335" s="95">
        <f>'[100]销售费用-New'!J97</f>
        <v>52.250882999999995</v>
      </c>
      <c r="J335" s="95">
        <f>'[100]销售费用-New'!K97</f>
        <v>51.998851999999999</v>
      </c>
      <c r="K335" s="95">
        <f>'[100]销售费用-New'!L97</f>
        <v>51.659970999999999</v>
      </c>
      <c r="L335" s="95">
        <f>'[100]销售费用-New'!M97</f>
        <v>51.988729999999997</v>
      </c>
      <c r="M335" s="95">
        <f>'[100]销售费用-New'!N97</f>
        <v>52.110382999999999</v>
      </c>
      <c r="N335" s="95">
        <f>'[100]销售费用-New'!O97</f>
        <v>52.178872999999996</v>
      </c>
      <c r="O335" s="201">
        <f>SUM(I335:N335)</f>
        <v>312.18769199999997</v>
      </c>
      <c r="P335" s="95">
        <f>'[100]销售费用-New'!Q97</f>
        <v>51.659970999999999</v>
      </c>
      <c r="Q335" s="95">
        <f>'[100]销售费用-New'!R97</f>
        <v>51.659970999999999</v>
      </c>
      <c r="R335" s="95">
        <f>'[100]销售费用-New'!S97</f>
        <v>52.366728999999999</v>
      </c>
      <c r="S335" s="95">
        <f>'[100]销售费用-New'!T97</f>
        <v>53.101005999999991</v>
      </c>
      <c r="T335" s="95">
        <f>'[100]销售费用-New'!U97</f>
        <v>51.732385000000001</v>
      </c>
      <c r="U335" s="95">
        <f>'[100]销售费用-New'!V97</f>
        <v>51.659970999999999</v>
      </c>
      <c r="V335" s="201">
        <f>SUM(P335:U335)</f>
        <v>312.18003299999998</v>
      </c>
      <c r="W335" s="200">
        <f>O335+V335</f>
        <v>624.36772499999995</v>
      </c>
      <c r="X335" s="308">
        <f t="shared" si="301"/>
        <v>9.0020689729586767E-2</v>
      </c>
      <c r="Y335" s="95" t="e">
        <f>'C11-酒店专用表'!#REF!*AG335</f>
        <v>#REF!</v>
      </c>
      <c r="Z335" s="95" t="e">
        <f>'C11-酒店专用表'!#REF!*AG335</f>
        <v>#REF!</v>
      </c>
      <c r="AA335" s="198" t="e">
        <f t="shared" ref="AA335:AA349" si="303">Y335+Z335</f>
        <v>#REF!</v>
      </c>
      <c r="AB335" s="308" t="e">
        <f t="shared" si="302"/>
        <v>#REF!</v>
      </c>
      <c r="AC335" s="95" t="e">
        <f>'C11-酒店专用表'!#REF!*AG335</f>
        <v>#REF!</v>
      </c>
      <c r="AD335" s="95" t="e">
        <f>'C11-酒店专用表'!#REF!*AG335</f>
        <v>#REF!</v>
      </c>
      <c r="AE335" s="198" t="e">
        <f t="shared" ref="AE335:AE349" si="304">AC335+AD335</f>
        <v>#REF!</v>
      </c>
      <c r="AF335" s="308" t="e">
        <f>IF(AA335=0,0,AE335/AA335-1)</f>
        <v>#REF!</v>
      </c>
      <c r="AG335" s="727">
        <f>W335/$W$334</f>
        <v>0.57415341953267696</v>
      </c>
    </row>
    <row r="336" spans="1:33" outlineLevel="2">
      <c r="B336" s="133"/>
      <c r="C336" s="134" t="s">
        <v>1280</v>
      </c>
      <c r="D336" s="95">
        <f>'[100]销售费用-New'!E98</f>
        <v>56.533402000000002</v>
      </c>
      <c r="E336" s="95">
        <f>'[100]销售费用-New'!F98</f>
        <v>6.8721322113000003</v>
      </c>
      <c r="F336" s="95">
        <f>'[100]销售费用-New'!G98</f>
        <v>6.8721322113000003</v>
      </c>
      <c r="G336" s="95">
        <f>'[100]销售费用-New'!H98</f>
        <v>3.2047708780000002</v>
      </c>
      <c r="H336" s="198">
        <f t="shared" ref="H336:H347" si="305">SUM(D336:G336)</f>
        <v>73.482437300600012</v>
      </c>
      <c r="I336" s="95">
        <f>'[100]销售费用-New'!J98</f>
        <v>7.8507749999999996</v>
      </c>
      <c r="J336" s="95">
        <f>'[100]销售费用-New'!K98</f>
        <v>7.8507749999999996</v>
      </c>
      <c r="K336" s="95">
        <f>'[100]销售费用-New'!L98</f>
        <v>7.8507749999999996</v>
      </c>
      <c r="L336" s="95">
        <f>'[100]销售费用-New'!M98</f>
        <v>7.8507749999999996</v>
      </c>
      <c r="M336" s="95">
        <f>'[100]销售费用-New'!N98</f>
        <v>7.8507749999999996</v>
      </c>
      <c r="N336" s="95">
        <f>'[100]销售费用-New'!O98</f>
        <v>7.8507749999999996</v>
      </c>
      <c r="O336" s="201">
        <f t="shared" ref="O336:O347" si="306">SUM(I336:N336)</f>
        <v>47.104649999999999</v>
      </c>
      <c r="P336" s="95">
        <f>'[100]销售费用-New'!Q98</f>
        <v>7.8507749999999996</v>
      </c>
      <c r="Q336" s="95">
        <f>'[100]销售费用-New'!R98</f>
        <v>7.8507749999999996</v>
      </c>
      <c r="R336" s="95">
        <f>'[100]销售费用-New'!S98</f>
        <v>7.8507749999999996</v>
      </c>
      <c r="S336" s="95">
        <f>'[100]销售费用-New'!T98</f>
        <v>7.8507749999999996</v>
      </c>
      <c r="T336" s="95">
        <f>'[100]销售费用-New'!U98</f>
        <v>7.8507749999999996</v>
      </c>
      <c r="U336" s="95">
        <f>'[100]销售费用-New'!V98</f>
        <v>7.8507749999999996</v>
      </c>
      <c r="V336" s="201">
        <f t="shared" ref="V336:V347" si="307">SUM(P336:U336)</f>
        <v>47.104649999999999</v>
      </c>
      <c r="W336" s="200">
        <f t="shared" ref="W336:W347" si="308">O336+V336</f>
        <v>94.209299999999999</v>
      </c>
      <c r="X336" s="308">
        <f t="shared" si="301"/>
        <v>0.28206553104126209</v>
      </c>
      <c r="Y336" s="95" t="e">
        <f>'C11-酒店专用表'!#REF!*AG336</f>
        <v>#REF!</v>
      </c>
      <c r="Z336" s="95" t="e">
        <f>'C11-酒店专用表'!#REF!*AG336</f>
        <v>#REF!</v>
      </c>
      <c r="AA336" s="198" t="e">
        <f t="shared" si="303"/>
        <v>#REF!</v>
      </c>
      <c r="AB336" s="308" t="e">
        <f t="shared" si="302"/>
        <v>#REF!</v>
      </c>
      <c r="AC336" s="95" t="e">
        <f>'C11-酒店专用表'!#REF!*AG336</f>
        <v>#REF!</v>
      </c>
      <c r="AD336" s="95" t="e">
        <f>'C11-酒店专用表'!#REF!*AG336</f>
        <v>#REF!</v>
      </c>
      <c r="AE336" s="198" t="e">
        <f t="shared" si="304"/>
        <v>#REF!</v>
      </c>
      <c r="AF336" s="308" t="e">
        <f t="shared" ref="AF336:AF347" si="309">IF(AA336=0,0,AE336/AA336-1)</f>
        <v>#REF!</v>
      </c>
      <c r="AG336" s="727">
        <f t="shared" ref="AG336:AG349" si="310">W336/$W$334</f>
        <v>8.6632587785955506E-2</v>
      </c>
    </row>
    <row r="337" spans="2:33" outlineLevel="2">
      <c r="B337" s="133"/>
      <c r="C337" s="134" t="s">
        <v>1281</v>
      </c>
      <c r="D337" s="95">
        <f>'[100]销售费用-New'!E99</f>
        <v>95.938468</v>
      </c>
      <c r="E337" s="95">
        <f>'[100]销售费用-New'!F99</f>
        <v>9.149882938326515</v>
      </c>
      <c r="F337" s="95">
        <f>'[100]销售费用-New'!G99</f>
        <v>9.0587014931620811</v>
      </c>
      <c r="G337" s="95">
        <f>'[100]销售费用-New'!H99</f>
        <v>9.0573261827173592</v>
      </c>
      <c r="H337" s="198">
        <f t="shared" si="305"/>
        <v>123.20437861420595</v>
      </c>
      <c r="I337" s="95">
        <f>'[100]销售费用-New'!J99</f>
        <v>8.1739268460752719</v>
      </c>
      <c r="J337" s="95">
        <f>'[100]销售费用-New'!K99</f>
        <v>7.7220992946086975</v>
      </c>
      <c r="K337" s="95">
        <f>'[100]销售费用-New'!L99</f>
        <v>8.0252021926888162</v>
      </c>
      <c r="L337" s="95">
        <f>'[100]销售费用-New'!M99</f>
        <v>8.179347052110332</v>
      </c>
      <c r="M337" s="95">
        <f>'[100]销售费用-New'!N99</f>
        <v>8.07056125509847</v>
      </c>
      <c r="N337" s="95">
        <f>'[100]销售费用-New'!O99</f>
        <v>8.2002671297650842</v>
      </c>
      <c r="O337" s="201">
        <f t="shared" si="306"/>
        <v>48.371403770346674</v>
      </c>
      <c r="P337" s="95">
        <f>'[100]销售费用-New'!Q99</f>
        <v>7.7136048713560568</v>
      </c>
      <c r="Q337" s="95">
        <f>'[100]销售费用-New'!R99</f>
        <v>7.8567060148580961</v>
      </c>
      <c r="R337" s="95">
        <f>'[100]销售费用-New'!S99</f>
        <v>7.8789896745179737</v>
      </c>
      <c r="S337" s="95">
        <f>'[100]销售费用-New'!T99</f>
        <v>7.9313860514558705</v>
      </c>
      <c r="T337" s="95">
        <f>'[100]销售费用-New'!U99</f>
        <v>7.867087676069672</v>
      </c>
      <c r="U337" s="95">
        <f>'[100]销售费用-New'!V99</f>
        <v>7.8714127095403192</v>
      </c>
      <c r="V337" s="201">
        <f t="shared" si="307"/>
        <v>47.119186997797982</v>
      </c>
      <c r="W337" s="200">
        <f t="shared" si="308"/>
        <v>95.490590768144656</v>
      </c>
      <c r="X337" s="308">
        <f t="shared" si="301"/>
        <v>-0.22494158209135096</v>
      </c>
      <c r="Y337" s="95" t="e">
        <f>'C11-酒店专用表'!#REF!*AG337</f>
        <v>#REF!</v>
      </c>
      <c r="Z337" s="95" t="e">
        <f>'C11-酒店专用表'!#REF!*AG337</f>
        <v>#REF!</v>
      </c>
      <c r="AA337" s="198" t="e">
        <f t="shared" si="303"/>
        <v>#REF!</v>
      </c>
      <c r="AB337" s="308" t="e">
        <f t="shared" si="302"/>
        <v>#REF!</v>
      </c>
      <c r="AC337" s="95" t="e">
        <f>'C11-酒店专用表'!#REF!*AG337</f>
        <v>#REF!</v>
      </c>
      <c r="AD337" s="95" t="e">
        <f>'C11-酒店专用表'!#REF!*AG337</f>
        <v>#REF!</v>
      </c>
      <c r="AE337" s="198" t="e">
        <f t="shared" si="304"/>
        <v>#REF!</v>
      </c>
      <c r="AF337" s="308" t="e">
        <f t="shared" si="309"/>
        <v>#REF!</v>
      </c>
      <c r="AG337" s="727">
        <f t="shared" si="310"/>
        <v>8.7810831706148368E-2</v>
      </c>
    </row>
    <row r="338" spans="2:33" outlineLevel="2">
      <c r="B338" s="133"/>
      <c r="C338" s="134" t="s">
        <v>1282</v>
      </c>
      <c r="D338" s="95">
        <f>'[100]销售费用-New'!E100</f>
        <v>138.717005</v>
      </c>
      <c r="E338" s="95">
        <f>'[100]销售费用-New'!F100</f>
        <v>12.371374000000001</v>
      </c>
      <c r="F338" s="95">
        <f>'[100]销售费用-New'!G100</f>
        <v>12.371374000000001</v>
      </c>
      <c r="G338" s="95">
        <f>'[100]销售费用-New'!H100</f>
        <v>12.371374000000001</v>
      </c>
      <c r="H338" s="198">
        <f t="shared" si="305"/>
        <v>175.83112700000001</v>
      </c>
      <c r="I338" s="95">
        <f>'[100]销售费用-New'!J100</f>
        <v>14.48143</v>
      </c>
      <c r="J338" s="95">
        <f>'[100]销售费用-New'!K100</f>
        <v>14.48143</v>
      </c>
      <c r="K338" s="95">
        <f>'[100]销售费用-New'!L100</f>
        <v>14.48143</v>
      </c>
      <c r="L338" s="95">
        <f>'[100]销售费用-New'!M100</f>
        <v>14.48143</v>
      </c>
      <c r="M338" s="95">
        <f>'[100]销售费用-New'!N100</f>
        <v>14.48143</v>
      </c>
      <c r="N338" s="95">
        <f>'[100]销售费用-New'!O100</f>
        <v>14.48143</v>
      </c>
      <c r="O338" s="201">
        <f t="shared" si="306"/>
        <v>86.888580000000005</v>
      </c>
      <c r="P338" s="95">
        <f>'[100]销售费用-New'!Q100</f>
        <v>14.48143</v>
      </c>
      <c r="Q338" s="95">
        <f>'[100]销售费用-New'!R100</f>
        <v>14.48143</v>
      </c>
      <c r="R338" s="95">
        <f>'[100]销售费用-New'!S100</f>
        <v>14.48143</v>
      </c>
      <c r="S338" s="95">
        <f>'[100]销售费用-New'!T100</f>
        <v>14.48143</v>
      </c>
      <c r="T338" s="95">
        <f>'[100]销售费用-New'!U100</f>
        <v>14.48143</v>
      </c>
      <c r="U338" s="95">
        <f>'[100]销售费用-New'!V100</f>
        <v>14.48143</v>
      </c>
      <c r="V338" s="201">
        <f t="shared" si="307"/>
        <v>86.888580000000005</v>
      </c>
      <c r="W338" s="200">
        <f t="shared" si="308"/>
        <v>173.77716000000001</v>
      </c>
      <c r="X338" s="308">
        <f t="shared" si="301"/>
        <v>-1.1681475487556825E-2</v>
      </c>
      <c r="Y338" s="95" t="e">
        <f>'C11-酒店专用表'!#REF!*AG338</f>
        <v>#REF!</v>
      </c>
      <c r="Z338" s="95" t="e">
        <f>'C11-酒店专用表'!#REF!*AG338</f>
        <v>#REF!</v>
      </c>
      <c r="AA338" s="198" t="e">
        <f t="shared" si="303"/>
        <v>#REF!</v>
      </c>
      <c r="AB338" s="308" t="e">
        <f t="shared" si="302"/>
        <v>#REF!</v>
      </c>
      <c r="AC338" s="95" t="e">
        <f>'C11-酒店专用表'!#REF!*AG338</f>
        <v>#REF!</v>
      </c>
      <c r="AD338" s="95" t="e">
        <f>'C11-酒店专用表'!#REF!*AG338</f>
        <v>#REF!</v>
      </c>
      <c r="AE338" s="198" t="e">
        <f t="shared" si="304"/>
        <v>#REF!</v>
      </c>
      <c r="AF338" s="308" t="e">
        <f t="shared" si="309"/>
        <v>#REF!</v>
      </c>
      <c r="AG338" s="727">
        <f t="shared" si="310"/>
        <v>0.15980126239016781</v>
      </c>
    </row>
    <row r="339" spans="2:33" outlineLevel="2">
      <c r="B339" s="133"/>
      <c r="C339" s="134" t="s">
        <v>1283</v>
      </c>
      <c r="D339" s="95">
        <f>'[100]销售费用-New'!E101</f>
        <v>0.51858599999999999</v>
      </c>
      <c r="E339" s="95">
        <f>'[100]销售费用-New'!F101</f>
        <v>0.18263799999999997</v>
      </c>
      <c r="F339" s="95">
        <f>'[100]销售费用-New'!G101</f>
        <v>0.18263799999999997</v>
      </c>
      <c r="G339" s="95">
        <f>'[100]销售费用-New'!H101</f>
        <v>0.18263799999999997</v>
      </c>
      <c r="H339" s="198">
        <f t="shared" si="305"/>
        <v>1.0665</v>
      </c>
      <c r="I339" s="95">
        <f>'[100]销售费用-New'!J101</f>
        <v>6.4000000000000001E-2</v>
      </c>
      <c r="J339" s="95">
        <f>'[100]销售费用-New'!K101</f>
        <v>6.4000000000000001E-2</v>
      </c>
      <c r="K339" s="95">
        <f>'[100]销售费用-New'!L101</f>
        <v>6.4000000000000001E-2</v>
      </c>
      <c r="L339" s="95">
        <f>'[100]销售费用-New'!M101</f>
        <v>6.4000000000000001E-2</v>
      </c>
      <c r="M339" s="95">
        <f>'[100]销售费用-New'!N101</f>
        <v>6.4000000000000001E-2</v>
      </c>
      <c r="N339" s="95">
        <f>'[100]销售费用-New'!O101</f>
        <v>6.4000000000000001E-2</v>
      </c>
      <c r="O339" s="201">
        <f t="shared" si="306"/>
        <v>0.38400000000000001</v>
      </c>
      <c r="P339" s="95">
        <f>'[100]销售费用-New'!Q101</f>
        <v>6.4000000000000001E-2</v>
      </c>
      <c r="Q339" s="95">
        <f>'[100]销售费用-New'!R101</f>
        <v>6.4000000000000001E-2</v>
      </c>
      <c r="R339" s="95">
        <f>'[100]销售费用-New'!S101</f>
        <v>6.4000000000000001E-2</v>
      </c>
      <c r="S339" s="95">
        <f>'[100]销售费用-New'!T101</f>
        <v>6.4000000000000001E-2</v>
      </c>
      <c r="T339" s="95">
        <f>'[100]销售费用-New'!U101</f>
        <v>6.4000000000000001E-2</v>
      </c>
      <c r="U339" s="95">
        <f>'[100]销售费用-New'!V101</f>
        <v>6.4000000000000001E-2</v>
      </c>
      <c r="V339" s="201">
        <f t="shared" si="307"/>
        <v>0.38400000000000001</v>
      </c>
      <c r="W339" s="200">
        <f t="shared" si="308"/>
        <v>0.76800000000000002</v>
      </c>
      <c r="X339" s="308">
        <f t="shared" si="301"/>
        <v>-0.27988748241912798</v>
      </c>
      <c r="Y339" s="95" t="e">
        <f>'C11-酒店专用表'!#REF!*AG339</f>
        <v>#REF!</v>
      </c>
      <c r="Z339" s="95" t="e">
        <f>'C11-酒店专用表'!#REF!*AG339</f>
        <v>#REF!</v>
      </c>
      <c r="AA339" s="198" t="e">
        <f t="shared" si="303"/>
        <v>#REF!</v>
      </c>
      <c r="AB339" s="308" t="e">
        <f t="shared" si="302"/>
        <v>#REF!</v>
      </c>
      <c r="AC339" s="95" t="e">
        <f>'C11-酒店专用表'!#REF!*AG339</f>
        <v>#REF!</v>
      </c>
      <c r="AD339" s="95" t="e">
        <f>'C11-酒店专用表'!#REF!*AG339</f>
        <v>#REF!</v>
      </c>
      <c r="AE339" s="198" t="e">
        <f t="shared" si="304"/>
        <v>#REF!</v>
      </c>
      <c r="AF339" s="308" t="e">
        <f t="shared" si="309"/>
        <v>#REF!</v>
      </c>
      <c r="AG339" s="727">
        <f t="shared" si="310"/>
        <v>7.0623417666423405E-4</v>
      </c>
    </row>
    <row r="340" spans="2:33" outlineLevel="2">
      <c r="B340" s="133"/>
      <c r="C340" s="134" t="s">
        <v>1284</v>
      </c>
      <c r="D340" s="95">
        <f>'[100]销售费用-New'!E102</f>
        <v>54.997021999999994</v>
      </c>
      <c r="E340" s="95">
        <f>'[100]销售费用-New'!F102</f>
        <v>6.8698759999999996</v>
      </c>
      <c r="F340" s="95">
        <f>'[100]销售费用-New'!G102</f>
        <v>6.8698759999999996</v>
      </c>
      <c r="G340" s="95">
        <f>'[100]销售费用-New'!H102</f>
        <v>6.8698759999999996</v>
      </c>
      <c r="H340" s="198">
        <f t="shared" si="305"/>
        <v>75.606650000000002</v>
      </c>
      <c r="I340" s="95">
        <f>'[100]销售费用-New'!J102</f>
        <v>7.748011</v>
      </c>
      <c r="J340" s="95">
        <f>'[100]销售费用-New'!K102</f>
        <v>7.748011</v>
      </c>
      <c r="K340" s="95">
        <f>'[100]销售费用-New'!L102</f>
        <v>7.748011</v>
      </c>
      <c r="L340" s="95">
        <f>'[100]销售费用-New'!M102</f>
        <v>7.748011</v>
      </c>
      <c r="M340" s="95">
        <f>'[100]销售费用-New'!N102</f>
        <v>7.748011</v>
      </c>
      <c r="N340" s="95">
        <f>'[100]销售费用-New'!O102</f>
        <v>7.748011</v>
      </c>
      <c r="O340" s="201">
        <f t="shared" si="306"/>
        <v>46.488065999999996</v>
      </c>
      <c r="P340" s="95">
        <f>'[100]销售费用-New'!Q102</f>
        <v>7.748011</v>
      </c>
      <c r="Q340" s="95">
        <f>'[100]销售费用-New'!R102</f>
        <v>7.748011</v>
      </c>
      <c r="R340" s="95">
        <f>'[100]销售费用-New'!S102</f>
        <v>7.748011</v>
      </c>
      <c r="S340" s="95">
        <f>'[100]销售费用-New'!T102</f>
        <v>7.748011</v>
      </c>
      <c r="T340" s="95">
        <f>'[100]销售费用-New'!U102</f>
        <v>7.748011</v>
      </c>
      <c r="U340" s="95">
        <f>'[100]销售费用-New'!V102</f>
        <v>7.748011</v>
      </c>
      <c r="V340" s="201">
        <f t="shared" si="307"/>
        <v>46.488065999999996</v>
      </c>
      <c r="W340" s="200">
        <f t="shared" si="308"/>
        <v>92.976131999999993</v>
      </c>
      <c r="X340" s="308">
        <f t="shared" si="301"/>
        <v>0.22973484475241257</v>
      </c>
      <c r="Y340" s="95" t="e">
        <f>'C11-酒店专用表'!#REF!*AG340</f>
        <v>#REF!</v>
      </c>
      <c r="Z340" s="95" t="e">
        <f>'C11-酒店专用表'!#REF!*AG340</f>
        <v>#REF!</v>
      </c>
      <c r="AA340" s="198" t="e">
        <f t="shared" si="303"/>
        <v>#REF!</v>
      </c>
      <c r="AB340" s="308" t="e">
        <f t="shared" si="302"/>
        <v>#REF!</v>
      </c>
      <c r="AC340" s="95" t="e">
        <f>'C11-酒店专用表'!#REF!*AG340</f>
        <v>#REF!</v>
      </c>
      <c r="AD340" s="95" t="e">
        <f>'C11-酒店专用表'!#REF!*AG340</f>
        <v>#REF!</v>
      </c>
      <c r="AE340" s="198" t="e">
        <f t="shared" si="304"/>
        <v>#REF!</v>
      </c>
      <c r="AF340" s="308" t="e">
        <f t="shared" si="309"/>
        <v>#REF!</v>
      </c>
      <c r="AG340" s="727">
        <f t="shared" si="310"/>
        <v>8.549859639641294E-2</v>
      </c>
    </row>
    <row r="341" spans="2:33" outlineLevel="2">
      <c r="B341" s="133"/>
      <c r="C341" s="134" t="s">
        <v>1285</v>
      </c>
      <c r="D341" s="95">
        <f>'[100]销售费用-New'!E103</f>
        <v>0</v>
      </c>
      <c r="E341" s="95">
        <f>'[100]销售费用-New'!F103</f>
        <v>0</v>
      </c>
      <c r="F341" s="95">
        <f>'[100]销售费用-New'!G103</f>
        <v>0</v>
      </c>
      <c r="G341" s="95">
        <f>'[100]销售费用-New'!H103</f>
        <v>0</v>
      </c>
      <c r="H341" s="198">
        <f t="shared" si="305"/>
        <v>0</v>
      </c>
      <c r="I341" s="95">
        <f>'[100]销售费用-New'!J103</f>
        <v>0</v>
      </c>
      <c r="J341" s="95">
        <f>'[100]销售费用-New'!K103</f>
        <v>0</v>
      </c>
      <c r="K341" s="95">
        <f>'[100]销售费用-New'!L103</f>
        <v>0</v>
      </c>
      <c r="L341" s="95">
        <f>'[100]销售费用-New'!M103</f>
        <v>0</v>
      </c>
      <c r="M341" s="95">
        <f>'[100]销售费用-New'!N103</f>
        <v>0</v>
      </c>
      <c r="N341" s="95">
        <f>'[100]销售费用-New'!O103</f>
        <v>0</v>
      </c>
      <c r="O341" s="201">
        <f t="shared" si="306"/>
        <v>0</v>
      </c>
      <c r="P341" s="95">
        <f>'[100]销售费用-New'!Q103</f>
        <v>0</v>
      </c>
      <c r="Q341" s="95">
        <f>'[100]销售费用-New'!R103</f>
        <v>0</v>
      </c>
      <c r="R341" s="95">
        <f>'[100]销售费用-New'!S103</f>
        <v>0</v>
      </c>
      <c r="S341" s="95">
        <f>'[100]销售费用-New'!T103</f>
        <v>0</v>
      </c>
      <c r="T341" s="95">
        <f>'[100]销售费用-New'!U103</f>
        <v>0</v>
      </c>
      <c r="U341" s="95">
        <f>'[100]销售费用-New'!V103</f>
        <v>0</v>
      </c>
      <c r="V341" s="201">
        <f t="shared" si="307"/>
        <v>0</v>
      </c>
      <c r="W341" s="200">
        <f t="shared" si="308"/>
        <v>0</v>
      </c>
      <c r="X341" s="308">
        <f t="shared" si="301"/>
        <v>0</v>
      </c>
      <c r="Y341" s="95" t="e">
        <f>'C11-酒店专用表'!#REF!*AG341</f>
        <v>#REF!</v>
      </c>
      <c r="Z341" s="95" t="e">
        <f>'C11-酒店专用表'!#REF!*AG341</f>
        <v>#REF!</v>
      </c>
      <c r="AA341" s="198" t="e">
        <f t="shared" si="303"/>
        <v>#REF!</v>
      </c>
      <c r="AB341" s="308">
        <f t="shared" si="302"/>
        <v>0</v>
      </c>
      <c r="AC341" s="95" t="e">
        <f>'C11-酒店专用表'!#REF!*AG341</f>
        <v>#REF!</v>
      </c>
      <c r="AD341" s="95" t="e">
        <f>'C11-酒店专用表'!#REF!*AG341</f>
        <v>#REF!</v>
      </c>
      <c r="AE341" s="198" t="e">
        <f t="shared" si="304"/>
        <v>#REF!</v>
      </c>
      <c r="AF341" s="308" t="e">
        <f t="shared" si="309"/>
        <v>#REF!</v>
      </c>
      <c r="AG341" s="727">
        <f t="shared" si="310"/>
        <v>0</v>
      </c>
    </row>
    <row r="342" spans="2:33" outlineLevel="2">
      <c r="B342" s="133"/>
      <c r="C342" s="134" t="s">
        <v>1286</v>
      </c>
      <c r="D342" s="95">
        <f>'[100]销售费用-New'!E104</f>
        <v>0</v>
      </c>
      <c r="E342" s="95">
        <f>'[100]销售费用-New'!F104</f>
        <v>0</v>
      </c>
      <c r="F342" s="95">
        <f>'[100]销售费用-New'!G104</f>
        <v>0</v>
      </c>
      <c r="G342" s="95">
        <f>'[100]销售费用-New'!H104</f>
        <v>0</v>
      </c>
      <c r="H342" s="198">
        <f t="shared" si="305"/>
        <v>0</v>
      </c>
      <c r="I342" s="95">
        <f>'[100]销售费用-New'!J104</f>
        <v>0</v>
      </c>
      <c r="J342" s="95">
        <f>'[100]销售费用-New'!K104</f>
        <v>0</v>
      </c>
      <c r="K342" s="95">
        <f>'[100]销售费用-New'!L104</f>
        <v>0</v>
      </c>
      <c r="L342" s="95">
        <f>'[100]销售费用-New'!M104</f>
        <v>0</v>
      </c>
      <c r="M342" s="95">
        <f>'[100]销售费用-New'!N104</f>
        <v>0</v>
      </c>
      <c r="N342" s="95">
        <f>'[100]销售费用-New'!O104</f>
        <v>0</v>
      </c>
      <c r="O342" s="201">
        <f t="shared" si="306"/>
        <v>0</v>
      </c>
      <c r="P342" s="95">
        <f>'[100]销售费用-New'!Q104</f>
        <v>0</v>
      </c>
      <c r="Q342" s="95">
        <f>'[100]销售费用-New'!R104</f>
        <v>0</v>
      </c>
      <c r="R342" s="95">
        <f>'[100]销售费用-New'!S104</f>
        <v>0</v>
      </c>
      <c r="S342" s="95">
        <f>'[100]销售费用-New'!T104</f>
        <v>0</v>
      </c>
      <c r="T342" s="95">
        <f>'[100]销售费用-New'!U104</f>
        <v>0</v>
      </c>
      <c r="U342" s="95">
        <f>'[100]销售费用-New'!V104</f>
        <v>0</v>
      </c>
      <c r="V342" s="201">
        <f t="shared" si="307"/>
        <v>0</v>
      </c>
      <c r="W342" s="200">
        <f t="shared" si="308"/>
        <v>0</v>
      </c>
      <c r="X342" s="308">
        <f t="shared" si="301"/>
        <v>0</v>
      </c>
      <c r="Y342" s="95" t="e">
        <f>'C11-酒店专用表'!#REF!*AG342</f>
        <v>#REF!</v>
      </c>
      <c r="Z342" s="95" t="e">
        <f>'C11-酒店专用表'!#REF!*AG342</f>
        <v>#REF!</v>
      </c>
      <c r="AA342" s="198" t="e">
        <f t="shared" si="303"/>
        <v>#REF!</v>
      </c>
      <c r="AB342" s="308">
        <f t="shared" si="302"/>
        <v>0</v>
      </c>
      <c r="AC342" s="95" t="e">
        <f>'C11-酒店专用表'!#REF!*AG342</f>
        <v>#REF!</v>
      </c>
      <c r="AD342" s="95" t="e">
        <f>'C11-酒店专用表'!#REF!*AG342</f>
        <v>#REF!</v>
      </c>
      <c r="AE342" s="198" t="e">
        <f t="shared" si="304"/>
        <v>#REF!</v>
      </c>
      <c r="AF342" s="308" t="e">
        <f t="shared" si="309"/>
        <v>#REF!</v>
      </c>
      <c r="AG342" s="727">
        <f t="shared" si="310"/>
        <v>0</v>
      </c>
    </row>
    <row r="343" spans="2:33" outlineLevel="2">
      <c r="B343" s="133"/>
      <c r="C343" s="134" t="s">
        <v>1287</v>
      </c>
      <c r="D343" s="95">
        <f>'[100]销售费用-New'!E105</f>
        <v>0</v>
      </c>
      <c r="E343" s="95">
        <f>'[100]销售费用-New'!F105</f>
        <v>0</v>
      </c>
      <c r="F343" s="95">
        <f>'[100]销售费用-New'!G105</f>
        <v>0</v>
      </c>
      <c r="G343" s="95">
        <f>'[100]销售费用-New'!H105</f>
        <v>0</v>
      </c>
      <c r="H343" s="198">
        <f t="shared" si="305"/>
        <v>0</v>
      </c>
      <c r="I343" s="95">
        <f>'[100]销售费用-New'!J105</f>
        <v>0</v>
      </c>
      <c r="J343" s="95">
        <f>'[100]销售费用-New'!K105</f>
        <v>0</v>
      </c>
      <c r="K343" s="95">
        <f>'[100]销售费用-New'!L105</f>
        <v>0</v>
      </c>
      <c r="L343" s="95">
        <f>'[100]销售费用-New'!M105</f>
        <v>0</v>
      </c>
      <c r="M343" s="95">
        <f>'[100]销售费用-New'!N105</f>
        <v>0</v>
      </c>
      <c r="N343" s="95">
        <f>'[100]销售费用-New'!O105</f>
        <v>0</v>
      </c>
      <c r="O343" s="201">
        <f t="shared" si="306"/>
        <v>0</v>
      </c>
      <c r="P343" s="95">
        <f>'[100]销售费用-New'!Q105</f>
        <v>0</v>
      </c>
      <c r="Q343" s="95">
        <f>'[100]销售费用-New'!R105</f>
        <v>0</v>
      </c>
      <c r="R343" s="95">
        <f>'[100]销售费用-New'!S105</f>
        <v>0</v>
      </c>
      <c r="S343" s="95">
        <f>'[100]销售费用-New'!T105</f>
        <v>0</v>
      </c>
      <c r="T343" s="95">
        <f>'[100]销售费用-New'!U105</f>
        <v>0</v>
      </c>
      <c r="U343" s="95">
        <f>'[100]销售费用-New'!V105</f>
        <v>0</v>
      </c>
      <c r="V343" s="201">
        <f t="shared" si="307"/>
        <v>0</v>
      </c>
      <c r="W343" s="200">
        <f t="shared" si="308"/>
        <v>0</v>
      </c>
      <c r="X343" s="308">
        <f t="shared" si="301"/>
        <v>0</v>
      </c>
      <c r="Y343" s="95" t="e">
        <f>'C11-酒店专用表'!#REF!*AG343</f>
        <v>#REF!</v>
      </c>
      <c r="Z343" s="95" t="e">
        <f>'C11-酒店专用表'!#REF!*AG343</f>
        <v>#REF!</v>
      </c>
      <c r="AA343" s="198" t="e">
        <f t="shared" si="303"/>
        <v>#REF!</v>
      </c>
      <c r="AB343" s="308">
        <f t="shared" si="302"/>
        <v>0</v>
      </c>
      <c r="AC343" s="95" t="e">
        <f>'C11-酒店专用表'!#REF!*AG343</f>
        <v>#REF!</v>
      </c>
      <c r="AD343" s="95" t="e">
        <f>'C11-酒店专用表'!#REF!*AG343</f>
        <v>#REF!</v>
      </c>
      <c r="AE343" s="198" t="e">
        <f t="shared" si="304"/>
        <v>#REF!</v>
      </c>
      <c r="AF343" s="308" t="e">
        <f t="shared" si="309"/>
        <v>#REF!</v>
      </c>
      <c r="AG343" s="727">
        <f t="shared" si="310"/>
        <v>0</v>
      </c>
    </row>
    <row r="344" spans="2:33" outlineLevel="2">
      <c r="B344" s="133"/>
      <c r="C344" s="134" t="s">
        <v>1288</v>
      </c>
      <c r="D344" s="95">
        <f>'[100]销售费用-New'!E106</f>
        <v>0</v>
      </c>
      <c r="E344" s="95">
        <f>'[100]销售费用-New'!F106</f>
        <v>0</v>
      </c>
      <c r="F344" s="95">
        <f>'[100]销售费用-New'!G106</f>
        <v>0</v>
      </c>
      <c r="G344" s="95">
        <f>'[100]销售费用-New'!H106</f>
        <v>0</v>
      </c>
      <c r="H344" s="198">
        <f t="shared" si="305"/>
        <v>0</v>
      </c>
      <c r="I344" s="95">
        <f>'[100]销售费用-New'!J106</f>
        <v>0</v>
      </c>
      <c r="J344" s="95">
        <f>'[100]销售费用-New'!K106</f>
        <v>0</v>
      </c>
      <c r="K344" s="95">
        <f>'[100]销售费用-New'!L106</f>
        <v>0</v>
      </c>
      <c r="L344" s="95">
        <f>'[100]销售费用-New'!M106</f>
        <v>0</v>
      </c>
      <c r="M344" s="95">
        <f>'[100]销售费用-New'!N106</f>
        <v>0</v>
      </c>
      <c r="N344" s="95">
        <f>'[100]销售费用-New'!O106</f>
        <v>0</v>
      </c>
      <c r="O344" s="201">
        <f t="shared" si="306"/>
        <v>0</v>
      </c>
      <c r="P344" s="95">
        <f>'[100]销售费用-New'!Q106</f>
        <v>0</v>
      </c>
      <c r="Q344" s="95">
        <f>'[100]销售费用-New'!R106</f>
        <v>0</v>
      </c>
      <c r="R344" s="95">
        <f>'[100]销售费用-New'!S106</f>
        <v>0</v>
      </c>
      <c r="S344" s="95">
        <f>'[100]销售费用-New'!T106</f>
        <v>0</v>
      </c>
      <c r="T344" s="95">
        <f>'[100]销售费用-New'!U106</f>
        <v>0</v>
      </c>
      <c r="U344" s="95">
        <f>'[100]销售费用-New'!V106</f>
        <v>0</v>
      </c>
      <c r="V344" s="201">
        <f t="shared" si="307"/>
        <v>0</v>
      </c>
      <c r="W344" s="200">
        <f t="shared" si="308"/>
        <v>0</v>
      </c>
      <c r="X344" s="308">
        <f t="shared" si="301"/>
        <v>0</v>
      </c>
      <c r="Y344" s="95" t="e">
        <f>'C11-酒店专用表'!#REF!*AG344</f>
        <v>#REF!</v>
      </c>
      <c r="Z344" s="95" t="e">
        <f>'C11-酒店专用表'!#REF!*AG344</f>
        <v>#REF!</v>
      </c>
      <c r="AA344" s="198" t="e">
        <f t="shared" si="303"/>
        <v>#REF!</v>
      </c>
      <c r="AB344" s="308">
        <f t="shared" si="302"/>
        <v>0</v>
      </c>
      <c r="AC344" s="95" t="e">
        <f>'C11-酒店专用表'!#REF!*AG344</f>
        <v>#REF!</v>
      </c>
      <c r="AD344" s="95" t="e">
        <f>'C11-酒店专用表'!#REF!*AG344</f>
        <v>#REF!</v>
      </c>
      <c r="AE344" s="198" t="e">
        <f t="shared" si="304"/>
        <v>#REF!</v>
      </c>
      <c r="AF344" s="308" t="e">
        <f t="shared" si="309"/>
        <v>#REF!</v>
      </c>
      <c r="AG344" s="727">
        <f t="shared" si="310"/>
        <v>0</v>
      </c>
    </row>
    <row r="345" spans="2:33" outlineLevel="2">
      <c r="B345" s="133"/>
      <c r="C345" s="134" t="s">
        <v>1289</v>
      </c>
      <c r="D345" s="95">
        <f>'[100]销售费用-New'!E107</f>
        <v>1.0006949999999999</v>
      </c>
      <c r="E345" s="95">
        <f>'[100]销售费用-New'!F107</f>
        <v>0.11656499999999999</v>
      </c>
      <c r="F345" s="95">
        <f>'[100]销售费用-New'!G107</f>
        <v>0.39911400000000002</v>
      </c>
      <c r="G345" s="95">
        <f>'[100]销售费用-New'!H107</f>
        <v>0.21688499999999999</v>
      </c>
      <c r="H345" s="198">
        <f t="shared" si="305"/>
        <v>1.7332589999999999</v>
      </c>
      <c r="I345" s="95">
        <f>'[100]销售费用-New'!J107</f>
        <v>0.25</v>
      </c>
      <c r="J345" s="95">
        <f>'[100]销售费用-New'!K107</f>
        <v>0.63578474576271182</v>
      </c>
      <c r="K345" s="95">
        <f>'[100]销售费用-New'!L107</f>
        <v>0.25</v>
      </c>
      <c r="L345" s="95">
        <f>'[100]销售费用-New'!M107</f>
        <v>0.25</v>
      </c>
      <c r="M345" s="95">
        <f>'[100]销售费用-New'!N107</f>
        <v>0.25</v>
      </c>
      <c r="N345" s="95">
        <f>'[100]销售费用-New'!O107</f>
        <v>0.25</v>
      </c>
      <c r="O345" s="201">
        <f t="shared" si="306"/>
        <v>1.8857847457627117</v>
      </c>
      <c r="P345" s="95">
        <f>'[100]销售费用-New'!Q107</f>
        <v>0.25</v>
      </c>
      <c r="Q345" s="95">
        <f>'[100]销售费用-New'!R107</f>
        <v>2.1246499999999999</v>
      </c>
      <c r="R345" s="95">
        <f>'[100]销售费用-New'!S107</f>
        <v>0.37609999999999999</v>
      </c>
      <c r="S345" s="95">
        <f>'[100]销售费用-New'!T107</f>
        <v>0.2989</v>
      </c>
      <c r="T345" s="95">
        <f>'[100]销售费用-New'!U107</f>
        <v>0.54674999999999996</v>
      </c>
      <c r="U345" s="95">
        <f>'[100]销售费用-New'!V107</f>
        <v>0.38690000000000002</v>
      </c>
      <c r="V345" s="201">
        <f t="shared" si="307"/>
        <v>3.9832999999999998</v>
      </c>
      <c r="W345" s="200">
        <f t="shared" si="308"/>
        <v>5.8690847457627111</v>
      </c>
      <c r="X345" s="308">
        <f t="shared" si="301"/>
        <v>2.3861556442301532</v>
      </c>
      <c r="Y345" s="95" t="e">
        <f>'C11-酒店专用表'!#REF!*AG345</f>
        <v>#REF!</v>
      </c>
      <c r="Z345" s="95" t="e">
        <f>'C11-酒店专用表'!#REF!*AG345</f>
        <v>#REF!</v>
      </c>
      <c r="AA345" s="198" t="e">
        <f t="shared" si="303"/>
        <v>#REF!</v>
      </c>
      <c r="AB345" s="308" t="e">
        <f t="shared" si="302"/>
        <v>#REF!</v>
      </c>
      <c r="AC345" s="95" t="e">
        <f>'C11-酒店专用表'!#REF!*AG345</f>
        <v>#REF!</v>
      </c>
      <c r="AD345" s="95" t="e">
        <f>'C11-酒店专用表'!#REF!*AG345</f>
        <v>#REF!</v>
      </c>
      <c r="AE345" s="198" t="e">
        <f t="shared" si="304"/>
        <v>#REF!</v>
      </c>
      <c r="AF345" s="308" t="e">
        <f t="shared" si="309"/>
        <v>#REF!</v>
      </c>
      <c r="AG345" s="727">
        <f t="shared" si="310"/>
        <v>5.3970680119744055E-3</v>
      </c>
    </row>
    <row r="346" spans="2:33" outlineLevel="2">
      <c r="B346" s="133"/>
      <c r="C346" s="134" t="s">
        <v>1290</v>
      </c>
      <c r="D346" s="95">
        <f>'[100]销售费用-New'!E108</f>
        <v>0</v>
      </c>
      <c r="E346" s="95">
        <f>'[100]销售费用-New'!F108</f>
        <v>0</v>
      </c>
      <c r="F346" s="95">
        <f>'[100]销售费用-New'!G108</f>
        <v>0</v>
      </c>
      <c r="G346" s="95">
        <f>'[100]销售费用-New'!H108</f>
        <v>0</v>
      </c>
      <c r="H346" s="198">
        <f t="shared" si="305"/>
        <v>0</v>
      </c>
      <c r="I346" s="95">
        <f>'[100]销售费用-New'!J108</f>
        <v>0</v>
      </c>
      <c r="J346" s="95">
        <f>'[100]销售费用-New'!K108</f>
        <v>0</v>
      </c>
      <c r="K346" s="95">
        <f>'[100]销售费用-New'!L108</f>
        <v>0</v>
      </c>
      <c r="L346" s="95">
        <f>'[100]销售费用-New'!M108</f>
        <v>0</v>
      </c>
      <c r="M346" s="95">
        <f>'[100]销售费用-New'!N108</f>
        <v>0</v>
      </c>
      <c r="N346" s="95">
        <f>'[100]销售费用-New'!O108</f>
        <v>0</v>
      </c>
      <c r="O346" s="201">
        <f t="shared" si="306"/>
        <v>0</v>
      </c>
      <c r="P346" s="95">
        <f>'[100]销售费用-New'!Q108</f>
        <v>0</v>
      </c>
      <c r="Q346" s="95">
        <f>'[100]销售费用-New'!R108</f>
        <v>0</v>
      </c>
      <c r="R346" s="95">
        <f>'[100]销售费用-New'!S108</f>
        <v>0</v>
      </c>
      <c r="S346" s="95">
        <f>'[100]销售费用-New'!T108</f>
        <v>0</v>
      </c>
      <c r="T346" s="95">
        <f>'[100]销售费用-New'!U108</f>
        <v>0</v>
      </c>
      <c r="U346" s="95">
        <f>'[100]销售费用-New'!V108</f>
        <v>0</v>
      </c>
      <c r="V346" s="201">
        <f t="shared" si="307"/>
        <v>0</v>
      </c>
      <c r="W346" s="200">
        <f t="shared" si="308"/>
        <v>0</v>
      </c>
      <c r="X346" s="308">
        <f t="shared" si="301"/>
        <v>0</v>
      </c>
      <c r="Y346" s="95" t="e">
        <f>'C11-酒店专用表'!#REF!*AG346</f>
        <v>#REF!</v>
      </c>
      <c r="Z346" s="95" t="e">
        <f>'C11-酒店专用表'!#REF!*AG346</f>
        <v>#REF!</v>
      </c>
      <c r="AA346" s="198" t="e">
        <f t="shared" si="303"/>
        <v>#REF!</v>
      </c>
      <c r="AB346" s="308">
        <f t="shared" si="302"/>
        <v>0</v>
      </c>
      <c r="AC346" s="95" t="e">
        <f>'C11-酒店专用表'!#REF!*AG346</f>
        <v>#REF!</v>
      </c>
      <c r="AD346" s="95" t="e">
        <f>'C11-酒店专用表'!#REF!*AG346</f>
        <v>#REF!</v>
      </c>
      <c r="AE346" s="198" t="e">
        <f t="shared" si="304"/>
        <v>#REF!</v>
      </c>
      <c r="AF346" s="308" t="e">
        <f t="shared" si="309"/>
        <v>#REF!</v>
      </c>
      <c r="AG346" s="727">
        <f t="shared" si="310"/>
        <v>0</v>
      </c>
    </row>
    <row r="347" spans="2:33" outlineLevel="2">
      <c r="B347" s="133"/>
      <c r="C347" s="134" t="s">
        <v>1291</v>
      </c>
      <c r="D347" s="95">
        <f>'[100]销售费用-New'!E109</f>
        <v>0</v>
      </c>
      <c r="E347" s="95">
        <f>'[100]销售费用-New'!F109</f>
        <v>0</v>
      </c>
      <c r="F347" s="95">
        <f>'[100]销售费用-New'!G109</f>
        <v>0</v>
      </c>
      <c r="G347" s="95">
        <f>'[100]销售费用-New'!H109</f>
        <v>0</v>
      </c>
      <c r="H347" s="198">
        <f t="shared" si="305"/>
        <v>0</v>
      </c>
      <c r="I347" s="95">
        <f>'[100]销售费用-New'!J109</f>
        <v>0</v>
      </c>
      <c r="J347" s="95">
        <f>'[100]销售费用-New'!K109</f>
        <v>0</v>
      </c>
      <c r="K347" s="95">
        <f>'[100]销售费用-New'!L109</f>
        <v>0</v>
      </c>
      <c r="L347" s="95">
        <f>'[100]销售费用-New'!M109</f>
        <v>0</v>
      </c>
      <c r="M347" s="95">
        <f>'[100]销售费用-New'!N109</f>
        <v>0</v>
      </c>
      <c r="N347" s="95">
        <f>'[100]销售费用-New'!O109</f>
        <v>0</v>
      </c>
      <c r="O347" s="201">
        <f t="shared" si="306"/>
        <v>0</v>
      </c>
      <c r="P347" s="95">
        <f>'[100]销售费用-New'!Q109</f>
        <v>0</v>
      </c>
      <c r="Q347" s="95">
        <f>'[100]销售费用-New'!R109</f>
        <v>0</v>
      </c>
      <c r="R347" s="95">
        <f>'[100]销售费用-New'!S109</f>
        <v>0</v>
      </c>
      <c r="S347" s="95">
        <f>'[100]销售费用-New'!T109</f>
        <v>0</v>
      </c>
      <c r="T347" s="95">
        <f>'[100]销售费用-New'!U109</f>
        <v>0</v>
      </c>
      <c r="U347" s="95">
        <f>'[100]销售费用-New'!V109</f>
        <v>0</v>
      </c>
      <c r="V347" s="201">
        <f t="shared" si="307"/>
        <v>0</v>
      </c>
      <c r="W347" s="200">
        <f t="shared" si="308"/>
        <v>0</v>
      </c>
      <c r="X347" s="308">
        <f t="shared" si="301"/>
        <v>0</v>
      </c>
      <c r="Y347" s="95" t="e">
        <f>'C11-酒店专用表'!#REF!*AG347</f>
        <v>#REF!</v>
      </c>
      <c r="Z347" s="95" t="e">
        <f>'C11-酒店专用表'!#REF!*AG347</f>
        <v>#REF!</v>
      </c>
      <c r="AA347" s="198" t="e">
        <f t="shared" si="303"/>
        <v>#REF!</v>
      </c>
      <c r="AB347" s="308">
        <f t="shared" si="302"/>
        <v>0</v>
      </c>
      <c r="AC347" s="95" t="e">
        <f>'C11-酒店专用表'!#REF!*AG347</f>
        <v>#REF!</v>
      </c>
      <c r="AD347" s="95" t="e">
        <f>'C11-酒店专用表'!#REF!*AG347</f>
        <v>#REF!</v>
      </c>
      <c r="AE347" s="198" t="e">
        <f t="shared" si="304"/>
        <v>#REF!</v>
      </c>
      <c r="AF347" s="308" t="e">
        <f t="shared" si="309"/>
        <v>#REF!</v>
      </c>
      <c r="AG347" s="727">
        <f t="shared" si="310"/>
        <v>0</v>
      </c>
    </row>
    <row r="348" spans="2:33" outlineLevel="2">
      <c r="B348" s="133"/>
      <c r="C348" s="134" t="s">
        <v>1292</v>
      </c>
      <c r="D348" s="95">
        <f>'[100]销售费用-New'!E110</f>
        <v>0</v>
      </c>
      <c r="E348" s="95">
        <f>'[100]销售费用-New'!F110</f>
        <v>0</v>
      </c>
      <c r="F348" s="95">
        <f>'[100]销售费用-New'!G110</f>
        <v>0</v>
      </c>
      <c r="G348" s="95">
        <f>'[100]销售费用-New'!H110</f>
        <v>0</v>
      </c>
      <c r="H348" s="198">
        <f>SUM(D348:G348)</f>
        <v>0</v>
      </c>
      <c r="I348" s="95">
        <f>'[100]销售费用-New'!J110</f>
        <v>0</v>
      </c>
      <c r="J348" s="95">
        <f>'[100]销售费用-New'!K110</f>
        <v>0</v>
      </c>
      <c r="K348" s="95">
        <f>'[100]销售费用-New'!L110</f>
        <v>0</v>
      </c>
      <c r="L348" s="95">
        <f>'[100]销售费用-New'!M110</f>
        <v>0</v>
      </c>
      <c r="M348" s="95">
        <f>'[100]销售费用-New'!N110</f>
        <v>0</v>
      </c>
      <c r="N348" s="95">
        <f>'[100]销售费用-New'!O110</f>
        <v>0</v>
      </c>
      <c r="O348" s="201">
        <f>SUM(I348:N348)</f>
        <v>0</v>
      </c>
      <c r="P348" s="95">
        <f>'[100]销售费用-New'!Q110</f>
        <v>0</v>
      </c>
      <c r="Q348" s="95">
        <f>'[100]销售费用-New'!R110</f>
        <v>0</v>
      </c>
      <c r="R348" s="95">
        <f>'[100]销售费用-New'!S110</f>
        <v>0</v>
      </c>
      <c r="S348" s="95">
        <f>'[100]销售费用-New'!T110</f>
        <v>0</v>
      </c>
      <c r="T348" s="95">
        <f>'[100]销售费用-New'!U110</f>
        <v>0</v>
      </c>
      <c r="U348" s="95">
        <f>'[100]销售费用-New'!V110</f>
        <v>0</v>
      </c>
      <c r="V348" s="201">
        <f>SUM(P348:U348)</f>
        <v>0</v>
      </c>
      <c r="W348" s="200">
        <f>O348+V348</f>
        <v>0</v>
      </c>
      <c r="X348" s="308">
        <f t="shared" si="301"/>
        <v>0</v>
      </c>
      <c r="Y348" s="95" t="e">
        <f>'C11-酒店专用表'!#REF!*AG348</f>
        <v>#REF!</v>
      </c>
      <c r="Z348" s="95" t="e">
        <f>'C11-酒店专用表'!#REF!*AG348</f>
        <v>#REF!</v>
      </c>
      <c r="AA348" s="198" t="e">
        <f t="shared" si="303"/>
        <v>#REF!</v>
      </c>
      <c r="AB348" s="308">
        <f t="shared" si="302"/>
        <v>0</v>
      </c>
      <c r="AC348" s="95" t="e">
        <f>'C11-酒店专用表'!#REF!*AG348</f>
        <v>#REF!</v>
      </c>
      <c r="AD348" s="95" t="e">
        <f>'C11-酒店专用表'!#REF!*AG348</f>
        <v>#REF!</v>
      </c>
      <c r="AE348" s="198" t="e">
        <f t="shared" si="304"/>
        <v>#REF!</v>
      </c>
      <c r="AF348" s="308" t="e">
        <f>IF(AA348=0,0,AE348/AA348-1)</f>
        <v>#REF!</v>
      </c>
      <c r="AG348" s="727">
        <f t="shared" si="310"/>
        <v>0</v>
      </c>
    </row>
    <row r="349" spans="2:33" outlineLevel="2">
      <c r="B349" s="133"/>
      <c r="C349" s="134" t="s">
        <v>1330</v>
      </c>
      <c r="D349" s="95">
        <f>'[100]销售费用-New'!E111</f>
        <v>0</v>
      </c>
      <c r="E349" s="95">
        <f>'[100]销售费用-New'!F111</f>
        <v>0</v>
      </c>
      <c r="F349" s="95">
        <f>'[100]销售费用-New'!G111</f>
        <v>0</v>
      </c>
      <c r="G349" s="95">
        <f>'[100]销售费用-New'!H111</f>
        <v>0</v>
      </c>
      <c r="H349" s="198">
        <f>SUM(D349:G349)</f>
        <v>0</v>
      </c>
      <c r="I349" s="95">
        <f>'[100]销售费用-New'!J111</f>
        <v>0</v>
      </c>
      <c r="J349" s="95">
        <f>'[100]销售费用-New'!K111</f>
        <v>0</v>
      </c>
      <c r="K349" s="95">
        <f>'[100]销售费用-New'!L111</f>
        <v>0</v>
      </c>
      <c r="L349" s="95">
        <f>'[100]销售费用-New'!M111</f>
        <v>0</v>
      </c>
      <c r="M349" s="95">
        <f>'[100]销售费用-New'!N111</f>
        <v>0</v>
      </c>
      <c r="N349" s="95">
        <f>'[100]销售费用-New'!O111</f>
        <v>0</v>
      </c>
      <c r="O349" s="201">
        <f>SUM(I349:N349)</f>
        <v>0</v>
      </c>
      <c r="P349" s="95">
        <f>'[100]销售费用-New'!Q111</f>
        <v>0</v>
      </c>
      <c r="Q349" s="95">
        <f>'[100]销售费用-New'!R111</f>
        <v>0</v>
      </c>
      <c r="R349" s="95">
        <f>'[100]销售费用-New'!S111</f>
        <v>0</v>
      </c>
      <c r="S349" s="95">
        <f>'[100]销售费用-New'!T111</f>
        <v>0</v>
      </c>
      <c r="T349" s="95">
        <f>'[100]销售费用-New'!U111</f>
        <v>0</v>
      </c>
      <c r="U349" s="95">
        <f>'[100]销售费用-New'!V111</f>
        <v>0</v>
      </c>
      <c r="V349" s="201">
        <f>SUM(P349:U349)</f>
        <v>0</v>
      </c>
      <c r="W349" s="200">
        <f>O349+V349</f>
        <v>0</v>
      </c>
      <c r="X349" s="308">
        <f t="shared" si="301"/>
        <v>0</v>
      </c>
      <c r="Y349" s="95" t="e">
        <f>'C11-酒店专用表'!#REF!*AG349</f>
        <v>#REF!</v>
      </c>
      <c r="Z349" s="95" t="e">
        <f>'C11-酒店专用表'!#REF!*AG349</f>
        <v>#REF!</v>
      </c>
      <c r="AA349" s="198" t="e">
        <f t="shared" si="303"/>
        <v>#REF!</v>
      </c>
      <c r="AB349" s="308">
        <f t="shared" si="302"/>
        <v>0</v>
      </c>
      <c r="AC349" s="95" t="e">
        <f>'C11-酒店专用表'!#REF!*AG349</f>
        <v>#REF!</v>
      </c>
      <c r="AD349" s="95" t="e">
        <f>'C11-酒店专用表'!#REF!*AG349</f>
        <v>#REF!</v>
      </c>
      <c r="AE349" s="198" t="e">
        <f t="shared" si="304"/>
        <v>#REF!</v>
      </c>
      <c r="AF349" s="308" t="e">
        <f>IF(AA349=0,0,AE349/AA349-1)</f>
        <v>#REF!</v>
      </c>
      <c r="AG349" s="727">
        <f t="shared" si="310"/>
        <v>0</v>
      </c>
    </row>
    <row r="350" spans="2:33" s="132" customFormat="1" outlineLevel="1">
      <c r="B350" s="131" t="s">
        <v>957</v>
      </c>
      <c r="C350" s="131" t="s">
        <v>900</v>
      </c>
      <c r="D350" s="198">
        <f t="shared" ref="D350:W350" si="311">SUM(D351:D369)</f>
        <v>172.68219800000003</v>
      </c>
      <c r="E350" s="198">
        <f t="shared" si="311"/>
        <v>16.546979281021763</v>
      </c>
      <c r="F350" s="198">
        <f t="shared" si="311"/>
        <v>16.275476050345212</v>
      </c>
      <c r="G350" s="198">
        <f t="shared" si="311"/>
        <v>17.163811639651541</v>
      </c>
      <c r="H350" s="198">
        <f t="shared" si="311"/>
        <v>222.66846497101855</v>
      </c>
      <c r="I350" s="198">
        <f t="shared" si="311"/>
        <v>17.378978748211903</v>
      </c>
      <c r="J350" s="198">
        <f t="shared" si="311"/>
        <v>22.649098424821027</v>
      </c>
      <c r="K350" s="198">
        <f t="shared" si="311"/>
        <v>22.113186484493543</v>
      </c>
      <c r="L350" s="198">
        <f t="shared" si="311"/>
        <v>17.645002062901309</v>
      </c>
      <c r="M350" s="198">
        <f t="shared" si="311"/>
        <v>18.538023419038623</v>
      </c>
      <c r="N350" s="198">
        <f t="shared" si="311"/>
        <v>20.344215103871978</v>
      </c>
      <c r="O350" s="198">
        <f t="shared" si="311"/>
        <v>118.66850424333839</v>
      </c>
      <c r="P350" s="198">
        <f t="shared" si="311"/>
        <v>24.995237248952055</v>
      </c>
      <c r="Q350" s="198">
        <f t="shared" si="311"/>
        <v>18.863826093036497</v>
      </c>
      <c r="R350" s="198">
        <f t="shared" si="311"/>
        <v>18.714881494841848</v>
      </c>
      <c r="S350" s="198">
        <f t="shared" si="311"/>
        <v>18.321537040795803</v>
      </c>
      <c r="T350" s="198">
        <f t="shared" si="311"/>
        <v>18.627335565813024</v>
      </c>
      <c r="U350" s="198">
        <f t="shared" si="311"/>
        <v>19.879767007919007</v>
      </c>
      <c r="V350" s="198">
        <f t="shared" si="311"/>
        <v>119.40258445135824</v>
      </c>
      <c r="W350" s="198">
        <f t="shared" si="311"/>
        <v>238.07108869469661</v>
      </c>
      <c r="X350" s="199">
        <f t="shared" si="301"/>
        <v>6.9172901181506763E-2</v>
      </c>
      <c r="Y350" s="198" t="e">
        <f>SUM(Y351:Y369)</f>
        <v>#REF!</v>
      </c>
      <c r="Z350" s="198" t="e">
        <f>SUM(Z351:Z369)</f>
        <v>#REF!</v>
      </c>
      <c r="AA350" s="198" t="e">
        <f>SUM(AA351:AA369)</f>
        <v>#REF!</v>
      </c>
      <c r="AB350" s="199" t="e">
        <f t="shared" si="302"/>
        <v>#REF!</v>
      </c>
      <c r="AC350" s="198" t="e">
        <f>SUM(AC351:AC369)</f>
        <v>#REF!</v>
      </c>
      <c r="AD350" s="198" t="e">
        <f>SUM(AD351:AD369)</f>
        <v>#REF!</v>
      </c>
      <c r="AE350" s="198" t="e">
        <f>SUM(AE351:AE369)</f>
        <v>#REF!</v>
      </c>
      <c r="AF350" s="199" t="e">
        <f>IF(AA350=0,0,AE350/AA350-1)</f>
        <v>#REF!</v>
      </c>
    </row>
    <row r="351" spans="2:33" outlineLevel="2">
      <c r="B351" s="133"/>
      <c r="C351" s="134" t="s">
        <v>1296</v>
      </c>
      <c r="D351" s="95">
        <f>'[101]销售费用-New'!E113</f>
        <v>16.799683999999999</v>
      </c>
      <c r="E351" s="95">
        <f>'[101]销售费用-New'!F113</f>
        <v>1.4</v>
      </c>
      <c r="F351" s="95">
        <f>'[101]销售费用-New'!G113</f>
        <v>1.4</v>
      </c>
      <c r="G351" s="95">
        <f>'[101]销售费用-New'!H113</f>
        <v>1.4</v>
      </c>
      <c r="H351" s="198">
        <f t="shared" ref="H351:H369" si="312">SUM(D351:G351)</f>
        <v>20.999683999999995</v>
      </c>
      <c r="I351" s="95">
        <f>'[101]销售费用-New'!J113</f>
        <v>1.6398133106980826</v>
      </c>
      <c r="J351" s="95">
        <f>'[101]销售费用-New'!K113</f>
        <v>1.4772535411619168</v>
      </c>
      <c r="K351" s="95">
        <f>'[101]销售费用-New'!L113</f>
        <v>1.5531587886376923</v>
      </c>
      <c r="L351" s="95">
        <f>'[101]销售费用-New'!M113</f>
        <v>1.5861547568020054</v>
      </c>
      <c r="M351" s="95">
        <f>'[101]销售费用-New'!N113</f>
        <v>1.7190425555095117</v>
      </c>
      <c r="N351" s="95">
        <f>'[101]销售费用-New'!O113</f>
        <v>1.5390499997937026</v>
      </c>
      <c r="O351" s="201">
        <f t="shared" ref="O351:O369" si="313">SUM(I351:N351)</f>
        <v>9.5144729526029117</v>
      </c>
      <c r="P351" s="95">
        <f>'[101]销售费用-New'!Q113</f>
        <v>1.5078113708486713</v>
      </c>
      <c r="Q351" s="95">
        <f>'[101]销售费用-New'!R113</f>
        <v>1.3735999999999999</v>
      </c>
      <c r="R351" s="95">
        <f>'[101]销售费用-New'!S113</f>
        <v>1.3735999999999999</v>
      </c>
      <c r="S351" s="95">
        <f>'[101]销售费用-New'!T113</f>
        <v>1.3735999999999999</v>
      </c>
      <c r="T351" s="95">
        <f>'[101]销售费用-New'!U113</f>
        <v>1.3735999999999999</v>
      </c>
      <c r="U351" s="95">
        <f>'[101]销售费用-New'!V113</f>
        <v>1.3735999999999999</v>
      </c>
      <c r="V351" s="201">
        <f t="shared" ref="V351:V369" si="314">SUM(P351:U351)</f>
        <v>8.3758113708486714</v>
      </c>
      <c r="W351" s="200">
        <f t="shared" ref="W351:W369" si="315">O351+V351</f>
        <v>17.890284323451581</v>
      </c>
      <c r="X351" s="308">
        <f t="shared" si="301"/>
        <v>-0.14806887934829949</v>
      </c>
      <c r="Y351" s="95" t="e">
        <f>'C11-酒店专用表'!#REF!*AG351</f>
        <v>#REF!</v>
      </c>
      <c r="Z351" s="95" t="e">
        <f>'C11-酒店专用表'!#REF!*AG351</f>
        <v>#REF!</v>
      </c>
      <c r="AA351" s="198" t="e">
        <f t="shared" ref="AA351:AA369" si="316">Y351+Z351</f>
        <v>#REF!</v>
      </c>
      <c r="AB351" s="308" t="e">
        <f t="shared" si="302"/>
        <v>#REF!</v>
      </c>
      <c r="AC351" s="95" t="e">
        <f>'C11-酒店专用表'!#REF!*AG351</f>
        <v>#REF!</v>
      </c>
      <c r="AD351" s="95" t="e">
        <f>'C11-酒店专用表'!#REF!*AG351</f>
        <v>#REF!</v>
      </c>
      <c r="AE351" s="198" t="e">
        <f t="shared" ref="AE351:AE369" si="317">AC351+AD351</f>
        <v>#REF!</v>
      </c>
      <c r="AF351" s="308" t="e">
        <f t="shared" ref="AF351:AF369" si="318">IF(AA351=0,0,AE351/AA351-1)</f>
        <v>#REF!</v>
      </c>
      <c r="AG351" s="727">
        <f>W351/($W$392-$W$334)</f>
        <v>1.3038124081354812E-2</v>
      </c>
    </row>
    <row r="352" spans="2:33" outlineLevel="2">
      <c r="B352" s="133"/>
      <c r="C352" s="134" t="s">
        <v>1297</v>
      </c>
      <c r="D352" s="95">
        <f>'[101]销售费用-New'!E114</f>
        <v>0</v>
      </c>
      <c r="E352" s="95">
        <f>'[101]销售费用-New'!F114</f>
        <v>0</v>
      </c>
      <c r="F352" s="95">
        <f>'[101]销售费用-New'!G114</f>
        <v>0</v>
      </c>
      <c r="G352" s="95">
        <f>'[101]销售费用-New'!H114</f>
        <v>0</v>
      </c>
      <c r="H352" s="198">
        <f t="shared" si="312"/>
        <v>0</v>
      </c>
      <c r="I352" s="95">
        <f>'[101]销售费用-New'!J114</f>
        <v>0</v>
      </c>
      <c r="J352" s="95">
        <f>'[101]销售费用-New'!K114</f>
        <v>0</v>
      </c>
      <c r="K352" s="95">
        <f>'[101]销售费用-New'!L114</f>
        <v>0</v>
      </c>
      <c r="L352" s="95">
        <f>'[101]销售费用-New'!M114</f>
        <v>0</v>
      </c>
      <c r="M352" s="95">
        <f>'[101]销售费用-New'!N114</f>
        <v>0</v>
      </c>
      <c r="N352" s="95">
        <f>'[101]销售费用-New'!O114</f>
        <v>0</v>
      </c>
      <c r="O352" s="201">
        <f t="shared" si="313"/>
        <v>0</v>
      </c>
      <c r="P352" s="95">
        <f>'[101]销售费用-New'!Q114</f>
        <v>0</v>
      </c>
      <c r="Q352" s="95">
        <f>'[101]销售费用-New'!R114</f>
        <v>0</v>
      </c>
      <c r="R352" s="95">
        <f>'[101]销售费用-New'!S114</f>
        <v>0</v>
      </c>
      <c r="S352" s="95">
        <f>'[101]销售费用-New'!T114</f>
        <v>0</v>
      </c>
      <c r="T352" s="95">
        <f>'[101]销售费用-New'!U114</f>
        <v>0</v>
      </c>
      <c r="U352" s="95">
        <f>'[101]销售费用-New'!V114</f>
        <v>0</v>
      </c>
      <c r="V352" s="201">
        <f t="shared" si="314"/>
        <v>0</v>
      </c>
      <c r="W352" s="200">
        <f t="shared" si="315"/>
        <v>0</v>
      </c>
      <c r="X352" s="308">
        <f t="shared" si="301"/>
        <v>0</v>
      </c>
      <c r="Y352" s="95" t="e">
        <f>'C11-酒店专用表'!#REF!*AG352</f>
        <v>#REF!</v>
      </c>
      <c r="Z352" s="95" t="e">
        <f>'C11-酒店专用表'!#REF!*AG352</f>
        <v>#REF!</v>
      </c>
      <c r="AA352" s="198" t="e">
        <f t="shared" si="316"/>
        <v>#REF!</v>
      </c>
      <c r="AB352" s="308">
        <f t="shared" si="302"/>
        <v>0</v>
      </c>
      <c r="AC352" s="95" t="e">
        <f>'C11-酒店专用表'!#REF!*AG352</f>
        <v>#REF!</v>
      </c>
      <c r="AD352" s="95" t="e">
        <f>'C11-酒店专用表'!#REF!*AG352</f>
        <v>#REF!</v>
      </c>
      <c r="AE352" s="198" t="e">
        <f t="shared" si="317"/>
        <v>#REF!</v>
      </c>
      <c r="AF352" s="308" t="e">
        <f t="shared" si="318"/>
        <v>#REF!</v>
      </c>
      <c r="AG352" s="727">
        <f t="shared" ref="AG352:AG387" si="319">W352/($W$392-$W$334)</f>
        <v>0</v>
      </c>
    </row>
    <row r="353" spans="2:33" outlineLevel="2">
      <c r="B353" s="133"/>
      <c r="C353" s="134" t="s">
        <v>1298</v>
      </c>
      <c r="D353" s="95">
        <f>'[101]销售费用-New'!E115</f>
        <v>0</v>
      </c>
      <c r="E353" s="95">
        <f>'[101]销售费用-New'!F115</f>
        <v>0</v>
      </c>
      <c r="F353" s="95">
        <f>'[101]销售费用-New'!G115</f>
        <v>0</v>
      </c>
      <c r="G353" s="95">
        <f>'[101]销售费用-New'!H115</f>
        <v>0</v>
      </c>
      <c r="H353" s="198">
        <f t="shared" si="312"/>
        <v>0</v>
      </c>
      <c r="I353" s="95">
        <f>'[101]销售费用-New'!J115</f>
        <v>0</v>
      </c>
      <c r="J353" s="95">
        <f>'[101]销售费用-New'!K115</f>
        <v>0</v>
      </c>
      <c r="K353" s="95">
        <f>'[101]销售费用-New'!L115</f>
        <v>0</v>
      </c>
      <c r="L353" s="95">
        <f>'[101]销售费用-New'!M115</f>
        <v>0</v>
      </c>
      <c r="M353" s="95">
        <f>'[101]销售费用-New'!N115</f>
        <v>0</v>
      </c>
      <c r="N353" s="95">
        <f>'[101]销售费用-New'!O115</f>
        <v>0</v>
      </c>
      <c r="O353" s="201">
        <f t="shared" si="313"/>
        <v>0</v>
      </c>
      <c r="P353" s="95">
        <f>'[101]销售费用-New'!Q115</f>
        <v>0</v>
      </c>
      <c r="Q353" s="95">
        <f>'[101]销售费用-New'!R115</f>
        <v>0</v>
      </c>
      <c r="R353" s="95">
        <f>'[101]销售费用-New'!S115</f>
        <v>0</v>
      </c>
      <c r="S353" s="95">
        <f>'[101]销售费用-New'!T115</f>
        <v>0</v>
      </c>
      <c r="T353" s="95">
        <f>'[101]销售费用-New'!U115</f>
        <v>0</v>
      </c>
      <c r="U353" s="95">
        <f>'[101]销售费用-New'!V115</f>
        <v>0</v>
      </c>
      <c r="V353" s="201">
        <f t="shared" si="314"/>
        <v>0</v>
      </c>
      <c r="W353" s="200">
        <f t="shared" si="315"/>
        <v>0</v>
      </c>
      <c r="X353" s="308">
        <f t="shared" si="301"/>
        <v>0</v>
      </c>
      <c r="Y353" s="95" t="e">
        <f>'C11-酒店专用表'!#REF!*AG353</f>
        <v>#REF!</v>
      </c>
      <c r="Z353" s="95" t="e">
        <f>'C11-酒店专用表'!#REF!*AG353</f>
        <v>#REF!</v>
      </c>
      <c r="AA353" s="198" t="e">
        <f t="shared" si="316"/>
        <v>#REF!</v>
      </c>
      <c r="AB353" s="308">
        <f t="shared" si="302"/>
        <v>0</v>
      </c>
      <c r="AC353" s="95" t="e">
        <f>'C11-酒店专用表'!#REF!*AG353</f>
        <v>#REF!</v>
      </c>
      <c r="AD353" s="95" t="e">
        <f>'C11-酒店专用表'!#REF!*AG353</f>
        <v>#REF!</v>
      </c>
      <c r="AE353" s="198" t="e">
        <f t="shared" si="317"/>
        <v>#REF!</v>
      </c>
      <c r="AF353" s="308" t="e">
        <f t="shared" si="318"/>
        <v>#REF!</v>
      </c>
      <c r="AG353" s="727">
        <f t="shared" si="319"/>
        <v>0</v>
      </c>
    </row>
    <row r="354" spans="2:33" outlineLevel="2">
      <c r="B354" s="133"/>
      <c r="C354" s="134" t="s">
        <v>1299</v>
      </c>
      <c r="D354" s="95">
        <f>'[101]销售费用-New'!E116</f>
        <v>0</v>
      </c>
      <c r="E354" s="95">
        <f>'[101]销售费用-New'!F116</f>
        <v>0</v>
      </c>
      <c r="F354" s="95">
        <f>'[101]销售费用-New'!G116</f>
        <v>0</v>
      </c>
      <c r="G354" s="95">
        <f>'[101]销售费用-New'!H116</f>
        <v>0</v>
      </c>
      <c r="H354" s="198">
        <f t="shared" si="312"/>
        <v>0</v>
      </c>
      <c r="I354" s="95">
        <f>'[101]销售费用-New'!J116</f>
        <v>0</v>
      </c>
      <c r="J354" s="95">
        <f>'[101]销售费用-New'!K116</f>
        <v>0</v>
      </c>
      <c r="K354" s="95">
        <f>'[101]销售费用-New'!L116</f>
        <v>0</v>
      </c>
      <c r="L354" s="95">
        <f>'[101]销售费用-New'!M116</f>
        <v>0</v>
      </c>
      <c r="M354" s="95">
        <f>'[101]销售费用-New'!N116</f>
        <v>0</v>
      </c>
      <c r="N354" s="95">
        <f>'[101]销售费用-New'!O116</f>
        <v>0</v>
      </c>
      <c r="O354" s="201">
        <f t="shared" si="313"/>
        <v>0</v>
      </c>
      <c r="P354" s="95">
        <f>'[101]销售费用-New'!Q116</f>
        <v>0</v>
      </c>
      <c r="Q354" s="95">
        <f>'[101]销售费用-New'!R116</f>
        <v>0</v>
      </c>
      <c r="R354" s="95">
        <f>'[101]销售费用-New'!S116</f>
        <v>0</v>
      </c>
      <c r="S354" s="95">
        <f>'[101]销售费用-New'!T116</f>
        <v>0</v>
      </c>
      <c r="T354" s="95">
        <f>'[101]销售费用-New'!U116</f>
        <v>0</v>
      </c>
      <c r="U354" s="95">
        <f>'[101]销售费用-New'!V116</f>
        <v>0</v>
      </c>
      <c r="V354" s="201">
        <f t="shared" si="314"/>
        <v>0</v>
      </c>
      <c r="W354" s="200">
        <f t="shared" si="315"/>
        <v>0</v>
      </c>
      <c r="X354" s="308">
        <f t="shared" si="301"/>
        <v>0</v>
      </c>
      <c r="Y354" s="95" t="e">
        <f>'C11-酒店专用表'!#REF!*AG354</f>
        <v>#REF!</v>
      </c>
      <c r="Z354" s="95" t="e">
        <f>'C11-酒店专用表'!#REF!*AG354</f>
        <v>#REF!</v>
      </c>
      <c r="AA354" s="198" t="e">
        <f t="shared" si="316"/>
        <v>#REF!</v>
      </c>
      <c r="AB354" s="308">
        <f t="shared" si="302"/>
        <v>0</v>
      </c>
      <c r="AC354" s="95" t="e">
        <f>'C11-酒店专用表'!#REF!*AG354</f>
        <v>#REF!</v>
      </c>
      <c r="AD354" s="95" t="e">
        <f>'C11-酒店专用表'!#REF!*AG354</f>
        <v>#REF!</v>
      </c>
      <c r="AE354" s="198" t="e">
        <f t="shared" si="317"/>
        <v>#REF!</v>
      </c>
      <c r="AF354" s="308" t="e">
        <f t="shared" si="318"/>
        <v>#REF!</v>
      </c>
      <c r="AG354" s="727">
        <f t="shared" si="319"/>
        <v>0</v>
      </c>
    </row>
    <row r="355" spans="2:33" outlineLevel="2">
      <c r="B355" s="133"/>
      <c r="C355" s="134" t="s">
        <v>1300</v>
      </c>
      <c r="D355" s="95">
        <f>'[101]销售费用-New'!E117</f>
        <v>0</v>
      </c>
      <c r="E355" s="95">
        <f>'[101]销售费用-New'!F117</f>
        <v>0</v>
      </c>
      <c r="F355" s="95">
        <f>'[101]销售费用-New'!G117</f>
        <v>0</v>
      </c>
      <c r="G355" s="95">
        <f>'[101]销售费用-New'!H117</f>
        <v>0</v>
      </c>
      <c r="H355" s="198">
        <f t="shared" si="312"/>
        <v>0</v>
      </c>
      <c r="I355" s="95">
        <f>'[101]销售费用-New'!J117</f>
        <v>0</v>
      </c>
      <c r="J355" s="95">
        <f>'[101]销售费用-New'!K117</f>
        <v>0</v>
      </c>
      <c r="K355" s="95">
        <f>'[101]销售费用-New'!L117</f>
        <v>0</v>
      </c>
      <c r="L355" s="95">
        <f>'[101]销售费用-New'!M117</f>
        <v>0</v>
      </c>
      <c r="M355" s="95">
        <f>'[101]销售费用-New'!N117</f>
        <v>0</v>
      </c>
      <c r="N355" s="95">
        <f>'[101]销售费用-New'!O117</f>
        <v>0</v>
      </c>
      <c r="O355" s="201">
        <f t="shared" si="313"/>
        <v>0</v>
      </c>
      <c r="P355" s="95">
        <f>'[101]销售费用-New'!Q117</f>
        <v>0</v>
      </c>
      <c r="Q355" s="95">
        <f>'[101]销售费用-New'!R117</f>
        <v>0</v>
      </c>
      <c r="R355" s="95">
        <f>'[101]销售费用-New'!S117</f>
        <v>0</v>
      </c>
      <c r="S355" s="95">
        <f>'[101]销售费用-New'!T117</f>
        <v>0</v>
      </c>
      <c r="T355" s="95">
        <f>'[101]销售费用-New'!U117</f>
        <v>0</v>
      </c>
      <c r="U355" s="95">
        <f>'[101]销售费用-New'!V117</f>
        <v>0</v>
      </c>
      <c r="V355" s="201">
        <f t="shared" si="314"/>
        <v>0</v>
      </c>
      <c r="W355" s="200">
        <f t="shared" si="315"/>
        <v>0</v>
      </c>
      <c r="X355" s="308">
        <f t="shared" si="301"/>
        <v>0</v>
      </c>
      <c r="Y355" s="95" t="e">
        <f>'C11-酒店专用表'!#REF!*AG355</f>
        <v>#REF!</v>
      </c>
      <c r="Z355" s="95" t="e">
        <f>'C11-酒店专用表'!#REF!*AG355</f>
        <v>#REF!</v>
      </c>
      <c r="AA355" s="198" t="e">
        <f t="shared" si="316"/>
        <v>#REF!</v>
      </c>
      <c r="AB355" s="308">
        <f t="shared" si="302"/>
        <v>0</v>
      </c>
      <c r="AC355" s="95" t="e">
        <f>'C11-酒店专用表'!#REF!*AG355</f>
        <v>#REF!</v>
      </c>
      <c r="AD355" s="95" t="e">
        <f>'C11-酒店专用表'!#REF!*AG355</f>
        <v>#REF!</v>
      </c>
      <c r="AE355" s="198" t="e">
        <f t="shared" si="317"/>
        <v>#REF!</v>
      </c>
      <c r="AF355" s="308" t="e">
        <f t="shared" si="318"/>
        <v>#REF!</v>
      </c>
      <c r="AG355" s="727">
        <f t="shared" si="319"/>
        <v>0</v>
      </c>
    </row>
    <row r="356" spans="2:33" outlineLevel="2">
      <c r="B356" s="133"/>
      <c r="C356" s="134" t="s">
        <v>1301</v>
      </c>
      <c r="D356" s="95">
        <f>'[101]销售费用-New'!E118</f>
        <v>0</v>
      </c>
      <c r="E356" s="95">
        <f>'[101]销售费用-New'!F118</f>
        <v>0</v>
      </c>
      <c r="F356" s="95">
        <f>'[101]销售费用-New'!G118</f>
        <v>0</v>
      </c>
      <c r="G356" s="95">
        <f>'[101]销售费用-New'!H118</f>
        <v>0</v>
      </c>
      <c r="H356" s="198">
        <f t="shared" si="312"/>
        <v>0</v>
      </c>
      <c r="I356" s="95">
        <f>'[101]销售费用-New'!J118</f>
        <v>0</v>
      </c>
      <c r="J356" s="95">
        <f>'[101]销售费用-New'!K118</f>
        <v>0</v>
      </c>
      <c r="K356" s="95">
        <f>'[101]销售费用-New'!L118</f>
        <v>0</v>
      </c>
      <c r="L356" s="95">
        <f>'[101]销售费用-New'!M118</f>
        <v>0</v>
      </c>
      <c r="M356" s="95">
        <f>'[101]销售费用-New'!N118</f>
        <v>0</v>
      </c>
      <c r="N356" s="95">
        <f>'[101]销售费用-New'!O118</f>
        <v>0</v>
      </c>
      <c r="O356" s="201">
        <f t="shared" si="313"/>
        <v>0</v>
      </c>
      <c r="P356" s="95">
        <f>'[101]销售费用-New'!Q118</f>
        <v>0</v>
      </c>
      <c r="Q356" s="95">
        <f>'[101]销售费用-New'!R118</f>
        <v>0</v>
      </c>
      <c r="R356" s="95">
        <f>'[101]销售费用-New'!S118</f>
        <v>0</v>
      </c>
      <c r="S356" s="95">
        <f>'[101]销售费用-New'!T118</f>
        <v>0</v>
      </c>
      <c r="T356" s="95">
        <f>'[101]销售费用-New'!U118</f>
        <v>0</v>
      </c>
      <c r="U356" s="95">
        <f>'[101]销售费用-New'!V118</f>
        <v>0</v>
      </c>
      <c r="V356" s="201">
        <f t="shared" si="314"/>
        <v>0</v>
      </c>
      <c r="W356" s="200">
        <f t="shared" si="315"/>
        <v>0</v>
      </c>
      <c r="X356" s="308">
        <f t="shared" si="301"/>
        <v>0</v>
      </c>
      <c r="Y356" s="95" t="e">
        <f>'C11-酒店专用表'!#REF!*AG356</f>
        <v>#REF!</v>
      </c>
      <c r="Z356" s="95" t="e">
        <f>'C11-酒店专用表'!#REF!*AG356</f>
        <v>#REF!</v>
      </c>
      <c r="AA356" s="198" t="e">
        <f t="shared" si="316"/>
        <v>#REF!</v>
      </c>
      <c r="AB356" s="308">
        <f t="shared" si="302"/>
        <v>0</v>
      </c>
      <c r="AC356" s="95" t="e">
        <f>'C11-酒店专用表'!#REF!*AG356</f>
        <v>#REF!</v>
      </c>
      <c r="AD356" s="95" t="e">
        <f>'C11-酒店专用表'!#REF!*AG356</f>
        <v>#REF!</v>
      </c>
      <c r="AE356" s="198" t="e">
        <f t="shared" si="317"/>
        <v>#REF!</v>
      </c>
      <c r="AF356" s="308" t="e">
        <f t="shared" si="318"/>
        <v>#REF!</v>
      </c>
      <c r="AG356" s="727">
        <f t="shared" si="319"/>
        <v>0</v>
      </c>
    </row>
    <row r="357" spans="2:33" outlineLevel="2">
      <c r="B357" s="133"/>
      <c r="C357" s="134" t="s">
        <v>1302</v>
      </c>
      <c r="D357" s="95">
        <f>'[101]销售费用-New'!E119</f>
        <v>106.911817</v>
      </c>
      <c r="E357" s="95">
        <f>'[101]销售费用-New'!F119</f>
        <v>9.15</v>
      </c>
      <c r="F357" s="95">
        <f>'[101]销售费用-New'!G119</f>
        <v>9.15</v>
      </c>
      <c r="G357" s="95">
        <f>'[101]销售费用-New'!H119</f>
        <v>11.65</v>
      </c>
      <c r="H357" s="198">
        <f t="shared" si="312"/>
        <v>136.861817</v>
      </c>
      <c r="I357" s="95">
        <f>'[101]销售费用-New'!J119</f>
        <v>10.15</v>
      </c>
      <c r="J357" s="95">
        <f>'[101]销售费用-New'!K119</f>
        <v>11.15</v>
      </c>
      <c r="K357" s="95">
        <f>'[101]销售费用-New'!L119</f>
        <v>10.65</v>
      </c>
      <c r="L357" s="95">
        <f>'[101]销售费用-New'!M119</f>
        <v>10.65</v>
      </c>
      <c r="M357" s="95">
        <f>'[101]销售费用-New'!N119</f>
        <v>10.65</v>
      </c>
      <c r="N357" s="95">
        <f>'[101]销售费用-New'!O119</f>
        <v>10.65</v>
      </c>
      <c r="O357" s="201">
        <f t="shared" si="313"/>
        <v>63.9</v>
      </c>
      <c r="P357" s="95">
        <f>'[101]销售费用-New'!Q119</f>
        <v>10.65</v>
      </c>
      <c r="Q357" s="95">
        <f>'[101]销售费用-New'!R119</f>
        <v>10.65</v>
      </c>
      <c r="R357" s="95">
        <f>'[101]销售费用-New'!S119</f>
        <v>10.65</v>
      </c>
      <c r="S357" s="95">
        <f>'[101]销售费用-New'!T119</f>
        <v>10.65</v>
      </c>
      <c r="T357" s="95">
        <f>'[101]销售费用-New'!U119</f>
        <v>10.65</v>
      </c>
      <c r="U357" s="95">
        <f>'[101]销售费用-New'!V119</f>
        <v>13.65</v>
      </c>
      <c r="V357" s="201">
        <f t="shared" si="314"/>
        <v>66.900000000000006</v>
      </c>
      <c r="W357" s="200">
        <f t="shared" si="315"/>
        <v>130.80000000000001</v>
      </c>
      <c r="X357" s="308">
        <f t="shared" si="301"/>
        <v>-4.429151338828119E-2</v>
      </c>
      <c r="Y357" s="95" t="e">
        <f>'C11-酒店专用表'!#REF!*AG357</f>
        <v>#REF!</v>
      </c>
      <c r="Z357" s="95" t="e">
        <f>'C11-酒店专用表'!#REF!*AG357</f>
        <v>#REF!</v>
      </c>
      <c r="AA357" s="198" t="e">
        <f t="shared" si="316"/>
        <v>#REF!</v>
      </c>
      <c r="AB357" s="308" t="e">
        <f t="shared" si="302"/>
        <v>#REF!</v>
      </c>
      <c r="AC357" s="95" t="e">
        <f>'C11-酒店专用表'!#REF!*AG357</f>
        <v>#REF!</v>
      </c>
      <c r="AD357" s="95" t="e">
        <f>'C11-酒店专用表'!#REF!*AG357</f>
        <v>#REF!</v>
      </c>
      <c r="AE357" s="198" t="e">
        <f t="shared" si="317"/>
        <v>#REF!</v>
      </c>
      <c r="AF357" s="308" t="e">
        <f t="shared" si="318"/>
        <v>#REF!</v>
      </c>
      <c r="AG357" s="727">
        <f t="shared" si="319"/>
        <v>9.532473598564857E-2</v>
      </c>
    </row>
    <row r="358" spans="2:33" outlineLevel="2">
      <c r="B358" s="133"/>
      <c r="C358" s="134" t="s">
        <v>1303</v>
      </c>
      <c r="D358" s="95">
        <f>'[101]销售费用-New'!E120</f>
        <v>0</v>
      </c>
      <c r="E358" s="95">
        <f>'[101]销售费用-New'!F120</f>
        <v>0</v>
      </c>
      <c r="F358" s="95">
        <f>'[101]销售费用-New'!G120</f>
        <v>0</v>
      </c>
      <c r="G358" s="95">
        <f>'[101]销售费用-New'!H120</f>
        <v>0</v>
      </c>
      <c r="H358" s="198">
        <f t="shared" si="312"/>
        <v>0</v>
      </c>
      <c r="I358" s="95">
        <f>'[101]销售费用-New'!J120</f>
        <v>0</v>
      </c>
      <c r="J358" s="95">
        <f>'[101]销售费用-New'!K120</f>
        <v>0</v>
      </c>
      <c r="K358" s="95">
        <f>'[101]销售费用-New'!L120</f>
        <v>0</v>
      </c>
      <c r="L358" s="95">
        <f>'[101]销售费用-New'!M120</f>
        <v>0</v>
      </c>
      <c r="M358" s="95">
        <f>'[101]销售费用-New'!N120</f>
        <v>0</v>
      </c>
      <c r="N358" s="95">
        <f>'[101]销售费用-New'!O120</f>
        <v>0</v>
      </c>
      <c r="O358" s="201">
        <f t="shared" si="313"/>
        <v>0</v>
      </c>
      <c r="P358" s="95">
        <f>'[101]销售费用-New'!Q120</f>
        <v>0</v>
      </c>
      <c r="Q358" s="95">
        <f>'[101]销售费用-New'!R120</f>
        <v>0</v>
      </c>
      <c r="R358" s="95">
        <f>'[101]销售费用-New'!S120</f>
        <v>0</v>
      </c>
      <c r="S358" s="95">
        <f>'[101]销售费用-New'!T120</f>
        <v>0</v>
      </c>
      <c r="T358" s="95">
        <f>'[101]销售费用-New'!U120</f>
        <v>0</v>
      </c>
      <c r="U358" s="95">
        <f>'[101]销售费用-New'!V120</f>
        <v>0</v>
      </c>
      <c r="V358" s="201">
        <f t="shared" si="314"/>
        <v>0</v>
      </c>
      <c r="W358" s="200">
        <f t="shared" si="315"/>
        <v>0</v>
      </c>
      <c r="X358" s="308">
        <f t="shared" si="301"/>
        <v>0</v>
      </c>
      <c r="Y358" s="95" t="e">
        <f>'C11-酒店专用表'!#REF!*AG358</f>
        <v>#REF!</v>
      </c>
      <c r="Z358" s="95" t="e">
        <f>'C11-酒店专用表'!#REF!*AG358</f>
        <v>#REF!</v>
      </c>
      <c r="AA358" s="198" t="e">
        <f t="shared" si="316"/>
        <v>#REF!</v>
      </c>
      <c r="AB358" s="308">
        <f t="shared" si="302"/>
        <v>0</v>
      </c>
      <c r="AC358" s="95" t="e">
        <f>'C11-酒店专用表'!#REF!*AG358</f>
        <v>#REF!</v>
      </c>
      <c r="AD358" s="95" t="e">
        <f>'C11-酒店专用表'!#REF!*AG358</f>
        <v>#REF!</v>
      </c>
      <c r="AE358" s="198" t="e">
        <f t="shared" si="317"/>
        <v>#REF!</v>
      </c>
      <c r="AF358" s="308" t="e">
        <f t="shared" si="318"/>
        <v>#REF!</v>
      </c>
      <c r="AG358" s="727">
        <f t="shared" si="319"/>
        <v>0</v>
      </c>
    </row>
    <row r="359" spans="2:33" outlineLevel="2">
      <c r="B359" s="133"/>
      <c r="C359" s="134" t="s">
        <v>1304</v>
      </c>
      <c r="D359" s="95">
        <f>'[101]销售费用-New'!E121</f>
        <v>9.1996760000000002</v>
      </c>
      <c r="E359" s="95">
        <f>'[101]销售费用-New'!F121</f>
        <v>1.85</v>
      </c>
      <c r="F359" s="95">
        <f>'[101]销售费用-New'!G121</f>
        <v>1.6</v>
      </c>
      <c r="G359" s="95">
        <f>'[101]销售费用-New'!H121</f>
        <v>0</v>
      </c>
      <c r="H359" s="198">
        <f t="shared" si="312"/>
        <v>12.649675999999999</v>
      </c>
      <c r="I359" s="95">
        <f>'[101]销售费用-New'!J121</f>
        <v>1.4</v>
      </c>
      <c r="J359" s="95">
        <f>'[101]销售费用-New'!K121</f>
        <v>5</v>
      </c>
      <c r="K359" s="95">
        <f>'[101]销售费用-New'!L121</f>
        <v>5.3</v>
      </c>
      <c r="L359" s="95">
        <f>'[101]销售费用-New'!M121</f>
        <v>0.6</v>
      </c>
      <c r="M359" s="95">
        <f>'[101]销售费用-New'!N121</f>
        <v>1.1000000000000001</v>
      </c>
      <c r="N359" s="95">
        <f>'[101]销售费用-New'!O121</f>
        <v>3.2</v>
      </c>
      <c r="O359" s="201">
        <f t="shared" si="313"/>
        <v>16.599999999999998</v>
      </c>
      <c r="P359" s="95">
        <f>'[101]销售费用-New'!Q121</f>
        <v>7.6</v>
      </c>
      <c r="Q359" s="95">
        <f>'[101]销售费用-New'!R121</f>
        <v>2</v>
      </c>
      <c r="R359" s="95">
        <f>'[101]销售费用-New'!S121</f>
        <v>1.1000000000000001</v>
      </c>
      <c r="S359" s="95">
        <f>'[101]销售费用-New'!T121</f>
        <v>1.4</v>
      </c>
      <c r="T359" s="95">
        <f>'[101]销售费用-New'!U121</f>
        <v>1.7</v>
      </c>
      <c r="U359" s="95">
        <f>'[101]销售费用-New'!V121</f>
        <v>0</v>
      </c>
      <c r="V359" s="201">
        <f t="shared" si="314"/>
        <v>13.799999999999999</v>
      </c>
      <c r="W359" s="200">
        <f t="shared" si="315"/>
        <v>30.4</v>
      </c>
      <c r="X359" s="308">
        <f t="shared" si="301"/>
        <v>1.4032236082568437</v>
      </c>
      <c r="Y359" s="95" t="e">
        <f>'C11-酒店专用表'!#REF!*AG359</f>
        <v>#REF!</v>
      </c>
      <c r="Z359" s="95" t="e">
        <f>'C11-酒店专用表'!#REF!*AG359</f>
        <v>#REF!</v>
      </c>
      <c r="AA359" s="198" t="e">
        <f t="shared" si="316"/>
        <v>#REF!</v>
      </c>
      <c r="AB359" s="308" t="e">
        <f t="shared" si="302"/>
        <v>#REF!</v>
      </c>
      <c r="AC359" s="95" t="e">
        <f>'C11-酒店专用表'!#REF!*AG359</f>
        <v>#REF!</v>
      </c>
      <c r="AD359" s="95" t="e">
        <f>'C11-酒店专用表'!#REF!*AG359</f>
        <v>#REF!</v>
      </c>
      <c r="AE359" s="198" t="e">
        <f t="shared" si="317"/>
        <v>#REF!</v>
      </c>
      <c r="AF359" s="308" t="e">
        <f t="shared" si="318"/>
        <v>#REF!</v>
      </c>
      <c r="AG359" s="727">
        <f t="shared" si="319"/>
        <v>2.2154984510425964E-2</v>
      </c>
    </row>
    <row r="360" spans="2:33" outlineLevel="2">
      <c r="B360" s="133"/>
      <c r="C360" s="134" t="s">
        <v>1305</v>
      </c>
      <c r="D360" s="95">
        <f>'[101]销售费用-New'!E122</f>
        <v>7.5379500000000004</v>
      </c>
      <c r="E360" s="95">
        <f>'[101]销售费用-New'!F122</f>
        <v>1.1000000000000001</v>
      </c>
      <c r="F360" s="95">
        <f>'[101]销售费用-New'!G122</f>
        <v>1.1000000000000001</v>
      </c>
      <c r="G360" s="95">
        <f>'[101]销售费用-New'!H122</f>
        <v>1.1000000000000001</v>
      </c>
      <c r="H360" s="198">
        <f t="shared" si="312"/>
        <v>10.837949999999999</v>
      </c>
      <c r="I360" s="95">
        <f>'[101]销售费用-New'!J122</f>
        <v>0.78</v>
      </c>
      <c r="J360" s="95">
        <f>'[101]销售费用-New'!K122</f>
        <v>0.6</v>
      </c>
      <c r="K360" s="95">
        <f>'[101]销售费用-New'!L122</f>
        <v>1.2</v>
      </c>
      <c r="L360" s="95">
        <f>'[101]销售费用-New'!M122</f>
        <v>1.2</v>
      </c>
      <c r="M360" s="95">
        <f>'[101]销售费用-New'!N122</f>
        <v>1</v>
      </c>
      <c r="N360" s="95">
        <f>'[101]销售费用-New'!O122</f>
        <v>1.2</v>
      </c>
      <c r="O360" s="201">
        <f t="shared" si="313"/>
        <v>5.98</v>
      </c>
      <c r="P360" s="95">
        <f>'[101]销售费用-New'!Q122</f>
        <v>1.5</v>
      </c>
      <c r="Q360" s="95">
        <f>'[101]销售费用-New'!R122</f>
        <v>1.3</v>
      </c>
      <c r="R360" s="95">
        <f>'[101]销售费用-New'!S122</f>
        <v>1.3</v>
      </c>
      <c r="S360" s="95">
        <f>'[101]销售费用-New'!T122</f>
        <v>1.3</v>
      </c>
      <c r="T360" s="95">
        <f>'[101]销售费用-New'!U122</f>
        <v>1.3</v>
      </c>
      <c r="U360" s="95">
        <f>'[101]销售费用-New'!V122</f>
        <v>1.3</v>
      </c>
      <c r="V360" s="201">
        <f t="shared" si="314"/>
        <v>7.9999999999999991</v>
      </c>
      <c r="W360" s="200">
        <f t="shared" si="315"/>
        <v>13.98</v>
      </c>
      <c r="X360" s="308">
        <f t="shared" si="301"/>
        <v>0.28991183757075834</v>
      </c>
      <c r="Y360" s="95" t="e">
        <f>'C11-酒店专用表'!#REF!*AG360</f>
        <v>#REF!</v>
      </c>
      <c r="Z360" s="95" t="e">
        <f>'C11-酒店专用表'!#REF!*AG360</f>
        <v>#REF!</v>
      </c>
      <c r="AA360" s="198" t="e">
        <f t="shared" si="316"/>
        <v>#REF!</v>
      </c>
      <c r="AB360" s="308" t="e">
        <f t="shared" si="302"/>
        <v>#REF!</v>
      </c>
      <c r="AC360" s="95" t="e">
        <f>'C11-酒店专用表'!#REF!*AG360</f>
        <v>#REF!</v>
      </c>
      <c r="AD360" s="95" t="e">
        <f>'C11-酒店专用表'!#REF!*AG360</f>
        <v>#REF!</v>
      </c>
      <c r="AE360" s="198" t="e">
        <f t="shared" si="317"/>
        <v>#REF!</v>
      </c>
      <c r="AF360" s="308" t="e">
        <f t="shared" si="318"/>
        <v>#REF!</v>
      </c>
      <c r="AG360" s="727">
        <f t="shared" si="319"/>
        <v>1.0188377745255099E-2</v>
      </c>
    </row>
    <row r="361" spans="2:33" outlineLevel="2">
      <c r="B361" s="133"/>
      <c r="C361" s="134" t="s">
        <v>1306</v>
      </c>
      <c r="D361" s="95">
        <f>'[101]销售费用-New'!E123</f>
        <v>0</v>
      </c>
      <c r="E361" s="95">
        <f>'[101]销售费用-New'!F123</f>
        <v>0</v>
      </c>
      <c r="F361" s="95">
        <f>'[101]销售费用-New'!G123</f>
        <v>0</v>
      </c>
      <c r="G361" s="95">
        <f>'[101]销售费用-New'!H123</f>
        <v>0</v>
      </c>
      <c r="H361" s="198">
        <f t="shared" si="312"/>
        <v>0</v>
      </c>
      <c r="I361" s="95">
        <f>'[101]销售费用-New'!J123</f>
        <v>0</v>
      </c>
      <c r="J361" s="95">
        <f>'[101]销售费用-New'!K123</f>
        <v>0</v>
      </c>
      <c r="K361" s="95">
        <f>'[101]销售费用-New'!L123</f>
        <v>0</v>
      </c>
      <c r="L361" s="95">
        <f>'[101]销售费用-New'!M123</f>
        <v>0</v>
      </c>
      <c r="M361" s="95">
        <f>'[101]销售费用-New'!N123</f>
        <v>0</v>
      </c>
      <c r="N361" s="95">
        <f>'[101]销售费用-New'!O123</f>
        <v>0</v>
      </c>
      <c r="O361" s="201">
        <f t="shared" si="313"/>
        <v>0</v>
      </c>
      <c r="P361" s="95">
        <f>'[101]销售费用-New'!Q123</f>
        <v>0</v>
      </c>
      <c r="Q361" s="95">
        <f>'[101]销售费用-New'!R123</f>
        <v>0</v>
      </c>
      <c r="R361" s="95">
        <f>'[101]销售费用-New'!S123</f>
        <v>0</v>
      </c>
      <c r="S361" s="95">
        <f>'[101]销售费用-New'!T123</f>
        <v>0</v>
      </c>
      <c r="T361" s="95">
        <f>'[101]销售费用-New'!U123</f>
        <v>0</v>
      </c>
      <c r="U361" s="95">
        <f>'[101]销售费用-New'!V123</f>
        <v>0</v>
      </c>
      <c r="V361" s="201">
        <f t="shared" si="314"/>
        <v>0</v>
      </c>
      <c r="W361" s="200">
        <f t="shared" si="315"/>
        <v>0</v>
      </c>
      <c r="X361" s="308">
        <f t="shared" si="301"/>
        <v>0</v>
      </c>
      <c r="Y361" s="95" t="e">
        <f>'C11-酒店专用表'!#REF!*AG361</f>
        <v>#REF!</v>
      </c>
      <c r="Z361" s="95" t="e">
        <f>'C11-酒店专用表'!#REF!*AG361</f>
        <v>#REF!</v>
      </c>
      <c r="AA361" s="198" t="e">
        <f t="shared" si="316"/>
        <v>#REF!</v>
      </c>
      <c r="AB361" s="308">
        <f t="shared" si="302"/>
        <v>0</v>
      </c>
      <c r="AC361" s="95" t="e">
        <f>'C11-酒店专用表'!#REF!*AG361</f>
        <v>#REF!</v>
      </c>
      <c r="AD361" s="95" t="e">
        <f>'C11-酒店专用表'!#REF!*AG361</f>
        <v>#REF!</v>
      </c>
      <c r="AE361" s="198" t="e">
        <f t="shared" si="317"/>
        <v>#REF!</v>
      </c>
      <c r="AF361" s="308" t="e">
        <f t="shared" si="318"/>
        <v>#REF!</v>
      </c>
      <c r="AG361" s="727">
        <f t="shared" si="319"/>
        <v>0</v>
      </c>
    </row>
    <row r="362" spans="2:33" outlineLevel="2">
      <c r="B362" s="133"/>
      <c r="C362" s="134" t="s">
        <v>1307</v>
      </c>
      <c r="D362" s="95">
        <f>'[101]销售费用-New'!E124</f>
        <v>0</v>
      </c>
      <c r="E362" s="95">
        <f>'[101]销售费用-New'!F124</f>
        <v>0</v>
      </c>
      <c r="F362" s="95">
        <f>'[101]销售费用-New'!G124</f>
        <v>0</v>
      </c>
      <c r="G362" s="95">
        <f>'[101]销售费用-New'!H124</f>
        <v>0</v>
      </c>
      <c r="H362" s="198">
        <f t="shared" si="312"/>
        <v>0</v>
      </c>
      <c r="I362" s="95">
        <f>'[101]销售费用-New'!J124</f>
        <v>0</v>
      </c>
      <c r="J362" s="95">
        <f>'[101]销售费用-New'!K124</f>
        <v>0</v>
      </c>
      <c r="K362" s="95">
        <f>'[101]销售费用-New'!L124</f>
        <v>0</v>
      </c>
      <c r="L362" s="95">
        <f>'[101]销售费用-New'!M124</f>
        <v>0</v>
      </c>
      <c r="M362" s="95">
        <f>'[101]销售费用-New'!N124</f>
        <v>0</v>
      </c>
      <c r="N362" s="95">
        <f>'[101]销售费用-New'!O124</f>
        <v>0</v>
      </c>
      <c r="O362" s="201">
        <f t="shared" si="313"/>
        <v>0</v>
      </c>
      <c r="P362" s="95">
        <f>'[101]销售费用-New'!Q124</f>
        <v>0</v>
      </c>
      <c r="Q362" s="95">
        <f>'[101]销售费用-New'!R124</f>
        <v>0</v>
      </c>
      <c r="R362" s="95">
        <f>'[101]销售费用-New'!S124</f>
        <v>0</v>
      </c>
      <c r="S362" s="95">
        <f>'[101]销售费用-New'!T124</f>
        <v>0</v>
      </c>
      <c r="T362" s="95">
        <f>'[101]销售费用-New'!U124</f>
        <v>0</v>
      </c>
      <c r="U362" s="95">
        <f>'[101]销售费用-New'!V124</f>
        <v>0</v>
      </c>
      <c r="V362" s="201">
        <f t="shared" si="314"/>
        <v>0</v>
      </c>
      <c r="W362" s="200">
        <f t="shared" si="315"/>
        <v>0</v>
      </c>
      <c r="X362" s="308">
        <f t="shared" si="301"/>
        <v>0</v>
      </c>
      <c r="Y362" s="95" t="e">
        <f>'C11-酒店专用表'!#REF!*AG362</f>
        <v>#REF!</v>
      </c>
      <c r="Z362" s="95" t="e">
        <f>'C11-酒店专用表'!#REF!*AG362</f>
        <v>#REF!</v>
      </c>
      <c r="AA362" s="198" t="e">
        <f t="shared" si="316"/>
        <v>#REF!</v>
      </c>
      <c r="AB362" s="308">
        <f t="shared" si="302"/>
        <v>0</v>
      </c>
      <c r="AC362" s="95" t="e">
        <f>'C11-酒店专用表'!#REF!*AG362</f>
        <v>#REF!</v>
      </c>
      <c r="AD362" s="95" t="e">
        <f>'C11-酒店专用表'!#REF!*AG362</f>
        <v>#REF!</v>
      </c>
      <c r="AE362" s="198" t="e">
        <f t="shared" si="317"/>
        <v>#REF!</v>
      </c>
      <c r="AF362" s="308" t="e">
        <f t="shared" si="318"/>
        <v>#REF!</v>
      </c>
      <c r="AG362" s="727">
        <f t="shared" si="319"/>
        <v>0</v>
      </c>
    </row>
    <row r="363" spans="2:33" outlineLevel="2">
      <c r="B363" s="133"/>
      <c r="C363" s="134" t="s">
        <v>1308</v>
      </c>
      <c r="D363" s="95">
        <f>'[101]销售费用-New'!E125</f>
        <v>15.482987</v>
      </c>
      <c r="E363" s="95">
        <f>'[101]销售费用-New'!F125</f>
        <v>1.3</v>
      </c>
      <c r="F363" s="95">
        <f>'[101]销售费用-New'!G125</f>
        <v>1.3</v>
      </c>
      <c r="G363" s="95">
        <f>'[101]销售费用-New'!H125</f>
        <v>1.3</v>
      </c>
      <c r="H363" s="198">
        <f t="shared" si="312"/>
        <v>19.382987</v>
      </c>
      <c r="I363" s="95">
        <f>'[101]销售费用-New'!J125</f>
        <v>1.7</v>
      </c>
      <c r="J363" s="95">
        <f>'[101]销售费用-New'!K125</f>
        <v>1.7</v>
      </c>
      <c r="K363" s="95">
        <f>'[101]销售费用-New'!L125</f>
        <v>1.7</v>
      </c>
      <c r="L363" s="95">
        <f>'[101]销售费用-New'!M125</f>
        <v>1.7</v>
      </c>
      <c r="M363" s="95">
        <f>'[101]销售费用-New'!N125</f>
        <v>1.7</v>
      </c>
      <c r="N363" s="95">
        <f>'[101]销售费用-New'!O125</f>
        <v>1.7</v>
      </c>
      <c r="O363" s="201">
        <f t="shared" si="313"/>
        <v>10.199999999999999</v>
      </c>
      <c r="P363" s="95">
        <f>'[101]销售费用-New'!Q125</f>
        <v>1.7</v>
      </c>
      <c r="Q363" s="95">
        <f>'[101]销售费用-New'!R125</f>
        <v>1.7</v>
      </c>
      <c r="R363" s="95">
        <f>'[101]销售费用-New'!S125</f>
        <v>1.7</v>
      </c>
      <c r="S363" s="95">
        <f>'[101]销售费用-New'!T125</f>
        <v>1.7</v>
      </c>
      <c r="T363" s="95">
        <f>'[101]销售费用-New'!U125</f>
        <v>1.7</v>
      </c>
      <c r="U363" s="95">
        <f>'[101]销售费用-New'!V125</f>
        <v>1.7</v>
      </c>
      <c r="V363" s="201">
        <f t="shared" si="314"/>
        <v>10.199999999999999</v>
      </c>
      <c r="W363" s="200">
        <f t="shared" si="315"/>
        <v>20.399999999999999</v>
      </c>
      <c r="X363" s="308">
        <f t="shared" si="301"/>
        <v>5.2469363983992601E-2</v>
      </c>
      <c r="Y363" s="95" t="e">
        <f>'C11-酒店专用表'!#REF!*AG363</f>
        <v>#REF!</v>
      </c>
      <c r="Z363" s="95" t="e">
        <f>'C11-酒店专用表'!#REF!*AG363</f>
        <v>#REF!</v>
      </c>
      <c r="AA363" s="198" t="e">
        <f t="shared" si="316"/>
        <v>#REF!</v>
      </c>
      <c r="AB363" s="308" t="e">
        <f t="shared" si="302"/>
        <v>#REF!</v>
      </c>
      <c r="AC363" s="95" t="e">
        <f>'C11-酒店专用表'!#REF!*AG363</f>
        <v>#REF!</v>
      </c>
      <c r="AD363" s="95" t="e">
        <f>'C11-酒店专用表'!#REF!*AG363</f>
        <v>#REF!</v>
      </c>
      <c r="AE363" s="198" t="e">
        <f t="shared" si="317"/>
        <v>#REF!</v>
      </c>
      <c r="AF363" s="308" t="e">
        <f t="shared" si="318"/>
        <v>#REF!</v>
      </c>
      <c r="AG363" s="727">
        <f t="shared" si="319"/>
        <v>1.4867160658312161E-2</v>
      </c>
    </row>
    <row r="364" spans="2:33" outlineLevel="2">
      <c r="B364" s="133"/>
      <c r="C364" s="134" t="s">
        <v>1309</v>
      </c>
      <c r="D364" s="95">
        <f>'[101]销售费用-New'!E126</f>
        <v>5.3461429999999996</v>
      </c>
      <c r="E364" s="95">
        <f>'[101]销售费用-New'!F126</f>
        <v>0.5</v>
      </c>
      <c r="F364" s="95">
        <f>'[101]销售费用-New'!G126</f>
        <v>0.5</v>
      </c>
      <c r="G364" s="95">
        <f>'[101]销售费用-New'!H126</f>
        <v>0.5</v>
      </c>
      <c r="H364" s="198">
        <f t="shared" si="312"/>
        <v>6.8461429999999996</v>
      </c>
      <c r="I364" s="95">
        <f>'[101]销售费用-New'!J126</f>
        <v>0.5</v>
      </c>
      <c r="J364" s="95">
        <f>'[101]销售费用-New'!K126</f>
        <v>1.3</v>
      </c>
      <c r="K364" s="95">
        <f>'[101]销售费用-New'!L126</f>
        <v>0.5</v>
      </c>
      <c r="L364" s="95">
        <f>'[101]销售费用-New'!M126</f>
        <v>0.5</v>
      </c>
      <c r="M364" s="95">
        <f>'[101]销售费用-New'!N126</f>
        <v>0.5</v>
      </c>
      <c r="N364" s="95">
        <f>'[101]销售费用-New'!O126</f>
        <v>0.5</v>
      </c>
      <c r="O364" s="201">
        <f t="shared" si="313"/>
        <v>3.8</v>
      </c>
      <c r="P364" s="95">
        <f>'[101]销售费用-New'!Q126</f>
        <v>0.5</v>
      </c>
      <c r="Q364" s="95">
        <f>'[101]销售费用-New'!R126</f>
        <v>0.5</v>
      </c>
      <c r="R364" s="95">
        <f>'[101]销售费用-New'!S126</f>
        <v>1.2</v>
      </c>
      <c r="S364" s="95">
        <f>'[101]销售费用-New'!T126</f>
        <v>0.5</v>
      </c>
      <c r="T364" s="95">
        <f>'[101]销售费用-New'!U126</f>
        <v>0.5</v>
      </c>
      <c r="U364" s="95">
        <f>'[101]销售费用-New'!V126</f>
        <v>0.5</v>
      </c>
      <c r="V364" s="201">
        <f t="shared" si="314"/>
        <v>3.7</v>
      </c>
      <c r="W364" s="200">
        <f t="shared" si="315"/>
        <v>7.5</v>
      </c>
      <c r="X364" s="308">
        <f t="shared" si="301"/>
        <v>9.5507353556593788E-2</v>
      </c>
      <c r="Y364" s="95" t="e">
        <f>'C11-酒店专用表'!#REF!*AG364</f>
        <v>#REF!</v>
      </c>
      <c r="Z364" s="95" t="e">
        <f>'C11-酒店专用表'!#REF!*AG364</f>
        <v>#REF!</v>
      </c>
      <c r="AA364" s="198" t="e">
        <f t="shared" si="316"/>
        <v>#REF!</v>
      </c>
      <c r="AB364" s="308" t="e">
        <f t="shared" si="302"/>
        <v>#REF!</v>
      </c>
      <c r="AC364" s="95" t="e">
        <f>'C11-酒店专用表'!#REF!*AG364</f>
        <v>#REF!</v>
      </c>
      <c r="AD364" s="95" t="e">
        <f>'C11-酒店专用表'!#REF!*AG364</f>
        <v>#REF!</v>
      </c>
      <c r="AE364" s="198" t="e">
        <f t="shared" si="317"/>
        <v>#REF!</v>
      </c>
      <c r="AF364" s="308" t="e">
        <f t="shared" si="318"/>
        <v>#REF!</v>
      </c>
      <c r="AG364" s="727">
        <f t="shared" si="319"/>
        <v>5.4658678890853532E-3</v>
      </c>
    </row>
    <row r="365" spans="2:33" outlineLevel="2">
      <c r="B365" s="133"/>
      <c r="C365" s="134" t="s">
        <v>1310</v>
      </c>
      <c r="D365" s="95">
        <f>'[101]销售费用-New'!E127</f>
        <v>0</v>
      </c>
      <c r="E365" s="95">
        <f>'[101]销售费用-New'!F127</f>
        <v>0</v>
      </c>
      <c r="F365" s="95">
        <f>'[101]销售费用-New'!G127</f>
        <v>0</v>
      </c>
      <c r="G365" s="95">
        <f>'[101]销售费用-New'!H127</f>
        <v>0</v>
      </c>
      <c r="H365" s="198">
        <f t="shared" si="312"/>
        <v>0</v>
      </c>
      <c r="I365" s="95">
        <f>'[101]销售费用-New'!J127</f>
        <v>0</v>
      </c>
      <c r="J365" s="95">
        <f>'[101]销售费用-New'!K127</f>
        <v>0</v>
      </c>
      <c r="K365" s="95">
        <f>'[101]销售费用-New'!L127</f>
        <v>0</v>
      </c>
      <c r="L365" s="95">
        <f>'[101]销售费用-New'!M127</f>
        <v>0</v>
      </c>
      <c r="M365" s="95">
        <f>'[101]销售费用-New'!N127</f>
        <v>0</v>
      </c>
      <c r="N365" s="95">
        <f>'[101]销售费用-New'!O127</f>
        <v>0</v>
      </c>
      <c r="O365" s="201">
        <f t="shared" si="313"/>
        <v>0</v>
      </c>
      <c r="P365" s="95">
        <f>'[101]销售费用-New'!Q127</f>
        <v>0</v>
      </c>
      <c r="Q365" s="95">
        <f>'[101]销售费用-New'!R127</f>
        <v>0</v>
      </c>
      <c r="R365" s="95">
        <f>'[101]销售费用-New'!S127</f>
        <v>0</v>
      </c>
      <c r="S365" s="95">
        <f>'[101]销售费用-New'!T127</f>
        <v>0</v>
      </c>
      <c r="T365" s="95">
        <f>'[101]销售费用-New'!U127</f>
        <v>0</v>
      </c>
      <c r="U365" s="95">
        <f>'[101]销售费用-New'!V127</f>
        <v>0</v>
      </c>
      <c r="V365" s="201">
        <f t="shared" si="314"/>
        <v>0</v>
      </c>
      <c r="W365" s="200">
        <f t="shared" si="315"/>
        <v>0</v>
      </c>
      <c r="X365" s="308">
        <f t="shared" si="301"/>
        <v>0</v>
      </c>
      <c r="Y365" s="95" t="e">
        <f>'C11-酒店专用表'!#REF!*AG365</f>
        <v>#REF!</v>
      </c>
      <c r="Z365" s="95" t="e">
        <f>'C11-酒店专用表'!#REF!*AG365</f>
        <v>#REF!</v>
      </c>
      <c r="AA365" s="198" t="e">
        <f t="shared" si="316"/>
        <v>#REF!</v>
      </c>
      <c r="AB365" s="308">
        <f t="shared" si="302"/>
        <v>0</v>
      </c>
      <c r="AC365" s="95" t="e">
        <f>'C11-酒店专用表'!#REF!*AG365</f>
        <v>#REF!</v>
      </c>
      <c r="AD365" s="95" t="e">
        <f>'C11-酒店专用表'!#REF!*AG365</f>
        <v>#REF!</v>
      </c>
      <c r="AE365" s="198" t="e">
        <f t="shared" si="317"/>
        <v>#REF!</v>
      </c>
      <c r="AF365" s="308" t="e">
        <f t="shared" si="318"/>
        <v>#REF!</v>
      </c>
      <c r="AG365" s="727">
        <f t="shared" si="319"/>
        <v>0</v>
      </c>
    </row>
    <row r="366" spans="2:33" outlineLevel="2">
      <c r="B366" s="133"/>
      <c r="C366" s="134" t="s">
        <v>1313</v>
      </c>
      <c r="D366" s="95">
        <f>'[101]销售费用-New'!E128</f>
        <v>0</v>
      </c>
      <c r="E366" s="95">
        <f>'[101]销售费用-New'!F128</f>
        <v>0</v>
      </c>
      <c r="F366" s="95">
        <f>'[101]销售费用-New'!G128</f>
        <v>0</v>
      </c>
      <c r="G366" s="95">
        <f>'[101]销售费用-New'!H128</f>
        <v>0</v>
      </c>
      <c r="H366" s="198">
        <f t="shared" si="312"/>
        <v>0</v>
      </c>
      <c r="I366" s="95">
        <f>'[101]销售费用-New'!J128</f>
        <v>0</v>
      </c>
      <c r="J366" s="95">
        <f>'[101]销售费用-New'!K128</f>
        <v>0</v>
      </c>
      <c r="K366" s="95">
        <f>'[101]销售费用-New'!L128</f>
        <v>0</v>
      </c>
      <c r="L366" s="95">
        <f>'[101]销售费用-New'!M128</f>
        <v>0</v>
      </c>
      <c r="M366" s="95">
        <f>'[101]销售费用-New'!N128</f>
        <v>0</v>
      </c>
      <c r="N366" s="95">
        <f>'[101]销售费用-New'!O128</f>
        <v>0</v>
      </c>
      <c r="O366" s="201">
        <f t="shared" si="313"/>
        <v>0</v>
      </c>
      <c r="P366" s="95">
        <f>'[101]销售费用-New'!Q128</f>
        <v>0</v>
      </c>
      <c r="Q366" s="95">
        <f>'[101]销售费用-New'!R128</f>
        <v>0</v>
      </c>
      <c r="R366" s="95">
        <f>'[101]销售费用-New'!S128</f>
        <v>0</v>
      </c>
      <c r="S366" s="95">
        <f>'[101]销售费用-New'!T128</f>
        <v>0</v>
      </c>
      <c r="T366" s="95">
        <f>'[101]销售费用-New'!U128</f>
        <v>0</v>
      </c>
      <c r="U366" s="95">
        <f>'[101]销售费用-New'!V128</f>
        <v>0</v>
      </c>
      <c r="V366" s="201">
        <f t="shared" si="314"/>
        <v>0</v>
      </c>
      <c r="W366" s="200">
        <f t="shared" si="315"/>
        <v>0</v>
      </c>
      <c r="X366" s="308">
        <f t="shared" ref="X366:X392" si="320">IF(H366=0,0,W366/H366-1)</f>
        <v>0</v>
      </c>
      <c r="Y366" s="95" t="e">
        <f>'C11-酒店专用表'!#REF!*AG366</f>
        <v>#REF!</v>
      </c>
      <c r="Z366" s="95" t="e">
        <f>'C11-酒店专用表'!#REF!*AG366</f>
        <v>#REF!</v>
      </c>
      <c r="AA366" s="198" t="e">
        <f t="shared" si="316"/>
        <v>#REF!</v>
      </c>
      <c r="AB366" s="308">
        <f t="shared" ref="AB366:AB392" si="321">IF(W366=0,0,AA366/W366-1)</f>
        <v>0</v>
      </c>
      <c r="AC366" s="95" t="e">
        <f>'C11-酒店专用表'!#REF!*AG366</f>
        <v>#REF!</v>
      </c>
      <c r="AD366" s="95" t="e">
        <f>'C11-酒店专用表'!#REF!*AG366</f>
        <v>#REF!</v>
      </c>
      <c r="AE366" s="198" t="e">
        <f t="shared" si="317"/>
        <v>#REF!</v>
      </c>
      <c r="AF366" s="308" t="e">
        <f t="shared" si="318"/>
        <v>#REF!</v>
      </c>
      <c r="AG366" s="727">
        <f t="shared" si="319"/>
        <v>0</v>
      </c>
    </row>
    <row r="367" spans="2:33" outlineLevel="2">
      <c r="B367" s="133"/>
      <c r="C367" s="134" t="s">
        <v>1314</v>
      </c>
      <c r="D367" s="95">
        <f>'[101]销售费用-New'!E129</f>
        <v>0</v>
      </c>
      <c r="E367" s="95">
        <f>'[101]销售费用-New'!F129</f>
        <v>0</v>
      </c>
      <c r="F367" s="95">
        <f>'[101]销售费用-New'!G129</f>
        <v>0</v>
      </c>
      <c r="G367" s="95">
        <f>'[101]销售费用-New'!H129</f>
        <v>0</v>
      </c>
      <c r="H367" s="198">
        <f t="shared" si="312"/>
        <v>0</v>
      </c>
      <c r="I367" s="95">
        <f>'[101]销售费用-New'!J129</f>
        <v>0</v>
      </c>
      <c r="J367" s="95">
        <f>'[101]销售费用-New'!K129</f>
        <v>0</v>
      </c>
      <c r="K367" s="95">
        <f>'[101]销售费用-New'!L129</f>
        <v>0</v>
      </c>
      <c r="L367" s="95">
        <f>'[101]销售费用-New'!M129</f>
        <v>0</v>
      </c>
      <c r="M367" s="95">
        <f>'[101]销售费用-New'!N129</f>
        <v>0</v>
      </c>
      <c r="N367" s="95">
        <f>'[101]销售费用-New'!O129</f>
        <v>0</v>
      </c>
      <c r="O367" s="201">
        <f t="shared" si="313"/>
        <v>0</v>
      </c>
      <c r="P367" s="95">
        <f>'[101]销售费用-New'!Q129</f>
        <v>0</v>
      </c>
      <c r="Q367" s="95">
        <f>'[101]销售费用-New'!R129</f>
        <v>0</v>
      </c>
      <c r="R367" s="95">
        <f>'[101]销售费用-New'!S129</f>
        <v>0</v>
      </c>
      <c r="S367" s="95">
        <f>'[101]销售费用-New'!T129</f>
        <v>0</v>
      </c>
      <c r="T367" s="95">
        <f>'[101]销售费用-New'!U129</f>
        <v>0</v>
      </c>
      <c r="U367" s="95">
        <f>'[101]销售费用-New'!V129</f>
        <v>0</v>
      </c>
      <c r="V367" s="201">
        <f t="shared" si="314"/>
        <v>0</v>
      </c>
      <c r="W367" s="200">
        <f t="shared" si="315"/>
        <v>0</v>
      </c>
      <c r="X367" s="308">
        <f t="shared" si="320"/>
        <v>0</v>
      </c>
      <c r="Y367" s="95" t="e">
        <f>'C11-酒店专用表'!#REF!*AG367</f>
        <v>#REF!</v>
      </c>
      <c r="Z367" s="95" t="e">
        <f>'C11-酒店专用表'!#REF!*AG367</f>
        <v>#REF!</v>
      </c>
      <c r="AA367" s="198" t="e">
        <f t="shared" si="316"/>
        <v>#REF!</v>
      </c>
      <c r="AB367" s="308">
        <f t="shared" si="321"/>
        <v>0</v>
      </c>
      <c r="AC367" s="95" t="e">
        <f>'C11-酒店专用表'!#REF!*AG367</f>
        <v>#REF!</v>
      </c>
      <c r="AD367" s="95" t="e">
        <f>'C11-酒店专用表'!#REF!*AG367</f>
        <v>#REF!</v>
      </c>
      <c r="AE367" s="198" t="e">
        <f t="shared" si="317"/>
        <v>#REF!</v>
      </c>
      <c r="AF367" s="308" t="e">
        <f t="shared" si="318"/>
        <v>#REF!</v>
      </c>
      <c r="AG367" s="727">
        <f t="shared" si="319"/>
        <v>0</v>
      </c>
    </row>
    <row r="368" spans="2:33" outlineLevel="2">
      <c r="B368" s="133"/>
      <c r="C368" s="134" t="s">
        <v>1331</v>
      </c>
      <c r="D368" s="95">
        <f>'[101]销售费用-New'!E130</f>
        <v>0</v>
      </c>
      <c r="E368" s="95">
        <f>'[101]销售费用-New'!F130</f>
        <v>0</v>
      </c>
      <c r="F368" s="95">
        <f>'[101]销售费用-New'!G130</f>
        <v>0</v>
      </c>
      <c r="G368" s="95">
        <f>'[101]销售费用-New'!H130</f>
        <v>0</v>
      </c>
      <c r="H368" s="198">
        <f t="shared" si="312"/>
        <v>0</v>
      </c>
      <c r="I368" s="95">
        <f>'[101]销售费用-New'!J130</f>
        <v>0</v>
      </c>
      <c r="J368" s="95">
        <f>'[101]销售费用-New'!K130</f>
        <v>0</v>
      </c>
      <c r="K368" s="95">
        <f>'[101]销售费用-New'!L130</f>
        <v>0</v>
      </c>
      <c r="L368" s="95">
        <f>'[101]销售费用-New'!M130</f>
        <v>0</v>
      </c>
      <c r="M368" s="95">
        <f>'[101]销售费用-New'!N130</f>
        <v>0</v>
      </c>
      <c r="N368" s="95">
        <f>'[101]销售费用-New'!O130</f>
        <v>0</v>
      </c>
      <c r="O368" s="201">
        <f t="shared" si="313"/>
        <v>0</v>
      </c>
      <c r="P368" s="95">
        <f>'[101]销售费用-New'!Q130</f>
        <v>0</v>
      </c>
      <c r="Q368" s="95">
        <f>'[101]销售费用-New'!R130</f>
        <v>0</v>
      </c>
      <c r="R368" s="95">
        <f>'[101]销售费用-New'!S130</f>
        <v>0</v>
      </c>
      <c r="S368" s="95">
        <f>'[101]销售费用-New'!T130</f>
        <v>0</v>
      </c>
      <c r="T368" s="95">
        <f>'[101]销售费用-New'!U130</f>
        <v>0</v>
      </c>
      <c r="U368" s="95">
        <f>'[101]销售费用-New'!V130</f>
        <v>0</v>
      </c>
      <c r="V368" s="201">
        <f t="shared" si="314"/>
        <v>0</v>
      </c>
      <c r="W368" s="200">
        <f t="shared" si="315"/>
        <v>0</v>
      </c>
      <c r="X368" s="308">
        <f t="shared" si="320"/>
        <v>0</v>
      </c>
      <c r="Y368" s="95" t="e">
        <f>'C11-酒店专用表'!#REF!*AG368</f>
        <v>#REF!</v>
      </c>
      <c r="Z368" s="95" t="e">
        <f>'C11-酒店专用表'!#REF!*AG368</f>
        <v>#REF!</v>
      </c>
      <c r="AA368" s="198" t="e">
        <f t="shared" si="316"/>
        <v>#REF!</v>
      </c>
      <c r="AB368" s="308">
        <f t="shared" si="321"/>
        <v>0</v>
      </c>
      <c r="AC368" s="95" t="e">
        <f>'C11-酒店专用表'!#REF!*AG368</f>
        <v>#REF!</v>
      </c>
      <c r="AD368" s="95" t="e">
        <f>'C11-酒店专用表'!#REF!*AG368</f>
        <v>#REF!</v>
      </c>
      <c r="AE368" s="198" t="e">
        <f t="shared" si="317"/>
        <v>#REF!</v>
      </c>
      <c r="AF368" s="308" t="e">
        <f t="shared" si="318"/>
        <v>#REF!</v>
      </c>
      <c r="AG368" s="727">
        <f t="shared" si="319"/>
        <v>0</v>
      </c>
    </row>
    <row r="369" spans="2:33" outlineLevel="2">
      <c r="B369" s="133"/>
      <c r="C369" s="134" t="s">
        <v>906</v>
      </c>
      <c r="D369" s="95">
        <f>'[101]销售费用-New'!E131</f>
        <v>11.403941</v>
      </c>
      <c r="E369" s="95">
        <f>'[101]销售费用-New'!F131</f>
        <v>1.2469792810217613</v>
      </c>
      <c r="F369" s="95">
        <f>'[101]销售费用-New'!G131</f>
        <v>1.2254760503452105</v>
      </c>
      <c r="G369" s="95">
        <f>'[101]销售费用-New'!H131</f>
        <v>1.213811639651541</v>
      </c>
      <c r="H369" s="198">
        <f t="shared" si="312"/>
        <v>15.090207971018513</v>
      </c>
      <c r="I369" s="95">
        <f>'[101]销售费用-New'!J131</f>
        <v>1.2091654375138212</v>
      </c>
      <c r="J369" s="95">
        <f>'[101]销售费用-New'!K131</f>
        <v>1.4218448836591076</v>
      </c>
      <c r="K369" s="95">
        <f>'[101]销售费用-New'!L131</f>
        <v>1.2100276958558545</v>
      </c>
      <c r="L369" s="95">
        <f>'[101]销售费用-New'!M131</f>
        <v>1.4088473060993087</v>
      </c>
      <c r="M369" s="95">
        <f>'[101]销售费用-New'!N131</f>
        <v>1.8689808635291112</v>
      </c>
      <c r="N369" s="95">
        <f>'[101]销售费用-New'!O131</f>
        <v>1.5551651040782764</v>
      </c>
      <c r="O369" s="201">
        <f t="shared" si="313"/>
        <v>8.6740312907354795</v>
      </c>
      <c r="P369" s="95">
        <f>'[101]销售费用-New'!Q131</f>
        <v>1.5374258781033858</v>
      </c>
      <c r="Q369" s="95">
        <f>'[101]销售费用-New'!R131</f>
        <v>1.3402260930364949</v>
      </c>
      <c r="R369" s="95">
        <f>'[101]销售费用-New'!S131</f>
        <v>1.3912814948418495</v>
      </c>
      <c r="S369" s="95">
        <f>'[101]销售费用-New'!T131</f>
        <v>1.3979370407958023</v>
      </c>
      <c r="T369" s="95">
        <f>'[101]销售费用-New'!U131</f>
        <v>1.4037355658130217</v>
      </c>
      <c r="U369" s="95">
        <f>'[101]销售费用-New'!V131</f>
        <v>1.3561670079190102</v>
      </c>
      <c r="V369" s="201">
        <f t="shared" si="314"/>
        <v>8.4267730805095642</v>
      </c>
      <c r="W369" s="200">
        <f t="shared" si="315"/>
        <v>17.100804371245044</v>
      </c>
      <c r="X369" s="308">
        <f t="shared" si="320"/>
        <v>0.13323848180806919</v>
      </c>
      <c r="Y369" s="95" t="e">
        <f>'C11-酒店专用表'!#REF!*AG369</f>
        <v>#REF!</v>
      </c>
      <c r="Z369" s="95" t="e">
        <f>'C11-酒店专用表'!#REF!*AG369</f>
        <v>#REF!</v>
      </c>
      <c r="AA369" s="198" t="e">
        <f t="shared" si="316"/>
        <v>#REF!</v>
      </c>
      <c r="AB369" s="308" t="e">
        <f t="shared" si="321"/>
        <v>#REF!</v>
      </c>
      <c r="AC369" s="95" t="e">
        <f>'C11-酒店专用表'!#REF!*AG369</f>
        <v>#REF!</v>
      </c>
      <c r="AD369" s="95" t="e">
        <f>'C11-酒店专用表'!#REF!*AG369</f>
        <v>#REF!</v>
      </c>
      <c r="AE369" s="198" t="e">
        <f t="shared" si="317"/>
        <v>#REF!</v>
      </c>
      <c r="AF369" s="308" t="e">
        <f t="shared" si="318"/>
        <v>#REF!</v>
      </c>
      <c r="AG369" s="727">
        <f t="shared" si="319"/>
        <v>1.2462764998709165E-2</v>
      </c>
    </row>
    <row r="370" spans="2:33" s="132" customFormat="1" outlineLevel="1">
      <c r="B370" s="135" t="s">
        <v>974</v>
      </c>
      <c r="C370" s="131" t="s">
        <v>1332</v>
      </c>
      <c r="D370" s="198">
        <f t="shared" ref="D370:Z370" si="322">SUM(D371:D377)</f>
        <v>846.62677400000007</v>
      </c>
      <c r="E370" s="198">
        <f t="shared" si="322"/>
        <v>93.191957678125007</v>
      </c>
      <c r="F370" s="198">
        <f t="shared" si="322"/>
        <v>101.24266167875001</v>
      </c>
      <c r="G370" s="198">
        <f t="shared" si="322"/>
        <v>75.598758500000002</v>
      </c>
      <c r="H370" s="198">
        <f t="shared" si="322"/>
        <v>1116.660151856875</v>
      </c>
      <c r="I370" s="198">
        <f t="shared" si="322"/>
        <v>99.031797758339991</v>
      </c>
      <c r="J370" s="198">
        <f t="shared" si="322"/>
        <v>69.635789193812002</v>
      </c>
      <c r="K370" s="198">
        <f t="shared" si="322"/>
        <v>111.85245540851201</v>
      </c>
      <c r="L370" s="198">
        <f t="shared" si="322"/>
        <v>101.91740380114001</v>
      </c>
      <c r="M370" s="198">
        <f t="shared" si="322"/>
        <v>106.064301803516</v>
      </c>
      <c r="N370" s="198">
        <f t="shared" si="322"/>
        <v>119.73958579700097</v>
      </c>
      <c r="O370" s="198">
        <f t="shared" si="322"/>
        <v>608.24133376232101</v>
      </c>
      <c r="P370" s="198">
        <f t="shared" si="322"/>
        <v>96.01479580196704</v>
      </c>
      <c r="Q370" s="198">
        <f t="shared" si="322"/>
        <v>80.560993797414</v>
      </c>
      <c r="R370" s="198">
        <f t="shared" si="322"/>
        <v>87.298408802530005</v>
      </c>
      <c r="S370" s="198">
        <f t="shared" si="322"/>
        <v>89.663766799800001</v>
      </c>
      <c r="T370" s="198">
        <f t="shared" si="322"/>
        <v>97.053345909160001</v>
      </c>
      <c r="U370" s="198">
        <f t="shared" si="322"/>
        <v>75.247981803160002</v>
      </c>
      <c r="V370" s="198">
        <f t="shared" si="322"/>
        <v>525.83929291403103</v>
      </c>
      <c r="W370" s="198">
        <f t="shared" si="322"/>
        <v>1134.080626676352</v>
      </c>
      <c r="X370" s="199">
        <f t="shared" si="320"/>
        <v>1.5600516227348926E-2</v>
      </c>
      <c r="Y370" s="198" t="e">
        <f t="shared" si="322"/>
        <v>#REF!</v>
      </c>
      <c r="Z370" s="198" t="e">
        <f t="shared" si="322"/>
        <v>#REF!</v>
      </c>
      <c r="AA370" s="198" t="e">
        <f>SUM(AA371:AA377)</f>
        <v>#REF!</v>
      </c>
      <c r="AB370" s="199" t="e">
        <f t="shared" si="321"/>
        <v>#REF!</v>
      </c>
      <c r="AC370" s="198" t="e">
        <f>SUM(AC371:AC377)</f>
        <v>#REF!</v>
      </c>
      <c r="AD370" s="198" t="e">
        <f>SUM(AD371:AD377)</f>
        <v>#REF!</v>
      </c>
      <c r="AE370" s="198" t="e">
        <f>SUM(AE371:AE377)</f>
        <v>#REF!</v>
      </c>
      <c r="AF370" s="199" t="e">
        <f>IF(AA370=0,0,AE370/AA370-1)</f>
        <v>#REF!</v>
      </c>
      <c r="AG370" s="727"/>
    </row>
    <row r="371" spans="2:33" outlineLevel="2">
      <c r="B371" s="133"/>
      <c r="C371" s="134" t="s">
        <v>1333</v>
      </c>
      <c r="D371" s="95">
        <f>'[101]销售费用-New'!E133</f>
        <v>93.856511999999995</v>
      </c>
      <c r="E371" s="95">
        <f>'[101]销售费用-New'!F133</f>
        <v>14.632400000000001</v>
      </c>
      <c r="F371" s="95">
        <f>'[101]销售费用-New'!G133</f>
        <v>16.398299999999999</v>
      </c>
      <c r="G371" s="95">
        <f>'[101]销售费用-New'!H133</f>
        <v>17.084299999999999</v>
      </c>
      <c r="H371" s="198">
        <f t="shared" ref="H371:H377" si="323">SUM(D371:G371)</f>
        <v>141.97151200000002</v>
      </c>
      <c r="I371" s="95">
        <f>'[101]销售费用-New'!J133</f>
        <v>24.4333238</v>
      </c>
      <c r="J371" s="95">
        <f>'[101]销售费用-New'!K133</f>
        <v>10.4966638</v>
      </c>
      <c r="K371" s="95">
        <f>'[101]销售费用-New'!L133</f>
        <v>20.399663799999999</v>
      </c>
      <c r="L371" s="95">
        <f>'[101]销售费用-New'!M133</f>
        <v>20.500663800000002</v>
      </c>
      <c r="M371" s="95">
        <f>'[101]销售费用-New'!N133</f>
        <v>10.604663800000001</v>
      </c>
      <c r="N371" s="95">
        <f>'[101]销售费用-New'!O133</f>
        <v>15.4686638</v>
      </c>
      <c r="O371" s="201">
        <f t="shared" ref="O371:O386" si="324">SUM(I371:N371)</f>
        <v>101.9036428</v>
      </c>
      <c r="P371" s="95">
        <f>'[101]销售费用-New'!Q133</f>
        <v>15.9806638</v>
      </c>
      <c r="Q371" s="95">
        <f>'[101]销售费用-New'!R133</f>
        <v>18.8306638</v>
      </c>
      <c r="R371" s="95">
        <f>'[101]销售费用-New'!S133</f>
        <v>13.704663800000001</v>
      </c>
      <c r="S371" s="95">
        <f>'[101]销售费用-New'!T133</f>
        <v>8.8646638000000006</v>
      </c>
      <c r="T371" s="95">
        <f>'[101]销售费用-New'!U133</f>
        <v>9.6926638000000001</v>
      </c>
      <c r="U371" s="95">
        <f>'[101]销售费用-New'!V133</f>
        <v>13.180663800000001</v>
      </c>
      <c r="V371" s="201">
        <f t="shared" ref="V371:V386" si="325">SUM(P371:U371)</f>
        <v>80.253982800000003</v>
      </c>
      <c r="W371" s="200">
        <f t="shared" ref="W371:W386" si="326">O371+V371</f>
        <v>182.15762560000002</v>
      </c>
      <c r="X371" s="308">
        <f t="shared" si="320"/>
        <v>0.28305758693335603</v>
      </c>
      <c r="Y371" s="95" t="e">
        <f>'C11-酒店专用表'!#REF!*AG371</f>
        <v>#REF!</v>
      </c>
      <c r="Z371" s="95" t="e">
        <f>'C11-酒店专用表'!#REF!*AG371</f>
        <v>#REF!</v>
      </c>
      <c r="AA371" s="198" t="e">
        <f t="shared" ref="AA371:AA377" si="327">Y371+Z371</f>
        <v>#REF!</v>
      </c>
      <c r="AB371" s="308" t="e">
        <f t="shared" si="321"/>
        <v>#REF!</v>
      </c>
      <c r="AC371" s="95" t="e">
        <f>'C11-酒店专用表'!#REF!*AG371</f>
        <v>#REF!</v>
      </c>
      <c r="AD371" s="95" t="e">
        <f>'C11-酒店专用表'!#REF!*AG371</f>
        <v>#REF!</v>
      </c>
      <c r="AE371" s="198" t="e">
        <f t="shared" ref="AE371:AE377" si="328">AC371+AD371</f>
        <v>#REF!</v>
      </c>
      <c r="AF371" s="308" t="e">
        <f t="shared" ref="AF371:AF392" si="329">IF(AA371=0,0,AE371/AA371-1)</f>
        <v>#REF!</v>
      </c>
      <c r="AG371" s="727">
        <f t="shared" si="319"/>
        <v>0.13275326886920963</v>
      </c>
    </row>
    <row r="372" spans="2:33" outlineLevel="2">
      <c r="B372" s="133"/>
      <c r="C372" s="134" t="s">
        <v>1334</v>
      </c>
      <c r="D372" s="95">
        <f>'[101]销售费用-New'!E134</f>
        <v>18.241144999999999</v>
      </c>
      <c r="E372" s="95">
        <f>'[101]销售费用-New'!F134</f>
        <v>0</v>
      </c>
      <c r="F372" s="95">
        <f>'[101]销售费用-New'!G134</f>
        <v>0</v>
      </c>
      <c r="G372" s="95">
        <f>'[101]销售费用-New'!H134</f>
        <v>0</v>
      </c>
      <c r="H372" s="198">
        <f t="shared" si="323"/>
        <v>18.241144999999999</v>
      </c>
      <c r="I372" s="95">
        <f>'[101]销售费用-New'!J134</f>
        <v>0.25</v>
      </c>
      <c r="J372" s="95">
        <f>'[101]销售费用-New'!K134</f>
        <v>2.9</v>
      </c>
      <c r="K372" s="95">
        <f>'[101]销售费用-New'!L134</f>
        <v>4.8499999999999996</v>
      </c>
      <c r="L372" s="95">
        <f>'[101]销售费用-New'!M134</f>
        <v>0.05</v>
      </c>
      <c r="M372" s="95">
        <f>'[101]销售费用-New'!N134</f>
        <v>0.05</v>
      </c>
      <c r="N372" s="95">
        <f>'[101]销售费用-New'!O134</f>
        <v>8.85</v>
      </c>
      <c r="O372" s="201">
        <f t="shared" si="324"/>
        <v>16.950000000000003</v>
      </c>
      <c r="P372" s="95">
        <f>'[101]销售费用-New'!Q134</f>
        <v>5.82</v>
      </c>
      <c r="Q372" s="95">
        <f>'[101]销售费用-New'!R134</f>
        <v>0.05</v>
      </c>
      <c r="R372" s="95">
        <f>'[101]销售费用-New'!S134</f>
        <v>0.05</v>
      </c>
      <c r="S372" s="95">
        <f>'[101]销售费用-New'!T134</f>
        <v>0.05</v>
      </c>
      <c r="T372" s="95">
        <f>'[101]销售费用-New'!U134</f>
        <v>0.05</v>
      </c>
      <c r="U372" s="95">
        <f>'[101]销售费用-New'!V134</f>
        <v>3.05</v>
      </c>
      <c r="V372" s="201">
        <f t="shared" si="325"/>
        <v>9.07</v>
      </c>
      <c r="W372" s="200">
        <f t="shared" si="326"/>
        <v>26.020000000000003</v>
      </c>
      <c r="X372" s="308">
        <f t="shared" si="320"/>
        <v>0.42644554385155109</v>
      </c>
      <c r="Y372" s="95" t="e">
        <f>'C11-酒店专用表'!#REF!*AG372</f>
        <v>#REF!</v>
      </c>
      <c r="Z372" s="95" t="e">
        <f>'C11-酒店专用表'!#REF!*AG372</f>
        <v>#REF!</v>
      </c>
      <c r="AA372" s="198" t="e">
        <f t="shared" si="327"/>
        <v>#REF!</v>
      </c>
      <c r="AB372" s="308" t="e">
        <f t="shared" si="321"/>
        <v>#REF!</v>
      </c>
      <c r="AC372" s="95" t="e">
        <f>'C11-酒店专用表'!#REF!*AG372</f>
        <v>#REF!</v>
      </c>
      <c r="AD372" s="95" t="e">
        <f>'C11-酒店专用表'!#REF!*AG372</f>
        <v>#REF!</v>
      </c>
      <c r="AE372" s="198" t="e">
        <f t="shared" si="328"/>
        <v>#REF!</v>
      </c>
      <c r="AF372" s="308" t="e">
        <f t="shared" si="329"/>
        <v>#REF!</v>
      </c>
      <c r="AG372" s="727">
        <f t="shared" si="319"/>
        <v>1.8962917663200123E-2</v>
      </c>
    </row>
    <row r="373" spans="2:33" outlineLevel="2">
      <c r="B373" s="133"/>
      <c r="C373" s="134" t="s">
        <v>1335</v>
      </c>
      <c r="D373" s="95">
        <f>'[101]销售费用-New'!E135</f>
        <v>0</v>
      </c>
      <c r="E373" s="95">
        <f>'[101]销售费用-New'!F135</f>
        <v>0</v>
      </c>
      <c r="F373" s="95">
        <f>'[101]销售费用-New'!G135</f>
        <v>0</v>
      </c>
      <c r="G373" s="95">
        <f>'[101]销售费用-New'!H135</f>
        <v>0</v>
      </c>
      <c r="H373" s="198">
        <f t="shared" si="323"/>
        <v>0</v>
      </c>
      <c r="I373" s="95">
        <f>'[101]销售费用-New'!J135</f>
        <v>0</v>
      </c>
      <c r="J373" s="95">
        <f>'[101]销售费用-New'!K135</f>
        <v>0</v>
      </c>
      <c r="K373" s="95">
        <f>'[101]销售费用-New'!L135</f>
        <v>0</v>
      </c>
      <c r="L373" s="95">
        <f>'[101]销售费用-New'!M135</f>
        <v>0</v>
      </c>
      <c r="M373" s="95">
        <f>'[101]销售费用-New'!N135</f>
        <v>0</v>
      </c>
      <c r="N373" s="95">
        <f>'[101]销售费用-New'!O135</f>
        <v>0</v>
      </c>
      <c r="O373" s="201">
        <f t="shared" si="324"/>
        <v>0</v>
      </c>
      <c r="P373" s="95">
        <f>'[101]销售费用-New'!Q135</f>
        <v>0</v>
      </c>
      <c r="Q373" s="95">
        <f>'[101]销售费用-New'!R135</f>
        <v>0</v>
      </c>
      <c r="R373" s="95">
        <f>'[101]销售费用-New'!S135</f>
        <v>0</v>
      </c>
      <c r="S373" s="95">
        <f>'[101]销售费用-New'!T135</f>
        <v>0</v>
      </c>
      <c r="T373" s="95">
        <f>'[101]销售费用-New'!U135</f>
        <v>0</v>
      </c>
      <c r="U373" s="95">
        <f>'[101]销售费用-New'!V135</f>
        <v>0</v>
      </c>
      <c r="V373" s="201">
        <f t="shared" si="325"/>
        <v>0</v>
      </c>
      <c r="W373" s="200">
        <f t="shared" si="326"/>
        <v>0</v>
      </c>
      <c r="X373" s="308">
        <f t="shared" si="320"/>
        <v>0</v>
      </c>
      <c r="Y373" s="95" t="e">
        <f>'C11-酒店专用表'!#REF!*AG373</f>
        <v>#REF!</v>
      </c>
      <c r="Z373" s="95" t="e">
        <f>'C11-酒店专用表'!#REF!*AG373</f>
        <v>#REF!</v>
      </c>
      <c r="AA373" s="198" t="e">
        <f t="shared" si="327"/>
        <v>#REF!</v>
      </c>
      <c r="AB373" s="308">
        <f t="shared" si="321"/>
        <v>0</v>
      </c>
      <c r="AC373" s="95" t="e">
        <f>'C11-酒店专用表'!#REF!*AG373</f>
        <v>#REF!</v>
      </c>
      <c r="AD373" s="95" t="e">
        <f>'C11-酒店专用表'!#REF!*AG373</f>
        <v>#REF!</v>
      </c>
      <c r="AE373" s="198" t="e">
        <f t="shared" si="328"/>
        <v>#REF!</v>
      </c>
      <c r="AF373" s="308" t="e">
        <f t="shared" si="329"/>
        <v>#REF!</v>
      </c>
      <c r="AG373" s="727">
        <f t="shared" si="319"/>
        <v>0</v>
      </c>
    </row>
    <row r="374" spans="2:33" outlineLevel="2">
      <c r="B374" s="133"/>
      <c r="C374" s="134" t="s">
        <v>1336</v>
      </c>
      <c r="D374" s="95">
        <f>'[101]销售费用-New'!E136</f>
        <v>0.1</v>
      </c>
      <c r="E374" s="95">
        <f>'[101]销售费用-New'!F136</f>
        <v>0</v>
      </c>
      <c r="F374" s="95">
        <f>'[101]销售费用-New'!G136</f>
        <v>1</v>
      </c>
      <c r="G374" s="95">
        <f>'[101]销售费用-New'!H136</f>
        <v>0</v>
      </c>
      <c r="H374" s="198">
        <f t="shared" si="323"/>
        <v>1.1000000000000001</v>
      </c>
      <c r="I374" s="95">
        <f>'[101]销售费用-New'!J136</f>
        <v>0</v>
      </c>
      <c r="J374" s="95">
        <f>'[101]销售费用-New'!K136</f>
        <v>0</v>
      </c>
      <c r="K374" s="95">
        <f>'[101]销售费用-New'!L136</f>
        <v>0</v>
      </c>
      <c r="L374" s="95">
        <f>'[101]销售费用-New'!M136</f>
        <v>0</v>
      </c>
      <c r="M374" s="95">
        <f>'[101]销售费用-New'!N136</f>
        <v>0</v>
      </c>
      <c r="N374" s="95">
        <f>'[101]销售费用-New'!O136</f>
        <v>0</v>
      </c>
      <c r="O374" s="201">
        <f t="shared" si="324"/>
        <v>0</v>
      </c>
      <c r="P374" s="95">
        <f>'[101]销售费用-New'!Q136</f>
        <v>0</v>
      </c>
      <c r="Q374" s="95">
        <f>'[101]销售费用-New'!R136</f>
        <v>0</v>
      </c>
      <c r="R374" s="95">
        <f>'[101]销售费用-New'!S136</f>
        <v>0</v>
      </c>
      <c r="S374" s="95">
        <f>'[101]销售费用-New'!T136</f>
        <v>0</v>
      </c>
      <c r="T374" s="95">
        <f>'[101]销售费用-New'!U136</f>
        <v>0</v>
      </c>
      <c r="U374" s="95">
        <f>'[101]销售费用-New'!V136</f>
        <v>0</v>
      </c>
      <c r="V374" s="201">
        <f t="shared" si="325"/>
        <v>0</v>
      </c>
      <c r="W374" s="200">
        <f t="shared" si="326"/>
        <v>0</v>
      </c>
      <c r="X374" s="308">
        <f t="shared" si="320"/>
        <v>-1</v>
      </c>
      <c r="Y374" s="95" t="e">
        <f>'C11-酒店专用表'!#REF!*AG374</f>
        <v>#REF!</v>
      </c>
      <c r="Z374" s="95" t="e">
        <f>'C11-酒店专用表'!#REF!*AG374</f>
        <v>#REF!</v>
      </c>
      <c r="AA374" s="198" t="e">
        <f t="shared" si="327"/>
        <v>#REF!</v>
      </c>
      <c r="AB374" s="308">
        <f t="shared" si="321"/>
        <v>0</v>
      </c>
      <c r="AC374" s="95" t="e">
        <f>'C11-酒店专用表'!#REF!*AG374</f>
        <v>#REF!</v>
      </c>
      <c r="AD374" s="95" t="e">
        <f>'C11-酒店专用表'!#REF!*AG374</f>
        <v>#REF!</v>
      </c>
      <c r="AE374" s="198" t="e">
        <f t="shared" si="328"/>
        <v>#REF!</v>
      </c>
      <c r="AF374" s="308" t="e">
        <f t="shared" si="329"/>
        <v>#REF!</v>
      </c>
      <c r="AG374" s="727">
        <f t="shared" si="319"/>
        <v>0</v>
      </c>
    </row>
    <row r="375" spans="2:33" outlineLevel="2">
      <c r="B375" s="133"/>
      <c r="C375" s="134" t="s">
        <v>1337</v>
      </c>
      <c r="D375" s="95">
        <f>'[101]销售费用-New'!E137</f>
        <v>0.106</v>
      </c>
      <c r="E375" s="95">
        <f>'[101]销售费用-New'!F137</f>
        <v>0</v>
      </c>
      <c r="F375" s="95">
        <f>'[101]销售费用-New'!G137</f>
        <v>0</v>
      </c>
      <c r="G375" s="95">
        <f>'[101]销售费用-New'!H137</f>
        <v>0</v>
      </c>
      <c r="H375" s="198">
        <f t="shared" si="323"/>
        <v>0.106</v>
      </c>
      <c r="I375" s="95">
        <f>'[101]销售费用-New'!J137</f>
        <v>0.11</v>
      </c>
      <c r="J375" s="95">
        <f>'[101]销售费用-New'!K137</f>
        <v>0.11</v>
      </c>
      <c r="K375" s="95">
        <f>'[101]销售费用-New'!L137</f>
        <v>0.11</v>
      </c>
      <c r="L375" s="95">
        <f>'[101]销售费用-New'!M137</f>
        <v>0.11</v>
      </c>
      <c r="M375" s="95">
        <f>'[101]销售费用-New'!N137</f>
        <v>0.11</v>
      </c>
      <c r="N375" s="95">
        <f>'[101]销售费用-New'!O137</f>
        <v>0.11</v>
      </c>
      <c r="O375" s="201">
        <f t="shared" si="324"/>
        <v>0.66</v>
      </c>
      <c r="P375" s="95">
        <f>'[101]销售费用-New'!Q137</f>
        <v>0.11</v>
      </c>
      <c r="Q375" s="95">
        <f>'[101]销售费用-New'!R137</f>
        <v>0.11</v>
      </c>
      <c r="R375" s="95">
        <f>'[101]销售费用-New'!S137</f>
        <v>0.11</v>
      </c>
      <c r="S375" s="95">
        <f>'[101]销售费用-New'!T137</f>
        <v>0.11</v>
      </c>
      <c r="T375" s="95">
        <f>'[101]销售费用-New'!U137</f>
        <v>1.86</v>
      </c>
      <c r="U375" s="95">
        <f>'[101]销售费用-New'!V137</f>
        <v>0.11</v>
      </c>
      <c r="V375" s="201">
        <f t="shared" si="325"/>
        <v>2.41</v>
      </c>
      <c r="W375" s="200">
        <f t="shared" si="326"/>
        <v>3.0700000000000003</v>
      </c>
      <c r="X375" s="308">
        <f t="shared" si="320"/>
        <v>27.962264150943401</v>
      </c>
      <c r="Y375" s="95" t="e">
        <f>'C11-酒店专用表'!#REF!*AG375</f>
        <v>#REF!</v>
      </c>
      <c r="Z375" s="95" t="e">
        <f>'C11-酒店专用表'!#REF!*AG375</f>
        <v>#REF!</v>
      </c>
      <c r="AA375" s="198" t="e">
        <f t="shared" si="327"/>
        <v>#REF!</v>
      </c>
      <c r="AB375" s="308" t="e">
        <f t="shared" si="321"/>
        <v>#REF!</v>
      </c>
      <c r="AC375" s="95" t="e">
        <f>'C11-酒店专用表'!#REF!*AG375</f>
        <v>#REF!</v>
      </c>
      <c r="AD375" s="95" t="e">
        <f>'C11-酒店专用表'!#REF!*AG375</f>
        <v>#REF!</v>
      </c>
      <c r="AE375" s="198" t="e">
        <f t="shared" si="328"/>
        <v>#REF!</v>
      </c>
      <c r="AF375" s="308" t="e">
        <f t="shared" si="329"/>
        <v>#REF!</v>
      </c>
      <c r="AG375" s="727">
        <f t="shared" si="319"/>
        <v>2.2373619225989384E-3</v>
      </c>
    </row>
    <row r="376" spans="2:33" outlineLevel="2">
      <c r="B376" s="133"/>
      <c r="C376" s="134" t="s">
        <v>1338</v>
      </c>
      <c r="D376" s="95">
        <f>'[101]销售费用-New'!E138</f>
        <v>0</v>
      </c>
      <c r="E376" s="95">
        <f>'[101]销售费用-New'!F138</f>
        <v>0</v>
      </c>
      <c r="F376" s="95">
        <f>'[101]销售费用-New'!G138</f>
        <v>0</v>
      </c>
      <c r="G376" s="95">
        <f>'[101]销售费用-New'!H138</f>
        <v>0</v>
      </c>
      <c r="H376" s="198">
        <f t="shared" si="323"/>
        <v>0</v>
      </c>
      <c r="I376" s="95">
        <f>'[101]销售费用-New'!J138</f>
        <v>0</v>
      </c>
      <c r="J376" s="95">
        <f>'[101]销售费用-New'!K138</f>
        <v>0</v>
      </c>
      <c r="K376" s="95">
        <f>'[101]销售费用-New'!L138</f>
        <v>0</v>
      </c>
      <c r="L376" s="95">
        <f>'[101]销售费用-New'!M138</f>
        <v>0</v>
      </c>
      <c r="M376" s="95">
        <f>'[101]销售费用-New'!N138</f>
        <v>0</v>
      </c>
      <c r="N376" s="95">
        <f>'[101]销售费用-New'!O138</f>
        <v>0</v>
      </c>
      <c r="O376" s="201">
        <f t="shared" si="324"/>
        <v>0</v>
      </c>
      <c r="P376" s="95">
        <f>'[101]销售费用-New'!Q138</f>
        <v>0</v>
      </c>
      <c r="Q376" s="95">
        <f>'[101]销售费用-New'!R138</f>
        <v>0</v>
      </c>
      <c r="R376" s="95">
        <f>'[101]销售费用-New'!S138</f>
        <v>0</v>
      </c>
      <c r="S376" s="95">
        <f>'[101]销售费用-New'!T138</f>
        <v>0</v>
      </c>
      <c r="T376" s="95">
        <f>'[101]销售费用-New'!U138</f>
        <v>0</v>
      </c>
      <c r="U376" s="95">
        <f>'[101]销售费用-New'!V138</f>
        <v>0</v>
      </c>
      <c r="V376" s="201">
        <f t="shared" si="325"/>
        <v>0</v>
      </c>
      <c r="W376" s="200">
        <f t="shared" si="326"/>
        <v>0</v>
      </c>
      <c r="X376" s="308">
        <f t="shared" si="320"/>
        <v>0</v>
      </c>
      <c r="Y376" s="95" t="e">
        <f>'C11-酒店专用表'!#REF!*AG376</f>
        <v>#REF!</v>
      </c>
      <c r="Z376" s="95" t="e">
        <f>'C11-酒店专用表'!#REF!*AG376</f>
        <v>#REF!</v>
      </c>
      <c r="AA376" s="198" t="e">
        <f t="shared" si="327"/>
        <v>#REF!</v>
      </c>
      <c r="AB376" s="308">
        <f t="shared" si="321"/>
        <v>0</v>
      </c>
      <c r="AC376" s="95" t="e">
        <f>'C11-酒店专用表'!#REF!*AG376</f>
        <v>#REF!</v>
      </c>
      <c r="AD376" s="95" t="e">
        <f>'C11-酒店专用表'!#REF!*AG376</f>
        <v>#REF!</v>
      </c>
      <c r="AE376" s="198" t="e">
        <f t="shared" si="328"/>
        <v>#REF!</v>
      </c>
      <c r="AF376" s="308" t="e">
        <f t="shared" si="329"/>
        <v>#REF!</v>
      </c>
      <c r="AG376" s="727">
        <f t="shared" si="319"/>
        <v>0</v>
      </c>
    </row>
    <row r="377" spans="2:33" outlineLevel="2">
      <c r="B377" s="133"/>
      <c r="C377" s="134" t="s">
        <v>906</v>
      </c>
      <c r="D377" s="95">
        <f>'[101]销售费用-New'!E139</f>
        <v>734.32311700000002</v>
      </c>
      <c r="E377" s="95">
        <f>'[101]销售费用-New'!F139</f>
        <v>78.559557678125003</v>
      </c>
      <c r="F377" s="95">
        <f>'[101]销售费用-New'!G139</f>
        <v>83.844361678750005</v>
      </c>
      <c r="G377" s="95">
        <f>'[101]销售费用-New'!H139</f>
        <v>58.514458499999996</v>
      </c>
      <c r="H377" s="198">
        <f t="shared" si="323"/>
        <v>955.24149485687508</v>
      </c>
      <c r="I377" s="95">
        <f>'[101]销售费用-New'!J139</f>
        <v>74.238473958339995</v>
      </c>
      <c r="J377" s="95">
        <f>'[101]销售费用-New'!K139</f>
        <v>56.129125393811997</v>
      </c>
      <c r="K377" s="95">
        <f>'[101]销售费用-New'!L139</f>
        <v>86.492791608512007</v>
      </c>
      <c r="L377" s="95">
        <f>'[101]销售费用-New'!M139</f>
        <v>81.256740001140003</v>
      </c>
      <c r="M377" s="95">
        <f>'[101]销售费用-New'!N139</f>
        <v>95.299638003515994</v>
      </c>
      <c r="N377" s="95">
        <f>'[101]销售费用-New'!O139</f>
        <v>95.310921997000975</v>
      </c>
      <c r="O377" s="201">
        <f t="shared" si="324"/>
        <v>488.72769096232105</v>
      </c>
      <c r="P377" s="95">
        <f>'[101]销售费用-New'!Q139</f>
        <v>74.104132001967031</v>
      </c>
      <c r="Q377" s="95">
        <f>'[101]销售费用-New'!R139</f>
        <v>61.570329997413999</v>
      </c>
      <c r="R377" s="95">
        <f>'[101]销售费用-New'!S139</f>
        <v>73.433745002530003</v>
      </c>
      <c r="S377" s="95">
        <f>'[101]销售费用-New'!T139</f>
        <v>80.639102999800002</v>
      </c>
      <c r="T377" s="95">
        <f>'[101]销售费用-New'!U139</f>
        <v>85.450682109159999</v>
      </c>
      <c r="U377" s="95">
        <f>'[101]销售费用-New'!V139</f>
        <v>58.907318003159993</v>
      </c>
      <c r="V377" s="201">
        <f t="shared" si="325"/>
        <v>434.10531011403106</v>
      </c>
      <c r="W377" s="200">
        <f t="shared" si="326"/>
        <v>922.83300107635205</v>
      </c>
      <c r="X377" s="308">
        <f t="shared" si="320"/>
        <v>-3.3927016314737046E-2</v>
      </c>
      <c r="Y377" s="95" t="e">
        <f>'C11-酒店专用表'!#REF!*AG377</f>
        <v>#REF!</v>
      </c>
      <c r="Z377" s="95" t="e">
        <f>'C11-酒店专用表'!#REF!*AG377</f>
        <v>#REF!</v>
      </c>
      <c r="AA377" s="198" t="e">
        <f t="shared" si="327"/>
        <v>#REF!</v>
      </c>
      <c r="AB377" s="308" t="e">
        <f t="shared" si="321"/>
        <v>#REF!</v>
      </c>
      <c r="AC377" s="95" t="e">
        <f>'C11-酒店专用表'!#REF!*AG377</f>
        <v>#REF!</v>
      </c>
      <c r="AD377" s="95" t="e">
        <f>'C11-酒店专用表'!#REF!*AG377</f>
        <v>#REF!</v>
      </c>
      <c r="AE377" s="198" t="e">
        <f t="shared" si="328"/>
        <v>#REF!</v>
      </c>
      <c r="AF377" s="308" t="e">
        <f t="shared" si="329"/>
        <v>#REF!</v>
      </c>
      <c r="AG377" s="727">
        <f t="shared" si="319"/>
        <v>0.67254443567620026</v>
      </c>
    </row>
    <row r="378" spans="2:33" s="132" customFormat="1" outlineLevel="1">
      <c r="B378" s="315" t="s">
        <v>992</v>
      </c>
      <c r="C378" s="315" t="s">
        <v>715</v>
      </c>
      <c r="D378" s="198">
        <f t="shared" ref="D378:J378" si="330">SUM(D379:D381)</f>
        <v>0</v>
      </c>
      <c r="E378" s="198">
        <f t="shared" si="330"/>
        <v>0</v>
      </c>
      <c r="F378" s="198">
        <f t="shared" si="330"/>
        <v>0</v>
      </c>
      <c r="G378" s="198">
        <f t="shared" si="330"/>
        <v>0</v>
      </c>
      <c r="H378" s="198">
        <f t="shared" si="330"/>
        <v>0</v>
      </c>
      <c r="I378" s="198">
        <f t="shared" si="330"/>
        <v>0</v>
      </c>
      <c r="J378" s="198">
        <f t="shared" si="330"/>
        <v>0</v>
      </c>
      <c r="K378" s="198">
        <f>SUM(K379:K381)</f>
        <v>0</v>
      </c>
      <c r="L378" s="198">
        <f>SUM(L379:L381)</f>
        <v>0</v>
      </c>
      <c r="M378" s="198">
        <f>SUM(M379:M381)</f>
        <v>0</v>
      </c>
      <c r="N378" s="198">
        <f>SUM(N379:N381)</f>
        <v>0</v>
      </c>
      <c r="O378" s="198">
        <f t="shared" si="324"/>
        <v>0</v>
      </c>
      <c r="P378" s="198">
        <f t="shared" ref="P378:U378" si="331">SUM(P379:P381)</f>
        <v>0</v>
      </c>
      <c r="Q378" s="198">
        <f t="shared" si="331"/>
        <v>0</v>
      </c>
      <c r="R378" s="198">
        <f t="shared" si="331"/>
        <v>0</v>
      </c>
      <c r="S378" s="198">
        <f t="shared" si="331"/>
        <v>0</v>
      </c>
      <c r="T378" s="198">
        <f t="shared" si="331"/>
        <v>0</v>
      </c>
      <c r="U378" s="198">
        <f t="shared" si="331"/>
        <v>0</v>
      </c>
      <c r="V378" s="198">
        <f t="shared" si="325"/>
        <v>0</v>
      </c>
      <c r="W378" s="198">
        <f t="shared" si="326"/>
        <v>0</v>
      </c>
      <c r="X378" s="199">
        <f t="shared" si="320"/>
        <v>0</v>
      </c>
      <c r="Y378" s="95" t="e">
        <f>'C11-酒店专用表'!#REF!*AG378</f>
        <v>#REF!</v>
      </c>
      <c r="Z378" s="95" t="e">
        <f>'C11-酒店专用表'!#REF!*AG378</f>
        <v>#REF!</v>
      </c>
      <c r="AA378" s="198" t="e">
        <f>SUM(AA379:AA381)</f>
        <v>#REF!</v>
      </c>
      <c r="AB378" s="199">
        <f t="shared" si="321"/>
        <v>0</v>
      </c>
      <c r="AC378" s="198">
        <f>SUM(AC379:AC381)</f>
        <v>0</v>
      </c>
      <c r="AD378" s="198">
        <f>SUM(AD379:AD381)</f>
        <v>0</v>
      </c>
      <c r="AE378" s="198">
        <f>SUM(AE379:AE381)</f>
        <v>0</v>
      </c>
      <c r="AF378" s="199" t="e">
        <f t="shared" si="329"/>
        <v>#REF!</v>
      </c>
      <c r="AG378" s="727">
        <f t="shared" si="319"/>
        <v>0</v>
      </c>
    </row>
    <row r="379" spans="2:33" hidden="1" outlineLevel="2">
      <c r="B379" s="133"/>
      <c r="C379" s="134" t="s">
        <v>1339</v>
      </c>
      <c r="D379" s="95">
        <f>'[101]销售费用-New'!E141</f>
        <v>0</v>
      </c>
      <c r="E379" s="95">
        <f>'[101]销售费用-New'!F141</f>
        <v>0</v>
      </c>
      <c r="F379" s="95">
        <f>'[101]销售费用-New'!G141</f>
        <v>0</v>
      </c>
      <c r="G379" s="95">
        <f>'[101]销售费用-New'!H141</f>
        <v>0</v>
      </c>
      <c r="H379" s="198">
        <f>SUM(D379:G379)</f>
        <v>0</v>
      </c>
      <c r="I379" s="95">
        <f>'[101]销售费用-New'!J141</f>
        <v>0</v>
      </c>
      <c r="J379" s="95">
        <f>'[101]销售费用-New'!K141</f>
        <v>0</v>
      </c>
      <c r="K379" s="95">
        <f>'[101]销售费用-New'!L141</f>
        <v>0</v>
      </c>
      <c r="L379" s="95">
        <f>'[101]销售费用-New'!M141</f>
        <v>0</v>
      </c>
      <c r="M379" s="95">
        <f>'[101]销售费用-New'!N141</f>
        <v>0</v>
      </c>
      <c r="N379" s="95">
        <f>'[101]销售费用-New'!O141</f>
        <v>0</v>
      </c>
      <c r="O379" s="201">
        <f t="shared" si="324"/>
        <v>0</v>
      </c>
      <c r="P379" s="95">
        <f>'[101]销售费用-New'!Q141</f>
        <v>0</v>
      </c>
      <c r="Q379" s="95">
        <f>'[101]销售费用-New'!R141</f>
        <v>0</v>
      </c>
      <c r="R379" s="95">
        <f>'[101]销售费用-New'!S141</f>
        <v>0</v>
      </c>
      <c r="S379" s="95">
        <f>'[101]销售费用-New'!T141</f>
        <v>0</v>
      </c>
      <c r="T379" s="95">
        <f>'[101]销售费用-New'!U141</f>
        <v>0</v>
      </c>
      <c r="U379" s="95">
        <f>'[101]销售费用-New'!V141</f>
        <v>0</v>
      </c>
      <c r="V379" s="201">
        <f t="shared" si="325"/>
        <v>0</v>
      </c>
      <c r="W379" s="200">
        <f t="shared" si="326"/>
        <v>0</v>
      </c>
      <c r="X379" s="308">
        <f t="shared" si="320"/>
        <v>0</v>
      </c>
      <c r="Y379" s="95" t="e">
        <f>'C11-酒店专用表'!#REF!*AG379</f>
        <v>#REF!</v>
      </c>
      <c r="Z379" s="95" t="e">
        <f>'C11-酒店专用表'!#REF!*AG379</f>
        <v>#REF!</v>
      </c>
      <c r="AA379" s="198" t="e">
        <f>Y379+Z379</f>
        <v>#REF!</v>
      </c>
      <c r="AB379" s="308">
        <f t="shared" si="321"/>
        <v>0</v>
      </c>
      <c r="AC379" s="95"/>
      <c r="AD379" s="95"/>
      <c r="AE379" s="198">
        <f>AC379+AD379</f>
        <v>0</v>
      </c>
      <c r="AF379" s="308" t="e">
        <f t="shared" si="329"/>
        <v>#REF!</v>
      </c>
      <c r="AG379" s="727">
        <f t="shared" si="319"/>
        <v>0</v>
      </c>
    </row>
    <row r="380" spans="2:33" s="132" customFormat="1" hidden="1" outlineLevel="2">
      <c r="B380" s="133"/>
      <c r="C380" s="134" t="s">
        <v>1340</v>
      </c>
      <c r="D380" s="95">
        <f>'[101]销售费用-New'!E142</f>
        <v>0</v>
      </c>
      <c r="E380" s="95">
        <f>'[101]销售费用-New'!F142</f>
        <v>0</v>
      </c>
      <c r="F380" s="95">
        <f>'[101]销售费用-New'!G142</f>
        <v>0</v>
      </c>
      <c r="G380" s="95">
        <f>'[101]销售费用-New'!H142</f>
        <v>0</v>
      </c>
      <c r="H380" s="198">
        <f>SUM(D380:G380)</f>
        <v>0</v>
      </c>
      <c r="I380" s="95">
        <f>'[101]销售费用-New'!J142</f>
        <v>0</v>
      </c>
      <c r="J380" s="95">
        <f>'[101]销售费用-New'!K142</f>
        <v>0</v>
      </c>
      <c r="K380" s="95">
        <f>'[101]销售费用-New'!L142</f>
        <v>0</v>
      </c>
      <c r="L380" s="95">
        <f>'[101]销售费用-New'!M142</f>
        <v>0</v>
      </c>
      <c r="M380" s="95">
        <f>'[101]销售费用-New'!N142</f>
        <v>0</v>
      </c>
      <c r="N380" s="95">
        <f>'[101]销售费用-New'!O142</f>
        <v>0</v>
      </c>
      <c r="O380" s="201">
        <f t="shared" si="324"/>
        <v>0</v>
      </c>
      <c r="P380" s="95">
        <f>'[101]销售费用-New'!Q142</f>
        <v>0</v>
      </c>
      <c r="Q380" s="95">
        <f>'[101]销售费用-New'!R142</f>
        <v>0</v>
      </c>
      <c r="R380" s="95">
        <f>'[101]销售费用-New'!S142</f>
        <v>0</v>
      </c>
      <c r="S380" s="95">
        <f>'[101]销售费用-New'!T142</f>
        <v>0</v>
      </c>
      <c r="T380" s="95">
        <f>'[101]销售费用-New'!U142</f>
        <v>0</v>
      </c>
      <c r="U380" s="95">
        <f>'[101]销售费用-New'!V142</f>
        <v>0</v>
      </c>
      <c r="V380" s="201">
        <f t="shared" si="325"/>
        <v>0</v>
      </c>
      <c r="W380" s="200">
        <f t="shared" si="326"/>
        <v>0</v>
      </c>
      <c r="X380" s="308">
        <f t="shared" si="320"/>
        <v>0</v>
      </c>
      <c r="Y380" s="95" t="e">
        <f>'C11-酒店专用表'!#REF!*AG380</f>
        <v>#REF!</v>
      </c>
      <c r="Z380" s="95" t="e">
        <f>'C11-酒店专用表'!#REF!*AG380</f>
        <v>#REF!</v>
      </c>
      <c r="AA380" s="198" t="e">
        <f>Y380+Z380</f>
        <v>#REF!</v>
      </c>
      <c r="AB380" s="308">
        <f t="shared" si="321"/>
        <v>0</v>
      </c>
      <c r="AC380" s="95"/>
      <c r="AD380" s="95"/>
      <c r="AE380" s="198">
        <f>AC380+AD380</f>
        <v>0</v>
      </c>
      <c r="AF380" s="308" t="e">
        <f t="shared" si="329"/>
        <v>#REF!</v>
      </c>
      <c r="AG380" s="727">
        <f t="shared" si="319"/>
        <v>0</v>
      </c>
    </row>
    <row r="381" spans="2:33" hidden="1" outlineLevel="2">
      <c r="B381" s="133"/>
      <c r="C381" s="134" t="s">
        <v>683</v>
      </c>
      <c r="D381" s="95">
        <f>'[101]销售费用-New'!E143</f>
        <v>0</v>
      </c>
      <c r="E381" s="95">
        <f>'[101]销售费用-New'!F143</f>
        <v>0</v>
      </c>
      <c r="F381" s="95">
        <f>'[101]销售费用-New'!G143</f>
        <v>0</v>
      </c>
      <c r="G381" s="95">
        <f>'[101]销售费用-New'!H143</f>
        <v>0</v>
      </c>
      <c r="H381" s="198">
        <f>SUM(D381:G381)</f>
        <v>0</v>
      </c>
      <c r="I381" s="95">
        <f>'[101]销售费用-New'!J143</f>
        <v>0</v>
      </c>
      <c r="J381" s="95">
        <f>'[101]销售费用-New'!K143</f>
        <v>0</v>
      </c>
      <c r="K381" s="95">
        <f>'[101]销售费用-New'!L143</f>
        <v>0</v>
      </c>
      <c r="L381" s="95">
        <f>'[101]销售费用-New'!M143</f>
        <v>0</v>
      </c>
      <c r="M381" s="95">
        <f>'[101]销售费用-New'!N143</f>
        <v>0</v>
      </c>
      <c r="N381" s="95">
        <f>'[101]销售费用-New'!O143</f>
        <v>0</v>
      </c>
      <c r="O381" s="201">
        <f t="shared" si="324"/>
        <v>0</v>
      </c>
      <c r="P381" s="95">
        <f>'[101]销售费用-New'!Q143</f>
        <v>0</v>
      </c>
      <c r="Q381" s="95">
        <f>'[101]销售费用-New'!R143</f>
        <v>0</v>
      </c>
      <c r="R381" s="95">
        <f>'[101]销售费用-New'!S143</f>
        <v>0</v>
      </c>
      <c r="S381" s="95">
        <f>'[101]销售费用-New'!T143</f>
        <v>0</v>
      </c>
      <c r="T381" s="95">
        <f>'[101]销售费用-New'!U143</f>
        <v>0</v>
      </c>
      <c r="U381" s="95">
        <f>'[101]销售费用-New'!V143</f>
        <v>0</v>
      </c>
      <c r="V381" s="201">
        <f t="shared" si="325"/>
        <v>0</v>
      </c>
      <c r="W381" s="200">
        <f t="shared" si="326"/>
        <v>0</v>
      </c>
      <c r="X381" s="308">
        <f t="shared" si="320"/>
        <v>0</v>
      </c>
      <c r="Y381" s="95" t="e">
        <f>'C11-酒店专用表'!#REF!*AG381</f>
        <v>#REF!</v>
      </c>
      <c r="Z381" s="95" t="e">
        <f>'C11-酒店专用表'!#REF!*AG381</f>
        <v>#REF!</v>
      </c>
      <c r="AA381" s="198" t="e">
        <f>Y381+Z381</f>
        <v>#REF!</v>
      </c>
      <c r="AB381" s="308">
        <f t="shared" si="321"/>
        <v>0</v>
      </c>
      <c r="AC381" s="95"/>
      <c r="AD381" s="95"/>
      <c r="AE381" s="198">
        <f>AC381+AD381</f>
        <v>0</v>
      </c>
      <c r="AF381" s="308" t="e">
        <f t="shared" si="329"/>
        <v>#REF!</v>
      </c>
      <c r="AG381" s="727">
        <f t="shared" si="319"/>
        <v>0</v>
      </c>
    </row>
    <row r="382" spans="2:33" outlineLevel="1" collapsed="1">
      <c r="B382" s="316" t="s">
        <v>976</v>
      </c>
      <c r="C382" s="316" t="s">
        <v>716</v>
      </c>
      <c r="D382" s="198">
        <f t="shared" ref="D382:N382" si="332">SUM(D383:D386)</f>
        <v>0</v>
      </c>
      <c r="E382" s="198">
        <f t="shared" si="332"/>
        <v>0</v>
      </c>
      <c r="F382" s="198">
        <f t="shared" si="332"/>
        <v>0</v>
      </c>
      <c r="G382" s="198">
        <f t="shared" si="332"/>
        <v>0</v>
      </c>
      <c r="H382" s="198">
        <f t="shared" si="332"/>
        <v>0</v>
      </c>
      <c r="I382" s="198">
        <f t="shared" si="332"/>
        <v>0</v>
      </c>
      <c r="J382" s="198">
        <f t="shared" si="332"/>
        <v>0</v>
      </c>
      <c r="K382" s="198">
        <f t="shared" si="332"/>
        <v>0</v>
      </c>
      <c r="L382" s="198">
        <f t="shared" si="332"/>
        <v>0</v>
      </c>
      <c r="M382" s="198">
        <f t="shared" si="332"/>
        <v>0</v>
      </c>
      <c r="N382" s="198">
        <f t="shared" si="332"/>
        <v>0</v>
      </c>
      <c r="O382" s="198">
        <f t="shared" si="324"/>
        <v>0</v>
      </c>
      <c r="P382" s="198">
        <f t="shared" ref="P382:U382" si="333">SUM(P383:P386)</f>
        <v>0</v>
      </c>
      <c r="Q382" s="198">
        <f t="shared" si="333"/>
        <v>0</v>
      </c>
      <c r="R382" s="198">
        <f t="shared" si="333"/>
        <v>0</v>
      </c>
      <c r="S382" s="198">
        <f t="shared" si="333"/>
        <v>0</v>
      </c>
      <c r="T382" s="198">
        <f t="shared" si="333"/>
        <v>0</v>
      </c>
      <c r="U382" s="198">
        <f t="shared" si="333"/>
        <v>0</v>
      </c>
      <c r="V382" s="198">
        <f t="shared" si="325"/>
        <v>0</v>
      </c>
      <c r="W382" s="198">
        <f t="shared" si="326"/>
        <v>0</v>
      </c>
      <c r="X382" s="199">
        <f t="shared" si="320"/>
        <v>0</v>
      </c>
      <c r="Y382" s="95" t="e">
        <f>'C11-酒店专用表'!#REF!*AG382</f>
        <v>#REF!</v>
      </c>
      <c r="Z382" s="95" t="e">
        <f>'C11-酒店专用表'!#REF!*AG382</f>
        <v>#REF!</v>
      </c>
      <c r="AA382" s="198" t="e">
        <f>SUM(AA383:AA386)</f>
        <v>#REF!</v>
      </c>
      <c r="AB382" s="199">
        <f t="shared" si="321"/>
        <v>0</v>
      </c>
      <c r="AC382" s="198">
        <f>SUM(AC383:AC386)</f>
        <v>0</v>
      </c>
      <c r="AD382" s="198">
        <f>SUM(AD383:AD386)</f>
        <v>0</v>
      </c>
      <c r="AE382" s="198">
        <f>SUM(AE383:AE386)</f>
        <v>0</v>
      </c>
      <c r="AF382" s="199" t="e">
        <f t="shared" si="329"/>
        <v>#REF!</v>
      </c>
      <c r="AG382" s="727">
        <f t="shared" si="319"/>
        <v>0</v>
      </c>
    </row>
    <row r="383" spans="2:33" hidden="1" outlineLevel="2">
      <c r="B383" s="317"/>
      <c r="C383" s="134" t="s">
        <v>1321</v>
      </c>
      <c r="D383" s="95">
        <f>'[101]销售费用-New'!E145</f>
        <v>0</v>
      </c>
      <c r="E383" s="95">
        <f>'[101]销售费用-New'!F145</f>
        <v>0</v>
      </c>
      <c r="F383" s="95">
        <f>'[101]销售费用-New'!G145</f>
        <v>0</v>
      </c>
      <c r="G383" s="95">
        <f>'[101]销售费用-New'!H145</f>
        <v>0</v>
      </c>
      <c r="H383" s="198">
        <f>SUM(D383:G383)</f>
        <v>0</v>
      </c>
      <c r="I383" s="95">
        <f>'[101]销售费用-New'!J145</f>
        <v>0</v>
      </c>
      <c r="J383" s="95">
        <f>'[101]销售费用-New'!K145</f>
        <v>0</v>
      </c>
      <c r="K383" s="95">
        <f>'[101]销售费用-New'!L145</f>
        <v>0</v>
      </c>
      <c r="L383" s="95">
        <f>'[101]销售费用-New'!M145</f>
        <v>0</v>
      </c>
      <c r="M383" s="95">
        <f>'[101]销售费用-New'!N145</f>
        <v>0</v>
      </c>
      <c r="N383" s="95">
        <f>'[101]销售费用-New'!O145</f>
        <v>0</v>
      </c>
      <c r="O383" s="201">
        <f t="shared" si="324"/>
        <v>0</v>
      </c>
      <c r="P383" s="95">
        <f>'[101]销售费用-New'!Q145</f>
        <v>0</v>
      </c>
      <c r="Q383" s="95">
        <f>'[101]销售费用-New'!R145</f>
        <v>0</v>
      </c>
      <c r="R383" s="95">
        <f>'[101]销售费用-New'!S145</f>
        <v>0</v>
      </c>
      <c r="S383" s="95">
        <f>'[101]销售费用-New'!T145</f>
        <v>0</v>
      </c>
      <c r="T383" s="95">
        <f>'[101]销售费用-New'!U145</f>
        <v>0</v>
      </c>
      <c r="U383" s="95">
        <f>'[101]销售费用-New'!V145</f>
        <v>0</v>
      </c>
      <c r="V383" s="201">
        <f t="shared" si="325"/>
        <v>0</v>
      </c>
      <c r="W383" s="200">
        <f t="shared" si="326"/>
        <v>0</v>
      </c>
      <c r="X383" s="308">
        <f t="shared" si="320"/>
        <v>0</v>
      </c>
      <c r="Y383" s="95" t="e">
        <f>'C11-酒店专用表'!#REF!*AG383</f>
        <v>#REF!</v>
      </c>
      <c r="Z383" s="95" t="e">
        <f>'C11-酒店专用表'!#REF!*AG383</f>
        <v>#REF!</v>
      </c>
      <c r="AA383" s="198" t="e">
        <f>Y383+Z383</f>
        <v>#REF!</v>
      </c>
      <c r="AB383" s="308">
        <f t="shared" si="321"/>
        <v>0</v>
      </c>
      <c r="AC383" s="95"/>
      <c r="AD383" s="95"/>
      <c r="AE383" s="198">
        <f>AC383+AD383</f>
        <v>0</v>
      </c>
      <c r="AF383" s="308" t="e">
        <f t="shared" si="329"/>
        <v>#REF!</v>
      </c>
      <c r="AG383" s="727">
        <f t="shared" si="319"/>
        <v>0</v>
      </c>
    </row>
    <row r="384" spans="2:33" hidden="1" outlineLevel="2">
      <c r="B384" s="317"/>
      <c r="C384" s="134" t="s">
        <v>1111</v>
      </c>
      <c r="D384" s="95">
        <f>'[101]销售费用-New'!E146</f>
        <v>0</v>
      </c>
      <c r="E384" s="95">
        <f>'[101]销售费用-New'!F146</f>
        <v>0</v>
      </c>
      <c r="F384" s="95">
        <f>'[101]销售费用-New'!G146</f>
        <v>0</v>
      </c>
      <c r="G384" s="95">
        <f>'[101]销售费用-New'!H146</f>
        <v>0</v>
      </c>
      <c r="H384" s="198">
        <f>SUM(D384:G384)</f>
        <v>0</v>
      </c>
      <c r="I384" s="95">
        <f>'[101]销售费用-New'!J146</f>
        <v>0</v>
      </c>
      <c r="J384" s="95">
        <f>'[101]销售费用-New'!K146</f>
        <v>0</v>
      </c>
      <c r="K384" s="95">
        <f>'[101]销售费用-New'!L146</f>
        <v>0</v>
      </c>
      <c r="L384" s="95">
        <f>'[101]销售费用-New'!M146</f>
        <v>0</v>
      </c>
      <c r="M384" s="95">
        <f>'[101]销售费用-New'!N146</f>
        <v>0</v>
      </c>
      <c r="N384" s="95">
        <f>'[101]销售费用-New'!O146</f>
        <v>0</v>
      </c>
      <c r="O384" s="201">
        <f t="shared" si="324"/>
        <v>0</v>
      </c>
      <c r="P384" s="95">
        <f>'[101]销售费用-New'!Q146</f>
        <v>0</v>
      </c>
      <c r="Q384" s="95">
        <f>'[101]销售费用-New'!R146</f>
        <v>0</v>
      </c>
      <c r="R384" s="95">
        <f>'[101]销售费用-New'!S146</f>
        <v>0</v>
      </c>
      <c r="S384" s="95">
        <f>'[101]销售费用-New'!T146</f>
        <v>0</v>
      </c>
      <c r="T384" s="95">
        <f>'[101]销售费用-New'!U146</f>
        <v>0</v>
      </c>
      <c r="U384" s="95">
        <f>'[101]销售费用-New'!V146</f>
        <v>0</v>
      </c>
      <c r="V384" s="201">
        <f t="shared" si="325"/>
        <v>0</v>
      </c>
      <c r="W384" s="200">
        <f t="shared" si="326"/>
        <v>0</v>
      </c>
      <c r="X384" s="308">
        <f t="shared" si="320"/>
        <v>0</v>
      </c>
      <c r="Y384" s="95" t="e">
        <f>'C11-酒店专用表'!#REF!*AG384</f>
        <v>#REF!</v>
      </c>
      <c r="Z384" s="95" t="e">
        <f>'C11-酒店专用表'!#REF!*AG384</f>
        <v>#REF!</v>
      </c>
      <c r="AA384" s="198" t="e">
        <f>Y384+Z384</f>
        <v>#REF!</v>
      </c>
      <c r="AB384" s="308">
        <f t="shared" si="321"/>
        <v>0</v>
      </c>
      <c r="AC384" s="95"/>
      <c r="AD384" s="95"/>
      <c r="AE384" s="198">
        <f>AC384+AD384</f>
        <v>0</v>
      </c>
      <c r="AF384" s="308" t="e">
        <f t="shared" si="329"/>
        <v>#REF!</v>
      </c>
      <c r="AG384" s="727">
        <f t="shared" si="319"/>
        <v>0</v>
      </c>
    </row>
    <row r="385" spans="2:33" s="136" customFormat="1" hidden="1" outlineLevel="2">
      <c r="B385" s="317"/>
      <c r="C385" s="134" t="s">
        <v>1323</v>
      </c>
      <c r="D385" s="95">
        <f>'[101]销售费用-New'!E147</f>
        <v>0</v>
      </c>
      <c r="E385" s="95">
        <f>'[101]销售费用-New'!F147</f>
        <v>0</v>
      </c>
      <c r="F385" s="95">
        <f>'[101]销售费用-New'!G147</f>
        <v>0</v>
      </c>
      <c r="G385" s="95">
        <f>'[101]销售费用-New'!H147</f>
        <v>0</v>
      </c>
      <c r="H385" s="198">
        <f>SUM(D385:G385)</f>
        <v>0</v>
      </c>
      <c r="I385" s="95">
        <f>'[101]销售费用-New'!J147</f>
        <v>0</v>
      </c>
      <c r="J385" s="95">
        <f>'[101]销售费用-New'!K147</f>
        <v>0</v>
      </c>
      <c r="K385" s="95">
        <f>'[101]销售费用-New'!L147</f>
        <v>0</v>
      </c>
      <c r="L385" s="95">
        <f>'[101]销售费用-New'!M147</f>
        <v>0</v>
      </c>
      <c r="M385" s="95">
        <f>'[101]销售费用-New'!N147</f>
        <v>0</v>
      </c>
      <c r="N385" s="95">
        <f>'[101]销售费用-New'!O147</f>
        <v>0</v>
      </c>
      <c r="O385" s="201">
        <f t="shared" si="324"/>
        <v>0</v>
      </c>
      <c r="P385" s="95">
        <f>'[101]销售费用-New'!Q147</f>
        <v>0</v>
      </c>
      <c r="Q385" s="95">
        <f>'[101]销售费用-New'!R147</f>
        <v>0</v>
      </c>
      <c r="R385" s="95">
        <f>'[101]销售费用-New'!S147</f>
        <v>0</v>
      </c>
      <c r="S385" s="95">
        <f>'[101]销售费用-New'!T147</f>
        <v>0</v>
      </c>
      <c r="T385" s="95">
        <f>'[101]销售费用-New'!U147</f>
        <v>0</v>
      </c>
      <c r="U385" s="95">
        <f>'[101]销售费用-New'!V147</f>
        <v>0</v>
      </c>
      <c r="V385" s="201">
        <f t="shared" si="325"/>
        <v>0</v>
      </c>
      <c r="W385" s="200">
        <f t="shared" si="326"/>
        <v>0</v>
      </c>
      <c r="X385" s="308">
        <f t="shared" si="320"/>
        <v>0</v>
      </c>
      <c r="Y385" s="95" t="e">
        <f>'C11-酒店专用表'!#REF!*AG385</f>
        <v>#REF!</v>
      </c>
      <c r="Z385" s="95" t="e">
        <f>'C11-酒店专用表'!#REF!*AG385</f>
        <v>#REF!</v>
      </c>
      <c r="AA385" s="198" t="e">
        <f>Y385+Z385</f>
        <v>#REF!</v>
      </c>
      <c r="AB385" s="308">
        <f t="shared" si="321"/>
        <v>0</v>
      </c>
      <c r="AC385" s="95"/>
      <c r="AD385" s="95"/>
      <c r="AE385" s="198">
        <f>AC385+AD385</f>
        <v>0</v>
      </c>
      <c r="AF385" s="308" t="e">
        <f t="shared" si="329"/>
        <v>#REF!</v>
      </c>
      <c r="AG385" s="727">
        <f t="shared" si="319"/>
        <v>0</v>
      </c>
    </row>
    <row r="386" spans="2:33" s="136" customFormat="1" hidden="1" outlineLevel="2">
      <c r="B386" s="317"/>
      <c r="C386" s="134" t="s">
        <v>683</v>
      </c>
      <c r="D386" s="95">
        <f>'[101]销售费用-New'!E148</f>
        <v>0</v>
      </c>
      <c r="E386" s="95">
        <f>'[101]销售费用-New'!F148</f>
        <v>0</v>
      </c>
      <c r="F386" s="95">
        <f>'[101]销售费用-New'!G148</f>
        <v>0</v>
      </c>
      <c r="G386" s="95">
        <f>'[101]销售费用-New'!H148</f>
        <v>0</v>
      </c>
      <c r="H386" s="198">
        <f>SUM(D386:G386)</f>
        <v>0</v>
      </c>
      <c r="I386" s="95">
        <f>'[101]销售费用-New'!J148</f>
        <v>0</v>
      </c>
      <c r="J386" s="95">
        <f>'[101]销售费用-New'!K148</f>
        <v>0</v>
      </c>
      <c r="K386" s="95">
        <f>'[101]销售费用-New'!L148</f>
        <v>0</v>
      </c>
      <c r="L386" s="95">
        <f>'[101]销售费用-New'!M148</f>
        <v>0</v>
      </c>
      <c r="M386" s="95">
        <f>'[101]销售费用-New'!N148</f>
        <v>0</v>
      </c>
      <c r="N386" s="95">
        <f>'[101]销售费用-New'!O148</f>
        <v>0</v>
      </c>
      <c r="O386" s="201">
        <f t="shared" si="324"/>
        <v>0</v>
      </c>
      <c r="P386" s="95">
        <f>'[101]销售费用-New'!Q148</f>
        <v>0</v>
      </c>
      <c r="Q386" s="95">
        <f>'[101]销售费用-New'!R148</f>
        <v>0</v>
      </c>
      <c r="R386" s="95">
        <f>'[101]销售费用-New'!S148</f>
        <v>0</v>
      </c>
      <c r="S386" s="95">
        <f>'[101]销售费用-New'!T148</f>
        <v>0</v>
      </c>
      <c r="T386" s="95">
        <f>'[101]销售费用-New'!U148</f>
        <v>0</v>
      </c>
      <c r="U386" s="95">
        <f>'[101]销售费用-New'!V148</f>
        <v>0</v>
      </c>
      <c r="V386" s="201">
        <f t="shared" si="325"/>
        <v>0</v>
      </c>
      <c r="W386" s="200">
        <f t="shared" si="326"/>
        <v>0</v>
      </c>
      <c r="X386" s="308">
        <f t="shared" si="320"/>
        <v>0</v>
      </c>
      <c r="Y386" s="95" t="e">
        <f>'C11-酒店专用表'!#REF!*AG386</f>
        <v>#REF!</v>
      </c>
      <c r="Z386" s="95" t="e">
        <f>'C11-酒店专用表'!#REF!*AG386</f>
        <v>#REF!</v>
      </c>
      <c r="AA386" s="198" t="e">
        <f>Y386+Z386</f>
        <v>#REF!</v>
      </c>
      <c r="AB386" s="308">
        <f t="shared" si="321"/>
        <v>0</v>
      </c>
      <c r="AC386" s="95"/>
      <c r="AD386" s="95"/>
      <c r="AE386" s="198">
        <f>AC386+AD386</f>
        <v>0</v>
      </c>
      <c r="AF386" s="308" t="e">
        <f t="shared" si="329"/>
        <v>#REF!</v>
      </c>
      <c r="AG386" s="727">
        <f t="shared" si="319"/>
        <v>0</v>
      </c>
    </row>
    <row r="387" spans="2:33" s="136" customFormat="1" outlineLevel="1" collapsed="1">
      <c r="B387" s="135" t="s">
        <v>977</v>
      </c>
      <c r="C387" s="318" t="s">
        <v>1341</v>
      </c>
      <c r="D387" s="198">
        <f>SUM(D388:D389)</f>
        <v>0</v>
      </c>
      <c r="E387" s="198">
        <f t="shared" ref="E387:W387" si="334">SUM(E388:E389)</f>
        <v>0</v>
      </c>
      <c r="F387" s="198">
        <f t="shared" si="334"/>
        <v>0</v>
      </c>
      <c r="G387" s="198">
        <f t="shared" si="334"/>
        <v>0</v>
      </c>
      <c r="H387" s="198">
        <f t="shared" si="334"/>
        <v>0</v>
      </c>
      <c r="I387" s="198">
        <f t="shared" si="334"/>
        <v>0</v>
      </c>
      <c r="J387" s="198">
        <f t="shared" si="334"/>
        <v>0</v>
      </c>
      <c r="K387" s="198">
        <f t="shared" si="334"/>
        <v>0</v>
      </c>
      <c r="L387" s="198">
        <f t="shared" si="334"/>
        <v>0</v>
      </c>
      <c r="M387" s="198">
        <f t="shared" si="334"/>
        <v>0</v>
      </c>
      <c r="N387" s="198">
        <f t="shared" si="334"/>
        <v>0</v>
      </c>
      <c r="O387" s="198">
        <f t="shared" si="334"/>
        <v>0</v>
      </c>
      <c r="P387" s="198">
        <f t="shared" si="334"/>
        <v>0</v>
      </c>
      <c r="Q387" s="198">
        <f t="shared" si="334"/>
        <v>0</v>
      </c>
      <c r="R387" s="198">
        <f t="shared" si="334"/>
        <v>0</v>
      </c>
      <c r="S387" s="198">
        <f t="shared" si="334"/>
        <v>0</v>
      </c>
      <c r="T387" s="198">
        <f t="shared" si="334"/>
        <v>0</v>
      </c>
      <c r="U387" s="198">
        <f t="shared" si="334"/>
        <v>0</v>
      </c>
      <c r="V387" s="198">
        <f t="shared" si="334"/>
        <v>0</v>
      </c>
      <c r="W387" s="198">
        <f t="shared" si="334"/>
        <v>0</v>
      </c>
      <c r="X387" s="199">
        <f t="shared" si="320"/>
        <v>0</v>
      </c>
      <c r="Y387" s="95" t="e">
        <f>'C11-酒店专用表'!#REF!*AG387</f>
        <v>#REF!</v>
      </c>
      <c r="Z387" s="95" t="e">
        <f>'C11-酒店专用表'!#REF!*AG387</f>
        <v>#REF!</v>
      </c>
      <c r="AA387" s="198">
        <f>SUM(AA388:AA389)</f>
        <v>0</v>
      </c>
      <c r="AB387" s="199">
        <f t="shared" si="321"/>
        <v>0</v>
      </c>
      <c r="AC387" s="198">
        <f>SUM(AC388:AC389)</f>
        <v>0</v>
      </c>
      <c r="AD387" s="198">
        <f>SUM(AD388:AD389)</f>
        <v>0</v>
      </c>
      <c r="AE387" s="198">
        <f>SUM(AE388:AE389)</f>
        <v>0</v>
      </c>
      <c r="AF387" s="199">
        <f t="shared" si="329"/>
        <v>0</v>
      </c>
      <c r="AG387" s="727">
        <f t="shared" si="319"/>
        <v>0</v>
      </c>
    </row>
    <row r="388" spans="2:33" s="136" customFormat="1" hidden="1" outlineLevel="2">
      <c r="B388" s="317"/>
      <c r="C388" s="247" t="s">
        <v>1112</v>
      </c>
      <c r="D388" s="95">
        <f>'[101]销售费用-New'!E150</f>
        <v>0</v>
      </c>
      <c r="E388" s="95">
        <f>'[101]销售费用-New'!F150</f>
        <v>0</v>
      </c>
      <c r="F388" s="95">
        <f>'[101]销售费用-New'!G150</f>
        <v>0</v>
      </c>
      <c r="G388" s="95">
        <f>'[101]销售费用-New'!H150</f>
        <v>0</v>
      </c>
      <c r="H388" s="198">
        <f>SUM(D388:G388)</f>
        <v>0</v>
      </c>
      <c r="I388" s="95">
        <f>'[101]销售费用-New'!J150</f>
        <v>0</v>
      </c>
      <c r="J388" s="95">
        <f>'[101]销售费用-New'!K150</f>
        <v>0</v>
      </c>
      <c r="K388" s="95">
        <f>'[101]销售费用-New'!L150</f>
        <v>0</v>
      </c>
      <c r="L388" s="95">
        <f>'[101]销售费用-New'!M150</f>
        <v>0</v>
      </c>
      <c r="M388" s="95">
        <f>'[101]销售费用-New'!N150</f>
        <v>0</v>
      </c>
      <c r="N388" s="95">
        <f>'[101]销售费用-New'!O150</f>
        <v>0</v>
      </c>
      <c r="O388" s="201">
        <f>SUM(I388:N388)</f>
        <v>0</v>
      </c>
      <c r="P388" s="95">
        <f>'[101]销售费用-New'!Q150</f>
        <v>0</v>
      </c>
      <c r="Q388" s="95">
        <f>'[101]销售费用-New'!R150</f>
        <v>0</v>
      </c>
      <c r="R388" s="95">
        <f>'[101]销售费用-New'!S150</f>
        <v>0</v>
      </c>
      <c r="S388" s="95">
        <f>'[101]销售费用-New'!T150</f>
        <v>0</v>
      </c>
      <c r="T388" s="95">
        <f>'[101]销售费用-New'!U150</f>
        <v>0</v>
      </c>
      <c r="U388" s="95">
        <f>'[101]销售费用-New'!V150</f>
        <v>0</v>
      </c>
      <c r="V388" s="201">
        <f>SUM(P388:U388)</f>
        <v>0</v>
      </c>
      <c r="W388" s="200">
        <f>O388+V388</f>
        <v>0</v>
      </c>
      <c r="X388" s="308">
        <f t="shared" si="320"/>
        <v>0</v>
      </c>
      <c r="Y388" s="95">
        <f t="shared" ref="Y388:Y391" si="335">O388</f>
        <v>0</v>
      </c>
      <c r="Z388" s="95">
        <f t="shared" ref="Z388:Z391" si="336">V388</f>
        <v>0</v>
      </c>
      <c r="AA388" s="198">
        <f>Y388+Z388</f>
        <v>0</v>
      </c>
      <c r="AB388" s="308">
        <f t="shared" si="321"/>
        <v>0</v>
      </c>
      <c r="AC388" s="95"/>
      <c r="AD388" s="95"/>
      <c r="AE388" s="198">
        <f>AC388+AD388</f>
        <v>0</v>
      </c>
      <c r="AF388" s="308">
        <f t="shared" si="329"/>
        <v>0</v>
      </c>
    </row>
    <row r="389" spans="2:33" s="136" customFormat="1" hidden="1" outlineLevel="2">
      <c r="B389" s="317"/>
      <c r="C389" s="247" t="s">
        <v>1343</v>
      </c>
      <c r="D389" s="95">
        <f>'[101]销售费用-New'!E151</f>
        <v>0</v>
      </c>
      <c r="E389" s="95">
        <f>'[101]销售费用-New'!F151</f>
        <v>0</v>
      </c>
      <c r="F389" s="95">
        <f>'[101]销售费用-New'!G151</f>
        <v>0</v>
      </c>
      <c r="G389" s="95">
        <f>'[101]销售费用-New'!H151</f>
        <v>0</v>
      </c>
      <c r="H389" s="198">
        <f>SUM(D389:G389)</f>
        <v>0</v>
      </c>
      <c r="I389" s="95">
        <f>'[101]销售费用-New'!J151</f>
        <v>0</v>
      </c>
      <c r="J389" s="95">
        <f>'[101]销售费用-New'!K151</f>
        <v>0</v>
      </c>
      <c r="K389" s="95">
        <f>'[101]销售费用-New'!L151</f>
        <v>0</v>
      </c>
      <c r="L389" s="95">
        <f>'[101]销售费用-New'!M151</f>
        <v>0</v>
      </c>
      <c r="M389" s="95">
        <f>'[101]销售费用-New'!N151</f>
        <v>0</v>
      </c>
      <c r="N389" s="95">
        <f>'[101]销售费用-New'!O151</f>
        <v>0</v>
      </c>
      <c r="O389" s="201">
        <f>SUM(I389:N389)</f>
        <v>0</v>
      </c>
      <c r="P389" s="95">
        <f>'[101]销售费用-New'!Q151</f>
        <v>0</v>
      </c>
      <c r="Q389" s="95">
        <f>'[101]销售费用-New'!R151</f>
        <v>0</v>
      </c>
      <c r="R389" s="95">
        <f>'[101]销售费用-New'!S151</f>
        <v>0</v>
      </c>
      <c r="S389" s="95">
        <f>'[101]销售费用-New'!T151</f>
        <v>0</v>
      </c>
      <c r="T389" s="95">
        <f>'[101]销售费用-New'!U151</f>
        <v>0</v>
      </c>
      <c r="U389" s="95">
        <f>'[101]销售费用-New'!V151</f>
        <v>0</v>
      </c>
      <c r="V389" s="201">
        <f>SUM(P389:U389)</f>
        <v>0</v>
      </c>
      <c r="W389" s="200">
        <f>O389+V389</f>
        <v>0</v>
      </c>
      <c r="X389" s="308">
        <f t="shared" si="320"/>
        <v>0</v>
      </c>
      <c r="Y389" s="95">
        <f t="shared" si="335"/>
        <v>0</v>
      </c>
      <c r="Z389" s="95">
        <f t="shared" si="336"/>
        <v>0</v>
      </c>
      <c r="AA389" s="198">
        <f>Y389+Z389</f>
        <v>0</v>
      </c>
      <c r="AB389" s="308">
        <f t="shared" si="321"/>
        <v>0</v>
      </c>
      <c r="AC389" s="95"/>
      <c r="AD389" s="95"/>
      <c r="AE389" s="198">
        <f>AC389+AD389</f>
        <v>0</v>
      </c>
      <c r="AF389" s="308">
        <f t="shared" si="329"/>
        <v>0</v>
      </c>
    </row>
    <row r="390" spans="2:33" s="136" customFormat="1" hidden="1" outlineLevel="2">
      <c r="B390" s="135" t="s">
        <v>1497</v>
      </c>
      <c r="C390" s="543" t="s">
        <v>1486</v>
      </c>
      <c r="D390" s="198">
        <f t="shared" ref="D390:W390" si="337">D391</f>
        <v>0</v>
      </c>
      <c r="E390" s="198">
        <f t="shared" si="337"/>
        <v>0</v>
      </c>
      <c r="F390" s="198">
        <f t="shared" si="337"/>
        <v>0</v>
      </c>
      <c r="G390" s="198">
        <f t="shared" si="337"/>
        <v>0</v>
      </c>
      <c r="H390" s="198">
        <f t="shared" si="337"/>
        <v>0</v>
      </c>
      <c r="I390" s="198">
        <f t="shared" si="337"/>
        <v>0</v>
      </c>
      <c r="J390" s="198">
        <f t="shared" si="337"/>
        <v>0</v>
      </c>
      <c r="K390" s="198">
        <f t="shared" si="337"/>
        <v>0</v>
      </c>
      <c r="L390" s="198">
        <f t="shared" si="337"/>
        <v>0</v>
      </c>
      <c r="M390" s="198">
        <f t="shared" si="337"/>
        <v>0</v>
      </c>
      <c r="N390" s="198">
        <f t="shared" si="337"/>
        <v>0</v>
      </c>
      <c r="O390" s="198">
        <f t="shared" si="337"/>
        <v>0</v>
      </c>
      <c r="P390" s="198">
        <f t="shared" si="337"/>
        <v>0</v>
      </c>
      <c r="Q390" s="198">
        <f t="shared" si="337"/>
        <v>0</v>
      </c>
      <c r="R390" s="198">
        <f t="shared" si="337"/>
        <v>0</v>
      </c>
      <c r="S390" s="198">
        <f t="shared" si="337"/>
        <v>0</v>
      </c>
      <c r="T390" s="198">
        <f t="shared" si="337"/>
        <v>0</v>
      </c>
      <c r="U390" s="198">
        <f t="shared" si="337"/>
        <v>0</v>
      </c>
      <c r="V390" s="198">
        <f t="shared" si="337"/>
        <v>0</v>
      </c>
      <c r="W390" s="198">
        <f t="shared" si="337"/>
        <v>0</v>
      </c>
      <c r="X390" s="308">
        <f t="shared" si="320"/>
        <v>0</v>
      </c>
      <c r="Y390" s="95">
        <f t="shared" si="335"/>
        <v>0</v>
      </c>
      <c r="Z390" s="95">
        <f t="shared" si="336"/>
        <v>0</v>
      </c>
      <c r="AA390" s="198">
        <f>AA391</f>
        <v>0</v>
      </c>
      <c r="AB390" s="308">
        <f t="shared" si="321"/>
        <v>0</v>
      </c>
      <c r="AC390" s="198">
        <f>AC391</f>
        <v>0</v>
      </c>
      <c r="AD390" s="198">
        <f>AD391</f>
        <v>0</v>
      </c>
      <c r="AE390" s="198">
        <f>AE391</f>
        <v>0</v>
      </c>
      <c r="AF390" s="308">
        <f t="shared" si="329"/>
        <v>0</v>
      </c>
    </row>
    <row r="391" spans="2:33" s="136" customFormat="1" hidden="1" outlineLevel="2">
      <c r="B391" s="317"/>
      <c r="C391" s="247" t="s">
        <v>1493</v>
      </c>
      <c r="D391" s="95">
        <f>'[101]销售费用-New'!E153</f>
        <v>0</v>
      </c>
      <c r="E391" s="95">
        <f>'[101]销售费用-New'!F153</f>
        <v>0</v>
      </c>
      <c r="F391" s="95">
        <f>'[101]销售费用-New'!G153</f>
        <v>0</v>
      </c>
      <c r="G391" s="95">
        <f>'[101]销售费用-New'!H153</f>
        <v>0</v>
      </c>
      <c r="H391" s="198">
        <f>SUM(D391:G391)</f>
        <v>0</v>
      </c>
      <c r="I391" s="95">
        <f>'[101]销售费用-New'!J153</f>
        <v>0</v>
      </c>
      <c r="J391" s="95">
        <f>'[101]销售费用-New'!K153</f>
        <v>0</v>
      </c>
      <c r="K391" s="95">
        <f>'[101]销售费用-New'!L153</f>
        <v>0</v>
      </c>
      <c r="L391" s="95">
        <f>'[101]销售费用-New'!M153</f>
        <v>0</v>
      </c>
      <c r="M391" s="95">
        <f>'[101]销售费用-New'!N153</f>
        <v>0</v>
      </c>
      <c r="N391" s="95">
        <f>'[101]销售费用-New'!O153</f>
        <v>0</v>
      </c>
      <c r="O391" s="201">
        <f>SUM(I391:N391)</f>
        <v>0</v>
      </c>
      <c r="P391" s="95">
        <f>'[101]销售费用-New'!Q153</f>
        <v>0</v>
      </c>
      <c r="Q391" s="95">
        <f>'[101]销售费用-New'!R153</f>
        <v>0</v>
      </c>
      <c r="R391" s="95">
        <f>'[101]销售费用-New'!S153</f>
        <v>0</v>
      </c>
      <c r="S391" s="95">
        <f>'[101]销售费用-New'!T153</f>
        <v>0</v>
      </c>
      <c r="T391" s="95">
        <f>'[101]销售费用-New'!U153</f>
        <v>0</v>
      </c>
      <c r="U391" s="95">
        <f>'[101]销售费用-New'!V153</f>
        <v>0</v>
      </c>
      <c r="V391" s="201">
        <f>SUM(P391:U391)</f>
        <v>0</v>
      </c>
      <c r="W391" s="200">
        <f>O391+V391</f>
        <v>0</v>
      </c>
      <c r="X391" s="308">
        <f t="shared" si="320"/>
        <v>0</v>
      </c>
      <c r="Y391" s="95">
        <f t="shared" si="335"/>
        <v>0</v>
      </c>
      <c r="Z391" s="95">
        <f t="shared" si="336"/>
        <v>0</v>
      </c>
      <c r="AA391" s="198">
        <f>Y391+Z391</f>
        <v>0</v>
      </c>
      <c r="AB391" s="308">
        <f t="shared" si="321"/>
        <v>0</v>
      </c>
      <c r="AC391" s="95"/>
      <c r="AD391" s="95"/>
      <c r="AE391" s="198">
        <f>AC391+AD391</f>
        <v>0</v>
      </c>
      <c r="AF391" s="308">
        <f t="shared" si="329"/>
        <v>0</v>
      </c>
    </row>
    <row r="392" spans="2:33" s="136" customFormat="1" outlineLevel="1" collapsed="1">
      <c r="B392" s="135" t="s">
        <v>978</v>
      </c>
      <c r="C392" s="135"/>
      <c r="D392" s="198">
        <f>D334+D350+D370+D378+D382+D387+D390</f>
        <v>1824.9031850000001</v>
      </c>
      <c r="E392" s="198">
        <f t="shared" ref="E392:W392" si="338">E334+E350+E370+E378+E382+E387+E390</f>
        <v>195.47291143885329</v>
      </c>
      <c r="F392" s="198">
        <f t="shared" si="338"/>
        <v>185.64347976363729</v>
      </c>
      <c r="G392" s="198">
        <f t="shared" si="338"/>
        <v>157.03694653044892</v>
      </c>
      <c r="H392" s="198">
        <f t="shared" si="338"/>
        <v>2363.0565227329398</v>
      </c>
      <c r="I392" s="198">
        <f t="shared" si="338"/>
        <v>207.22980235262716</v>
      </c>
      <c r="J392" s="198">
        <f t="shared" si="338"/>
        <v>182.78583965900444</v>
      </c>
      <c r="K392" s="198">
        <f t="shared" si="338"/>
        <v>224.04503108569435</v>
      </c>
      <c r="L392" s="198">
        <f t="shared" si="338"/>
        <v>210.12469891615166</v>
      </c>
      <c r="M392" s="198">
        <f t="shared" si="338"/>
        <v>215.17748547765308</v>
      </c>
      <c r="N392" s="198">
        <f t="shared" si="338"/>
        <v>230.85715703063801</v>
      </c>
      <c r="O392" s="198">
        <f t="shared" si="338"/>
        <v>1270.2200145217687</v>
      </c>
      <c r="P392" s="198">
        <f t="shared" si="338"/>
        <v>210.77782492227516</v>
      </c>
      <c r="Q392" s="198">
        <f t="shared" si="338"/>
        <v>191.21036290530859</v>
      </c>
      <c r="R392" s="198">
        <f t="shared" si="338"/>
        <v>196.77932497188982</v>
      </c>
      <c r="S392" s="198">
        <f t="shared" si="338"/>
        <v>199.46081189205165</v>
      </c>
      <c r="T392" s="198">
        <f t="shared" si="338"/>
        <v>205.9711201510427</v>
      </c>
      <c r="U392" s="198">
        <f t="shared" si="338"/>
        <v>185.19024852061932</v>
      </c>
      <c r="V392" s="198">
        <f t="shared" si="338"/>
        <v>1189.3896933631872</v>
      </c>
      <c r="W392" s="198">
        <f t="shared" si="338"/>
        <v>2459.6097078849557</v>
      </c>
      <c r="X392" s="199">
        <f t="shared" si="320"/>
        <v>4.0859448017074751E-2</v>
      </c>
      <c r="Y392" s="198" t="e">
        <f>Y334+Y350+Y370+Y378+Y382+Y387+Y390</f>
        <v>#REF!</v>
      </c>
      <c r="Z392" s="198" t="e">
        <f>Z334+Z350+Z370+Z378+Z382+Z387+Z390</f>
        <v>#REF!</v>
      </c>
      <c r="AA392" s="198" t="e">
        <f>AA334+AA350+AA370+AA378+AA382+AA387+AA390</f>
        <v>#REF!</v>
      </c>
      <c r="AB392" s="199" t="e">
        <f t="shared" si="321"/>
        <v>#REF!</v>
      </c>
      <c r="AC392" s="198" t="e">
        <f>AC334+AC350+AC370+AC378+AC382+AC387+AC390</f>
        <v>#REF!</v>
      </c>
      <c r="AD392" s="198" t="e">
        <f>AD334+AD350+AD370+AD378+AD382+AD387+AD390</f>
        <v>#REF!</v>
      </c>
      <c r="AE392" s="198" t="e">
        <f>AE334+AE350+AE370+AE378+AE382+AE387+AE390</f>
        <v>#REF!</v>
      </c>
      <c r="AF392" s="199" t="e">
        <f t="shared" si="329"/>
        <v>#REF!</v>
      </c>
    </row>
    <row r="393" spans="2:33" s="136" customFormat="1" outlineLevel="1">
      <c r="B393" s="246"/>
      <c r="C393" s="152"/>
      <c r="W393" s="120"/>
      <c r="X393" s="120"/>
      <c r="Y393" s="120"/>
      <c r="Z393" s="120"/>
      <c r="AA393" s="120"/>
      <c r="AB393" s="120"/>
      <c r="AC393" s="120"/>
      <c r="AD393" s="120"/>
      <c r="AE393" s="120"/>
    </row>
    <row r="394" spans="2:33" s="144" customFormat="1" outlineLevel="1">
      <c r="B394" s="246"/>
      <c r="C394" s="246"/>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c r="AA394" s="120"/>
      <c r="AB394" s="120"/>
      <c r="AC394" s="120"/>
      <c r="AD394" s="120"/>
      <c r="AE394" s="120"/>
    </row>
    <row r="395" spans="2:33" s="136" customFormat="1" outlineLevel="1">
      <c r="B395" s="148" t="s">
        <v>669</v>
      </c>
      <c r="C395" s="123"/>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c r="AA395" s="120"/>
      <c r="AB395" s="120"/>
      <c r="AC395" s="120"/>
      <c r="AD395" s="120"/>
      <c r="AE395" s="120"/>
    </row>
    <row r="396" spans="2:33" s="136" customFormat="1" outlineLevel="1">
      <c r="B396" s="149" t="s">
        <v>1169</v>
      </c>
      <c r="C396" s="123"/>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c r="AA396" s="120"/>
      <c r="AB396" s="120"/>
      <c r="AC396" s="120"/>
      <c r="AD396" s="120"/>
      <c r="AE396" s="120"/>
    </row>
    <row r="397" spans="2:33" s="136" customFormat="1" outlineLevel="1">
      <c r="B397" s="780" t="s">
        <v>980</v>
      </c>
      <c r="C397" s="780"/>
    </row>
    <row r="398" spans="2:33" s="136" customFormat="1" outlineLevel="1">
      <c r="B398" s="146" t="s">
        <v>1751</v>
      </c>
      <c r="C398" s="146" t="s">
        <v>1752</v>
      </c>
      <c r="D398" s="95">
        <f>'[101]销售费用-New'!E161</f>
        <v>236.52641</v>
      </c>
      <c r="E398" s="95">
        <f>'[101]销售费用-New'!F161</f>
        <v>27.530357678125</v>
      </c>
      <c r="F398" s="95">
        <f>'[101]销售费用-New'!G161</f>
        <v>27.401816568749997</v>
      </c>
      <c r="G398" s="95">
        <f>'[101]销售费用-New'!H161</f>
        <v>22.2552585</v>
      </c>
      <c r="H398" s="200">
        <f t="shared" ref="H398:H407" si="339">SUM(D398:G398)</f>
        <v>313.713842746875</v>
      </c>
      <c r="I398" s="95">
        <f>'[101]销售费用-New'!J161</f>
        <v>23.838375958339999</v>
      </c>
      <c r="J398" s="95">
        <f>'[101]销售费用-New'!K161</f>
        <v>21.796327393812</v>
      </c>
      <c r="K398" s="95">
        <f>'[101]销售费用-New'!L161</f>
        <v>28.699382608511996</v>
      </c>
      <c r="L398" s="95">
        <f>'[101]销售费用-New'!M161</f>
        <v>28.135517001140002</v>
      </c>
      <c r="M398" s="95">
        <f>'[101]销售费用-New'!N161</f>
        <v>29.483537003515998</v>
      </c>
      <c r="N398" s="95">
        <f>'[101]销售费用-New'!O161</f>
        <v>27.283472997000999</v>
      </c>
      <c r="O398" s="201">
        <f t="shared" ref="O398:O407" si="340">SUM(I398:N398)</f>
        <v>159.23661296232098</v>
      </c>
      <c r="P398" s="95">
        <f>'[101]销售费用-New'!Q161</f>
        <v>25.586542001966997</v>
      </c>
      <c r="Q398" s="95">
        <f>'[101]销售费用-New'!R161</f>
        <v>25.570329997414003</v>
      </c>
      <c r="R398" s="95">
        <f>'[101]销售费用-New'!S161</f>
        <v>28.433745002530003</v>
      </c>
      <c r="S398" s="95">
        <f>'[101]销售费用-New'!T161</f>
        <v>29.639102999800002</v>
      </c>
      <c r="T398" s="95">
        <f>'[101]销售费用-New'!U161</f>
        <v>29.037336999159997</v>
      </c>
      <c r="U398" s="95">
        <f>'[101]销售费用-New'!V161</f>
        <v>22.67731800316</v>
      </c>
      <c r="V398" s="201">
        <f t="shared" ref="V398:V407" si="341">SUM(P398:U398)</f>
        <v>160.944375004031</v>
      </c>
      <c r="W398" s="200">
        <f t="shared" ref="W398:W407" si="342">O398+V398</f>
        <v>320.18098796635195</v>
      </c>
      <c r="X398" s="308">
        <f t="shared" ref="X398:X408" si="343">IF(H398=0,0,W398/H398-1)</f>
        <v>2.0614790736840582E-2</v>
      </c>
      <c r="Y398" s="96" t="e">
        <f>($Y$369+$Y$377)*AG398</f>
        <v>#REF!</v>
      </c>
      <c r="Z398" s="96" t="e">
        <f>($Z$369+$Z$377)*AG398</f>
        <v>#REF!</v>
      </c>
      <c r="AA398" s="198" t="e">
        <f>Y398+Z398</f>
        <v>#REF!</v>
      </c>
      <c r="AB398" s="308" t="e">
        <f t="shared" ref="AB398:AB408" si="344">IF(W398=0,0,AA398/W398-1)</f>
        <v>#REF!</v>
      </c>
      <c r="AC398" s="96" t="e">
        <f>($AC$369+$AC$377)*AG398</f>
        <v>#REF!</v>
      </c>
      <c r="AD398" s="96" t="e">
        <f>($AD$369+$AD$377)*AG398</f>
        <v>#REF!</v>
      </c>
      <c r="AE398" s="198" t="e">
        <f>AC398+AD398</f>
        <v>#REF!</v>
      </c>
      <c r="AF398" s="308" t="e">
        <f t="shared" ref="AF398:AF408" si="345">IF(AA398=0,0,AE398/AA398-1)</f>
        <v>#REF!</v>
      </c>
      <c r="AG398" s="727">
        <f>W398/($W$369+$W$377)</f>
        <v>0.34064206022878551</v>
      </c>
    </row>
    <row r="399" spans="2:33" s="136" customFormat="1" outlineLevel="1">
      <c r="B399" s="146" t="s">
        <v>1753</v>
      </c>
      <c r="C399" s="146" t="s">
        <v>1754</v>
      </c>
      <c r="D399" s="95">
        <f>'[101]销售费用-New'!E162</f>
        <v>448.14656300000001</v>
      </c>
      <c r="E399" s="95">
        <f>'[101]销售费用-New'!F162</f>
        <v>46</v>
      </c>
      <c r="F399" s="95">
        <f>'[101]销售费用-New'!G162</f>
        <v>51.413345110000002</v>
      </c>
      <c r="G399" s="95">
        <f>'[101]销售费用-New'!H162</f>
        <v>31.23</v>
      </c>
      <c r="H399" s="200">
        <f t="shared" si="339"/>
        <v>576.78990811000006</v>
      </c>
      <c r="I399" s="95">
        <f>'[101]销售费用-New'!J162</f>
        <v>45.400098</v>
      </c>
      <c r="J399" s="95">
        <f>'[101]销售费用-New'!K162</f>
        <v>29.332797999999997</v>
      </c>
      <c r="K399" s="95">
        <f>'[101]销售费用-New'!L162</f>
        <v>52.793409000000011</v>
      </c>
      <c r="L399" s="95">
        <f>'[101]销售费用-New'!M162</f>
        <v>48.121223000000001</v>
      </c>
      <c r="M399" s="95">
        <f>'[101]销售费用-New'!N162</f>
        <v>60.816101000000003</v>
      </c>
      <c r="N399" s="95">
        <f>'[101]销售费用-New'!O162</f>
        <v>63.027448999999976</v>
      </c>
      <c r="O399" s="201">
        <f t="shared" si="340"/>
        <v>299.49107800000002</v>
      </c>
      <c r="P399" s="95">
        <f>'[101]销售费用-New'!Q162</f>
        <v>43.517590000000034</v>
      </c>
      <c r="Q399" s="95">
        <f>'[101]销售费用-New'!R162</f>
        <v>31</v>
      </c>
      <c r="R399" s="95">
        <f>'[101]销售费用-New'!S162</f>
        <v>40</v>
      </c>
      <c r="S399" s="95">
        <f>'[101]销售费用-New'!T162</f>
        <v>46</v>
      </c>
      <c r="T399" s="95">
        <f>'[101]销售费用-New'!U162</f>
        <v>51.413345110000002</v>
      </c>
      <c r="U399" s="95">
        <f>'[101]销售费用-New'!V162</f>
        <v>31.23</v>
      </c>
      <c r="V399" s="201">
        <f t="shared" si="341"/>
        <v>243.16093511000003</v>
      </c>
      <c r="W399" s="200">
        <f t="shared" si="342"/>
        <v>542.6520131100001</v>
      </c>
      <c r="X399" s="308">
        <f t="shared" si="343"/>
        <v>-5.9186013000576798E-2</v>
      </c>
      <c r="Y399" s="96" t="e">
        <f t="shared" ref="Y399:Y403" si="346">($Y$369+$Y$377)*AG399</f>
        <v>#REF!</v>
      </c>
      <c r="Z399" s="96" t="e">
        <f t="shared" ref="Z399:Z403" si="347">($Z$369+$Z$377)*AG399</f>
        <v>#REF!</v>
      </c>
      <c r="AA399" s="198" t="e">
        <f t="shared" ref="AA399:AA407" si="348">Y399+Z399</f>
        <v>#REF!</v>
      </c>
      <c r="AB399" s="308" t="e">
        <f t="shared" si="344"/>
        <v>#REF!</v>
      </c>
      <c r="AC399" s="96" t="e">
        <f t="shared" ref="AC399:AC403" si="349">($AC$369+$AC$377)*AG399</f>
        <v>#REF!</v>
      </c>
      <c r="AD399" s="96" t="e">
        <f t="shared" ref="AD399:AD403" si="350">($AD$369+$AD$377)*AG399</f>
        <v>#REF!</v>
      </c>
      <c r="AE399" s="198" t="e">
        <f t="shared" ref="AE399:AE407" si="351">AC399+AD399</f>
        <v>#REF!</v>
      </c>
      <c r="AF399" s="308" t="e">
        <f t="shared" si="345"/>
        <v>#REF!</v>
      </c>
      <c r="AG399" s="727">
        <f t="shared" ref="AG399:AG403" si="352">W399/($W$369+$W$377)</f>
        <v>0.57733003107765535</v>
      </c>
    </row>
    <row r="400" spans="2:33" s="136" customFormat="1" outlineLevel="1">
      <c r="B400" s="146" t="s">
        <v>1755</v>
      </c>
      <c r="C400" s="146" t="s">
        <v>1756</v>
      </c>
      <c r="D400" s="95">
        <f>'[101]销售费用-New'!E163</f>
        <v>3.8316739999999996</v>
      </c>
      <c r="E400" s="95">
        <f>'[101]销售费用-New'!F163</f>
        <v>0.29697928102176113</v>
      </c>
      <c r="F400" s="95">
        <f>'[101]销售费用-New'!G163</f>
        <v>0.27547605034521033</v>
      </c>
      <c r="G400" s="95">
        <f>'[101]销售费用-New'!H163</f>
        <v>0.26381163965154103</v>
      </c>
      <c r="H400" s="200">
        <f t="shared" si="339"/>
        <v>4.6679409710185116</v>
      </c>
      <c r="I400" s="95">
        <f>'[101]销售费用-New'!J163</f>
        <v>0.31462343751382116</v>
      </c>
      <c r="J400" s="95">
        <f>'[101]销售费用-New'!K163</f>
        <v>0.42730288365910762</v>
      </c>
      <c r="K400" s="95">
        <f>'[101]销售费用-New'!L163</f>
        <v>0.31548569585585456</v>
      </c>
      <c r="L400" s="95">
        <f>'[101]销售费用-New'!M163</f>
        <v>0.41430530609930893</v>
      </c>
      <c r="M400" s="95">
        <f>'[101]销售费用-New'!N163</f>
        <v>0.5244388635291114</v>
      </c>
      <c r="N400" s="95">
        <f>'[101]销售费用-New'!O163</f>
        <v>0.5606231040782762</v>
      </c>
      <c r="O400" s="201">
        <f t="shared" si="340"/>
        <v>2.5567792907354798</v>
      </c>
      <c r="P400" s="95">
        <f>'[101]销售费用-New'!Q163</f>
        <v>0.54288387810338568</v>
      </c>
      <c r="Q400" s="95">
        <f>'[101]销售费用-New'!R163</f>
        <v>0.24568409303649477</v>
      </c>
      <c r="R400" s="95">
        <f>'[101]销售费用-New'!S163</f>
        <v>0.29673949484184936</v>
      </c>
      <c r="S400" s="95">
        <f>'[101]销售费用-New'!T163</f>
        <v>0.30339504079580226</v>
      </c>
      <c r="T400" s="95">
        <f>'[101]销售费用-New'!U163</f>
        <v>0.30919356581302165</v>
      </c>
      <c r="U400" s="95">
        <f>'[101]销售费用-New'!V163</f>
        <v>0.26162500791901028</v>
      </c>
      <c r="V400" s="201">
        <f t="shared" si="341"/>
        <v>1.9595210805095642</v>
      </c>
      <c r="W400" s="200">
        <f t="shared" si="342"/>
        <v>4.5163003712450438</v>
      </c>
      <c r="X400" s="308">
        <f t="shared" si="343"/>
        <v>-3.2485543565128006E-2</v>
      </c>
      <c r="Y400" s="96" t="e">
        <f t="shared" si="346"/>
        <v>#REF!</v>
      </c>
      <c r="Z400" s="96" t="e">
        <f t="shared" si="347"/>
        <v>#REF!</v>
      </c>
      <c r="AA400" s="198" t="e">
        <f t="shared" si="348"/>
        <v>#REF!</v>
      </c>
      <c r="AB400" s="308" t="e">
        <f t="shared" si="344"/>
        <v>#REF!</v>
      </c>
      <c r="AC400" s="96" t="e">
        <f t="shared" si="349"/>
        <v>#REF!</v>
      </c>
      <c r="AD400" s="96" t="e">
        <f t="shared" si="350"/>
        <v>#REF!</v>
      </c>
      <c r="AE400" s="198" t="e">
        <f t="shared" si="351"/>
        <v>#REF!</v>
      </c>
      <c r="AF400" s="308" t="e">
        <f t="shared" si="345"/>
        <v>#REF!</v>
      </c>
      <c r="AG400" s="727">
        <f t="shared" si="352"/>
        <v>4.8049132237502389E-3</v>
      </c>
    </row>
    <row r="401" spans="1:33" s="144" customFormat="1" ht="25.5" outlineLevel="1">
      <c r="B401" s="146" t="s">
        <v>1743</v>
      </c>
      <c r="C401" s="146" t="s">
        <v>1757</v>
      </c>
      <c r="D401" s="95">
        <f>'[101]销售费用-New'!E164</f>
        <v>0.58805099999999999</v>
      </c>
      <c r="E401" s="95">
        <f>'[101]销售费用-New'!F164</f>
        <v>0</v>
      </c>
      <c r="F401" s="95">
        <f>'[101]销售费用-New'!G164</f>
        <v>0</v>
      </c>
      <c r="G401" s="95">
        <f>'[101]销售费用-New'!H164</f>
        <v>0</v>
      </c>
      <c r="H401" s="200">
        <f t="shared" si="339"/>
        <v>0.58805099999999999</v>
      </c>
      <c r="I401" s="95">
        <f>'[101]销售费用-New'!J164</f>
        <v>0.144542</v>
      </c>
      <c r="J401" s="95">
        <f>'[101]销售费用-New'!K164</f>
        <v>0.144542</v>
      </c>
      <c r="K401" s="95">
        <f>'[101]销售费用-New'!L164</f>
        <v>0.144542</v>
      </c>
      <c r="L401" s="95">
        <f>'[101]销售费用-New'!M164</f>
        <v>0.144542</v>
      </c>
      <c r="M401" s="95">
        <f>'[101]销售费用-New'!N164</f>
        <v>0.144542</v>
      </c>
      <c r="N401" s="95">
        <f>'[101]销售费用-New'!O164</f>
        <v>0.144542</v>
      </c>
      <c r="O401" s="201">
        <f t="shared" si="340"/>
        <v>0.86725199999999991</v>
      </c>
      <c r="P401" s="95">
        <f>'[101]销售费用-New'!Q164</f>
        <v>0.144542</v>
      </c>
      <c r="Q401" s="95">
        <f>'[101]销售费用-New'!R164</f>
        <v>0.144542</v>
      </c>
      <c r="R401" s="95">
        <f>'[101]销售费用-New'!S164</f>
        <v>0.144542</v>
      </c>
      <c r="S401" s="95">
        <f>'[101]销售费用-New'!T164</f>
        <v>0.144542</v>
      </c>
      <c r="T401" s="95">
        <f>'[101]销售费用-New'!U164</f>
        <v>0.144542</v>
      </c>
      <c r="U401" s="95">
        <f>'[101]销售费用-New'!V164</f>
        <v>0.144542</v>
      </c>
      <c r="V401" s="201">
        <f t="shared" si="341"/>
        <v>0.86725199999999991</v>
      </c>
      <c r="W401" s="200">
        <f t="shared" si="342"/>
        <v>1.7345039999999998</v>
      </c>
      <c r="X401" s="308">
        <f t="shared" si="343"/>
        <v>1.9495809036971279</v>
      </c>
      <c r="Y401" s="96" t="e">
        <f t="shared" si="346"/>
        <v>#REF!</v>
      </c>
      <c r="Z401" s="96" t="e">
        <f t="shared" si="347"/>
        <v>#REF!</v>
      </c>
      <c r="AA401" s="198" t="e">
        <f t="shared" si="348"/>
        <v>#REF!</v>
      </c>
      <c r="AB401" s="308" t="e">
        <f t="shared" si="344"/>
        <v>#REF!</v>
      </c>
      <c r="AC401" s="96" t="e">
        <f t="shared" si="349"/>
        <v>#REF!</v>
      </c>
      <c r="AD401" s="96" t="e">
        <f t="shared" si="350"/>
        <v>#REF!</v>
      </c>
      <c r="AE401" s="198" t="e">
        <f t="shared" si="351"/>
        <v>#REF!</v>
      </c>
      <c r="AF401" s="308" t="e">
        <f t="shared" si="345"/>
        <v>#REF!</v>
      </c>
      <c r="AG401" s="727">
        <f t="shared" si="352"/>
        <v>1.8453469701241651E-3</v>
      </c>
    </row>
    <row r="402" spans="1:33" outlineLevel="1">
      <c r="B402" s="146" t="s">
        <v>1745</v>
      </c>
      <c r="C402" s="146" t="s">
        <v>1758</v>
      </c>
      <c r="D402" s="95">
        <f>'[101]销售费用-New'!E165</f>
        <v>6.984216</v>
      </c>
      <c r="E402" s="95">
        <f>'[101]销售费用-New'!F165</f>
        <v>0.95</v>
      </c>
      <c r="F402" s="95">
        <f>'[101]销售费用-New'!G165</f>
        <v>0.95</v>
      </c>
      <c r="G402" s="95">
        <f>'[101]销售费用-New'!H165</f>
        <v>0.95</v>
      </c>
      <c r="H402" s="200">
        <f t="shared" si="339"/>
        <v>9.8342159999999996</v>
      </c>
      <c r="I402" s="95">
        <f>'[101]销售费用-New'!J165</f>
        <v>0.75</v>
      </c>
      <c r="J402" s="95">
        <f>'[101]销售费用-New'!K165</f>
        <v>0.85</v>
      </c>
      <c r="K402" s="95">
        <f>'[101]销售费用-New'!L165</f>
        <v>0.75</v>
      </c>
      <c r="L402" s="95">
        <f>'[101]销售费用-New'!M165</f>
        <v>0.85</v>
      </c>
      <c r="M402" s="95">
        <f>'[101]销售费用-New'!N165</f>
        <v>1.2</v>
      </c>
      <c r="N402" s="95">
        <f>'[101]销售费用-New'!O165</f>
        <v>0.85</v>
      </c>
      <c r="O402" s="201">
        <f t="shared" si="340"/>
        <v>5.25</v>
      </c>
      <c r="P402" s="95">
        <f>'[101]销售费用-New'!Q165</f>
        <v>0.85</v>
      </c>
      <c r="Q402" s="95">
        <f>'[101]销售费用-New'!R165</f>
        <v>0.95</v>
      </c>
      <c r="R402" s="95">
        <f>'[101]销售费用-New'!S165</f>
        <v>0.95</v>
      </c>
      <c r="S402" s="95">
        <f>'[101]销售费用-New'!T165</f>
        <v>0.95</v>
      </c>
      <c r="T402" s="95">
        <f>'[101]销售费用-New'!U165</f>
        <v>0.95</v>
      </c>
      <c r="U402" s="95">
        <f>'[101]销售费用-New'!V165</f>
        <v>0.95</v>
      </c>
      <c r="V402" s="201">
        <f t="shared" si="341"/>
        <v>5.6000000000000005</v>
      </c>
      <c r="W402" s="200">
        <f t="shared" si="342"/>
        <v>10.850000000000001</v>
      </c>
      <c r="X402" s="308">
        <f t="shared" si="343"/>
        <v>0.10329079613463876</v>
      </c>
      <c r="Y402" s="96" t="e">
        <f t="shared" si="346"/>
        <v>#REF!</v>
      </c>
      <c r="Z402" s="96" t="e">
        <f t="shared" si="347"/>
        <v>#REF!</v>
      </c>
      <c r="AA402" s="198" t="e">
        <f t="shared" si="348"/>
        <v>#REF!</v>
      </c>
      <c r="AB402" s="308" t="e">
        <f t="shared" si="344"/>
        <v>#REF!</v>
      </c>
      <c r="AC402" s="96" t="e">
        <f t="shared" si="349"/>
        <v>#REF!</v>
      </c>
      <c r="AD402" s="96" t="e">
        <f t="shared" si="350"/>
        <v>#REF!</v>
      </c>
      <c r="AE402" s="198" t="e">
        <f t="shared" si="351"/>
        <v>#REF!</v>
      </c>
      <c r="AF402" s="308" t="e">
        <f t="shared" si="345"/>
        <v>#REF!</v>
      </c>
      <c r="AG402" s="727">
        <f t="shared" si="352"/>
        <v>1.1543366072287637E-2</v>
      </c>
    </row>
    <row r="403" spans="1:33" s="136" customFormat="1" ht="25.5" outlineLevel="1">
      <c r="B403" s="146" t="s">
        <v>1759</v>
      </c>
      <c r="C403" s="146" t="s">
        <v>1760</v>
      </c>
      <c r="D403" s="95">
        <f>'[101]销售费用-New'!E166</f>
        <v>49.650143999999997</v>
      </c>
      <c r="E403" s="95">
        <f>'[101]销售费用-New'!F166</f>
        <v>5.0292000000000003</v>
      </c>
      <c r="F403" s="95">
        <f>'[101]销售费用-New'!G166</f>
        <v>5.0292000000000003</v>
      </c>
      <c r="G403" s="95">
        <f>'[101]销售费用-New'!H166</f>
        <v>5.0292000000000003</v>
      </c>
      <c r="H403" s="200">
        <f t="shared" si="339"/>
        <v>64.737744000000006</v>
      </c>
      <c r="I403" s="95">
        <f>'[101]销售费用-New'!J166</f>
        <v>5</v>
      </c>
      <c r="J403" s="95">
        <f>'[101]销售费用-New'!K166</f>
        <v>5</v>
      </c>
      <c r="K403" s="95">
        <f>'[101]销售费用-New'!L166</f>
        <v>5</v>
      </c>
      <c r="L403" s="95">
        <f>'[101]销售费用-New'!M166</f>
        <v>5</v>
      </c>
      <c r="M403" s="95">
        <f>'[101]销售费用-New'!N166</f>
        <v>5</v>
      </c>
      <c r="N403" s="95">
        <f>'[101]销售费用-New'!O166</f>
        <v>5</v>
      </c>
      <c r="O403" s="201">
        <f t="shared" si="340"/>
        <v>30</v>
      </c>
      <c r="P403" s="95">
        <f>'[101]销售费用-New'!Q166</f>
        <v>5</v>
      </c>
      <c r="Q403" s="95">
        <f>'[101]销售费用-New'!R166</f>
        <v>5</v>
      </c>
      <c r="R403" s="95">
        <f>'[101]销售费用-New'!S166</f>
        <v>5</v>
      </c>
      <c r="S403" s="95">
        <f>'[101]销售费用-New'!T166</f>
        <v>5</v>
      </c>
      <c r="T403" s="95">
        <f>'[101]销售费用-New'!U166</f>
        <v>5</v>
      </c>
      <c r="U403" s="95">
        <f>'[101]销售费用-New'!V166</f>
        <v>5</v>
      </c>
      <c r="V403" s="201">
        <f t="shared" si="341"/>
        <v>30</v>
      </c>
      <c r="W403" s="200">
        <f t="shared" si="342"/>
        <v>60</v>
      </c>
      <c r="X403" s="308">
        <f t="shared" si="343"/>
        <v>-7.3183643841527868E-2</v>
      </c>
      <c r="Y403" s="96" t="e">
        <f t="shared" si="346"/>
        <v>#REF!</v>
      </c>
      <c r="Z403" s="96" t="e">
        <f t="shared" si="347"/>
        <v>#REF!</v>
      </c>
      <c r="AA403" s="198" t="e">
        <f t="shared" si="348"/>
        <v>#REF!</v>
      </c>
      <c r="AB403" s="308" t="e">
        <f t="shared" si="344"/>
        <v>#REF!</v>
      </c>
      <c r="AC403" s="96" t="e">
        <f t="shared" si="349"/>
        <v>#REF!</v>
      </c>
      <c r="AD403" s="96" t="e">
        <f t="shared" si="350"/>
        <v>#REF!</v>
      </c>
      <c r="AE403" s="198" t="e">
        <f t="shared" si="351"/>
        <v>#REF!</v>
      </c>
      <c r="AF403" s="308" t="e">
        <f t="shared" si="345"/>
        <v>#REF!</v>
      </c>
      <c r="AG403" s="727">
        <f t="shared" si="352"/>
        <v>6.3834282427397068E-2</v>
      </c>
    </row>
    <row r="404" spans="1:33" s="136" customFormat="1" outlineLevel="1">
      <c r="B404" s="146"/>
      <c r="C404" s="146"/>
      <c r="D404" s="95"/>
      <c r="E404" s="95"/>
      <c r="F404" s="95"/>
      <c r="G404" s="95"/>
      <c r="H404" s="200">
        <f t="shared" si="339"/>
        <v>0</v>
      </c>
      <c r="I404" s="95"/>
      <c r="J404" s="95"/>
      <c r="K404" s="95"/>
      <c r="L404" s="95"/>
      <c r="M404" s="95"/>
      <c r="N404" s="95"/>
      <c r="O404" s="201">
        <f t="shared" si="340"/>
        <v>0</v>
      </c>
      <c r="P404" s="95"/>
      <c r="Q404" s="95"/>
      <c r="R404" s="95"/>
      <c r="S404" s="95"/>
      <c r="T404" s="95"/>
      <c r="U404" s="95"/>
      <c r="V404" s="201">
        <f t="shared" si="341"/>
        <v>0</v>
      </c>
      <c r="W404" s="200">
        <f t="shared" si="342"/>
        <v>0</v>
      </c>
      <c r="X404" s="308">
        <f t="shared" si="343"/>
        <v>0</v>
      </c>
      <c r="Y404" s="96">
        <f t="shared" ref="Y404:Y407" si="353">O404</f>
        <v>0</v>
      </c>
      <c r="Z404" s="96">
        <f t="shared" ref="Z404:Z407" si="354">V404</f>
        <v>0</v>
      </c>
      <c r="AA404" s="198">
        <f t="shared" si="348"/>
        <v>0</v>
      </c>
      <c r="AB404" s="308">
        <f t="shared" si="344"/>
        <v>0</v>
      </c>
      <c r="AC404" s="96">
        <f t="shared" ref="AC404:AC407" si="355">Y404</f>
        <v>0</v>
      </c>
      <c r="AD404" s="96">
        <f t="shared" ref="AD404:AD407" si="356">Z404</f>
        <v>0</v>
      </c>
      <c r="AE404" s="198">
        <f t="shared" si="351"/>
        <v>0</v>
      </c>
      <c r="AF404" s="308">
        <f t="shared" si="345"/>
        <v>0</v>
      </c>
    </row>
    <row r="405" spans="1:33" s="136" customFormat="1" outlineLevel="1">
      <c r="B405" s="146"/>
      <c r="C405" s="146"/>
      <c r="D405" s="95"/>
      <c r="E405" s="95"/>
      <c r="F405" s="95"/>
      <c r="G405" s="95"/>
      <c r="H405" s="200">
        <f t="shared" si="339"/>
        <v>0</v>
      </c>
      <c r="I405" s="95"/>
      <c r="J405" s="95"/>
      <c r="K405" s="95"/>
      <c r="L405" s="95"/>
      <c r="M405" s="95"/>
      <c r="N405" s="95"/>
      <c r="O405" s="201">
        <f t="shared" si="340"/>
        <v>0</v>
      </c>
      <c r="P405" s="95"/>
      <c r="Q405" s="95"/>
      <c r="R405" s="95"/>
      <c r="S405" s="95"/>
      <c r="T405" s="95"/>
      <c r="U405" s="95"/>
      <c r="V405" s="201">
        <f t="shared" si="341"/>
        <v>0</v>
      </c>
      <c r="W405" s="200">
        <f t="shared" si="342"/>
        <v>0</v>
      </c>
      <c r="X405" s="308">
        <f t="shared" si="343"/>
        <v>0</v>
      </c>
      <c r="Y405" s="96">
        <f t="shared" si="353"/>
        <v>0</v>
      </c>
      <c r="Z405" s="96">
        <f t="shared" si="354"/>
        <v>0</v>
      </c>
      <c r="AA405" s="198">
        <f t="shared" si="348"/>
        <v>0</v>
      </c>
      <c r="AB405" s="308">
        <f t="shared" si="344"/>
        <v>0</v>
      </c>
      <c r="AC405" s="96">
        <f t="shared" si="355"/>
        <v>0</v>
      </c>
      <c r="AD405" s="96">
        <f t="shared" si="356"/>
        <v>0</v>
      </c>
      <c r="AE405" s="198">
        <f t="shared" si="351"/>
        <v>0</v>
      </c>
      <c r="AF405" s="308">
        <f t="shared" si="345"/>
        <v>0</v>
      </c>
    </row>
    <row r="406" spans="1:33" s="144" customFormat="1" outlineLevel="1">
      <c r="B406" s="146"/>
      <c r="C406" s="146"/>
      <c r="D406" s="95"/>
      <c r="E406" s="95"/>
      <c r="F406" s="95"/>
      <c r="G406" s="95"/>
      <c r="H406" s="200">
        <f t="shared" si="339"/>
        <v>0</v>
      </c>
      <c r="I406" s="95"/>
      <c r="J406" s="95"/>
      <c r="K406" s="95"/>
      <c r="L406" s="95"/>
      <c r="M406" s="95"/>
      <c r="N406" s="95"/>
      <c r="O406" s="201">
        <f t="shared" si="340"/>
        <v>0</v>
      </c>
      <c r="P406" s="95"/>
      <c r="Q406" s="95"/>
      <c r="R406" s="95"/>
      <c r="S406" s="95"/>
      <c r="T406" s="95"/>
      <c r="U406" s="95"/>
      <c r="V406" s="201">
        <f t="shared" si="341"/>
        <v>0</v>
      </c>
      <c r="W406" s="200">
        <f t="shared" si="342"/>
        <v>0</v>
      </c>
      <c r="X406" s="308">
        <f t="shared" si="343"/>
        <v>0</v>
      </c>
      <c r="Y406" s="96">
        <f t="shared" si="353"/>
        <v>0</v>
      </c>
      <c r="Z406" s="96">
        <f t="shared" si="354"/>
        <v>0</v>
      </c>
      <c r="AA406" s="198">
        <f t="shared" si="348"/>
        <v>0</v>
      </c>
      <c r="AB406" s="308">
        <f t="shared" si="344"/>
        <v>0</v>
      </c>
      <c r="AC406" s="96">
        <f t="shared" si="355"/>
        <v>0</v>
      </c>
      <c r="AD406" s="96">
        <f t="shared" si="356"/>
        <v>0</v>
      </c>
      <c r="AE406" s="198">
        <f t="shared" si="351"/>
        <v>0</v>
      </c>
      <c r="AF406" s="308">
        <f t="shared" si="345"/>
        <v>0</v>
      </c>
    </row>
    <row r="407" spans="1:33" outlineLevel="1">
      <c r="B407" s="146"/>
      <c r="C407" s="146"/>
      <c r="D407" s="95"/>
      <c r="E407" s="95"/>
      <c r="F407" s="95"/>
      <c r="G407" s="95"/>
      <c r="H407" s="200">
        <f t="shared" si="339"/>
        <v>0</v>
      </c>
      <c r="I407" s="95"/>
      <c r="J407" s="95"/>
      <c r="K407" s="95"/>
      <c r="L407" s="95"/>
      <c r="M407" s="95"/>
      <c r="N407" s="95"/>
      <c r="O407" s="201">
        <f t="shared" si="340"/>
        <v>0</v>
      </c>
      <c r="P407" s="95"/>
      <c r="Q407" s="95"/>
      <c r="R407" s="95"/>
      <c r="S407" s="95"/>
      <c r="T407" s="95"/>
      <c r="U407" s="95"/>
      <c r="V407" s="201">
        <f t="shared" si="341"/>
        <v>0</v>
      </c>
      <c r="W407" s="200">
        <f t="shared" si="342"/>
        <v>0</v>
      </c>
      <c r="X407" s="308">
        <f t="shared" si="343"/>
        <v>0</v>
      </c>
      <c r="Y407" s="96">
        <f t="shared" si="353"/>
        <v>0</v>
      </c>
      <c r="Z407" s="96">
        <f t="shared" si="354"/>
        <v>0</v>
      </c>
      <c r="AA407" s="198">
        <f t="shared" si="348"/>
        <v>0</v>
      </c>
      <c r="AB407" s="308">
        <f t="shared" si="344"/>
        <v>0</v>
      </c>
      <c r="AC407" s="96">
        <f t="shared" si="355"/>
        <v>0</v>
      </c>
      <c r="AD407" s="96">
        <f t="shared" si="356"/>
        <v>0</v>
      </c>
      <c r="AE407" s="198">
        <f t="shared" si="351"/>
        <v>0</v>
      </c>
      <c r="AF407" s="308">
        <f t="shared" si="345"/>
        <v>0</v>
      </c>
    </row>
    <row r="408" spans="1:33" outlineLevel="1">
      <c r="B408" s="781" t="s">
        <v>609</v>
      </c>
      <c r="C408" s="781"/>
      <c r="D408" s="198">
        <f t="shared" ref="D408:W408" si="357">SUM(D398:D407)</f>
        <v>745.72705799999983</v>
      </c>
      <c r="E408" s="198">
        <f t="shared" si="357"/>
        <v>79.806536959146769</v>
      </c>
      <c r="F408" s="198">
        <f t="shared" si="357"/>
        <v>85.069837729095212</v>
      </c>
      <c r="G408" s="198">
        <f t="shared" si="357"/>
        <v>59.728270139651549</v>
      </c>
      <c r="H408" s="198">
        <f t="shared" si="357"/>
        <v>970.33170282789354</v>
      </c>
      <c r="I408" s="198">
        <f t="shared" si="357"/>
        <v>75.447639395853813</v>
      </c>
      <c r="J408" s="198">
        <f t="shared" si="357"/>
        <v>57.550970277471109</v>
      </c>
      <c r="K408" s="198">
        <f t="shared" si="357"/>
        <v>87.702819304367864</v>
      </c>
      <c r="L408" s="198">
        <f t="shared" si="357"/>
        <v>82.665587307239306</v>
      </c>
      <c r="M408" s="198">
        <f t="shared" si="357"/>
        <v>97.168618867045126</v>
      </c>
      <c r="N408" s="198">
        <f t="shared" si="357"/>
        <v>96.866087101079245</v>
      </c>
      <c r="O408" s="198">
        <f t="shared" si="357"/>
        <v>497.4017222530565</v>
      </c>
      <c r="P408" s="198">
        <f t="shared" si="357"/>
        <v>75.641557880070408</v>
      </c>
      <c r="Q408" s="198">
        <f t="shared" si="357"/>
        <v>62.910556090450505</v>
      </c>
      <c r="R408" s="198">
        <f t="shared" si="357"/>
        <v>74.825026497371852</v>
      </c>
      <c r="S408" s="198">
        <f t="shared" si="357"/>
        <v>82.037040040595812</v>
      </c>
      <c r="T408" s="198">
        <f t="shared" si="357"/>
        <v>86.854417674973021</v>
      </c>
      <c r="U408" s="198">
        <f t="shared" si="357"/>
        <v>60.263485011079013</v>
      </c>
      <c r="V408" s="198">
        <f t="shared" si="357"/>
        <v>442.53208319454058</v>
      </c>
      <c r="W408" s="198">
        <f t="shared" si="357"/>
        <v>939.93380544759714</v>
      </c>
      <c r="X408" s="209">
        <f t="shared" si="343"/>
        <v>-3.1327325791485561E-2</v>
      </c>
      <c r="Y408" s="198" t="e">
        <f>SUM(Y398:Y407)</f>
        <v>#REF!</v>
      </c>
      <c r="Z408" s="198" t="e">
        <f>SUM(Z398:Z407)</f>
        <v>#REF!</v>
      </c>
      <c r="AA408" s="198" t="e">
        <f>SUM(AA398:AA407)</f>
        <v>#REF!</v>
      </c>
      <c r="AB408" s="209" t="e">
        <f t="shared" si="344"/>
        <v>#REF!</v>
      </c>
      <c r="AC408" s="198" t="e">
        <f>SUM(AC398:AC407)</f>
        <v>#REF!</v>
      </c>
      <c r="AD408" s="198" t="e">
        <f>SUM(AD398:AD407)</f>
        <v>#REF!</v>
      </c>
      <c r="AE408" s="198" t="e">
        <f>SUM(AE398:AE407)</f>
        <v>#REF!</v>
      </c>
      <c r="AF408" s="209" t="e">
        <f t="shared" si="345"/>
        <v>#REF!</v>
      </c>
    </row>
    <row r="409" spans="1:33" outlineLevel="1">
      <c r="B409" s="138"/>
      <c r="C409" s="138"/>
      <c r="D409" s="150"/>
      <c r="E409" s="150"/>
      <c r="F409" s="150"/>
      <c r="G409" s="150"/>
      <c r="H409" s="150"/>
      <c r="I409" s="150"/>
      <c r="J409" s="150"/>
      <c r="K409" s="150"/>
      <c r="L409" s="150"/>
      <c r="M409" s="150"/>
      <c r="N409" s="150"/>
      <c r="O409" s="150"/>
      <c r="P409" s="150"/>
      <c r="Q409" s="150"/>
      <c r="R409" s="150"/>
      <c r="S409" s="150"/>
      <c r="T409" s="150"/>
      <c r="U409" s="150"/>
      <c r="V409" s="150"/>
      <c r="W409" s="150"/>
      <c r="X409" s="136"/>
      <c r="Y409" s="136"/>
      <c r="Z409" s="136"/>
      <c r="AA409" s="150"/>
      <c r="AB409" s="150"/>
      <c r="AC409" s="150"/>
      <c r="AD409" s="150"/>
      <c r="AE409" s="150"/>
      <c r="AF409" s="136"/>
    </row>
    <row r="410" spans="1:33" outlineLevel="1">
      <c r="B410" s="152"/>
      <c r="C410" s="152" t="s">
        <v>611</v>
      </c>
      <c r="D410" s="153">
        <f t="shared" ref="D410:AE410" si="358">D349+D369+D377+D381+D386-D408</f>
        <v>0</v>
      </c>
      <c r="E410" s="153">
        <f t="shared" si="358"/>
        <v>0</v>
      </c>
      <c r="F410" s="153">
        <f t="shared" si="358"/>
        <v>0</v>
      </c>
      <c r="G410" s="153">
        <f t="shared" si="358"/>
        <v>0</v>
      </c>
      <c r="H410" s="153">
        <f t="shared" si="358"/>
        <v>0</v>
      </c>
      <c r="I410" s="153">
        <f t="shared" si="358"/>
        <v>0</v>
      </c>
      <c r="J410" s="153">
        <f t="shared" si="358"/>
        <v>0</v>
      </c>
      <c r="K410" s="153">
        <f t="shared" si="358"/>
        <v>0</v>
      </c>
      <c r="L410" s="153">
        <f t="shared" si="358"/>
        <v>0</v>
      </c>
      <c r="M410" s="153">
        <f t="shared" si="358"/>
        <v>0</v>
      </c>
      <c r="N410" s="153">
        <f t="shared" si="358"/>
        <v>0</v>
      </c>
      <c r="O410" s="153">
        <f t="shared" si="358"/>
        <v>0</v>
      </c>
      <c r="P410" s="153">
        <f t="shared" si="358"/>
        <v>0</v>
      </c>
      <c r="Q410" s="153">
        <f t="shared" si="358"/>
        <v>0</v>
      </c>
      <c r="R410" s="153">
        <f t="shared" si="358"/>
        <v>0</v>
      </c>
      <c r="S410" s="153">
        <f t="shared" si="358"/>
        <v>0</v>
      </c>
      <c r="T410" s="153">
        <f t="shared" si="358"/>
        <v>0</v>
      </c>
      <c r="U410" s="153">
        <f t="shared" si="358"/>
        <v>0</v>
      </c>
      <c r="V410" s="153">
        <f t="shared" si="358"/>
        <v>0</v>
      </c>
      <c r="W410" s="153">
        <f t="shared" si="358"/>
        <v>0</v>
      </c>
      <c r="X410" s="153"/>
      <c r="Y410" s="153" t="e">
        <f>Y349+Y369+Y377+Y381+Y386-Y408</f>
        <v>#REF!</v>
      </c>
      <c r="Z410" s="153" t="e">
        <f t="shared" si="358"/>
        <v>#REF!</v>
      </c>
      <c r="AA410" s="153" t="e">
        <f t="shared" si="358"/>
        <v>#REF!</v>
      </c>
      <c r="AB410" s="153"/>
      <c r="AC410" s="153" t="e">
        <f t="shared" si="358"/>
        <v>#REF!</v>
      </c>
      <c r="AD410" s="153" t="e">
        <f t="shared" si="358"/>
        <v>#REF!</v>
      </c>
      <c r="AE410" s="153" t="e">
        <f t="shared" si="358"/>
        <v>#REF!</v>
      </c>
      <c r="AF410" s="151"/>
    </row>
    <row r="411" spans="1:33">
      <c r="B411" s="152"/>
      <c r="C411" s="152"/>
      <c r="D411" s="153"/>
      <c r="E411" s="153"/>
      <c r="F411" s="153"/>
      <c r="G411" s="153"/>
      <c r="H411" s="153"/>
      <c r="I411" s="153"/>
      <c r="J411" s="153"/>
      <c r="K411" s="153"/>
      <c r="L411" s="153"/>
      <c r="M411" s="153"/>
      <c r="N411" s="153"/>
      <c r="O411" s="153"/>
      <c r="P411" s="153"/>
      <c r="Q411" s="153"/>
      <c r="R411" s="153"/>
      <c r="S411" s="153"/>
      <c r="T411" s="153"/>
      <c r="U411" s="153"/>
      <c r="V411" s="153"/>
      <c r="W411" s="151"/>
      <c r="X411" s="153"/>
      <c r="Y411" s="153"/>
      <c r="Z411" s="153"/>
      <c r="AA411" s="151"/>
      <c r="AB411" s="153"/>
      <c r="AC411" s="153"/>
      <c r="AD411" s="153"/>
      <c r="AE411" s="151"/>
    </row>
    <row r="412" spans="1:33">
      <c r="B412" s="544" t="s">
        <v>1505</v>
      </c>
    </row>
    <row r="413" spans="1:33" s="126" customFormat="1">
      <c r="A413" s="125"/>
      <c r="B413" s="784" t="s">
        <v>942</v>
      </c>
      <c r="C413" s="785"/>
      <c r="D413" s="769" t="s">
        <v>1347</v>
      </c>
      <c r="E413" s="770"/>
      <c r="F413" s="770"/>
      <c r="G413" s="771"/>
      <c r="H413" s="540" t="s">
        <v>1347</v>
      </c>
      <c r="I413" s="772" t="s">
        <v>1466</v>
      </c>
      <c r="J413" s="773"/>
      <c r="K413" s="773"/>
      <c r="L413" s="773"/>
      <c r="M413" s="773"/>
      <c r="N413" s="773"/>
      <c r="O413" s="774"/>
      <c r="P413" s="772" t="s">
        <v>1466</v>
      </c>
      <c r="Q413" s="773"/>
      <c r="R413" s="773"/>
      <c r="S413" s="773"/>
      <c r="T413" s="773"/>
      <c r="U413" s="773"/>
      <c r="V413" s="774"/>
      <c r="W413" s="493" t="s">
        <v>1466</v>
      </c>
      <c r="X413" s="104" t="s">
        <v>722</v>
      </c>
      <c r="Y413" s="493" t="s">
        <v>1457</v>
      </c>
      <c r="Z413" s="493" t="s">
        <v>1457</v>
      </c>
      <c r="AA413" s="493" t="s">
        <v>1458</v>
      </c>
      <c r="AB413" s="104" t="s">
        <v>1480</v>
      </c>
      <c r="AC413" s="493" t="s">
        <v>1456</v>
      </c>
      <c r="AD413" s="493" t="s">
        <v>1456</v>
      </c>
      <c r="AE413" s="493" t="s">
        <v>1457</v>
      </c>
      <c r="AF413" s="104" t="s">
        <v>1478</v>
      </c>
    </row>
    <row r="414" spans="1:33" s="128" customFormat="1">
      <c r="A414" s="127"/>
      <c r="B414" s="786"/>
      <c r="C414" s="787"/>
      <c r="D414" s="100" t="s">
        <v>644</v>
      </c>
      <c r="E414" s="101" t="s">
        <v>645</v>
      </c>
      <c r="F414" s="101" t="s">
        <v>646</v>
      </c>
      <c r="G414" s="101" t="s">
        <v>647</v>
      </c>
      <c r="H414" s="102" t="s">
        <v>648</v>
      </c>
      <c r="I414" s="101" t="s">
        <v>649</v>
      </c>
      <c r="J414" s="101" t="s">
        <v>650</v>
      </c>
      <c r="K414" s="101" t="s">
        <v>651</v>
      </c>
      <c r="L414" s="101" t="s">
        <v>652</v>
      </c>
      <c r="M414" s="101" t="s">
        <v>653</v>
      </c>
      <c r="N414" s="101" t="s">
        <v>654</v>
      </c>
      <c r="O414" s="101" t="s">
        <v>660</v>
      </c>
      <c r="P414" s="101" t="s">
        <v>655</v>
      </c>
      <c r="Q414" s="101" t="s">
        <v>656</v>
      </c>
      <c r="R414" s="101" t="s">
        <v>657</v>
      </c>
      <c r="S414" s="101" t="s">
        <v>658</v>
      </c>
      <c r="T414" s="101" t="s">
        <v>646</v>
      </c>
      <c r="U414" s="101" t="s">
        <v>647</v>
      </c>
      <c r="V414" s="103" t="s">
        <v>661</v>
      </c>
      <c r="W414" s="103" t="s">
        <v>648</v>
      </c>
      <c r="X414" s="104" t="s">
        <v>608</v>
      </c>
      <c r="Y414" s="103" t="s">
        <v>1424</v>
      </c>
      <c r="Z414" s="103" t="s">
        <v>661</v>
      </c>
      <c r="AA414" s="103" t="s">
        <v>648</v>
      </c>
      <c r="AB414" s="104" t="s">
        <v>608</v>
      </c>
      <c r="AC414" s="103" t="s">
        <v>1424</v>
      </c>
      <c r="AD414" s="103" t="s">
        <v>661</v>
      </c>
      <c r="AE414" s="103" t="s">
        <v>648</v>
      </c>
      <c r="AF414" s="104" t="s">
        <v>608</v>
      </c>
    </row>
    <row r="415" spans="1:33" s="132" customFormat="1" hidden="1" outlineLevel="1">
      <c r="A415" s="129"/>
      <c r="B415" s="130" t="s">
        <v>943</v>
      </c>
      <c r="C415" s="131" t="s">
        <v>898</v>
      </c>
      <c r="D415" s="198">
        <f>SUM(D416:D430)</f>
        <v>0</v>
      </c>
      <c r="E415" s="198">
        <f>SUM(E416:E430)</f>
        <v>0</v>
      </c>
      <c r="F415" s="198">
        <f>SUM(F416:F430)</f>
        <v>0</v>
      </c>
      <c r="G415" s="198">
        <f>SUM(G416:G430)</f>
        <v>0</v>
      </c>
      <c r="H415" s="198">
        <f>SUM(H416:H430)</f>
        <v>0</v>
      </c>
      <c r="I415" s="198">
        <f t="shared" ref="I415:W415" si="359">SUM(I416:I430)</f>
        <v>0</v>
      </c>
      <c r="J415" s="198">
        <f t="shared" si="359"/>
        <v>0</v>
      </c>
      <c r="K415" s="198">
        <f t="shared" si="359"/>
        <v>0</v>
      </c>
      <c r="L415" s="198">
        <f t="shared" si="359"/>
        <v>0</v>
      </c>
      <c r="M415" s="198">
        <f t="shared" si="359"/>
        <v>0</v>
      </c>
      <c r="N415" s="198">
        <f t="shared" si="359"/>
        <v>0</v>
      </c>
      <c r="O415" s="198">
        <f t="shared" si="359"/>
        <v>0</v>
      </c>
      <c r="P415" s="198">
        <f t="shared" si="359"/>
        <v>0</v>
      </c>
      <c r="Q415" s="198">
        <f t="shared" si="359"/>
        <v>0</v>
      </c>
      <c r="R415" s="198">
        <f t="shared" si="359"/>
        <v>0</v>
      </c>
      <c r="S415" s="198">
        <f t="shared" si="359"/>
        <v>0</v>
      </c>
      <c r="T415" s="198">
        <f t="shared" si="359"/>
        <v>0</v>
      </c>
      <c r="U415" s="198">
        <f t="shared" si="359"/>
        <v>0</v>
      </c>
      <c r="V415" s="198">
        <f t="shared" si="359"/>
        <v>0</v>
      </c>
      <c r="W415" s="198">
        <f t="shared" si="359"/>
        <v>0</v>
      </c>
      <c r="X415" s="199">
        <f t="shared" ref="X415:X446" si="360">IF(H415=0,0,W415/H415-1)</f>
        <v>0</v>
      </c>
      <c r="Y415" s="198">
        <f>SUM(Y416:Y430)</f>
        <v>0</v>
      </c>
      <c r="Z415" s="198">
        <f>SUM(Z416:Z430)</f>
        <v>0</v>
      </c>
      <c r="AA415" s="198">
        <f>SUM(AA416:AA430)</f>
        <v>0</v>
      </c>
      <c r="AB415" s="199">
        <f t="shared" ref="AB415:AB446" si="361">IF(W415=0,0,AA415/W415-1)</f>
        <v>0</v>
      </c>
      <c r="AC415" s="198">
        <f>SUM(AC416:AC430)</f>
        <v>0</v>
      </c>
      <c r="AD415" s="198">
        <f>SUM(AD416:AD430)</f>
        <v>0</v>
      </c>
      <c r="AE415" s="198">
        <f>SUM(AE416:AE430)</f>
        <v>0</v>
      </c>
      <c r="AF415" s="199">
        <f>IF(AA415=0,0,AE415/AA415-1)</f>
        <v>0</v>
      </c>
    </row>
    <row r="416" spans="1:33" hidden="1" outlineLevel="2">
      <c r="B416" s="133"/>
      <c r="C416" s="134" t="s">
        <v>1279</v>
      </c>
      <c r="D416" s="95"/>
      <c r="E416" s="95"/>
      <c r="F416" s="95"/>
      <c r="G416" s="95"/>
      <c r="H416" s="198">
        <f>SUM(D416:G416)</f>
        <v>0</v>
      </c>
      <c r="I416" s="219"/>
      <c r="J416" s="95"/>
      <c r="K416" s="219"/>
      <c r="L416" s="219"/>
      <c r="M416" s="219"/>
      <c r="N416" s="219"/>
      <c r="O416" s="201">
        <f>SUM(I416:N416)</f>
        <v>0</v>
      </c>
      <c r="P416" s="219"/>
      <c r="Q416" s="95"/>
      <c r="R416" s="219"/>
      <c r="S416" s="219"/>
      <c r="T416" s="219"/>
      <c r="U416" s="219"/>
      <c r="V416" s="201">
        <f>SUM(P416:U416)</f>
        <v>0</v>
      </c>
      <c r="W416" s="200">
        <f>O416+V416</f>
        <v>0</v>
      </c>
      <c r="X416" s="308">
        <f t="shared" si="360"/>
        <v>0</v>
      </c>
      <c r="Y416" s="95"/>
      <c r="Z416" s="95"/>
      <c r="AA416" s="198">
        <f t="shared" ref="AA416:AA430" si="362">Y416+Z416</f>
        <v>0</v>
      </c>
      <c r="AB416" s="308">
        <f t="shared" si="361"/>
        <v>0</v>
      </c>
      <c r="AC416" s="95"/>
      <c r="AD416" s="95"/>
      <c r="AE416" s="198">
        <f t="shared" ref="AE416:AE430" si="363">AC416+AD416</f>
        <v>0</v>
      </c>
      <c r="AF416" s="308">
        <f>IF(AA416=0,0,AE416/AA416-1)</f>
        <v>0</v>
      </c>
    </row>
    <row r="417" spans="2:32" hidden="1" outlineLevel="2">
      <c r="B417" s="133"/>
      <c r="C417" s="134" t="s">
        <v>1280</v>
      </c>
      <c r="D417" s="95"/>
      <c r="E417" s="95"/>
      <c r="F417" s="95"/>
      <c r="G417" s="95"/>
      <c r="H417" s="198">
        <f t="shared" ref="H417:H428" si="364">SUM(D417:G417)</f>
        <v>0</v>
      </c>
      <c r="I417" s="219"/>
      <c r="J417" s="95"/>
      <c r="K417" s="219"/>
      <c r="L417" s="219"/>
      <c r="M417" s="219"/>
      <c r="N417" s="219"/>
      <c r="O417" s="201">
        <f t="shared" ref="O417:O428" si="365">SUM(I417:N417)</f>
        <v>0</v>
      </c>
      <c r="P417" s="219"/>
      <c r="Q417" s="95"/>
      <c r="R417" s="219"/>
      <c r="S417" s="219"/>
      <c r="T417" s="219"/>
      <c r="U417" s="219"/>
      <c r="V417" s="201">
        <f t="shared" ref="V417:V428" si="366">SUM(P417:U417)</f>
        <v>0</v>
      </c>
      <c r="W417" s="200">
        <f t="shared" ref="W417:W428" si="367">O417+V417</f>
        <v>0</v>
      </c>
      <c r="X417" s="308">
        <f t="shared" si="360"/>
        <v>0</v>
      </c>
      <c r="Y417" s="95"/>
      <c r="Z417" s="95"/>
      <c r="AA417" s="198">
        <f t="shared" si="362"/>
        <v>0</v>
      </c>
      <c r="AB417" s="308">
        <f t="shared" si="361"/>
        <v>0</v>
      </c>
      <c r="AC417" s="95"/>
      <c r="AD417" s="95"/>
      <c r="AE417" s="198">
        <f t="shared" si="363"/>
        <v>0</v>
      </c>
      <c r="AF417" s="308">
        <f t="shared" ref="AF417:AF428" si="368">IF(AA417=0,0,AE417/AA417-1)</f>
        <v>0</v>
      </c>
    </row>
    <row r="418" spans="2:32" hidden="1" outlineLevel="2">
      <c r="B418" s="133"/>
      <c r="C418" s="134" t="s">
        <v>1281</v>
      </c>
      <c r="D418" s="95"/>
      <c r="E418" s="95"/>
      <c r="F418" s="95"/>
      <c r="G418" s="95"/>
      <c r="H418" s="198">
        <f t="shared" si="364"/>
        <v>0</v>
      </c>
      <c r="I418" s="219"/>
      <c r="J418" s="95"/>
      <c r="K418" s="219"/>
      <c r="L418" s="219"/>
      <c r="M418" s="219"/>
      <c r="N418" s="219"/>
      <c r="O418" s="201">
        <f t="shared" si="365"/>
        <v>0</v>
      </c>
      <c r="P418" s="219"/>
      <c r="Q418" s="95"/>
      <c r="R418" s="219"/>
      <c r="S418" s="219"/>
      <c r="T418" s="219"/>
      <c r="U418" s="219"/>
      <c r="V418" s="201">
        <f t="shared" si="366"/>
        <v>0</v>
      </c>
      <c r="W418" s="200">
        <f t="shared" si="367"/>
        <v>0</v>
      </c>
      <c r="X418" s="308">
        <f t="shared" si="360"/>
        <v>0</v>
      </c>
      <c r="Y418" s="95"/>
      <c r="Z418" s="95"/>
      <c r="AA418" s="198">
        <f t="shared" si="362"/>
        <v>0</v>
      </c>
      <c r="AB418" s="308">
        <f t="shared" si="361"/>
        <v>0</v>
      </c>
      <c r="AC418" s="95"/>
      <c r="AD418" s="95"/>
      <c r="AE418" s="198">
        <f t="shared" si="363"/>
        <v>0</v>
      </c>
      <c r="AF418" s="308">
        <f t="shared" si="368"/>
        <v>0</v>
      </c>
    </row>
    <row r="419" spans="2:32" hidden="1" outlineLevel="2">
      <c r="B419" s="133"/>
      <c r="C419" s="134" t="s">
        <v>1282</v>
      </c>
      <c r="D419" s="95"/>
      <c r="E419" s="95"/>
      <c r="F419" s="95"/>
      <c r="G419" s="95"/>
      <c r="H419" s="198">
        <f t="shared" si="364"/>
        <v>0</v>
      </c>
      <c r="I419" s="219"/>
      <c r="J419" s="95"/>
      <c r="K419" s="219"/>
      <c r="L419" s="219"/>
      <c r="M419" s="219"/>
      <c r="N419" s="219"/>
      <c r="O419" s="201">
        <f t="shared" si="365"/>
        <v>0</v>
      </c>
      <c r="P419" s="219"/>
      <c r="Q419" s="95"/>
      <c r="R419" s="219"/>
      <c r="S419" s="219"/>
      <c r="T419" s="219"/>
      <c r="U419" s="219"/>
      <c r="V419" s="201">
        <f t="shared" si="366"/>
        <v>0</v>
      </c>
      <c r="W419" s="200">
        <f t="shared" si="367"/>
        <v>0</v>
      </c>
      <c r="X419" s="308">
        <f t="shared" si="360"/>
        <v>0</v>
      </c>
      <c r="Y419" s="95"/>
      <c r="Z419" s="95"/>
      <c r="AA419" s="198">
        <f t="shared" si="362"/>
        <v>0</v>
      </c>
      <c r="AB419" s="308">
        <f t="shared" si="361"/>
        <v>0</v>
      </c>
      <c r="AC419" s="95"/>
      <c r="AD419" s="95"/>
      <c r="AE419" s="198">
        <f t="shared" si="363"/>
        <v>0</v>
      </c>
      <c r="AF419" s="308">
        <f t="shared" si="368"/>
        <v>0</v>
      </c>
    </row>
    <row r="420" spans="2:32" hidden="1" outlineLevel="2">
      <c r="B420" s="133"/>
      <c r="C420" s="134" t="s">
        <v>1283</v>
      </c>
      <c r="D420" s="95"/>
      <c r="E420" s="95"/>
      <c r="F420" s="95"/>
      <c r="G420" s="95"/>
      <c r="H420" s="198">
        <f t="shared" si="364"/>
        <v>0</v>
      </c>
      <c r="I420" s="219"/>
      <c r="J420" s="95"/>
      <c r="K420" s="219"/>
      <c r="L420" s="219"/>
      <c r="M420" s="219"/>
      <c r="N420" s="219"/>
      <c r="O420" s="201">
        <f t="shared" si="365"/>
        <v>0</v>
      </c>
      <c r="P420" s="219"/>
      <c r="Q420" s="95"/>
      <c r="R420" s="219"/>
      <c r="S420" s="219"/>
      <c r="T420" s="219"/>
      <c r="U420" s="219"/>
      <c r="V420" s="201">
        <f t="shared" si="366"/>
        <v>0</v>
      </c>
      <c r="W420" s="200">
        <f t="shared" si="367"/>
        <v>0</v>
      </c>
      <c r="X420" s="308">
        <f t="shared" si="360"/>
        <v>0</v>
      </c>
      <c r="Y420" s="95"/>
      <c r="Z420" s="95"/>
      <c r="AA420" s="198">
        <f t="shared" si="362"/>
        <v>0</v>
      </c>
      <c r="AB420" s="308">
        <f t="shared" si="361"/>
        <v>0</v>
      </c>
      <c r="AC420" s="95"/>
      <c r="AD420" s="95"/>
      <c r="AE420" s="198">
        <f t="shared" si="363"/>
        <v>0</v>
      </c>
      <c r="AF420" s="308">
        <f t="shared" si="368"/>
        <v>0</v>
      </c>
    </row>
    <row r="421" spans="2:32" hidden="1" outlineLevel="2">
      <c r="B421" s="133"/>
      <c r="C421" s="134" t="s">
        <v>1284</v>
      </c>
      <c r="D421" s="95"/>
      <c r="E421" s="95"/>
      <c r="F421" s="95"/>
      <c r="G421" s="95"/>
      <c r="H421" s="198">
        <f t="shared" si="364"/>
        <v>0</v>
      </c>
      <c r="I421" s="219"/>
      <c r="J421" s="95"/>
      <c r="K421" s="219"/>
      <c r="L421" s="219"/>
      <c r="M421" s="219"/>
      <c r="N421" s="219"/>
      <c r="O421" s="201">
        <f t="shared" si="365"/>
        <v>0</v>
      </c>
      <c r="P421" s="219"/>
      <c r="Q421" s="95"/>
      <c r="R421" s="219"/>
      <c r="S421" s="219"/>
      <c r="T421" s="219"/>
      <c r="U421" s="219"/>
      <c r="V421" s="201">
        <f t="shared" si="366"/>
        <v>0</v>
      </c>
      <c r="W421" s="200">
        <f t="shared" si="367"/>
        <v>0</v>
      </c>
      <c r="X421" s="308">
        <f t="shared" si="360"/>
        <v>0</v>
      </c>
      <c r="Y421" s="95"/>
      <c r="Z421" s="95"/>
      <c r="AA421" s="198">
        <f t="shared" si="362"/>
        <v>0</v>
      </c>
      <c r="AB421" s="308">
        <f t="shared" si="361"/>
        <v>0</v>
      </c>
      <c r="AC421" s="95"/>
      <c r="AD421" s="95"/>
      <c r="AE421" s="198">
        <f t="shared" si="363"/>
        <v>0</v>
      </c>
      <c r="AF421" s="308">
        <f t="shared" si="368"/>
        <v>0</v>
      </c>
    </row>
    <row r="422" spans="2:32" hidden="1" outlineLevel="2">
      <c r="B422" s="133"/>
      <c r="C422" s="134" t="s">
        <v>1285</v>
      </c>
      <c r="D422" s="95"/>
      <c r="E422" s="95"/>
      <c r="F422" s="95"/>
      <c r="G422" s="95"/>
      <c r="H422" s="198">
        <f t="shared" si="364"/>
        <v>0</v>
      </c>
      <c r="I422" s="219"/>
      <c r="J422" s="95"/>
      <c r="K422" s="219"/>
      <c r="L422" s="219"/>
      <c r="M422" s="219"/>
      <c r="N422" s="219"/>
      <c r="O422" s="201">
        <f t="shared" si="365"/>
        <v>0</v>
      </c>
      <c r="P422" s="219"/>
      <c r="Q422" s="95"/>
      <c r="R422" s="219"/>
      <c r="S422" s="219"/>
      <c r="T422" s="219"/>
      <c r="U422" s="219"/>
      <c r="V422" s="201">
        <f t="shared" si="366"/>
        <v>0</v>
      </c>
      <c r="W422" s="200">
        <f t="shared" si="367"/>
        <v>0</v>
      </c>
      <c r="X422" s="308">
        <f t="shared" si="360"/>
        <v>0</v>
      </c>
      <c r="Y422" s="95"/>
      <c r="Z422" s="95"/>
      <c r="AA422" s="198">
        <f t="shared" si="362"/>
        <v>0</v>
      </c>
      <c r="AB422" s="308">
        <f t="shared" si="361"/>
        <v>0</v>
      </c>
      <c r="AC422" s="95"/>
      <c r="AD422" s="95"/>
      <c r="AE422" s="198">
        <f t="shared" si="363"/>
        <v>0</v>
      </c>
      <c r="AF422" s="308">
        <f t="shared" si="368"/>
        <v>0</v>
      </c>
    </row>
    <row r="423" spans="2:32" hidden="1" outlineLevel="2">
      <c r="B423" s="133"/>
      <c r="C423" s="134" t="s">
        <v>1286</v>
      </c>
      <c r="D423" s="95"/>
      <c r="E423" s="95"/>
      <c r="F423" s="95"/>
      <c r="G423" s="95"/>
      <c r="H423" s="198">
        <f t="shared" si="364"/>
        <v>0</v>
      </c>
      <c r="I423" s="219"/>
      <c r="J423" s="95"/>
      <c r="K423" s="219"/>
      <c r="L423" s="219"/>
      <c r="M423" s="219"/>
      <c r="N423" s="219"/>
      <c r="O423" s="201">
        <f t="shared" si="365"/>
        <v>0</v>
      </c>
      <c r="P423" s="219"/>
      <c r="Q423" s="95"/>
      <c r="R423" s="219"/>
      <c r="S423" s="219"/>
      <c r="T423" s="219"/>
      <c r="U423" s="219"/>
      <c r="V423" s="201">
        <f t="shared" si="366"/>
        <v>0</v>
      </c>
      <c r="W423" s="200">
        <f t="shared" si="367"/>
        <v>0</v>
      </c>
      <c r="X423" s="308">
        <f t="shared" si="360"/>
        <v>0</v>
      </c>
      <c r="Y423" s="95"/>
      <c r="Z423" s="95"/>
      <c r="AA423" s="198">
        <f t="shared" si="362"/>
        <v>0</v>
      </c>
      <c r="AB423" s="308">
        <f t="shared" si="361"/>
        <v>0</v>
      </c>
      <c r="AC423" s="95"/>
      <c r="AD423" s="95"/>
      <c r="AE423" s="198">
        <f t="shared" si="363"/>
        <v>0</v>
      </c>
      <c r="AF423" s="308">
        <f t="shared" si="368"/>
        <v>0</v>
      </c>
    </row>
    <row r="424" spans="2:32" hidden="1" outlineLevel="2">
      <c r="B424" s="133"/>
      <c r="C424" s="134" t="s">
        <v>1287</v>
      </c>
      <c r="D424" s="95"/>
      <c r="E424" s="95"/>
      <c r="F424" s="95"/>
      <c r="G424" s="95"/>
      <c r="H424" s="198">
        <f t="shared" si="364"/>
        <v>0</v>
      </c>
      <c r="I424" s="219"/>
      <c r="J424" s="95"/>
      <c r="K424" s="219"/>
      <c r="L424" s="219"/>
      <c r="M424" s="219"/>
      <c r="N424" s="219"/>
      <c r="O424" s="201">
        <f t="shared" si="365"/>
        <v>0</v>
      </c>
      <c r="P424" s="219"/>
      <c r="Q424" s="95"/>
      <c r="R424" s="219"/>
      <c r="S424" s="219"/>
      <c r="T424" s="219"/>
      <c r="U424" s="219"/>
      <c r="V424" s="201">
        <f t="shared" si="366"/>
        <v>0</v>
      </c>
      <c r="W424" s="200">
        <f t="shared" si="367"/>
        <v>0</v>
      </c>
      <c r="X424" s="308">
        <f t="shared" si="360"/>
        <v>0</v>
      </c>
      <c r="Y424" s="95"/>
      <c r="Z424" s="95"/>
      <c r="AA424" s="198">
        <f t="shared" si="362"/>
        <v>0</v>
      </c>
      <c r="AB424" s="308">
        <f t="shared" si="361"/>
        <v>0</v>
      </c>
      <c r="AC424" s="95"/>
      <c r="AD424" s="95"/>
      <c r="AE424" s="198">
        <f t="shared" si="363"/>
        <v>0</v>
      </c>
      <c r="AF424" s="308">
        <f t="shared" si="368"/>
        <v>0</v>
      </c>
    </row>
    <row r="425" spans="2:32" hidden="1" outlineLevel="2">
      <c r="B425" s="133"/>
      <c r="C425" s="134" t="s">
        <v>1288</v>
      </c>
      <c r="D425" s="95"/>
      <c r="E425" s="95"/>
      <c r="F425" s="95"/>
      <c r="G425" s="95"/>
      <c r="H425" s="198">
        <f t="shared" si="364"/>
        <v>0</v>
      </c>
      <c r="I425" s="219"/>
      <c r="J425" s="95"/>
      <c r="K425" s="219"/>
      <c r="L425" s="219"/>
      <c r="M425" s="219"/>
      <c r="N425" s="219"/>
      <c r="O425" s="201">
        <f t="shared" si="365"/>
        <v>0</v>
      </c>
      <c r="P425" s="219"/>
      <c r="Q425" s="95"/>
      <c r="R425" s="219"/>
      <c r="S425" s="219"/>
      <c r="T425" s="219"/>
      <c r="U425" s="219"/>
      <c r="V425" s="201">
        <f t="shared" si="366"/>
        <v>0</v>
      </c>
      <c r="W425" s="200">
        <f t="shared" si="367"/>
        <v>0</v>
      </c>
      <c r="X425" s="308">
        <f t="shared" si="360"/>
        <v>0</v>
      </c>
      <c r="Y425" s="95"/>
      <c r="Z425" s="95"/>
      <c r="AA425" s="198">
        <f t="shared" si="362"/>
        <v>0</v>
      </c>
      <c r="AB425" s="308">
        <f t="shared" si="361"/>
        <v>0</v>
      </c>
      <c r="AC425" s="95"/>
      <c r="AD425" s="95"/>
      <c r="AE425" s="198">
        <f t="shared" si="363"/>
        <v>0</v>
      </c>
      <c r="AF425" s="308">
        <f t="shared" si="368"/>
        <v>0</v>
      </c>
    </row>
    <row r="426" spans="2:32" hidden="1" outlineLevel="2">
      <c r="B426" s="133"/>
      <c r="C426" s="134" t="s">
        <v>1289</v>
      </c>
      <c r="D426" s="95"/>
      <c r="E426" s="95"/>
      <c r="F426" s="95"/>
      <c r="G426" s="95"/>
      <c r="H426" s="198">
        <f t="shared" si="364"/>
        <v>0</v>
      </c>
      <c r="I426" s="219"/>
      <c r="J426" s="95"/>
      <c r="K426" s="219"/>
      <c r="L426" s="219"/>
      <c r="M426" s="219"/>
      <c r="N426" s="219"/>
      <c r="O426" s="201">
        <f t="shared" si="365"/>
        <v>0</v>
      </c>
      <c r="P426" s="219"/>
      <c r="Q426" s="95"/>
      <c r="R426" s="219"/>
      <c r="S426" s="219"/>
      <c r="T426" s="219"/>
      <c r="U426" s="219"/>
      <c r="V426" s="201">
        <f t="shared" si="366"/>
        <v>0</v>
      </c>
      <c r="W426" s="200">
        <f t="shared" si="367"/>
        <v>0</v>
      </c>
      <c r="X426" s="308">
        <f t="shared" si="360"/>
        <v>0</v>
      </c>
      <c r="Y426" s="95"/>
      <c r="Z426" s="95"/>
      <c r="AA426" s="198">
        <f t="shared" si="362"/>
        <v>0</v>
      </c>
      <c r="AB426" s="308">
        <f t="shared" si="361"/>
        <v>0</v>
      </c>
      <c r="AC426" s="95"/>
      <c r="AD426" s="95"/>
      <c r="AE426" s="198">
        <f t="shared" si="363"/>
        <v>0</v>
      </c>
      <c r="AF426" s="308">
        <f t="shared" si="368"/>
        <v>0</v>
      </c>
    </row>
    <row r="427" spans="2:32" hidden="1" outlineLevel="2">
      <c r="B427" s="133"/>
      <c r="C427" s="134" t="s">
        <v>1290</v>
      </c>
      <c r="D427" s="95"/>
      <c r="E427" s="95"/>
      <c r="F427" s="95"/>
      <c r="G427" s="95"/>
      <c r="H427" s="198">
        <f t="shared" si="364"/>
        <v>0</v>
      </c>
      <c r="I427" s="219"/>
      <c r="J427" s="95"/>
      <c r="K427" s="219"/>
      <c r="L427" s="219"/>
      <c r="M427" s="219"/>
      <c r="N427" s="219"/>
      <c r="O427" s="201">
        <f t="shared" si="365"/>
        <v>0</v>
      </c>
      <c r="P427" s="219"/>
      <c r="Q427" s="95"/>
      <c r="R427" s="219"/>
      <c r="S427" s="219"/>
      <c r="T427" s="219"/>
      <c r="U427" s="219"/>
      <c r="V427" s="201">
        <f t="shared" si="366"/>
        <v>0</v>
      </c>
      <c r="W427" s="200">
        <f t="shared" si="367"/>
        <v>0</v>
      </c>
      <c r="X427" s="308">
        <f t="shared" si="360"/>
        <v>0</v>
      </c>
      <c r="Y427" s="95"/>
      <c r="Z427" s="95"/>
      <c r="AA427" s="198">
        <f t="shared" si="362"/>
        <v>0</v>
      </c>
      <c r="AB427" s="308">
        <f t="shared" si="361"/>
        <v>0</v>
      </c>
      <c r="AC427" s="95"/>
      <c r="AD427" s="95"/>
      <c r="AE427" s="198">
        <f t="shared" si="363"/>
        <v>0</v>
      </c>
      <c r="AF427" s="308">
        <f t="shared" si="368"/>
        <v>0</v>
      </c>
    </row>
    <row r="428" spans="2:32" hidden="1" outlineLevel="2">
      <c r="B428" s="133"/>
      <c r="C428" s="134" t="s">
        <v>1291</v>
      </c>
      <c r="D428" s="95"/>
      <c r="E428" s="95"/>
      <c r="F428" s="95"/>
      <c r="G428" s="95"/>
      <c r="H428" s="198">
        <f t="shared" si="364"/>
        <v>0</v>
      </c>
      <c r="I428" s="219"/>
      <c r="J428" s="95"/>
      <c r="K428" s="219"/>
      <c r="L428" s="219"/>
      <c r="M428" s="219"/>
      <c r="N428" s="219"/>
      <c r="O428" s="201">
        <f t="shared" si="365"/>
        <v>0</v>
      </c>
      <c r="P428" s="219"/>
      <c r="Q428" s="95"/>
      <c r="R428" s="219"/>
      <c r="S428" s="219"/>
      <c r="T428" s="219"/>
      <c r="U428" s="219"/>
      <c r="V428" s="201">
        <f t="shared" si="366"/>
        <v>0</v>
      </c>
      <c r="W428" s="200">
        <f t="shared" si="367"/>
        <v>0</v>
      </c>
      <c r="X428" s="308">
        <f t="shared" si="360"/>
        <v>0</v>
      </c>
      <c r="Y428" s="95"/>
      <c r="Z428" s="95"/>
      <c r="AA428" s="198">
        <f t="shared" si="362"/>
        <v>0</v>
      </c>
      <c r="AB428" s="308">
        <f t="shared" si="361"/>
        <v>0</v>
      </c>
      <c r="AC428" s="95"/>
      <c r="AD428" s="95"/>
      <c r="AE428" s="198">
        <f t="shared" si="363"/>
        <v>0</v>
      </c>
      <c r="AF428" s="308">
        <f t="shared" si="368"/>
        <v>0</v>
      </c>
    </row>
    <row r="429" spans="2:32" hidden="1" outlineLevel="2">
      <c r="B429" s="133"/>
      <c r="C429" s="134" t="s">
        <v>1292</v>
      </c>
      <c r="D429" s="95"/>
      <c r="E429" s="95"/>
      <c r="F429" s="95"/>
      <c r="G429" s="95"/>
      <c r="H429" s="198">
        <f>SUM(D429:G429)</f>
        <v>0</v>
      </c>
      <c r="I429" s="219"/>
      <c r="J429" s="95"/>
      <c r="K429" s="219"/>
      <c r="L429" s="219"/>
      <c r="M429" s="219"/>
      <c r="N429" s="219"/>
      <c r="O429" s="201">
        <f>SUM(I429:N429)</f>
        <v>0</v>
      </c>
      <c r="P429" s="219"/>
      <c r="Q429" s="95"/>
      <c r="R429" s="219"/>
      <c r="S429" s="219"/>
      <c r="T429" s="219"/>
      <c r="U429" s="219"/>
      <c r="V429" s="201">
        <f>SUM(P429:U429)</f>
        <v>0</v>
      </c>
      <c r="W429" s="200">
        <f>O429+V429</f>
        <v>0</v>
      </c>
      <c r="X429" s="308">
        <f t="shared" si="360"/>
        <v>0</v>
      </c>
      <c r="Y429" s="95"/>
      <c r="Z429" s="95"/>
      <c r="AA429" s="198">
        <f t="shared" si="362"/>
        <v>0</v>
      </c>
      <c r="AB429" s="308">
        <f t="shared" si="361"/>
        <v>0</v>
      </c>
      <c r="AC429" s="95"/>
      <c r="AD429" s="95"/>
      <c r="AE429" s="198">
        <f t="shared" si="363"/>
        <v>0</v>
      </c>
      <c r="AF429" s="308">
        <f>IF(AA429=0,0,AE429/AA429-1)</f>
        <v>0</v>
      </c>
    </row>
    <row r="430" spans="2:32" hidden="1" outlineLevel="2">
      <c r="B430" s="133"/>
      <c r="C430" s="134" t="s">
        <v>1330</v>
      </c>
      <c r="D430" s="95"/>
      <c r="E430" s="95"/>
      <c r="F430" s="95"/>
      <c r="G430" s="95"/>
      <c r="H430" s="198">
        <f>SUM(D430:G430)</f>
        <v>0</v>
      </c>
      <c r="I430" s="219"/>
      <c r="J430" s="95"/>
      <c r="K430" s="219"/>
      <c r="L430" s="219"/>
      <c r="M430" s="219"/>
      <c r="N430" s="219"/>
      <c r="O430" s="201">
        <f>SUM(I430:N430)</f>
        <v>0</v>
      </c>
      <c r="P430" s="219"/>
      <c r="Q430" s="95"/>
      <c r="R430" s="219"/>
      <c r="S430" s="219"/>
      <c r="T430" s="219"/>
      <c r="U430" s="219"/>
      <c r="V430" s="201">
        <f>SUM(P430:U430)</f>
        <v>0</v>
      </c>
      <c r="W430" s="200">
        <f>O430+V430</f>
        <v>0</v>
      </c>
      <c r="X430" s="308">
        <f t="shared" si="360"/>
        <v>0</v>
      </c>
      <c r="Y430" s="95"/>
      <c r="Z430" s="95"/>
      <c r="AA430" s="198">
        <f t="shared" si="362"/>
        <v>0</v>
      </c>
      <c r="AB430" s="308">
        <f t="shared" si="361"/>
        <v>0</v>
      </c>
      <c r="AC430" s="95"/>
      <c r="AD430" s="95"/>
      <c r="AE430" s="198">
        <f t="shared" si="363"/>
        <v>0</v>
      </c>
      <c r="AF430" s="308">
        <f>IF(AA430=0,0,AE430/AA430-1)</f>
        <v>0</v>
      </c>
    </row>
    <row r="431" spans="2:32" s="132" customFormat="1" hidden="1" outlineLevel="1" collapsed="1">
      <c r="B431" s="131" t="s">
        <v>957</v>
      </c>
      <c r="C431" s="131" t="s">
        <v>900</v>
      </c>
      <c r="D431" s="198">
        <f t="shared" ref="D431:W431" si="369">SUM(D432:D450)</f>
        <v>0</v>
      </c>
      <c r="E431" s="198">
        <f t="shared" si="369"/>
        <v>0</v>
      </c>
      <c r="F431" s="198">
        <f t="shared" si="369"/>
        <v>0</v>
      </c>
      <c r="G431" s="198">
        <f t="shared" si="369"/>
        <v>0</v>
      </c>
      <c r="H431" s="198">
        <f t="shared" si="369"/>
        <v>0</v>
      </c>
      <c r="I431" s="198">
        <f t="shared" si="369"/>
        <v>0</v>
      </c>
      <c r="J431" s="198">
        <f t="shared" si="369"/>
        <v>0</v>
      </c>
      <c r="K431" s="198">
        <f t="shared" si="369"/>
        <v>0</v>
      </c>
      <c r="L431" s="198">
        <f t="shared" si="369"/>
        <v>0</v>
      </c>
      <c r="M431" s="198">
        <f t="shared" si="369"/>
        <v>0</v>
      </c>
      <c r="N431" s="198">
        <f t="shared" si="369"/>
        <v>0</v>
      </c>
      <c r="O431" s="198">
        <f t="shared" si="369"/>
        <v>0</v>
      </c>
      <c r="P431" s="198">
        <f t="shared" si="369"/>
        <v>0</v>
      </c>
      <c r="Q431" s="198">
        <f t="shared" si="369"/>
        <v>0</v>
      </c>
      <c r="R431" s="198">
        <f t="shared" si="369"/>
        <v>0</v>
      </c>
      <c r="S431" s="198">
        <f t="shared" si="369"/>
        <v>0</v>
      </c>
      <c r="T431" s="198">
        <f t="shared" si="369"/>
        <v>0</v>
      </c>
      <c r="U431" s="198">
        <f t="shared" si="369"/>
        <v>0</v>
      </c>
      <c r="V431" s="198">
        <f t="shared" si="369"/>
        <v>0</v>
      </c>
      <c r="W431" s="198">
        <f t="shared" si="369"/>
        <v>0</v>
      </c>
      <c r="X431" s="199">
        <f t="shared" si="360"/>
        <v>0</v>
      </c>
      <c r="Y431" s="198">
        <f>SUM(Y432:Y450)</f>
        <v>0</v>
      </c>
      <c r="Z431" s="198">
        <f>SUM(Z432:Z450)</f>
        <v>0</v>
      </c>
      <c r="AA431" s="198">
        <f>SUM(AA432:AA450)</f>
        <v>0</v>
      </c>
      <c r="AB431" s="199">
        <f t="shared" si="361"/>
        <v>0</v>
      </c>
      <c r="AC431" s="198">
        <f>SUM(AC432:AC450)</f>
        <v>0</v>
      </c>
      <c r="AD431" s="198">
        <f>SUM(AD432:AD450)</f>
        <v>0</v>
      </c>
      <c r="AE431" s="198">
        <f>SUM(AE432:AE450)</f>
        <v>0</v>
      </c>
      <c r="AF431" s="199">
        <f>IF(AA431=0,0,AE431/AA431-1)</f>
        <v>0</v>
      </c>
    </row>
    <row r="432" spans="2:32" hidden="1" outlineLevel="2">
      <c r="B432" s="133"/>
      <c r="C432" s="134" t="s">
        <v>1296</v>
      </c>
      <c r="D432" s="95"/>
      <c r="E432" s="95"/>
      <c r="F432" s="95"/>
      <c r="G432" s="95"/>
      <c r="H432" s="198">
        <f t="shared" ref="H432:H450" si="370">SUM(D432:G432)</f>
        <v>0</v>
      </c>
      <c r="I432" s="219"/>
      <c r="J432" s="95"/>
      <c r="K432" s="219"/>
      <c r="L432" s="219"/>
      <c r="M432" s="219"/>
      <c r="N432" s="219"/>
      <c r="O432" s="201">
        <f t="shared" ref="O432:O450" si="371">SUM(I432:N432)</f>
        <v>0</v>
      </c>
      <c r="P432" s="219"/>
      <c r="Q432" s="95"/>
      <c r="R432" s="219"/>
      <c r="S432" s="219"/>
      <c r="T432" s="219"/>
      <c r="U432" s="219"/>
      <c r="V432" s="201">
        <f t="shared" ref="V432:V450" si="372">SUM(P432:U432)</f>
        <v>0</v>
      </c>
      <c r="W432" s="200">
        <f t="shared" ref="W432:W450" si="373">O432+V432</f>
        <v>0</v>
      </c>
      <c r="X432" s="308">
        <f t="shared" si="360"/>
        <v>0</v>
      </c>
      <c r="Y432" s="95"/>
      <c r="Z432" s="95"/>
      <c r="AA432" s="198">
        <f t="shared" ref="AA432:AA450" si="374">Y432+Z432</f>
        <v>0</v>
      </c>
      <c r="AB432" s="308">
        <f t="shared" si="361"/>
        <v>0</v>
      </c>
      <c r="AC432" s="95"/>
      <c r="AD432" s="95"/>
      <c r="AE432" s="198">
        <f t="shared" ref="AE432:AE450" si="375">AC432+AD432</f>
        <v>0</v>
      </c>
      <c r="AF432" s="308">
        <f t="shared" ref="AF432:AF450" si="376">IF(AA432=0,0,AE432/AA432-1)</f>
        <v>0</v>
      </c>
    </row>
    <row r="433" spans="2:32" hidden="1" outlineLevel="2">
      <c r="B433" s="133"/>
      <c r="C433" s="134" t="s">
        <v>1297</v>
      </c>
      <c r="D433" s="95"/>
      <c r="E433" s="95"/>
      <c r="F433" s="95"/>
      <c r="G433" s="95"/>
      <c r="H433" s="198">
        <f t="shared" si="370"/>
        <v>0</v>
      </c>
      <c r="I433" s="219"/>
      <c r="J433" s="95"/>
      <c r="K433" s="219"/>
      <c r="L433" s="219"/>
      <c r="M433" s="219"/>
      <c r="N433" s="219"/>
      <c r="O433" s="201">
        <f t="shared" si="371"/>
        <v>0</v>
      </c>
      <c r="P433" s="219"/>
      <c r="Q433" s="95"/>
      <c r="R433" s="219"/>
      <c r="S433" s="219"/>
      <c r="T433" s="219"/>
      <c r="U433" s="219"/>
      <c r="V433" s="201">
        <f t="shared" si="372"/>
        <v>0</v>
      </c>
      <c r="W433" s="200">
        <f t="shared" si="373"/>
        <v>0</v>
      </c>
      <c r="X433" s="308">
        <f t="shared" si="360"/>
        <v>0</v>
      </c>
      <c r="Y433" s="95"/>
      <c r="Z433" s="95"/>
      <c r="AA433" s="198">
        <f t="shared" si="374"/>
        <v>0</v>
      </c>
      <c r="AB433" s="308">
        <f t="shared" si="361"/>
        <v>0</v>
      </c>
      <c r="AC433" s="95"/>
      <c r="AD433" s="95"/>
      <c r="AE433" s="198">
        <f t="shared" si="375"/>
        <v>0</v>
      </c>
      <c r="AF433" s="308">
        <f t="shared" si="376"/>
        <v>0</v>
      </c>
    </row>
    <row r="434" spans="2:32" hidden="1" outlineLevel="2">
      <c r="B434" s="133"/>
      <c r="C434" s="134" t="s">
        <v>1298</v>
      </c>
      <c r="D434" s="95"/>
      <c r="E434" s="95"/>
      <c r="F434" s="95"/>
      <c r="G434" s="95"/>
      <c r="H434" s="198">
        <f t="shared" si="370"/>
        <v>0</v>
      </c>
      <c r="I434" s="219"/>
      <c r="J434" s="95"/>
      <c r="K434" s="219"/>
      <c r="L434" s="219"/>
      <c r="M434" s="219"/>
      <c r="N434" s="219"/>
      <c r="O434" s="201">
        <f t="shared" si="371"/>
        <v>0</v>
      </c>
      <c r="P434" s="219"/>
      <c r="Q434" s="95"/>
      <c r="R434" s="219"/>
      <c r="S434" s="219"/>
      <c r="T434" s="219"/>
      <c r="U434" s="219"/>
      <c r="V434" s="201">
        <f t="shared" si="372"/>
        <v>0</v>
      </c>
      <c r="W434" s="200">
        <f t="shared" si="373"/>
        <v>0</v>
      </c>
      <c r="X434" s="308">
        <f t="shared" si="360"/>
        <v>0</v>
      </c>
      <c r="Y434" s="95"/>
      <c r="Z434" s="95"/>
      <c r="AA434" s="198">
        <f t="shared" si="374"/>
        <v>0</v>
      </c>
      <c r="AB434" s="308">
        <f t="shared" si="361"/>
        <v>0</v>
      </c>
      <c r="AC434" s="95"/>
      <c r="AD434" s="95"/>
      <c r="AE434" s="198">
        <f t="shared" si="375"/>
        <v>0</v>
      </c>
      <c r="AF434" s="308">
        <f t="shared" si="376"/>
        <v>0</v>
      </c>
    </row>
    <row r="435" spans="2:32" hidden="1" outlineLevel="2">
      <c r="B435" s="133"/>
      <c r="C435" s="134" t="s">
        <v>1299</v>
      </c>
      <c r="D435" s="95"/>
      <c r="E435" s="95"/>
      <c r="F435" s="95"/>
      <c r="G435" s="95"/>
      <c r="H435" s="198">
        <f t="shared" si="370"/>
        <v>0</v>
      </c>
      <c r="I435" s="219"/>
      <c r="J435" s="95"/>
      <c r="K435" s="219"/>
      <c r="L435" s="219"/>
      <c r="M435" s="219"/>
      <c r="N435" s="219"/>
      <c r="O435" s="201">
        <f t="shared" si="371"/>
        <v>0</v>
      </c>
      <c r="P435" s="219"/>
      <c r="Q435" s="95"/>
      <c r="R435" s="219"/>
      <c r="S435" s="219"/>
      <c r="T435" s="219"/>
      <c r="U435" s="219"/>
      <c r="V435" s="201">
        <f t="shared" si="372"/>
        <v>0</v>
      </c>
      <c r="W435" s="200">
        <f t="shared" si="373"/>
        <v>0</v>
      </c>
      <c r="X435" s="308">
        <f t="shared" si="360"/>
        <v>0</v>
      </c>
      <c r="Y435" s="95"/>
      <c r="Z435" s="95"/>
      <c r="AA435" s="198">
        <f t="shared" si="374"/>
        <v>0</v>
      </c>
      <c r="AB435" s="308">
        <f t="shared" si="361"/>
        <v>0</v>
      </c>
      <c r="AC435" s="95"/>
      <c r="AD435" s="95"/>
      <c r="AE435" s="198">
        <f t="shared" si="375"/>
        <v>0</v>
      </c>
      <c r="AF435" s="308">
        <f t="shared" si="376"/>
        <v>0</v>
      </c>
    </row>
    <row r="436" spans="2:32" hidden="1" outlineLevel="2">
      <c r="B436" s="133"/>
      <c r="C436" s="134" t="s">
        <v>1300</v>
      </c>
      <c r="D436" s="95"/>
      <c r="E436" s="95"/>
      <c r="F436" s="95"/>
      <c r="G436" s="95"/>
      <c r="H436" s="198">
        <f t="shared" si="370"/>
        <v>0</v>
      </c>
      <c r="I436" s="219"/>
      <c r="J436" s="95"/>
      <c r="K436" s="219"/>
      <c r="L436" s="219"/>
      <c r="M436" s="219"/>
      <c r="N436" s="219"/>
      <c r="O436" s="201">
        <f t="shared" si="371"/>
        <v>0</v>
      </c>
      <c r="P436" s="219"/>
      <c r="Q436" s="95"/>
      <c r="R436" s="219"/>
      <c r="S436" s="219"/>
      <c r="T436" s="219"/>
      <c r="U436" s="219"/>
      <c r="V436" s="201">
        <f t="shared" si="372"/>
        <v>0</v>
      </c>
      <c r="W436" s="200">
        <f t="shared" si="373"/>
        <v>0</v>
      </c>
      <c r="X436" s="308">
        <f t="shared" si="360"/>
        <v>0</v>
      </c>
      <c r="Y436" s="95"/>
      <c r="Z436" s="95"/>
      <c r="AA436" s="198">
        <f t="shared" si="374"/>
        <v>0</v>
      </c>
      <c r="AB436" s="308">
        <f t="shared" si="361"/>
        <v>0</v>
      </c>
      <c r="AC436" s="95"/>
      <c r="AD436" s="95"/>
      <c r="AE436" s="198">
        <f t="shared" si="375"/>
        <v>0</v>
      </c>
      <c r="AF436" s="308">
        <f t="shared" si="376"/>
        <v>0</v>
      </c>
    </row>
    <row r="437" spans="2:32" hidden="1" outlineLevel="2">
      <c r="B437" s="133"/>
      <c r="C437" s="134" t="s">
        <v>1301</v>
      </c>
      <c r="D437" s="95"/>
      <c r="E437" s="95"/>
      <c r="F437" s="95"/>
      <c r="G437" s="95"/>
      <c r="H437" s="198">
        <f t="shared" si="370"/>
        <v>0</v>
      </c>
      <c r="I437" s="219"/>
      <c r="J437" s="95"/>
      <c r="K437" s="219"/>
      <c r="L437" s="219"/>
      <c r="M437" s="219"/>
      <c r="N437" s="219"/>
      <c r="O437" s="201">
        <f t="shared" si="371"/>
        <v>0</v>
      </c>
      <c r="P437" s="219"/>
      <c r="Q437" s="95"/>
      <c r="R437" s="219"/>
      <c r="S437" s="219"/>
      <c r="T437" s="219"/>
      <c r="U437" s="219"/>
      <c r="V437" s="201">
        <f t="shared" si="372"/>
        <v>0</v>
      </c>
      <c r="W437" s="200">
        <f t="shared" si="373"/>
        <v>0</v>
      </c>
      <c r="X437" s="308">
        <f t="shared" si="360"/>
        <v>0</v>
      </c>
      <c r="Y437" s="95"/>
      <c r="Z437" s="95"/>
      <c r="AA437" s="198">
        <f t="shared" si="374"/>
        <v>0</v>
      </c>
      <c r="AB437" s="308">
        <f t="shared" si="361"/>
        <v>0</v>
      </c>
      <c r="AC437" s="95"/>
      <c r="AD437" s="95"/>
      <c r="AE437" s="198">
        <f t="shared" si="375"/>
        <v>0</v>
      </c>
      <c r="AF437" s="308">
        <f t="shared" si="376"/>
        <v>0</v>
      </c>
    </row>
    <row r="438" spans="2:32" hidden="1" outlineLevel="2">
      <c r="B438" s="133"/>
      <c r="C438" s="134" t="s">
        <v>1302</v>
      </c>
      <c r="D438" s="95"/>
      <c r="E438" s="95"/>
      <c r="F438" s="95"/>
      <c r="G438" s="95"/>
      <c r="H438" s="198">
        <f t="shared" si="370"/>
        <v>0</v>
      </c>
      <c r="I438" s="219"/>
      <c r="J438" s="95"/>
      <c r="K438" s="219"/>
      <c r="L438" s="219"/>
      <c r="M438" s="219"/>
      <c r="N438" s="219"/>
      <c r="O438" s="201">
        <f t="shared" si="371"/>
        <v>0</v>
      </c>
      <c r="P438" s="219"/>
      <c r="Q438" s="95"/>
      <c r="R438" s="219"/>
      <c r="S438" s="219"/>
      <c r="T438" s="219"/>
      <c r="U438" s="219"/>
      <c r="V438" s="201">
        <f t="shared" si="372"/>
        <v>0</v>
      </c>
      <c r="W438" s="200">
        <f t="shared" si="373"/>
        <v>0</v>
      </c>
      <c r="X438" s="308">
        <f t="shared" si="360"/>
        <v>0</v>
      </c>
      <c r="Y438" s="95"/>
      <c r="Z438" s="95"/>
      <c r="AA438" s="198">
        <f t="shared" si="374"/>
        <v>0</v>
      </c>
      <c r="AB438" s="308">
        <f t="shared" si="361"/>
        <v>0</v>
      </c>
      <c r="AC438" s="95"/>
      <c r="AD438" s="95"/>
      <c r="AE438" s="198">
        <f t="shared" si="375"/>
        <v>0</v>
      </c>
      <c r="AF438" s="308">
        <f t="shared" si="376"/>
        <v>0</v>
      </c>
    </row>
    <row r="439" spans="2:32" hidden="1" outlineLevel="2">
      <c r="B439" s="133"/>
      <c r="C439" s="134" t="s">
        <v>1303</v>
      </c>
      <c r="D439" s="95"/>
      <c r="E439" s="95"/>
      <c r="F439" s="95"/>
      <c r="G439" s="95"/>
      <c r="H439" s="198">
        <f t="shared" si="370"/>
        <v>0</v>
      </c>
      <c r="I439" s="219"/>
      <c r="J439" s="95"/>
      <c r="K439" s="219"/>
      <c r="L439" s="219"/>
      <c r="M439" s="219"/>
      <c r="N439" s="219"/>
      <c r="O439" s="201">
        <f t="shared" si="371"/>
        <v>0</v>
      </c>
      <c r="P439" s="219"/>
      <c r="Q439" s="95"/>
      <c r="R439" s="219"/>
      <c r="S439" s="219"/>
      <c r="T439" s="219"/>
      <c r="U439" s="219"/>
      <c r="V439" s="201">
        <f t="shared" si="372"/>
        <v>0</v>
      </c>
      <c r="W439" s="200">
        <f t="shared" si="373"/>
        <v>0</v>
      </c>
      <c r="X439" s="308">
        <f t="shared" si="360"/>
        <v>0</v>
      </c>
      <c r="Y439" s="95"/>
      <c r="Z439" s="95"/>
      <c r="AA439" s="198">
        <f t="shared" si="374"/>
        <v>0</v>
      </c>
      <c r="AB439" s="308">
        <f t="shared" si="361"/>
        <v>0</v>
      </c>
      <c r="AC439" s="95"/>
      <c r="AD439" s="95"/>
      <c r="AE439" s="198">
        <f t="shared" si="375"/>
        <v>0</v>
      </c>
      <c r="AF439" s="308">
        <f t="shared" si="376"/>
        <v>0</v>
      </c>
    </row>
    <row r="440" spans="2:32" hidden="1" outlineLevel="2">
      <c r="B440" s="133"/>
      <c r="C440" s="134" t="s">
        <v>1304</v>
      </c>
      <c r="D440" s="95"/>
      <c r="E440" s="95"/>
      <c r="F440" s="95"/>
      <c r="G440" s="95"/>
      <c r="H440" s="198">
        <f t="shared" si="370"/>
        <v>0</v>
      </c>
      <c r="I440" s="219"/>
      <c r="J440" s="95"/>
      <c r="K440" s="219"/>
      <c r="L440" s="219"/>
      <c r="M440" s="219"/>
      <c r="N440" s="219"/>
      <c r="O440" s="201">
        <f t="shared" si="371"/>
        <v>0</v>
      </c>
      <c r="P440" s="219"/>
      <c r="Q440" s="95"/>
      <c r="R440" s="219"/>
      <c r="S440" s="219"/>
      <c r="T440" s="219"/>
      <c r="U440" s="219"/>
      <c r="V440" s="201">
        <f t="shared" si="372"/>
        <v>0</v>
      </c>
      <c r="W440" s="200">
        <f t="shared" si="373"/>
        <v>0</v>
      </c>
      <c r="X440" s="308">
        <f t="shared" si="360"/>
        <v>0</v>
      </c>
      <c r="Y440" s="95"/>
      <c r="Z440" s="95"/>
      <c r="AA440" s="198">
        <f t="shared" si="374"/>
        <v>0</v>
      </c>
      <c r="AB440" s="308">
        <f t="shared" si="361"/>
        <v>0</v>
      </c>
      <c r="AC440" s="95"/>
      <c r="AD440" s="95"/>
      <c r="AE440" s="198">
        <f t="shared" si="375"/>
        <v>0</v>
      </c>
      <c r="AF440" s="308">
        <f t="shared" si="376"/>
        <v>0</v>
      </c>
    </row>
    <row r="441" spans="2:32" hidden="1" outlineLevel="2">
      <c r="B441" s="133"/>
      <c r="C441" s="134" t="s">
        <v>1305</v>
      </c>
      <c r="D441" s="95"/>
      <c r="E441" s="95"/>
      <c r="F441" s="95"/>
      <c r="G441" s="95"/>
      <c r="H441" s="198">
        <f t="shared" si="370"/>
        <v>0</v>
      </c>
      <c r="I441" s="219"/>
      <c r="J441" s="95"/>
      <c r="K441" s="219"/>
      <c r="L441" s="219"/>
      <c r="M441" s="219"/>
      <c r="N441" s="219"/>
      <c r="O441" s="201">
        <f t="shared" si="371"/>
        <v>0</v>
      </c>
      <c r="P441" s="219"/>
      <c r="Q441" s="95"/>
      <c r="R441" s="219"/>
      <c r="S441" s="219"/>
      <c r="T441" s="219"/>
      <c r="U441" s="219"/>
      <c r="V441" s="201">
        <f t="shared" si="372"/>
        <v>0</v>
      </c>
      <c r="W441" s="200">
        <f t="shared" si="373"/>
        <v>0</v>
      </c>
      <c r="X441" s="308">
        <f t="shared" si="360"/>
        <v>0</v>
      </c>
      <c r="Y441" s="95"/>
      <c r="Z441" s="95"/>
      <c r="AA441" s="198">
        <f t="shared" si="374"/>
        <v>0</v>
      </c>
      <c r="AB441" s="308">
        <f t="shared" si="361"/>
        <v>0</v>
      </c>
      <c r="AC441" s="95"/>
      <c r="AD441" s="95"/>
      <c r="AE441" s="198">
        <f t="shared" si="375"/>
        <v>0</v>
      </c>
      <c r="AF441" s="308">
        <f t="shared" si="376"/>
        <v>0</v>
      </c>
    </row>
    <row r="442" spans="2:32" hidden="1" outlineLevel="2">
      <c r="B442" s="133"/>
      <c r="C442" s="134" t="s">
        <v>1306</v>
      </c>
      <c r="D442" s="95"/>
      <c r="E442" s="95"/>
      <c r="F442" s="95"/>
      <c r="G442" s="95"/>
      <c r="H442" s="198">
        <f t="shared" si="370"/>
        <v>0</v>
      </c>
      <c r="I442" s="219"/>
      <c r="J442" s="95"/>
      <c r="K442" s="219"/>
      <c r="L442" s="219"/>
      <c r="M442" s="219"/>
      <c r="N442" s="219"/>
      <c r="O442" s="201">
        <f t="shared" si="371"/>
        <v>0</v>
      </c>
      <c r="P442" s="219"/>
      <c r="Q442" s="95"/>
      <c r="R442" s="219"/>
      <c r="S442" s="219"/>
      <c r="T442" s="219"/>
      <c r="U442" s="219"/>
      <c r="V442" s="201">
        <f t="shared" si="372"/>
        <v>0</v>
      </c>
      <c r="W442" s="200">
        <f t="shared" si="373"/>
        <v>0</v>
      </c>
      <c r="X442" s="308">
        <f t="shared" si="360"/>
        <v>0</v>
      </c>
      <c r="Y442" s="95"/>
      <c r="Z442" s="95"/>
      <c r="AA442" s="198">
        <f t="shared" si="374"/>
        <v>0</v>
      </c>
      <c r="AB442" s="308">
        <f t="shared" si="361"/>
        <v>0</v>
      </c>
      <c r="AC442" s="95"/>
      <c r="AD442" s="95"/>
      <c r="AE442" s="198">
        <f t="shared" si="375"/>
        <v>0</v>
      </c>
      <c r="AF442" s="308">
        <f t="shared" si="376"/>
        <v>0</v>
      </c>
    </row>
    <row r="443" spans="2:32" hidden="1" outlineLevel="2">
      <c r="B443" s="133"/>
      <c r="C443" s="134" t="s">
        <v>1307</v>
      </c>
      <c r="D443" s="95"/>
      <c r="E443" s="95"/>
      <c r="F443" s="95"/>
      <c r="G443" s="95"/>
      <c r="H443" s="198">
        <f t="shared" si="370"/>
        <v>0</v>
      </c>
      <c r="I443" s="219"/>
      <c r="J443" s="95"/>
      <c r="K443" s="219"/>
      <c r="L443" s="219"/>
      <c r="M443" s="219"/>
      <c r="N443" s="219"/>
      <c r="O443" s="201">
        <f t="shared" si="371"/>
        <v>0</v>
      </c>
      <c r="P443" s="219"/>
      <c r="Q443" s="95"/>
      <c r="R443" s="219"/>
      <c r="S443" s="219"/>
      <c r="T443" s="219"/>
      <c r="U443" s="219"/>
      <c r="V443" s="201">
        <f t="shared" si="372"/>
        <v>0</v>
      </c>
      <c r="W443" s="200">
        <f t="shared" si="373"/>
        <v>0</v>
      </c>
      <c r="X443" s="308">
        <f t="shared" si="360"/>
        <v>0</v>
      </c>
      <c r="Y443" s="95"/>
      <c r="Z443" s="95"/>
      <c r="AA443" s="198">
        <f t="shared" si="374"/>
        <v>0</v>
      </c>
      <c r="AB443" s="308">
        <f t="shared" si="361"/>
        <v>0</v>
      </c>
      <c r="AC443" s="95"/>
      <c r="AD443" s="95"/>
      <c r="AE443" s="198">
        <f t="shared" si="375"/>
        <v>0</v>
      </c>
      <c r="AF443" s="308">
        <f t="shared" si="376"/>
        <v>0</v>
      </c>
    </row>
    <row r="444" spans="2:32" hidden="1" outlineLevel="2">
      <c r="B444" s="133"/>
      <c r="C444" s="134" t="s">
        <v>1308</v>
      </c>
      <c r="D444" s="95"/>
      <c r="E444" s="95"/>
      <c r="F444" s="95"/>
      <c r="G444" s="95"/>
      <c r="H444" s="198">
        <f t="shared" si="370"/>
        <v>0</v>
      </c>
      <c r="I444" s="219"/>
      <c r="J444" s="95"/>
      <c r="K444" s="219"/>
      <c r="L444" s="219"/>
      <c r="M444" s="219"/>
      <c r="N444" s="219"/>
      <c r="O444" s="201">
        <f t="shared" si="371"/>
        <v>0</v>
      </c>
      <c r="P444" s="219"/>
      <c r="Q444" s="95"/>
      <c r="R444" s="219"/>
      <c r="S444" s="219"/>
      <c r="T444" s="219"/>
      <c r="U444" s="219"/>
      <c r="V444" s="201">
        <f t="shared" si="372"/>
        <v>0</v>
      </c>
      <c r="W444" s="200">
        <f t="shared" si="373"/>
        <v>0</v>
      </c>
      <c r="X444" s="308">
        <f t="shared" si="360"/>
        <v>0</v>
      </c>
      <c r="Y444" s="95"/>
      <c r="Z444" s="95"/>
      <c r="AA444" s="198">
        <f t="shared" si="374"/>
        <v>0</v>
      </c>
      <c r="AB444" s="308">
        <f t="shared" si="361"/>
        <v>0</v>
      </c>
      <c r="AC444" s="95"/>
      <c r="AD444" s="95"/>
      <c r="AE444" s="198">
        <f t="shared" si="375"/>
        <v>0</v>
      </c>
      <c r="AF444" s="308">
        <f t="shared" si="376"/>
        <v>0</v>
      </c>
    </row>
    <row r="445" spans="2:32" hidden="1" outlineLevel="2">
      <c r="B445" s="133"/>
      <c r="C445" s="134" t="s">
        <v>1309</v>
      </c>
      <c r="D445" s="95"/>
      <c r="E445" s="95"/>
      <c r="F445" s="95"/>
      <c r="G445" s="95"/>
      <c r="H445" s="198">
        <f t="shared" si="370"/>
        <v>0</v>
      </c>
      <c r="I445" s="219"/>
      <c r="J445" s="95"/>
      <c r="K445" s="219"/>
      <c r="L445" s="219"/>
      <c r="M445" s="219"/>
      <c r="N445" s="219"/>
      <c r="O445" s="201">
        <f t="shared" si="371"/>
        <v>0</v>
      </c>
      <c r="P445" s="219"/>
      <c r="Q445" s="95"/>
      <c r="R445" s="219"/>
      <c r="S445" s="219"/>
      <c r="T445" s="219"/>
      <c r="U445" s="219"/>
      <c r="V445" s="201">
        <f t="shared" si="372"/>
        <v>0</v>
      </c>
      <c r="W445" s="200">
        <f t="shared" si="373"/>
        <v>0</v>
      </c>
      <c r="X445" s="308">
        <f t="shared" si="360"/>
        <v>0</v>
      </c>
      <c r="Y445" s="95"/>
      <c r="Z445" s="95"/>
      <c r="AA445" s="198">
        <f t="shared" si="374"/>
        <v>0</v>
      </c>
      <c r="AB445" s="308">
        <f t="shared" si="361"/>
        <v>0</v>
      </c>
      <c r="AC445" s="95"/>
      <c r="AD445" s="95"/>
      <c r="AE445" s="198">
        <f t="shared" si="375"/>
        <v>0</v>
      </c>
      <c r="AF445" s="308">
        <f t="shared" si="376"/>
        <v>0</v>
      </c>
    </row>
    <row r="446" spans="2:32" hidden="1" outlineLevel="2">
      <c r="B446" s="133"/>
      <c r="C446" s="134" t="s">
        <v>1310</v>
      </c>
      <c r="D446" s="95"/>
      <c r="E446" s="95"/>
      <c r="F446" s="95"/>
      <c r="G446" s="95"/>
      <c r="H446" s="198">
        <f t="shared" si="370"/>
        <v>0</v>
      </c>
      <c r="I446" s="219"/>
      <c r="J446" s="95"/>
      <c r="K446" s="219"/>
      <c r="L446" s="219"/>
      <c r="M446" s="219"/>
      <c r="N446" s="219"/>
      <c r="O446" s="201">
        <f t="shared" si="371"/>
        <v>0</v>
      </c>
      <c r="P446" s="219"/>
      <c r="Q446" s="95"/>
      <c r="R446" s="219"/>
      <c r="S446" s="219"/>
      <c r="T446" s="219"/>
      <c r="U446" s="219"/>
      <c r="V446" s="201">
        <f t="shared" si="372"/>
        <v>0</v>
      </c>
      <c r="W446" s="200">
        <f t="shared" si="373"/>
        <v>0</v>
      </c>
      <c r="X446" s="308">
        <f t="shared" si="360"/>
        <v>0</v>
      </c>
      <c r="Y446" s="95"/>
      <c r="Z446" s="95"/>
      <c r="AA446" s="198">
        <f t="shared" si="374"/>
        <v>0</v>
      </c>
      <c r="AB446" s="308">
        <f t="shared" si="361"/>
        <v>0</v>
      </c>
      <c r="AC446" s="95"/>
      <c r="AD446" s="95"/>
      <c r="AE446" s="198">
        <f t="shared" si="375"/>
        <v>0</v>
      </c>
      <c r="AF446" s="308">
        <f t="shared" si="376"/>
        <v>0</v>
      </c>
    </row>
    <row r="447" spans="2:32" hidden="1" outlineLevel="2">
      <c r="B447" s="133"/>
      <c r="C447" s="134" t="s">
        <v>1313</v>
      </c>
      <c r="D447" s="95"/>
      <c r="E447" s="95"/>
      <c r="F447" s="95"/>
      <c r="G447" s="95"/>
      <c r="H447" s="198">
        <f t="shared" si="370"/>
        <v>0</v>
      </c>
      <c r="I447" s="219"/>
      <c r="J447" s="95"/>
      <c r="K447" s="219"/>
      <c r="L447" s="219"/>
      <c r="M447" s="219"/>
      <c r="N447" s="219"/>
      <c r="O447" s="201">
        <f t="shared" si="371"/>
        <v>0</v>
      </c>
      <c r="P447" s="219"/>
      <c r="Q447" s="95"/>
      <c r="R447" s="219"/>
      <c r="S447" s="219"/>
      <c r="T447" s="219"/>
      <c r="U447" s="219"/>
      <c r="V447" s="201">
        <f t="shared" si="372"/>
        <v>0</v>
      </c>
      <c r="W447" s="200">
        <f t="shared" si="373"/>
        <v>0</v>
      </c>
      <c r="X447" s="308">
        <f t="shared" ref="X447:X473" si="377">IF(H447=0,0,W447/H447-1)</f>
        <v>0</v>
      </c>
      <c r="Y447" s="95"/>
      <c r="Z447" s="95"/>
      <c r="AA447" s="198">
        <f t="shared" si="374"/>
        <v>0</v>
      </c>
      <c r="AB447" s="308">
        <f t="shared" ref="AB447:AB473" si="378">IF(W447=0,0,AA447/W447-1)</f>
        <v>0</v>
      </c>
      <c r="AC447" s="95"/>
      <c r="AD447" s="95"/>
      <c r="AE447" s="198">
        <f t="shared" si="375"/>
        <v>0</v>
      </c>
      <c r="AF447" s="308">
        <f t="shared" si="376"/>
        <v>0</v>
      </c>
    </row>
    <row r="448" spans="2:32" hidden="1" outlineLevel="2">
      <c r="B448" s="133"/>
      <c r="C448" s="134" t="s">
        <v>1314</v>
      </c>
      <c r="D448" s="95"/>
      <c r="E448" s="95"/>
      <c r="F448" s="95"/>
      <c r="G448" s="95"/>
      <c r="H448" s="198">
        <f t="shared" si="370"/>
        <v>0</v>
      </c>
      <c r="I448" s="219"/>
      <c r="J448" s="95"/>
      <c r="K448" s="219"/>
      <c r="L448" s="219"/>
      <c r="M448" s="219"/>
      <c r="N448" s="219"/>
      <c r="O448" s="201">
        <f t="shared" si="371"/>
        <v>0</v>
      </c>
      <c r="P448" s="219"/>
      <c r="Q448" s="95"/>
      <c r="R448" s="219"/>
      <c r="S448" s="219"/>
      <c r="T448" s="219"/>
      <c r="U448" s="219"/>
      <c r="V448" s="201">
        <f t="shared" si="372"/>
        <v>0</v>
      </c>
      <c r="W448" s="200">
        <f t="shared" si="373"/>
        <v>0</v>
      </c>
      <c r="X448" s="308">
        <f t="shared" si="377"/>
        <v>0</v>
      </c>
      <c r="Y448" s="95"/>
      <c r="Z448" s="95"/>
      <c r="AA448" s="198">
        <f t="shared" si="374"/>
        <v>0</v>
      </c>
      <c r="AB448" s="308">
        <f t="shared" si="378"/>
        <v>0</v>
      </c>
      <c r="AC448" s="95"/>
      <c r="AD448" s="95"/>
      <c r="AE448" s="198">
        <f t="shared" si="375"/>
        <v>0</v>
      </c>
      <c r="AF448" s="308">
        <f t="shared" si="376"/>
        <v>0</v>
      </c>
    </row>
    <row r="449" spans="2:32" hidden="1" outlineLevel="2">
      <c r="B449" s="133"/>
      <c r="C449" s="134" t="s">
        <v>1331</v>
      </c>
      <c r="D449" s="95"/>
      <c r="E449" s="95"/>
      <c r="F449" s="95"/>
      <c r="G449" s="95"/>
      <c r="H449" s="198">
        <f t="shared" si="370"/>
        <v>0</v>
      </c>
      <c r="I449" s="219"/>
      <c r="J449" s="95"/>
      <c r="K449" s="219"/>
      <c r="L449" s="219"/>
      <c r="M449" s="219"/>
      <c r="N449" s="219"/>
      <c r="O449" s="201">
        <f t="shared" si="371"/>
        <v>0</v>
      </c>
      <c r="P449" s="219"/>
      <c r="Q449" s="95"/>
      <c r="R449" s="219"/>
      <c r="S449" s="219"/>
      <c r="T449" s="219"/>
      <c r="U449" s="219"/>
      <c r="V449" s="201">
        <f t="shared" si="372"/>
        <v>0</v>
      </c>
      <c r="W449" s="200">
        <f t="shared" si="373"/>
        <v>0</v>
      </c>
      <c r="X449" s="308">
        <f t="shared" si="377"/>
        <v>0</v>
      </c>
      <c r="Y449" s="95"/>
      <c r="Z449" s="95"/>
      <c r="AA449" s="198">
        <f t="shared" si="374"/>
        <v>0</v>
      </c>
      <c r="AB449" s="308">
        <f t="shared" si="378"/>
        <v>0</v>
      </c>
      <c r="AC449" s="95"/>
      <c r="AD449" s="95"/>
      <c r="AE449" s="198">
        <f t="shared" si="375"/>
        <v>0</v>
      </c>
      <c r="AF449" s="308">
        <f t="shared" si="376"/>
        <v>0</v>
      </c>
    </row>
    <row r="450" spans="2:32" hidden="1" outlineLevel="2">
      <c r="B450" s="133"/>
      <c r="C450" s="134" t="s">
        <v>906</v>
      </c>
      <c r="D450" s="95"/>
      <c r="E450" s="95"/>
      <c r="F450" s="95"/>
      <c r="G450" s="95"/>
      <c r="H450" s="198">
        <f t="shared" si="370"/>
        <v>0</v>
      </c>
      <c r="I450" s="219"/>
      <c r="J450" s="95"/>
      <c r="K450" s="219"/>
      <c r="L450" s="219"/>
      <c r="M450" s="219"/>
      <c r="N450" s="219"/>
      <c r="O450" s="201">
        <f t="shared" si="371"/>
        <v>0</v>
      </c>
      <c r="P450" s="219"/>
      <c r="Q450" s="95"/>
      <c r="R450" s="219"/>
      <c r="S450" s="219"/>
      <c r="T450" s="219"/>
      <c r="U450" s="219"/>
      <c r="V450" s="201">
        <f t="shared" si="372"/>
        <v>0</v>
      </c>
      <c r="W450" s="200">
        <f t="shared" si="373"/>
        <v>0</v>
      </c>
      <c r="X450" s="308">
        <f t="shared" si="377"/>
        <v>0</v>
      </c>
      <c r="Y450" s="95"/>
      <c r="Z450" s="95"/>
      <c r="AA450" s="198">
        <f t="shared" si="374"/>
        <v>0</v>
      </c>
      <c r="AB450" s="308">
        <f t="shared" si="378"/>
        <v>0</v>
      </c>
      <c r="AC450" s="95"/>
      <c r="AD450" s="95"/>
      <c r="AE450" s="198">
        <f t="shared" si="375"/>
        <v>0</v>
      </c>
      <c r="AF450" s="308">
        <f t="shared" si="376"/>
        <v>0</v>
      </c>
    </row>
    <row r="451" spans="2:32" s="132" customFormat="1" hidden="1" outlineLevel="1" collapsed="1">
      <c r="B451" s="135" t="s">
        <v>974</v>
      </c>
      <c r="C451" s="131" t="s">
        <v>1332</v>
      </c>
      <c r="D451" s="198">
        <f t="shared" ref="D451:W451" si="379">SUM(D452:D458)</f>
        <v>0</v>
      </c>
      <c r="E451" s="198">
        <f t="shared" si="379"/>
        <v>0</v>
      </c>
      <c r="F451" s="198">
        <f t="shared" si="379"/>
        <v>0</v>
      </c>
      <c r="G451" s="198">
        <f t="shared" si="379"/>
        <v>0</v>
      </c>
      <c r="H451" s="198">
        <f t="shared" si="379"/>
        <v>0</v>
      </c>
      <c r="I451" s="198">
        <f t="shared" si="379"/>
        <v>0</v>
      </c>
      <c r="J451" s="198">
        <f t="shared" si="379"/>
        <v>0</v>
      </c>
      <c r="K451" s="198">
        <f t="shared" si="379"/>
        <v>0</v>
      </c>
      <c r="L451" s="198">
        <f t="shared" si="379"/>
        <v>0</v>
      </c>
      <c r="M451" s="198">
        <f t="shared" si="379"/>
        <v>0</v>
      </c>
      <c r="N451" s="198">
        <f t="shared" si="379"/>
        <v>0</v>
      </c>
      <c r="O451" s="198">
        <f t="shared" si="379"/>
        <v>0</v>
      </c>
      <c r="P451" s="198">
        <f t="shared" si="379"/>
        <v>0</v>
      </c>
      <c r="Q451" s="198">
        <f t="shared" si="379"/>
        <v>0</v>
      </c>
      <c r="R451" s="198">
        <f t="shared" si="379"/>
        <v>0</v>
      </c>
      <c r="S451" s="198">
        <f t="shared" si="379"/>
        <v>0</v>
      </c>
      <c r="T451" s="198">
        <f t="shared" si="379"/>
        <v>0</v>
      </c>
      <c r="U451" s="198">
        <f t="shared" si="379"/>
        <v>0</v>
      </c>
      <c r="V451" s="198">
        <f t="shared" si="379"/>
        <v>0</v>
      </c>
      <c r="W451" s="198">
        <f t="shared" si="379"/>
        <v>0</v>
      </c>
      <c r="X451" s="199">
        <f t="shared" si="377"/>
        <v>0</v>
      </c>
      <c r="Y451" s="198">
        <f>SUM(Y452:Y458)</f>
        <v>0</v>
      </c>
      <c r="Z451" s="198">
        <f>SUM(Z452:Z458)</f>
        <v>0</v>
      </c>
      <c r="AA451" s="198">
        <f>SUM(AA452:AA458)</f>
        <v>0</v>
      </c>
      <c r="AB451" s="199">
        <f t="shared" si="378"/>
        <v>0</v>
      </c>
      <c r="AC451" s="198">
        <f>SUM(AC452:AC458)</f>
        <v>0</v>
      </c>
      <c r="AD451" s="198">
        <f>SUM(AD452:AD458)</f>
        <v>0</v>
      </c>
      <c r="AE451" s="198">
        <f>SUM(AE452:AE458)</f>
        <v>0</v>
      </c>
      <c r="AF451" s="199">
        <f>IF(AA451=0,0,AE451/AA451-1)</f>
        <v>0</v>
      </c>
    </row>
    <row r="452" spans="2:32" hidden="1" outlineLevel="2">
      <c r="B452" s="133"/>
      <c r="C452" s="134" t="s">
        <v>1333</v>
      </c>
      <c r="D452" s="95"/>
      <c r="E452" s="95"/>
      <c r="F452" s="95"/>
      <c r="G452" s="95"/>
      <c r="H452" s="198">
        <f t="shared" ref="H452:H458" si="380">SUM(D452:G452)</f>
        <v>0</v>
      </c>
      <c r="I452" s="219"/>
      <c r="J452" s="95"/>
      <c r="K452" s="219"/>
      <c r="L452" s="219"/>
      <c r="M452" s="219"/>
      <c r="N452" s="219"/>
      <c r="O452" s="201">
        <f t="shared" ref="O452:O467" si="381">SUM(I452:N452)</f>
        <v>0</v>
      </c>
      <c r="P452" s="219"/>
      <c r="Q452" s="95"/>
      <c r="R452" s="219"/>
      <c r="S452" s="219"/>
      <c r="T452" s="219"/>
      <c r="U452" s="219"/>
      <c r="V452" s="201">
        <f t="shared" ref="V452:V467" si="382">SUM(P452:U452)</f>
        <v>0</v>
      </c>
      <c r="W452" s="200">
        <f t="shared" ref="W452:W467" si="383">O452+V452</f>
        <v>0</v>
      </c>
      <c r="X452" s="308">
        <f t="shared" si="377"/>
        <v>0</v>
      </c>
      <c r="Y452" s="95"/>
      <c r="Z452" s="95"/>
      <c r="AA452" s="198">
        <f t="shared" ref="AA452:AA458" si="384">Y452+Z452</f>
        <v>0</v>
      </c>
      <c r="AB452" s="308">
        <f t="shared" si="378"/>
        <v>0</v>
      </c>
      <c r="AC452" s="95"/>
      <c r="AD452" s="95"/>
      <c r="AE452" s="198">
        <f t="shared" ref="AE452:AE458" si="385">AC452+AD452</f>
        <v>0</v>
      </c>
      <c r="AF452" s="308">
        <f t="shared" ref="AF452:AF473" si="386">IF(AA452=0,0,AE452/AA452-1)</f>
        <v>0</v>
      </c>
    </row>
    <row r="453" spans="2:32" hidden="1" outlineLevel="2">
      <c r="B453" s="133"/>
      <c r="C453" s="134" t="s">
        <v>1334</v>
      </c>
      <c r="D453" s="95"/>
      <c r="E453" s="95"/>
      <c r="F453" s="95"/>
      <c r="G453" s="95"/>
      <c r="H453" s="198">
        <f t="shared" si="380"/>
        <v>0</v>
      </c>
      <c r="I453" s="219"/>
      <c r="J453" s="95"/>
      <c r="K453" s="219"/>
      <c r="L453" s="219"/>
      <c r="M453" s="219"/>
      <c r="N453" s="219"/>
      <c r="O453" s="201">
        <f t="shared" si="381"/>
        <v>0</v>
      </c>
      <c r="P453" s="219"/>
      <c r="Q453" s="95"/>
      <c r="R453" s="219"/>
      <c r="S453" s="219"/>
      <c r="T453" s="219"/>
      <c r="U453" s="219"/>
      <c r="V453" s="201">
        <f t="shared" si="382"/>
        <v>0</v>
      </c>
      <c r="W453" s="200">
        <f t="shared" si="383"/>
        <v>0</v>
      </c>
      <c r="X453" s="308">
        <f t="shared" si="377"/>
        <v>0</v>
      </c>
      <c r="Y453" s="95"/>
      <c r="Z453" s="95"/>
      <c r="AA453" s="198">
        <f t="shared" si="384"/>
        <v>0</v>
      </c>
      <c r="AB453" s="308">
        <f t="shared" si="378"/>
        <v>0</v>
      </c>
      <c r="AC453" s="95"/>
      <c r="AD453" s="95"/>
      <c r="AE453" s="198">
        <f t="shared" si="385"/>
        <v>0</v>
      </c>
      <c r="AF453" s="308">
        <f t="shared" si="386"/>
        <v>0</v>
      </c>
    </row>
    <row r="454" spans="2:32" hidden="1" outlineLevel="2">
      <c r="B454" s="133"/>
      <c r="C454" s="134" t="s">
        <v>1335</v>
      </c>
      <c r="D454" s="95"/>
      <c r="E454" s="95"/>
      <c r="F454" s="95"/>
      <c r="G454" s="95"/>
      <c r="H454" s="198">
        <f t="shared" si="380"/>
        <v>0</v>
      </c>
      <c r="I454" s="219"/>
      <c r="J454" s="95"/>
      <c r="K454" s="219"/>
      <c r="L454" s="219"/>
      <c r="M454" s="219"/>
      <c r="N454" s="219"/>
      <c r="O454" s="201">
        <f t="shared" si="381"/>
        <v>0</v>
      </c>
      <c r="P454" s="219"/>
      <c r="Q454" s="95"/>
      <c r="R454" s="219"/>
      <c r="S454" s="219"/>
      <c r="T454" s="219"/>
      <c r="U454" s="219"/>
      <c r="V454" s="201">
        <f t="shared" si="382"/>
        <v>0</v>
      </c>
      <c r="W454" s="200">
        <f t="shared" si="383"/>
        <v>0</v>
      </c>
      <c r="X454" s="308">
        <f t="shared" si="377"/>
        <v>0</v>
      </c>
      <c r="Y454" s="95"/>
      <c r="Z454" s="95"/>
      <c r="AA454" s="198">
        <f t="shared" si="384"/>
        <v>0</v>
      </c>
      <c r="AB454" s="308">
        <f t="shared" si="378"/>
        <v>0</v>
      </c>
      <c r="AC454" s="95"/>
      <c r="AD454" s="95"/>
      <c r="AE454" s="198">
        <f t="shared" si="385"/>
        <v>0</v>
      </c>
      <c r="AF454" s="308">
        <f t="shared" si="386"/>
        <v>0</v>
      </c>
    </row>
    <row r="455" spans="2:32" hidden="1" outlineLevel="2">
      <c r="B455" s="133"/>
      <c r="C455" s="134" t="s">
        <v>1336</v>
      </c>
      <c r="D455" s="95"/>
      <c r="E455" s="95"/>
      <c r="F455" s="95"/>
      <c r="G455" s="95"/>
      <c r="H455" s="198">
        <f t="shared" si="380"/>
        <v>0</v>
      </c>
      <c r="I455" s="219"/>
      <c r="J455" s="95"/>
      <c r="K455" s="219"/>
      <c r="L455" s="219"/>
      <c r="M455" s="219"/>
      <c r="N455" s="219"/>
      <c r="O455" s="201">
        <f t="shared" si="381"/>
        <v>0</v>
      </c>
      <c r="P455" s="219"/>
      <c r="Q455" s="95"/>
      <c r="R455" s="219"/>
      <c r="S455" s="219"/>
      <c r="T455" s="219"/>
      <c r="U455" s="219"/>
      <c r="V455" s="201">
        <f t="shared" si="382"/>
        <v>0</v>
      </c>
      <c r="W455" s="200">
        <f t="shared" si="383"/>
        <v>0</v>
      </c>
      <c r="X455" s="308">
        <f t="shared" si="377"/>
        <v>0</v>
      </c>
      <c r="Y455" s="95"/>
      <c r="Z455" s="95"/>
      <c r="AA455" s="198">
        <f t="shared" si="384"/>
        <v>0</v>
      </c>
      <c r="AB455" s="308">
        <f t="shared" si="378"/>
        <v>0</v>
      </c>
      <c r="AC455" s="95"/>
      <c r="AD455" s="95"/>
      <c r="AE455" s="198">
        <f t="shared" si="385"/>
        <v>0</v>
      </c>
      <c r="AF455" s="308">
        <f t="shared" si="386"/>
        <v>0</v>
      </c>
    </row>
    <row r="456" spans="2:32" hidden="1" outlineLevel="2">
      <c r="B456" s="133"/>
      <c r="C456" s="134" t="s">
        <v>1337</v>
      </c>
      <c r="D456" s="95"/>
      <c r="E456" s="95"/>
      <c r="F456" s="95"/>
      <c r="G456" s="95"/>
      <c r="H456" s="198">
        <f t="shared" si="380"/>
        <v>0</v>
      </c>
      <c r="I456" s="219"/>
      <c r="J456" s="95"/>
      <c r="K456" s="219"/>
      <c r="L456" s="219"/>
      <c r="M456" s="219"/>
      <c r="N456" s="219"/>
      <c r="O456" s="201">
        <f t="shared" si="381"/>
        <v>0</v>
      </c>
      <c r="P456" s="219"/>
      <c r="Q456" s="95"/>
      <c r="R456" s="219"/>
      <c r="S456" s="219"/>
      <c r="T456" s="219"/>
      <c r="U456" s="219"/>
      <c r="V456" s="201">
        <f t="shared" si="382"/>
        <v>0</v>
      </c>
      <c r="W456" s="200">
        <f t="shared" si="383"/>
        <v>0</v>
      </c>
      <c r="X456" s="308">
        <f t="shared" si="377"/>
        <v>0</v>
      </c>
      <c r="Y456" s="95"/>
      <c r="Z456" s="95"/>
      <c r="AA456" s="198">
        <f t="shared" si="384"/>
        <v>0</v>
      </c>
      <c r="AB456" s="308">
        <f t="shared" si="378"/>
        <v>0</v>
      </c>
      <c r="AC456" s="95"/>
      <c r="AD456" s="95"/>
      <c r="AE456" s="198">
        <f t="shared" si="385"/>
        <v>0</v>
      </c>
      <c r="AF456" s="308">
        <f t="shared" si="386"/>
        <v>0</v>
      </c>
    </row>
    <row r="457" spans="2:32" hidden="1" outlineLevel="2">
      <c r="B457" s="133"/>
      <c r="C457" s="134" t="s">
        <v>1338</v>
      </c>
      <c r="D457" s="95"/>
      <c r="E457" s="95"/>
      <c r="F457" s="95"/>
      <c r="G457" s="95"/>
      <c r="H457" s="198">
        <f t="shared" si="380"/>
        <v>0</v>
      </c>
      <c r="I457" s="219"/>
      <c r="J457" s="95"/>
      <c r="K457" s="219"/>
      <c r="L457" s="219"/>
      <c r="M457" s="219"/>
      <c r="N457" s="219"/>
      <c r="O457" s="201">
        <f t="shared" si="381"/>
        <v>0</v>
      </c>
      <c r="P457" s="219"/>
      <c r="Q457" s="95"/>
      <c r="R457" s="219"/>
      <c r="S457" s="219"/>
      <c r="T457" s="219"/>
      <c r="U457" s="219"/>
      <c r="V457" s="201">
        <f t="shared" si="382"/>
        <v>0</v>
      </c>
      <c r="W457" s="200">
        <f t="shared" si="383"/>
        <v>0</v>
      </c>
      <c r="X457" s="308">
        <f t="shared" si="377"/>
        <v>0</v>
      </c>
      <c r="Y457" s="95"/>
      <c r="Z457" s="95"/>
      <c r="AA457" s="198">
        <f t="shared" si="384"/>
        <v>0</v>
      </c>
      <c r="AB457" s="308">
        <f t="shared" si="378"/>
        <v>0</v>
      </c>
      <c r="AC457" s="95"/>
      <c r="AD457" s="95"/>
      <c r="AE457" s="198">
        <f t="shared" si="385"/>
        <v>0</v>
      </c>
      <c r="AF457" s="308">
        <f t="shared" si="386"/>
        <v>0</v>
      </c>
    </row>
    <row r="458" spans="2:32" hidden="1" outlineLevel="2">
      <c r="B458" s="133"/>
      <c r="C458" s="134" t="s">
        <v>906</v>
      </c>
      <c r="D458" s="95"/>
      <c r="E458" s="95"/>
      <c r="F458" s="95"/>
      <c r="G458" s="95"/>
      <c r="H458" s="198">
        <f t="shared" si="380"/>
        <v>0</v>
      </c>
      <c r="I458" s="219"/>
      <c r="J458" s="95"/>
      <c r="K458" s="219"/>
      <c r="L458" s="219"/>
      <c r="M458" s="219"/>
      <c r="N458" s="219"/>
      <c r="O458" s="201">
        <f t="shared" si="381"/>
        <v>0</v>
      </c>
      <c r="P458" s="219"/>
      <c r="Q458" s="95"/>
      <c r="R458" s="219"/>
      <c r="S458" s="219"/>
      <c r="T458" s="219"/>
      <c r="U458" s="219"/>
      <c r="V458" s="201">
        <f t="shared" si="382"/>
        <v>0</v>
      </c>
      <c r="W458" s="200">
        <f t="shared" si="383"/>
        <v>0</v>
      </c>
      <c r="X458" s="308">
        <f t="shared" si="377"/>
        <v>0</v>
      </c>
      <c r="Y458" s="95"/>
      <c r="Z458" s="95"/>
      <c r="AA458" s="198">
        <f t="shared" si="384"/>
        <v>0</v>
      </c>
      <c r="AB458" s="308">
        <f t="shared" si="378"/>
        <v>0</v>
      </c>
      <c r="AC458" s="95"/>
      <c r="AD458" s="95"/>
      <c r="AE458" s="198">
        <f t="shared" si="385"/>
        <v>0</v>
      </c>
      <c r="AF458" s="308">
        <f t="shared" si="386"/>
        <v>0</v>
      </c>
    </row>
    <row r="459" spans="2:32" s="132" customFormat="1" hidden="1" outlineLevel="1" collapsed="1">
      <c r="B459" s="315" t="s">
        <v>992</v>
      </c>
      <c r="C459" s="315" t="s">
        <v>715</v>
      </c>
      <c r="D459" s="198">
        <f t="shared" ref="D459:J459" si="387">SUM(D460:D462)</f>
        <v>0</v>
      </c>
      <c r="E459" s="198">
        <f t="shared" si="387"/>
        <v>0</v>
      </c>
      <c r="F459" s="198">
        <f t="shared" si="387"/>
        <v>0</v>
      </c>
      <c r="G459" s="198">
        <f t="shared" si="387"/>
        <v>0</v>
      </c>
      <c r="H459" s="198">
        <f t="shared" si="387"/>
        <v>0</v>
      </c>
      <c r="I459" s="198">
        <f t="shared" si="387"/>
        <v>0</v>
      </c>
      <c r="J459" s="198">
        <f t="shared" si="387"/>
        <v>0</v>
      </c>
      <c r="K459" s="198">
        <f>SUM(K460:K462)</f>
        <v>0</v>
      </c>
      <c r="L459" s="198">
        <f>SUM(L460:L462)</f>
        <v>0</v>
      </c>
      <c r="M459" s="198">
        <f>SUM(M460:M462)</f>
        <v>0</v>
      </c>
      <c r="N459" s="198">
        <f>SUM(N460:N462)</f>
        <v>0</v>
      </c>
      <c r="O459" s="198">
        <f t="shared" si="381"/>
        <v>0</v>
      </c>
      <c r="P459" s="198">
        <f t="shared" ref="P459:U459" si="388">SUM(P460:P462)</f>
        <v>0</v>
      </c>
      <c r="Q459" s="198">
        <f t="shared" si="388"/>
        <v>0</v>
      </c>
      <c r="R459" s="198">
        <f t="shared" si="388"/>
        <v>0</v>
      </c>
      <c r="S459" s="198">
        <f t="shared" si="388"/>
        <v>0</v>
      </c>
      <c r="T459" s="198">
        <f t="shared" si="388"/>
        <v>0</v>
      </c>
      <c r="U459" s="198">
        <f t="shared" si="388"/>
        <v>0</v>
      </c>
      <c r="V459" s="198">
        <f t="shared" si="382"/>
        <v>0</v>
      </c>
      <c r="W459" s="198">
        <f t="shared" si="383"/>
        <v>0</v>
      </c>
      <c r="X459" s="199">
        <f t="shared" si="377"/>
        <v>0</v>
      </c>
      <c r="Y459" s="198">
        <f>SUM(Y460:Y462)</f>
        <v>0</v>
      </c>
      <c r="Z459" s="198">
        <f>SUM(Z460:Z462)</f>
        <v>0</v>
      </c>
      <c r="AA459" s="198">
        <f>SUM(AA460:AA462)</f>
        <v>0</v>
      </c>
      <c r="AB459" s="199">
        <f t="shared" si="378"/>
        <v>0</v>
      </c>
      <c r="AC459" s="198">
        <f>SUM(AC460:AC462)</f>
        <v>0</v>
      </c>
      <c r="AD459" s="198">
        <f>SUM(AD460:AD462)</f>
        <v>0</v>
      </c>
      <c r="AE459" s="198">
        <f>SUM(AE460:AE462)</f>
        <v>0</v>
      </c>
      <c r="AF459" s="199">
        <f t="shared" si="386"/>
        <v>0</v>
      </c>
    </row>
    <row r="460" spans="2:32" hidden="1" outlineLevel="2">
      <c r="B460" s="133"/>
      <c r="C460" s="134" t="s">
        <v>1339</v>
      </c>
      <c r="D460" s="95"/>
      <c r="E460" s="95"/>
      <c r="F460" s="95"/>
      <c r="G460" s="95"/>
      <c r="H460" s="198">
        <f>SUM(D460:G460)</f>
        <v>0</v>
      </c>
      <c r="I460" s="219"/>
      <c r="J460" s="95"/>
      <c r="K460" s="219"/>
      <c r="L460" s="219"/>
      <c r="M460" s="219"/>
      <c r="N460" s="219"/>
      <c r="O460" s="201">
        <f t="shared" si="381"/>
        <v>0</v>
      </c>
      <c r="P460" s="219"/>
      <c r="Q460" s="95"/>
      <c r="R460" s="219"/>
      <c r="S460" s="219"/>
      <c r="T460" s="219"/>
      <c r="U460" s="219"/>
      <c r="V460" s="201">
        <f t="shared" si="382"/>
        <v>0</v>
      </c>
      <c r="W460" s="200">
        <f t="shared" si="383"/>
        <v>0</v>
      </c>
      <c r="X460" s="308">
        <f t="shared" si="377"/>
        <v>0</v>
      </c>
      <c r="Y460" s="95"/>
      <c r="Z460" s="95"/>
      <c r="AA460" s="198">
        <f>Y460+Z460</f>
        <v>0</v>
      </c>
      <c r="AB460" s="308">
        <f t="shared" si="378"/>
        <v>0</v>
      </c>
      <c r="AC460" s="95"/>
      <c r="AD460" s="95"/>
      <c r="AE460" s="198">
        <f>AC460+AD460</f>
        <v>0</v>
      </c>
      <c r="AF460" s="308">
        <f t="shared" si="386"/>
        <v>0</v>
      </c>
    </row>
    <row r="461" spans="2:32" s="132" customFormat="1" hidden="1" outlineLevel="2">
      <c r="B461" s="133"/>
      <c r="C461" s="134" t="s">
        <v>1340</v>
      </c>
      <c r="D461" s="95"/>
      <c r="E461" s="95"/>
      <c r="F461" s="95"/>
      <c r="G461" s="95"/>
      <c r="H461" s="198">
        <f>SUM(D461:G461)</f>
        <v>0</v>
      </c>
      <c r="I461" s="219"/>
      <c r="J461" s="95"/>
      <c r="K461" s="219"/>
      <c r="L461" s="219"/>
      <c r="M461" s="219"/>
      <c r="N461" s="219"/>
      <c r="O461" s="201">
        <f t="shared" si="381"/>
        <v>0</v>
      </c>
      <c r="P461" s="219"/>
      <c r="Q461" s="95"/>
      <c r="R461" s="219"/>
      <c r="S461" s="219"/>
      <c r="T461" s="219"/>
      <c r="U461" s="219"/>
      <c r="V461" s="201">
        <f t="shared" si="382"/>
        <v>0</v>
      </c>
      <c r="W461" s="200">
        <f t="shared" si="383"/>
        <v>0</v>
      </c>
      <c r="X461" s="308">
        <f t="shared" si="377"/>
        <v>0</v>
      </c>
      <c r="Y461" s="95"/>
      <c r="Z461" s="95"/>
      <c r="AA461" s="198">
        <f>Y461+Z461</f>
        <v>0</v>
      </c>
      <c r="AB461" s="308">
        <f t="shared" si="378"/>
        <v>0</v>
      </c>
      <c r="AC461" s="95"/>
      <c r="AD461" s="95"/>
      <c r="AE461" s="198">
        <f>AC461+AD461</f>
        <v>0</v>
      </c>
      <c r="AF461" s="308">
        <f t="shared" si="386"/>
        <v>0</v>
      </c>
    </row>
    <row r="462" spans="2:32" hidden="1" outlineLevel="2">
      <c r="B462" s="133"/>
      <c r="C462" s="134" t="s">
        <v>683</v>
      </c>
      <c r="D462" s="95"/>
      <c r="E462" s="95"/>
      <c r="F462" s="95"/>
      <c r="G462" s="95"/>
      <c r="H462" s="198">
        <f>SUM(D462:G462)</f>
        <v>0</v>
      </c>
      <c r="I462" s="219"/>
      <c r="J462" s="95"/>
      <c r="K462" s="219"/>
      <c r="L462" s="219"/>
      <c r="M462" s="219"/>
      <c r="N462" s="219"/>
      <c r="O462" s="201">
        <f t="shared" si="381"/>
        <v>0</v>
      </c>
      <c r="P462" s="219"/>
      <c r="Q462" s="95"/>
      <c r="R462" s="219"/>
      <c r="S462" s="219"/>
      <c r="T462" s="219"/>
      <c r="U462" s="219"/>
      <c r="V462" s="201">
        <f t="shared" si="382"/>
        <v>0</v>
      </c>
      <c r="W462" s="200">
        <f t="shared" si="383"/>
        <v>0</v>
      </c>
      <c r="X462" s="308">
        <f t="shared" si="377"/>
        <v>0</v>
      </c>
      <c r="Y462" s="95"/>
      <c r="Z462" s="95"/>
      <c r="AA462" s="198">
        <f>Y462+Z462</f>
        <v>0</v>
      </c>
      <c r="AB462" s="308">
        <f t="shared" si="378"/>
        <v>0</v>
      </c>
      <c r="AC462" s="95"/>
      <c r="AD462" s="95"/>
      <c r="AE462" s="198">
        <f>AC462+AD462</f>
        <v>0</v>
      </c>
      <c r="AF462" s="308">
        <f t="shared" si="386"/>
        <v>0</v>
      </c>
    </row>
    <row r="463" spans="2:32" hidden="1" outlineLevel="1" collapsed="1">
      <c r="B463" s="316" t="s">
        <v>976</v>
      </c>
      <c r="C463" s="316" t="s">
        <v>716</v>
      </c>
      <c r="D463" s="198">
        <f t="shared" ref="D463:N463" si="389">SUM(D464:D467)</f>
        <v>0</v>
      </c>
      <c r="E463" s="198">
        <f t="shared" si="389"/>
        <v>0</v>
      </c>
      <c r="F463" s="198">
        <f t="shared" si="389"/>
        <v>0</v>
      </c>
      <c r="G463" s="198">
        <f t="shared" si="389"/>
        <v>0</v>
      </c>
      <c r="H463" s="198">
        <f t="shared" si="389"/>
        <v>0</v>
      </c>
      <c r="I463" s="198">
        <f t="shared" si="389"/>
        <v>0</v>
      </c>
      <c r="J463" s="198">
        <f t="shared" si="389"/>
        <v>0</v>
      </c>
      <c r="K463" s="198">
        <f t="shared" si="389"/>
        <v>0</v>
      </c>
      <c r="L463" s="198">
        <f t="shared" si="389"/>
        <v>0</v>
      </c>
      <c r="M463" s="198">
        <f t="shared" si="389"/>
        <v>0</v>
      </c>
      <c r="N463" s="198">
        <f t="shared" si="389"/>
        <v>0</v>
      </c>
      <c r="O463" s="198">
        <f t="shared" si="381"/>
        <v>0</v>
      </c>
      <c r="P463" s="198">
        <f t="shared" ref="P463:U463" si="390">SUM(P464:P467)</f>
        <v>0</v>
      </c>
      <c r="Q463" s="198">
        <f t="shared" si="390"/>
        <v>0</v>
      </c>
      <c r="R463" s="198">
        <f t="shared" si="390"/>
        <v>0</v>
      </c>
      <c r="S463" s="198">
        <f t="shared" si="390"/>
        <v>0</v>
      </c>
      <c r="T463" s="198">
        <f t="shared" si="390"/>
        <v>0</v>
      </c>
      <c r="U463" s="198">
        <f t="shared" si="390"/>
        <v>0</v>
      </c>
      <c r="V463" s="198">
        <f t="shared" si="382"/>
        <v>0</v>
      </c>
      <c r="W463" s="198">
        <f t="shared" si="383"/>
        <v>0</v>
      </c>
      <c r="X463" s="199">
        <f t="shared" si="377"/>
        <v>0</v>
      </c>
      <c r="Y463" s="198">
        <f>SUM(Y464:Y467)</f>
        <v>0</v>
      </c>
      <c r="Z463" s="198">
        <f>SUM(Z464:Z467)</f>
        <v>0</v>
      </c>
      <c r="AA463" s="198">
        <f>SUM(AA464:AA467)</f>
        <v>0</v>
      </c>
      <c r="AB463" s="199">
        <f t="shared" si="378"/>
        <v>0</v>
      </c>
      <c r="AC463" s="198">
        <f>SUM(AC464:AC467)</f>
        <v>0</v>
      </c>
      <c r="AD463" s="198">
        <f>SUM(AD464:AD467)</f>
        <v>0</v>
      </c>
      <c r="AE463" s="198">
        <f>SUM(AE464:AE467)</f>
        <v>0</v>
      </c>
      <c r="AF463" s="199">
        <f t="shared" si="386"/>
        <v>0</v>
      </c>
    </row>
    <row r="464" spans="2:32" hidden="1" outlineLevel="2">
      <c r="B464" s="317"/>
      <c r="C464" s="134" t="s">
        <v>1321</v>
      </c>
      <c r="D464" s="95"/>
      <c r="E464" s="95"/>
      <c r="F464" s="95"/>
      <c r="G464" s="95"/>
      <c r="H464" s="198">
        <f>SUM(D464:G464)</f>
        <v>0</v>
      </c>
      <c r="I464" s="219"/>
      <c r="J464" s="95"/>
      <c r="K464" s="219"/>
      <c r="L464" s="219"/>
      <c r="M464" s="219"/>
      <c r="N464" s="219"/>
      <c r="O464" s="201">
        <f t="shared" si="381"/>
        <v>0</v>
      </c>
      <c r="P464" s="219"/>
      <c r="Q464" s="95"/>
      <c r="R464" s="219"/>
      <c r="S464" s="219"/>
      <c r="T464" s="219"/>
      <c r="U464" s="219"/>
      <c r="V464" s="201">
        <f t="shared" si="382"/>
        <v>0</v>
      </c>
      <c r="W464" s="200">
        <f t="shared" si="383"/>
        <v>0</v>
      </c>
      <c r="X464" s="308">
        <f t="shared" si="377"/>
        <v>0</v>
      </c>
      <c r="Y464" s="95"/>
      <c r="Z464" s="95"/>
      <c r="AA464" s="198">
        <f>Y464+Z464</f>
        <v>0</v>
      </c>
      <c r="AB464" s="308">
        <f t="shared" si="378"/>
        <v>0</v>
      </c>
      <c r="AC464" s="95"/>
      <c r="AD464" s="95"/>
      <c r="AE464" s="198">
        <f>AC464+AD464</f>
        <v>0</v>
      </c>
      <c r="AF464" s="308">
        <f t="shared" si="386"/>
        <v>0</v>
      </c>
    </row>
    <row r="465" spans="2:32" hidden="1" outlineLevel="2">
      <c r="B465" s="317"/>
      <c r="C465" s="134" t="s">
        <v>1111</v>
      </c>
      <c r="D465" s="95"/>
      <c r="E465" s="95"/>
      <c r="F465" s="95"/>
      <c r="G465" s="95"/>
      <c r="H465" s="198">
        <f>SUM(D465:G465)</f>
        <v>0</v>
      </c>
      <c r="I465" s="219"/>
      <c r="J465" s="95"/>
      <c r="K465" s="219"/>
      <c r="L465" s="219"/>
      <c r="M465" s="219"/>
      <c r="N465" s="219"/>
      <c r="O465" s="201">
        <f t="shared" si="381"/>
        <v>0</v>
      </c>
      <c r="P465" s="219"/>
      <c r="Q465" s="95"/>
      <c r="R465" s="219"/>
      <c r="S465" s="219"/>
      <c r="T465" s="219"/>
      <c r="U465" s="219"/>
      <c r="V465" s="201">
        <f t="shared" si="382"/>
        <v>0</v>
      </c>
      <c r="W465" s="200">
        <f t="shared" si="383"/>
        <v>0</v>
      </c>
      <c r="X465" s="308">
        <f t="shared" si="377"/>
        <v>0</v>
      </c>
      <c r="Y465" s="95"/>
      <c r="Z465" s="95"/>
      <c r="AA465" s="198">
        <f>Y465+Z465</f>
        <v>0</v>
      </c>
      <c r="AB465" s="308">
        <f t="shared" si="378"/>
        <v>0</v>
      </c>
      <c r="AC465" s="95"/>
      <c r="AD465" s="95"/>
      <c r="AE465" s="198">
        <f>AC465+AD465</f>
        <v>0</v>
      </c>
      <c r="AF465" s="308">
        <f t="shared" si="386"/>
        <v>0</v>
      </c>
    </row>
    <row r="466" spans="2:32" s="136" customFormat="1" hidden="1" outlineLevel="2">
      <c r="B466" s="317"/>
      <c r="C466" s="134" t="s">
        <v>1323</v>
      </c>
      <c r="D466" s="95"/>
      <c r="E466" s="95"/>
      <c r="F466" s="95"/>
      <c r="G466" s="95"/>
      <c r="H466" s="198">
        <f>SUM(D466:G466)</f>
        <v>0</v>
      </c>
      <c r="I466" s="219"/>
      <c r="J466" s="95"/>
      <c r="K466" s="219"/>
      <c r="L466" s="219"/>
      <c r="M466" s="219"/>
      <c r="N466" s="219"/>
      <c r="O466" s="201">
        <f t="shared" si="381"/>
        <v>0</v>
      </c>
      <c r="P466" s="219"/>
      <c r="Q466" s="95"/>
      <c r="R466" s="219"/>
      <c r="S466" s="219"/>
      <c r="T466" s="219"/>
      <c r="U466" s="219"/>
      <c r="V466" s="201">
        <f t="shared" si="382"/>
        <v>0</v>
      </c>
      <c r="W466" s="200">
        <f t="shared" si="383"/>
        <v>0</v>
      </c>
      <c r="X466" s="308">
        <f t="shared" si="377"/>
        <v>0</v>
      </c>
      <c r="Y466" s="95"/>
      <c r="Z466" s="95"/>
      <c r="AA466" s="198">
        <f>Y466+Z466</f>
        <v>0</v>
      </c>
      <c r="AB466" s="308">
        <f t="shared" si="378"/>
        <v>0</v>
      </c>
      <c r="AC466" s="95"/>
      <c r="AD466" s="95"/>
      <c r="AE466" s="198">
        <f>AC466+AD466</f>
        <v>0</v>
      </c>
      <c r="AF466" s="308">
        <f t="shared" si="386"/>
        <v>0</v>
      </c>
    </row>
    <row r="467" spans="2:32" s="136" customFormat="1" hidden="1" outlineLevel="2">
      <c r="B467" s="317"/>
      <c r="C467" s="134" t="s">
        <v>683</v>
      </c>
      <c r="D467" s="95"/>
      <c r="E467" s="95"/>
      <c r="F467" s="95"/>
      <c r="G467" s="95"/>
      <c r="H467" s="198">
        <f>SUM(D467:G467)</f>
        <v>0</v>
      </c>
      <c r="I467" s="219"/>
      <c r="J467" s="219"/>
      <c r="K467" s="219"/>
      <c r="L467" s="219"/>
      <c r="M467" s="219"/>
      <c r="N467" s="219"/>
      <c r="O467" s="201">
        <f t="shared" si="381"/>
        <v>0</v>
      </c>
      <c r="P467" s="219"/>
      <c r="Q467" s="219"/>
      <c r="R467" s="219"/>
      <c r="S467" s="219"/>
      <c r="T467" s="219"/>
      <c r="U467" s="219"/>
      <c r="V467" s="201">
        <f t="shared" si="382"/>
        <v>0</v>
      </c>
      <c r="W467" s="200">
        <f t="shared" si="383"/>
        <v>0</v>
      </c>
      <c r="X467" s="308">
        <f t="shared" si="377"/>
        <v>0</v>
      </c>
      <c r="Y467" s="95"/>
      <c r="Z467" s="95"/>
      <c r="AA467" s="198">
        <f>Y467+Z467</f>
        <v>0</v>
      </c>
      <c r="AB467" s="308">
        <f t="shared" si="378"/>
        <v>0</v>
      </c>
      <c r="AC467" s="95"/>
      <c r="AD467" s="95"/>
      <c r="AE467" s="198">
        <f>AC467+AD467</f>
        <v>0</v>
      </c>
      <c r="AF467" s="308">
        <f t="shared" si="386"/>
        <v>0</v>
      </c>
    </row>
    <row r="468" spans="2:32" s="136" customFormat="1" hidden="1" outlineLevel="1" collapsed="1">
      <c r="B468" s="135" t="s">
        <v>977</v>
      </c>
      <c r="C468" s="318" t="s">
        <v>1341</v>
      </c>
      <c r="D468" s="198">
        <f>SUM(D469:D470)</f>
        <v>0</v>
      </c>
      <c r="E468" s="198">
        <f t="shared" ref="E468:W468" si="391">SUM(E469:E470)</f>
        <v>0</v>
      </c>
      <c r="F468" s="198">
        <f t="shared" si="391"/>
        <v>0</v>
      </c>
      <c r="G468" s="198">
        <f t="shared" si="391"/>
        <v>0</v>
      </c>
      <c r="H468" s="198">
        <f t="shared" si="391"/>
        <v>0</v>
      </c>
      <c r="I468" s="198">
        <f t="shared" si="391"/>
        <v>0</v>
      </c>
      <c r="J468" s="198">
        <f t="shared" si="391"/>
        <v>0</v>
      </c>
      <c r="K468" s="198">
        <f t="shared" si="391"/>
        <v>0</v>
      </c>
      <c r="L468" s="198">
        <f t="shared" si="391"/>
        <v>0</v>
      </c>
      <c r="M468" s="198">
        <f t="shared" si="391"/>
        <v>0</v>
      </c>
      <c r="N468" s="198">
        <f t="shared" si="391"/>
        <v>0</v>
      </c>
      <c r="O468" s="198">
        <f t="shared" si="391"/>
        <v>0</v>
      </c>
      <c r="P468" s="198">
        <f t="shared" si="391"/>
        <v>0</v>
      </c>
      <c r="Q468" s="198">
        <f t="shared" si="391"/>
        <v>0</v>
      </c>
      <c r="R468" s="198">
        <f t="shared" si="391"/>
        <v>0</v>
      </c>
      <c r="S468" s="198">
        <f t="shared" si="391"/>
        <v>0</v>
      </c>
      <c r="T468" s="198">
        <f t="shared" si="391"/>
        <v>0</v>
      </c>
      <c r="U468" s="198">
        <f t="shared" si="391"/>
        <v>0</v>
      </c>
      <c r="V468" s="198">
        <f t="shared" si="391"/>
        <v>0</v>
      </c>
      <c r="W468" s="198">
        <f t="shared" si="391"/>
        <v>0</v>
      </c>
      <c r="X468" s="199">
        <f t="shared" si="377"/>
        <v>0</v>
      </c>
      <c r="Y468" s="198">
        <f>SUM(Y469:Y470)</f>
        <v>0</v>
      </c>
      <c r="Z468" s="198">
        <f>SUM(Z469:Z470)</f>
        <v>0</v>
      </c>
      <c r="AA468" s="198">
        <f>SUM(AA469:AA470)</f>
        <v>0</v>
      </c>
      <c r="AB468" s="199">
        <f t="shared" si="378"/>
        <v>0</v>
      </c>
      <c r="AC468" s="198">
        <f>SUM(AC469:AC470)</f>
        <v>0</v>
      </c>
      <c r="AD468" s="198">
        <f>SUM(AD469:AD470)</f>
        <v>0</v>
      </c>
      <c r="AE468" s="198">
        <f>SUM(AE469:AE470)</f>
        <v>0</v>
      </c>
      <c r="AF468" s="199">
        <f t="shared" si="386"/>
        <v>0</v>
      </c>
    </row>
    <row r="469" spans="2:32" s="136" customFormat="1" hidden="1" outlineLevel="2">
      <c r="B469" s="317"/>
      <c r="C469" s="247" t="s">
        <v>1112</v>
      </c>
      <c r="D469" s="95"/>
      <c r="E469" s="95"/>
      <c r="F469" s="95"/>
      <c r="G469" s="95"/>
      <c r="H469" s="198">
        <f>SUM(D469:G469)</f>
        <v>0</v>
      </c>
      <c r="I469" s="219"/>
      <c r="J469" s="219"/>
      <c r="K469" s="219"/>
      <c r="L469" s="219"/>
      <c r="M469" s="219"/>
      <c r="N469" s="219"/>
      <c r="O469" s="201">
        <f>SUM(I469:N469)</f>
        <v>0</v>
      </c>
      <c r="P469" s="219"/>
      <c r="Q469" s="219"/>
      <c r="R469" s="219"/>
      <c r="S469" s="219"/>
      <c r="T469" s="219"/>
      <c r="U469" s="219"/>
      <c r="V469" s="201">
        <f>SUM(P469:U469)</f>
        <v>0</v>
      </c>
      <c r="W469" s="200">
        <f>O469+V469</f>
        <v>0</v>
      </c>
      <c r="X469" s="308">
        <f t="shared" si="377"/>
        <v>0</v>
      </c>
      <c r="Y469" s="95"/>
      <c r="Z469" s="95"/>
      <c r="AA469" s="198">
        <f>Y469+Z469</f>
        <v>0</v>
      </c>
      <c r="AB469" s="308">
        <f t="shared" si="378"/>
        <v>0</v>
      </c>
      <c r="AC469" s="95"/>
      <c r="AD469" s="95"/>
      <c r="AE469" s="198">
        <f>AC469+AD469</f>
        <v>0</v>
      </c>
      <c r="AF469" s="308">
        <f t="shared" si="386"/>
        <v>0</v>
      </c>
    </row>
    <row r="470" spans="2:32" s="136" customFormat="1" hidden="1" outlineLevel="2">
      <c r="B470" s="317"/>
      <c r="C470" s="247" t="s">
        <v>1343</v>
      </c>
      <c r="D470" s="95"/>
      <c r="E470" s="95"/>
      <c r="F470" s="95"/>
      <c r="G470" s="95"/>
      <c r="H470" s="198">
        <f>SUM(D470:G470)</f>
        <v>0</v>
      </c>
      <c r="I470" s="219"/>
      <c r="J470" s="219"/>
      <c r="K470" s="219"/>
      <c r="L470" s="219"/>
      <c r="M470" s="219"/>
      <c r="N470" s="219"/>
      <c r="O470" s="201">
        <f>SUM(I470:N470)</f>
        <v>0</v>
      </c>
      <c r="P470" s="219"/>
      <c r="Q470" s="219"/>
      <c r="R470" s="219"/>
      <c r="S470" s="219"/>
      <c r="T470" s="219"/>
      <c r="U470" s="219"/>
      <c r="V470" s="201">
        <f>SUM(P470:U470)</f>
        <v>0</v>
      </c>
      <c r="W470" s="200">
        <f>O470+V470</f>
        <v>0</v>
      </c>
      <c r="X470" s="308">
        <f t="shared" si="377"/>
        <v>0</v>
      </c>
      <c r="Y470" s="95"/>
      <c r="Z470" s="95"/>
      <c r="AA470" s="198">
        <f>Y470+Z470</f>
        <v>0</v>
      </c>
      <c r="AB470" s="308">
        <f t="shared" si="378"/>
        <v>0</v>
      </c>
      <c r="AC470" s="95"/>
      <c r="AD470" s="95"/>
      <c r="AE470" s="198">
        <f>AC470+AD470</f>
        <v>0</v>
      </c>
      <c r="AF470" s="308">
        <f t="shared" si="386"/>
        <v>0</v>
      </c>
    </row>
    <row r="471" spans="2:32" s="136" customFormat="1" hidden="1" outlineLevel="2">
      <c r="B471" s="135" t="s">
        <v>1497</v>
      </c>
      <c r="C471" s="543" t="s">
        <v>1486</v>
      </c>
      <c r="D471" s="198">
        <f t="shared" ref="D471:W471" si="392">D472</f>
        <v>0</v>
      </c>
      <c r="E471" s="198">
        <f t="shared" si="392"/>
        <v>0</v>
      </c>
      <c r="F471" s="198">
        <f t="shared" si="392"/>
        <v>0</v>
      </c>
      <c r="G471" s="198">
        <f t="shared" si="392"/>
        <v>0</v>
      </c>
      <c r="H471" s="198">
        <f t="shared" si="392"/>
        <v>0</v>
      </c>
      <c r="I471" s="198">
        <f t="shared" si="392"/>
        <v>0</v>
      </c>
      <c r="J471" s="198">
        <f t="shared" si="392"/>
        <v>0</v>
      </c>
      <c r="K471" s="198">
        <f t="shared" si="392"/>
        <v>0</v>
      </c>
      <c r="L471" s="198">
        <f t="shared" si="392"/>
        <v>0</v>
      </c>
      <c r="M471" s="198">
        <f t="shared" si="392"/>
        <v>0</v>
      </c>
      <c r="N471" s="198">
        <f t="shared" si="392"/>
        <v>0</v>
      </c>
      <c r="O471" s="198">
        <f t="shared" si="392"/>
        <v>0</v>
      </c>
      <c r="P471" s="198">
        <f t="shared" si="392"/>
        <v>0</v>
      </c>
      <c r="Q471" s="198">
        <f t="shared" si="392"/>
        <v>0</v>
      </c>
      <c r="R471" s="198">
        <f t="shared" si="392"/>
        <v>0</v>
      </c>
      <c r="S471" s="198">
        <f t="shared" si="392"/>
        <v>0</v>
      </c>
      <c r="T471" s="198">
        <f t="shared" si="392"/>
        <v>0</v>
      </c>
      <c r="U471" s="198">
        <f t="shared" si="392"/>
        <v>0</v>
      </c>
      <c r="V471" s="198">
        <f t="shared" si="392"/>
        <v>0</v>
      </c>
      <c r="W471" s="198">
        <f t="shared" si="392"/>
        <v>0</v>
      </c>
      <c r="X471" s="308">
        <f t="shared" si="377"/>
        <v>0</v>
      </c>
      <c r="Y471" s="198">
        <f>Y472</f>
        <v>0</v>
      </c>
      <c r="Z471" s="198">
        <f>Z472</f>
        <v>0</v>
      </c>
      <c r="AA471" s="198">
        <f>AA472</f>
        <v>0</v>
      </c>
      <c r="AB471" s="308">
        <f t="shared" si="378"/>
        <v>0</v>
      </c>
      <c r="AC471" s="198">
        <f>AC472</f>
        <v>0</v>
      </c>
      <c r="AD471" s="198">
        <f>AD472</f>
        <v>0</v>
      </c>
      <c r="AE471" s="198">
        <f>AE472</f>
        <v>0</v>
      </c>
      <c r="AF471" s="308">
        <f t="shared" si="386"/>
        <v>0</v>
      </c>
    </row>
    <row r="472" spans="2:32" s="136" customFormat="1" hidden="1" outlineLevel="2">
      <c r="B472" s="317"/>
      <c r="C472" s="247" t="s">
        <v>1493</v>
      </c>
      <c r="D472" s="95"/>
      <c r="E472" s="95"/>
      <c r="F472" s="95"/>
      <c r="G472" s="95"/>
      <c r="H472" s="198">
        <f>SUM(D472:G472)</f>
        <v>0</v>
      </c>
      <c r="I472" s="219"/>
      <c r="J472" s="219"/>
      <c r="K472" s="219"/>
      <c r="L472" s="219"/>
      <c r="M472" s="219"/>
      <c r="N472" s="219"/>
      <c r="O472" s="201">
        <f>SUM(I472:N472)</f>
        <v>0</v>
      </c>
      <c r="P472" s="219"/>
      <c r="Q472" s="219"/>
      <c r="R472" s="219"/>
      <c r="S472" s="219"/>
      <c r="T472" s="219"/>
      <c r="U472" s="219"/>
      <c r="V472" s="201">
        <f>SUM(P472:U472)</f>
        <v>0</v>
      </c>
      <c r="W472" s="200">
        <f>O472+V472</f>
        <v>0</v>
      </c>
      <c r="X472" s="308">
        <f t="shared" si="377"/>
        <v>0</v>
      </c>
      <c r="Y472" s="95"/>
      <c r="Z472" s="95"/>
      <c r="AA472" s="198">
        <f>Y472+Z472</f>
        <v>0</v>
      </c>
      <c r="AB472" s="308">
        <f t="shared" si="378"/>
        <v>0</v>
      </c>
      <c r="AC472" s="95"/>
      <c r="AD472" s="95"/>
      <c r="AE472" s="198">
        <f>AC472+AD472</f>
        <v>0</v>
      </c>
      <c r="AF472" s="308">
        <f t="shared" si="386"/>
        <v>0</v>
      </c>
    </row>
    <row r="473" spans="2:32" s="136" customFormat="1" hidden="1" outlineLevel="1" collapsed="1">
      <c r="B473" s="135" t="s">
        <v>978</v>
      </c>
      <c r="C473" s="135"/>
      <c r="D473" s="198">
        <f>D415+D431+D451+D459+D463+D468+D471</f>
        <v>0</v>
      </c>
      <c r="E473" s="198">
        <f t="shared" ref="E473:W473" si="393">E415+E431+E451+E459+E463+E468+E471</f>
        <v>0</v>
      </c>
      <c r="F473" s="198">
        <f t="shared" si="393"/>
        <v>0</v>
      </c>
      <c r="G473" s="198">
        <f t="shared" si="393"/>
        <v>0</v>
      </c>
      <c r="H473" s="198">
        <f t="shared" si="393"/>
        <v>0</v>
      </c>
      <c r="I473" s="198">
        <f t="shared" si="393"/>
        <v>0</v>
      </c>
      <c r="J473" s="198">
        <f t="shared" si="393"/>
        <v>0</v>
      </c>
      <c r="K473" s="198">
        <f t="shared" si="393"/>
        <v>0</v>
      </c>
      <c r="L473" s="198">
        <f t="shared" si="393"/>
        <v>0</v>
      </c>
      <c r="M473" s="198">
        <f t="shared" si="393"/>
        <v>0</v>
      </c>
      <c r="N473" s="198">
        <f t="shared" si="393"/>
        <v>0</v>
      </c>
      <c r="O473" s="198">
        <f t="shared" si="393"/>
        <v>0</v>
      </c>
      <c r="P473" s="198">
        <f t="shared" si="393"/>
        <v>0</v>
      </c>
      <c r="Q473" s="198">
        <f t="shared" si="393"/>
        <v>0</v>
      </c>
      <c r="R473" s="198">
        <f t="shared" si="393"/>
        <v>0</v>
      </c>
      <c r="S473" s="198">
        <f t="shared" si="393"/>
        <v>0</v>
      </c>
      <c r="T473" s="198">
        <f t="shared" si="393"/>
        <v>0</v>
      </c>
      <c r="U473" s="198">
        <f t="shared" si="393"/>
        <v>0</v>
      </c>
      <c r="V473" s="198">
        <f t="shared" si="393"/>
        <v>0</v>
      </c>
      <c r="W473" s="198">
        <f t="shared" si="393"/>
        <v>0</v>
      </c>
      <c r="X473" s="199">
        <f t="shared" si="377"/>
        <v>0</v>
      </c>
      <c r="Y473" s="198">
        <f>Y415+Y431+Y451+Y459+Y463+Y468+Y471</f>
        <v>0</v>
      </c>
      <c r="Z473" s="198">
        <f>Z415+Z431+Z451+Z459+Z463+Z468+Z471</f>
        <v>0</v>
      </c>
      <c r="AA473" s="198">
        <f>AA415+AA431+AA451+AA459+AA463+AA468+AA471</f>
        <v>0</v>
      </c>
      <c r="AB473" s="199">
        <f t="shared" si="378"/>
        <v>0</v>
      </c>
      <c r="AC473" s="198">
        <f>AC415+AC431+AC451+AC459+AC463+AC468+AC471</f>
        <v>0</v>
      </c>
      <c r="AD473" s="198">
        <f>AD415+AD431+AD451+AD459+AD463+AD468+AD471</f>
        <v>0</v>
      </c>
      <c r="AE473" s="198">
        <f>AE415+AE431+AE451+AE459+AE463+AE468+AE471</f>
        <v>0</v>
      </c>
      <c r="AF473" s="199">
        <f t="shared" si="386"/>
        <v>0</v>
      </c>
    </row>
    <row r="474" spans="2:32" s="136" customFormat="1" hidden="1" outlineLevel="1">
      <c r="B474" s="246"/>
      <c r="C474" s="152"/>
      <c r="D474" s="364"/>
      <c r="E474" s="364"/>
      <c r="F474" s="364"/>
      <c r="G474" s="364"/>
      <c r="H474" s="364"/>
      <c r="I474" s="364"/>
      <c r="J474" s="364"/>
      <c r="K474" s="364"/>
      <c r="L474" s="364"/>
      <c r="M474" s="364"/>
      <c r="N474" s="364"/>
      <c r="O474" s="364"/>
      <c r="P474" s="364"/>
      <c r="Q474" s="364"/>
      <c r="R474" s="364"/>
      <c r="S474" s="364"/>
      <c r="T474" s="364"/>
      <c r="U474" s="364"/>
      <c r="V474" s="364"/>
      <c r="W474" s="364"/>
      <c r="X474" s="364"/>
      <c r="Y474" s="364"/>
      <c r="Z474" s="364"/>
      <c r="AA474" s="364"/>
      <c r="AB474" s="364"/>
      <c r="AC474" s="364"/>
      <c r="AD474" s="364"/>
      <c r="AE474" s="364"/>
      <c r="AF474" s="364"/>
    </row>
    <row r="475" spans="2:32" s="144" customFormat="1" hidden="1" outlineLevel="1">
      <c r="B475" s="246"/>
      <c r="C475" s="246"/>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c r="AA475" s="120"/>
      <c r="AB475" s="120"/>
      <c r="AC475" s="120"/>
      <c r="AD475" s="120"/>
      <c r="AE475" s="120"/>
    </row>
    <row r="476" spans="2:32" s="136" customFormat="1" hidden="1" outlineLevel="1">
      <c r="B476" s="148" t="s">
        <v>669</v>
      </c>
      <c r="C476" s="123"/>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c r="AA476" s="120"/>
      <c r="AB476" s="120"/>
      <c r="AC476" s="120"/>
      <c r="AD476" s="120"/>
      <c r="AE476" s="120"/>
    </row>
    <row r="477" spans="2:32" s="136" customFormat="1" hidden="1" outlineLevel="1">
      <c r="B477" s="149" t="s">
        <v>1169</v>
      </c>
      <c r="C477" s="123"/>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c r="AA477" s="120"/>
      <c r="AB477" s="120"/>
      <c r="AC477" s="120"/>
      <c r="AD477" s="120"/>
      <c r="AE477" s="120"/>
    </row>
    <row r="478" spans="2:32" s="136" customFormat="1" hidden="1" outlineLevel="1">
      <c r="B478" s="780" t="s">
        <v>980</v>
      </c>
      <c r="C478" s="780"/>
    </row>
    <row r="479" spans="2:32" s="136" customFormat="1" hidden="1" outlineLevel="1">
      <c r="B479" s="146"/>
      <c r="C479" s="146"/>
      <c r="D479" s="95"/>
      <c r="E479" s="95"/>
      <c r="F479" s="95"/>
      <c r="G479" s="95"/>
      <c r="H479" s="200">
        <f t="shared" ref="H479:H488" si="394">SUM(D479:G479)</f>
        <v>0</v>
      </c>
      <c r="I479" s="95"/>
      <c r="J479" s="95"/>
      <c r="K479" s="95"/>
      <c r="L479" s="95"/>
      <c r="M479" s="95"/>
      <c r="N479" s="95"/>
      <c r="O479" s="201">
        <f t="shared" ref="O479:O488" si="395">SUM(I479:N479)</f>
        <v>0</v>
      </c>
      <c r="P479" s="95"/>
      <c r="Q479" s="95"/>
      <c r="R479" s="95"/>
      <c r="S479" s="95"/>
      <c r="T479" s="95"/>
      <c r="U479" s="95"/>
      <c r="V479" s="201">
        <f t="shared" ref="V479:V488" si="396">SUM(P479:U479)</f>
        <v>0</v>
      </c>
      <c r="W479" s="200">
        <f t="shared" ref="W479:W488" si="397">O479+V479</f>
        <v>0</v>
      </c>
      <c r="X479" s="308">
        <f t="shared" ref="X479:X489" si="398">IF(H479=0,0,W479/H479-1)</f>
        <v>0</v>
      </c>
      <c r="Y479" s="96"/>
      <c r="Z479" s="96"/>
      <c r="AA479" s="198">
        <f>Y479+Z479</f>
        <v>0</v>
      </c>
      <c r="AB479" s="308">
        <f t="shared" ref="AB479:AB489" si="399">IF(W479=0,0,AA479/W479-1)</f>
        <v>0</v>
      </c>
      <c r="AC479" s="96"/>
      <c r="AD479" s="96"/>
      <c r="AE479" s="198">
        <f>AC479+AD479</f>
        <v>0</v>
      </c>
      <c r="AF479" s="308">
        <f t="shared" ref="AF479:AF489" si="400">IF(AA479=0,0,AE479/AA479-1)</f>
        <v>0</v>
      </c>
    </row>
    <row r="480" spans="2:32" s="136" customFormat="1" hidden="1" outlineLevel="1">
      <c r="B480" s="146"/>
      <c r="C480" s="146"/>
      <c r="D480" s="95"/>
      <c r="E480" s="95"/>
      <c r="F480" s="95"/>
      <c r="G480" s="95"/>
      <c r="H480" s="200">
        <f t="shared" si="394"/>
        <v>0</v>
      </c>
      <c r="I480" s="95"/>
      <c r="J480" s="95"/>
      <c r="K480" s="95"/>
      <c r="L480" s="95"/>
      <c r="M480" s="95"/>
      <c r="N480" s="95"/>
      <c r="O480" s="201">
        <f t="shared" si="395"/>
        <v>0</v>
      </c>
      <c r="P480" s="95"/>
      <c r="Q480" s="95"/>
      <c r="R480" s="95"/>
      <c r="S480" s="95"/>
      <c r="T480" s="95"/>
      <c r="U480" s="95"/>
      <c r="V480" s="201">
        <f t="shared" si="396"/>
        <v>0</v>
      </c>
      <c r="W480" s="200">
        <f t="shared" si="397"/>
        <v>0</v>
      </c>
      <c r="X480" s="308">
        <f t="shared" si="398"/>
        <v>0</v>
      </c>
      <c r="Y480" s="96"/>
      <c r="Z480" s="96"/>
      <c r="AA480" s="198">
        <f t="shared" ref="AA480:AA488" si="401">Y480+Z480</f>
        <v>0</v>
      </c>
      <c r="AB480" s="308">
        <f t="shared" si="399"/>
        <v>0</v>
      </c>
      <c r="AC480" s="96"/>
      <c r="AD480" s="96"/>
      <c r="AE480" s="198">
        <f t="shared" ref="AE480:AE488" si="402">AC480+AD480</f>
        <v>0</v>
      </c>
      <c r="AF480" s="308">
        <f t="shared" si="400"/>
        <v>0</v>
      </c>
    </row>
    <row r="481" spans="1:32" s="136" customFormat="1" hidden="1" outlineLevel="1">
      <c r="B481" s="146"/>
      <c r="C481" s="146"/>
      <c r="D481" s="95"/>
      <c r="E481" s="95"/>
      <c r="F481" s="95"/>
      <c r="G481" s="95"/>
      <c r="H481" s="200">
        <f t="shared" si="394"/>
        <v>0</v>
      </c>
      <c r="I481" s="95"/>
      <c r="J481" s="95"/>
      <c r="K481" s="95"/>
      <c r="L481" s="95"/>
      <c r="M481" s="95"/>
      <c r="N481" s="95"/>
      <c r="O481" s="201">
        <f t="shared" si="395"/>
        <v>0</v>
      </c>
      <c r="P481" s="95"/>
      <c r="Q481" s="95"/>
      <c r="R481" s="95"/>
      <c r="S481" s="95"/>
      <c r="T481" s="95"/>
      <c r="U481" s="95"/>
      <c r="V481" s="201">
        <f t="shared" si="396"/>
        <v>0</v>
      </c>
      <c r="W481" s="200">
        <f t="shared" si="397"/>
        <v>0</v>
      </c>
      <c r="X481" s="308">
        <f t="shared" si="398"/>
        <v>0</v>
      </c>
      <c r="Y481" s="96"/>
      <c r="Z481" s="96"/>
      <c r="AA481" s="198">
        <f t="shared" si="401"/>
        <v>0</v>
      </c>
      <c r="AB481" s="308">
        <f t="shared" si="399"/>
        <v>0</v>
      </c>
      <c r="AC481" s="96"/>
      <c r="AD481" s="96"/>
      <c r="AE481" s="198">
        <f t="shared" si="402"/>
        <v>0</v>
      </c>
      <c r="AF481" s="308">
        <f t="shared" si="400"/>
        <v>0</v>
      </c>
    </row>
    <row r="482" spans="1:32" s="144" customFormat="1" hidden="1" outlineLevel="1">
      <c r="B482" s="146"/>
      <c r="C482" s="146"/>
      <c r="D482" s="95"/>
      <c r="E482" s="95"/>
      <c r="F482" s="95"/>
      <c r="G482" s="95"/>
      <c r="H482" s="200">
        <f t="shared" si="394"/>
        <v>0</v>
      </c>
      <c r="I482" s="95"/>
      <c r="J482" s="95"/>
      <c r="K482" s="95"/>
      <c r="L482" s="95"/>
      <c r="M482" s="95"/>
      <c r="N482" s="95"/>
      <c r="O482" s="201">
        <f t="shared" si="395"/>
        <v>0</v>
      </c>
      <c r="P482" s="95"/>
      <c r="Q482" s="95"/>
      <c r="R482" s="95"/>
      <c r="S482" s="95"/>
      <c r="T482" s="95"/>
      <c r="U482" s="95"/>
      <c r="V482" s="201">
        <f t="shared" si="396"/>
        <v>0</v>
      </c>
      <c r="W482" s="200">
        <f t="shared" si="397"/>
        <v>0</v>
      </c>
      <c r="X482" s="308">
        <f t="shared" si="398"/>
        <v>0</v>
      </c>
      <c r="Y482" s="96"/>
      <c r="Z482" s="96"/>
      <c r="AA482" s="198">
        <f t="shared" si="401"/>
        <v>0</v>
      </c>
      <c r="AB482" s="308">
        <f t="shared" si="399"/>
        <v>0</v>
      </c>
      <c r="AC482" s="96"/>
      <c r="AD482" s="96"/>
      <c r="AE482" s="198">
        <f t="shared" si="402"/>
        <v>0</v>
      </c>
      <c r="AF482" s="308">
        <f t="shared" si="400"/>
        <v>0</v>
      </c>
    </row>
    <row r="483" spans="1:32" hidden="1" outlineLevel="1">
      <c r="B483" s="146"/>
      <c r="C483" s="146"/>
      <c r="D483" s="95"/>
      <c r="E483" s="95"/>
      <c r="F483" s="95"/>
      <c r="G483" s="95"/>
      <c r="H483" s="200">
        <f t="shared" si="394"/>
        <v>0</v>
      </c>
      <c r="I483" s="95"/>
      <c r="J483" s="95"/>
      <c r="K483" s="95"/>
      <c r="L483" s="95"/>
      <c r="M483" s="95"/>
      <c r="N483" s="95"/>
      <c r="O483" s="201">
        <f t="shared" si="395"/>
        <v>0</v>
      </c>
      <c r="P483" s="95"/>
      <c r="Q483" s="95"/>
      <c r="R483" s="95"/>
      <c r="S483" s="95"/>
      <c r="T483" s="95"/>
      <c r="U483" s="95"/>
      <c r="V483" s="201">
        <f t="shared" si="396"/>
        <v>0</v>
      </c>
      <c r="W483" s="200">
        <f t="shared" si="397"/>
        <v>0</v>
      </c>
      <c r="X483" s="308">
        <f t="shared" si="398"/>
        <v>0</v>
      </c>
      <c r="Y483" s="96"/>
      <c r="Z483" s="96"/>
      <c r="AA483" s="198">
        <f t="shared" si="401"/>
        <v>0</v>
      </c>
      <c r="AB483" s="308">
        <f t="shared" si="399"/>
        <v>0</v>
      </c>
      <c r="AC483" s="96"/>
      <c r="AD483" s="96"/>
      <c r="AE483" s="198">
        <f t="shared" si="402"/>
        <v>0</v>
      </c>
      <c r="AF483" s="308">
        <f t="shared" si="400"/>
        <v>0</v>
      </c>
    </row>
    <row r="484" spans="1:32" s="136" customFormat="1" hidden="1" outlineLevel="1">
      <c r="B484" s="146"/>
      <c r="C484" s="146"/>
      <c r="D484" s="95"/>
      <c r="E484" s="95"/>
      <c r="F484" s="95"/>
      <c r="G484" s="95"/>
      <c r="H484" s="200">
        <f t="shared" si="394"/>
        <v>0</v>
      </c>
      <c r="I484" s="95"/>
      <c r="J484" s="95"/>
      <c r="K484" s="95"/>
      <c r="L484" s="95"/>
      <c r="M484" s="95"/>
      <c r="N484" s="95"/>
      <c r="O484" s="201">
        <f t="shared" si="395"/>
        <v>0</v>
      </c>
      <c r="P484" s="95"/>
      <c r="Q484" s="95"/>
      <c r="R484" s="95"/>
      <c r="S484" s="95"/>
      <c r="T484" s="95"/>
      <c r="U484" s="95"/>
      <c r="V484" s="201">
        <f t="shared" si="396"/>
        <v>0</v>
      </c>
      <c r="W484" s="200">
        <f t="shared" si="397"/>
        <v>0</v>
      </c>
      <c r="X484" s="308">
        <f t="shared" si="398"/>
        <v>0</v>
      </c>
      <c r="Y484" s="96"/>
      <c r="Z484" s="96"/>
      <c r="AA484" s="198">
        <f t="shared" si="401"/>
        <v>0</v>
      </c>
      <c r="AB484" s="308">
        <f t="shared" si="399"/>
        <v>0</v>
      </c>
      <c r="AC484" s="96"/>
      <c r="AD484" s="96"/>
      <c r="AE484" s="198">
        <f t="shared" si="402"/>
        <v>0</v>
      </c>
      <c r="AF484" s="308">
        <f t="shared" si="400"/>
        <v>0</v>
      </c>
    </row>
    <row r="485" spans="1:32" s="136" customFormat="1" hidden="1" outlineLevel="1">
      <c r="B485" s="146"/>
      <c r="C485" s="146"/>
      <c r="D485" s="95"/>
      <c r="E485" s="95"/>
      <c r="F485" s="95"/>
      <c r="G485" s="95"/>
      <c r="H485" s="200">
        <f t="shared" si="394"/>
        <v>0</v>
      </c>
      <c r="I485" s="95"/>
      <c r="J485" s="95"/>
      <c r="K485" s="95"/>
      <c r="L485" s="95"/>
      <c r="M485" s="95"/>
      <c r="N485" s="95"/>
      <c r="O485" s="201">
        <f t="shared" si="395"/>
        <v>0</v>
      </c>
      <c r="P485" s="95"/>
      <c r="Q485" s="95"/>
      <c r="R485" s="95"/>
      <c r="S485" s="95"/>
      <c r="T485" s="95"/>
      <c r="U485" s="95"/>
      <c r="V485" s="201">
        <f t="shared" si="396"/>
        <v>0</v>
      </c>
      <c r="W485" s="200">
        <f t="shared" si="397"/>
        <v>0</v>
      </c>
      <c r="X485" s="308">
        <f t="shared" si="398"/>
        <v>0</v>
      </c>
      <c r="Y485" s="96"/>
      <c r="Z485" s="96"/>
      <c r="AA485" s="198">
        <f t="shared" si="401"/>
        <v>0</v>
      </c>
      <c r="AB485" s="308">
        <f t="shared" si="399"/>
        <v>0</v>
      </c>
      <c r="AC485" s="96"/>
      <c r="AD485" s="96"/>
      <c r="AE485" s="198">
        <f t="shared" si="402"/>
        <v>0</v>
      </c>
      <c r="AF485" s="308">
        <f t="shared" si="400"/>
        <v>0</v>
      </c>
    </row>
    <row r="486" spans="1:32" s="136" customFormat="1" hidden="1" outlineLevel="1">
      <c r="B486" s="146"/>
      <c r="C486" s="146"/>
      <c r="D486" s="95"/>
      <c r="E486" s="95"/>
      <c r="F486" s="95"/>
      <c r="G486" s="95"/>
      <c r="H486" s="200">
        <f t="shared" si="394"/>
        <v>0</v>
      </c>
      <c r="I486" s="95"/>
      <c r="J486" s="95"/>
      <c r="K486" s="95"/>
      <c r="L486" s="95"/>
      <c r="M486" s="95"/>
      <c r="N486" s="95"/>
      <c r="O486" s="201">
        <f t="shared" si="395"/>
        <v>0</v>
      </c>
      <c r="P486" s="95"/>
      <c r="Q486" s="95"/>
      <c r="R486" s="95"/>
      <c r="S486" s="95"/>
      <c r="T486" s="95"/>
      <c r="U486" s="95"/>
      <c r="V486" s="201">
        <f t="shared" si="396"/>
        <v>0</v>
      </c>
      <c r="W486" s="200">
        <f t="shared" si="397"/>
        <v>0</v>
      </c>
      <c r="X486" s="308">
        <f t="shared" si="398"/>
        <v>0</v>
      </c>
      <c r="Y486" s="96"/>
      <c r="Z486" s="96"/>
      <c r="AA486" s="198">
        <f t="shared" si="401"/>
        <v>0</v>
      </c>
      <c r="AB486" s="308">
        <f t="shared" si="399"/>
        <v>0</v>
      </c>
      <c r="AC486" s="96"/>
      <c r="AD486" s="96"/>
      <c r="AE486" s="198">
        <f t="shared" si="402"/>
        <v>0</v>
      </c>
      <c r="AF486" s="308">
        <f t="shared" si="400"/>
        <v>0</v>
      </c>
    </row>
    <row r="487" spans="1:32" s="144" customFormat="1" hidden="1" outlineLevel="1">
      <c r="B487" s="146"/>
      <c r="C487" s="146"/>
      <c r="D487" s="95"/>
      <c r="E487" s="95"/>
      <c r="F487" s="95"/>
      <c r="G487" s="95"/>
      <c r="H487" s="200">
        <f t="shared" si="394"/>
        <v>0</v>
      </c>
      <c r="I487" s="95"/>
      <c r="J487" s="95"/>
      <c r="K487" s="95"/>
      <c r="L487" s="95"/>
      <c r="M487" s="95"/>
      <c r="N487" s="95"/>
      <c r="O487" s="201">
        <f t="shared" si="395"/>
        <v>0</v>
      </c>
      <c r="P487" s="95"/>
      <c r="Q487" s="95"/>
      <c r="R487" s="95"/>
      <c r="S487" s="95"/>
      <c r="T487" s="95"/>
      <c r="U487" s="95"/>
      <c r="V487" s="201">
        <f t="shared" si="396"/>
        <v>0</v>
      </c>
      <c r="W487" s="200">
        <f t="shared" si="397"/>
        <v>0</v>
      </c>
      <c r="X487" s="308">
        <f t="shared" si="398"/>
        <v>0</v>
      </c>
      <c r="Y487" s="96"/>
      <c r="Z487" s="96"/>
      <c r="AA487" s="198">
        <f t="shared" si="401"/>
        <v>0</v>
      </c>
      <c r="AB487" s="308">
        <f t="shared" si="399"/>
        <v>0</v>
      </c>
      <c r="AC487" s="96"/>
      <c r="AD487" s="96"/>
      <c r="AE487" s="198">
        <f t="shared" si="402"/>
        <v>0</v>
      </c>
      <c r="AF487" s="308">
        <f t="shared" si="400"/>
        <v>0</v>
      </c>
    </row>
    <row r="488" spans="1:32" hidden="1" outlineLevel="1">
      <c r="B488" s="146"/>
      <c r="C488" s="146"/>
      <c r="D488" s="95"/>
      <c r="E488" s="95"/>
      <c r="F488" s="95"/>
      <c r="G488" s="95"/>
      <c r="H488" s="200">
        <f t="shared" si="394"/>
        <v>0</v>
      </c>
      <c r="I488" s="95"/>
      <c r="J488" s="95"/>
      <c r="K488" s="95"/>
      <c r="L488" s="95"/>
      <c r="M488" s="95"/>
      <c r="N488" s="95"/>
      <c r="O488" s="201">
        <f t="shared" si="395"/>
        <v>0</v>
      </c>
      <c r="P488" s="95"/>
      <c r="Q488" s="95"/>
      <c r="R488" s="95"/>
      <c r="S488" s="95"/>
      <c r="T488" s="95"/>
      <c r="U488" s="95"/>
      <c r="V488" s="201">
        <f t="shared" si="396"/>
        <v>0</v>
      </c>
      <c r="W488" s="200">
        <f t="shared" si="397"/>
        <v>0</v>
      </c>
      <c r="X488" s="308">
        <f t="shared" si="398"/>
        <v>0</v>
      </c>
      <c r="Y488" s="96"/>
      <c r="Z488" s="96"/>
      <c r="AA488" s="198">
        <f t="shared" si="401"/>
        <v>0</v>
      </c>
      <c r="AB488" s="308">
        <f t="shared" si="399"/>
        <v>0</v>
      </c>
      <c r="AC488" s="96"/>
      <c r="AD488" s="96"/>
      <c r="AE488" s="198">
        <f t="shared" si="402"/>
        <v>0</v>
      </c>
      <c r="AF488" s="308">
        <f t="shared" si="400"/>
        <v>0</v>
      </c>
    </row>
    <row r="489" spans="1:32" hidden="1" outlineLevel="1">
      <c r="B489" s="781" t="s">
        <v>609</v>
      </c>
      <c r="C489" s="781"/>
      <c r="D489" s="198">
        <f t="shared" ref="D489:W489" si="403">SUM(D479:D488)</f>
        <v>0</v>
      </c>
      <c r="E489" s="198">
        <f t="shared" si="403"/>
        <v>0</v>
      </c>
      <c r="F489" s="198">
        <f t="shared" si="403"/>
        <v>0</v>
      </c>
      <c r="G489" s="198">
        <f t="shared" si="403"/>
        <v>0</v>
      </c>
      <c r="H489" s="198">
        <f t="shared" si="403"/>
        <v>0</v>
      </c>
      <c r="I489" s="198">
        <f t="shared" si="403"/>
        <v>0</v>
      </c>
      <c r="J489" s="198">
        <f t="shared" si="403"/>
        <v>0</v>
      </c>
      <c r="K489" s="198">
        <f t="shared" si="403"/>
        <v>0</v>
      </c>
      <c r="L489" s="198">
        <f t="shared" si="403"/>
        <v>0</v>
      </c>
      <c r="M489" s="198">
        <f t="shared" si="403"/>
        <v>0</v>
      </c>
      <c r="N489" s="198">
        <f t="shared" si="403"/>
        <v>0</v>
      </c>
      <c r="O489" s="198">
        <f t="shared" si="403"/>
        <v>0</v>
      </c>
      <c r="P489" s="198">
        <f t="shared" si="403"/>
        <v>0</v>
      </c>
      <c r="Q489" s="198">
        <f t="shared" si="403"/>
        <v>0</v>
      </c>
      <c r="R489" s="198">
        <f t="shared" si="403"/>
        <v>0</v>
      </c>
      <c r="S489" s="198">
        <f t="shared" si="403"/>
        <v>0</v>
      </c>
      <c r="T489" s="198">
        <f t="shared" si="403"/>
        <v>0</v>
      </c>
      <c r="U489" s="198">
        <f t="shared" si="403"/>
        <v>0</v>
      </c>
      <c r="V489" s="198">
        <f t="shared" si="403"/>
        <v>0</v>
      </c>
      <c r="W489" s="198">
        <f t="shared" si="403"/>
        <v>0</v>
      </c>
      <c r="X489" s="209">
        <f t="shared" si="398"/>
        <v>0</v>
      </c>
      <c r="Y489" s="198">
        <f>SUM(Y479:Y488)</f>
        <v>0</v>
      </c>
      <c r="Z489" s="198">
        <f>SUM(Z479:Z488)</f>
        <v>0</v>
      </c>
      <c r="AA489" s="198">
        <f>SUM(AA479:AA488)</f>
        <v>0</v>
      </c>
      <c r="AB489" s="209">
        <f t="shared" si="399"/>
        <v>0</v>
      </c>
      <c r="AC489" s="198">
        <f>SUM(AC479:AC488)</f>
        <v>0</v>
      </c>
      <c r="AD489" s="198">
        <f>SUM(AD479:AD488)</f>
        <v>0</v>
      </c>
      <c r="AE489" s="198">
        <f>SUM(AE479:AE488)</f>
        <v>0</v>
      </c>
      <c r="AF489" s="209">
        <f t="shared" si="400"/>
        <v>0</v>
      </c>
    </row>
    <row r="490" spans="1:32" hidden="1" outlineLevel="1">
      <c r="B490" s="138"/>
      <c r="C490" s="138"/>
      <c r="D490" s="150"/>
      <c r="E490" s="150"/>
      <c r="F490" s="150"/>
      <c r="G490" s="150"/>
      <c r="H490" s="150"/>
      <c r="I490" s="150"/>
      <c r="J490" s="150"/>
      <c r="K490" s="150"/>
      <c r="L490" s="150"/>
      <c r="M490" s="150"/>
      <c r="N490" s="150"/>
      <c r="O490" s="150"/>
      <c r="P490" s="150"/>
      <c r="Q490" s="150"/>
      <c r="R490" s="150"/>
      <c r="S490" s="150"/>
      <c r="T490" s="150"/>
      <c r="U490" s="150"/>
      <c r="V490" s="150"/>
      <c r="W490" s="150"/>
      <c r="X490" s="136"/>
      <c r="Y490" s="136"/>
      <c r="Z490" s="136"/>
      <c r="AA490" s="150"/>
      <c r="AB490" s="150"/>
      <c r="AC490" s="150"/>
      <c r="AD490" s="150"/>
      <c r="AE490" s="150"/>
      <c r="AF490" s="136"/>
    </row>
    <row r="491" spans="1:32" hidden="1" outlineLevel="1">
      <c r="B491" s="152"/>
      <c r="C491" s="152" t="s">
        <v>611</v>
      </c>
      <c r="D491" s="153">
        <f t="shared" ref="D491:AE491" si="404">D430+D450+D458+D462+D467-D489</f>
        <v>0</v>
      </c>
      <c r="E491" s="153">
        <f t="shared" si="404"/>
        <v>0</v>
      </c>
      <c r="F491" s="153">
        <f t="shared" si="404"/>
        <v>0</v>
      </c>
      <c r="G491" s="153">
        <f t="shared" si="404"/>
        <v>0</v>
      </c>
      <c r="H491" s="153">
        <f t="shared" si="404"/>
        <v>0</v>
      </c>
      <c r="I491" s="153">
        <f t="shared" si="404"/>
        <v>0</v>
      </c>
      <c r="J491" s="153">
        <f t="shared" si="404"/>
        <v>0</v>
      </c>
      <c r="K491" s="153">
        <f t="shared" si="404"/>
        <v>0</v>
      </c>
      <c r="L491" s="153">
        <f t="shared" si="404"/>
        <v>0</v>
      </c>
      <c r="M491" s="153">
        <f t="shared" si="404"/>
        <v>0</v>
      </c>
      <c r="N491" s="153">
        <f t="shared" si="404"/>
        <v>0</v>
      </c>
      <c r="O491" s="153">
        <f t="shared" si="404"/>
        <v>0</v>
      </c>
      <c r="P491" s="153">
        <f t="shared" si="404"/>
        <v>0</v>
      </c>
      <c r="Q491" s="153">
        <f t="shared" si="404"/>
        <v>0</v>
      </c>
      <c r="R491" s="153">
        <f t="shared" si="404"/>
        <v>0</v>
      </c>
      <c r="S491" s="153">
        <f t="shared" si="404"/>
        <v>0</v>
      </c>
      <c r="T491" s="153">
        <f t="shared" si="404"/>
        <v>0</v>
      </c>
      <c r="U491" s="153">
        <f t="shared" si="404"/>
        <v>0</v>
      </c>
      <c r="V491" s="153">
        <f t="shared" si="404"/>
        <v>0</v>
      </c>
      <c r="W491" s="153">
        <f t="shared" si="404"/>
        <v>0</v>
      </c>
      <c r="X491" s="153"/>
      <c r="Y491" s="153">
        <f t="shared" si="404"/>
        <v>0</v>
      </c>
      <c r="Z491" s="153">
        <f t="shared" si="404"/>
        <v>0</v>
      </c>
      <c r="AA491" s="153">
        <f t="shared" si="404"/>
        <v>0</v>
      </c>
      <c r="AB491" s="153"/>
      <c r="AC491" s="153">
        <f t="shared" si="404"/>
        <v>0</v>
      </c>
      <c r="AD491" s="153">
        <f t="shared" si="404"/>
        <v>0</v>
      </c>
      <c r="AE491" s="153">
        <f t="shared" si="404"/>
        <v>0</v>
      </c>
      <c r="AF491" s="151"/>
    </row>
    <row r="492" spans="1:32" collapsed="1">
      <c r="B492" s="152"/>
      <c r="C492" s="152"/>
      <c r="D492" s="153"/>
      <c r="E492" s="153"/>
      <c r="F492" s="153"/>
      <c r="G492" s="153"/>
      <c r="H492" s="153"/>
      <c r="I492" s="153"/>
      <c r="J492" s="153"/>
      <c r="K492" s="153"/>
      <c r="L492" s="153"/>
      <c r="M492" s="153"/>
      <c r="N492" s="153"/>
      <c r="O492" s="153"/>
      <c r="P492" s="153"/>
      <c r="Q492" s="153"/>
      <c r="R492" s="153"/>
      <c r="S492" s="153"/>
      <c r="T492" s="153"/>
      <c r="U492" s="153"/>
      <c r="V492" s="153"/>
      <c r="W492" s="151"/>
      <c r="X492" s="153"/>
      <c r="Y492" s="153"/>
      <c r="Z492" s="153"/>
      <c r="AA492" s="151"/>
      <c r="AB492" s="153"/>
      <c r="AC492" s="153"/>
      <c r="AD492" s="153"/>
      <c r="AE492" s="151"/>
    </row>
    <row r="493" spans="1:32">
      <c r="B493" s="544" t="s">
        <v>1508</v>
      </c>
    </row>
    <row r="494" spans="1:32" s="126" customFormat="1">
      <c r="A494" s="125"/>
      <c r="B494" s="784" t="s">
        <v>942</v>
      </c>
      <c r="C494" s="785"/>
      <c r="D494" s="769" t="s">
        <v>1347</v>
      </c>
      <c r="E494" s="770"/>
      <c r="F494" s="770"/>
      <c r="G494" s="771"/>
      <c r="H494" s="540" t="s">
        <v>1347</v>
      </c>
      <c r="I494" s="772" t="s">
        <v>1466</v>
      </c>
      <c r="J494" s="773"/>
      <c r="K494" s="773"/>
      <c r="L494" s="773"/>
      <c r="M494" s="773"/>
      <c r="N494" s="773"/>
      <c r="O494" s="774"/>
      <c r="P494" s="772" t="s">
        <v>1466</v>
      </c>
      <c r="Q494" s="773"/>
      <c r="R494" s="773"/>
      <c r="S494" s="773"/>
      <c r="T494" s="773"/>
      <c r="U494" s="773"/>
      <c r="V494" s="774"/>
      <c r="W494" s="493" t="s">
        <v>1466</v>
      </c>
      <c r="X494" s="104" t="s">
        <v>722</v>
      </c>
      <c r="Y494" s="493" t="s">
        <v>1457</v>
      </c>
      <c r="Z494" s="493" t="s">
        <v>1457</v>
      </c>
      <c r="AA494" s="493" t="s">
        <v>1458</v>
      </c>
      <c r="AB494" s="104" t="s">
        <v>1480</v>
      </c>
      <c r="AC494" s="493" t="s">
        <v>1456</v>
      </c>
      <c r="AD494" s="493" t="s">
        <v>1456</v>
      </c>
      <c r="AE494" s="493" t="s">
        <v>1457</v>
      </c>
      <c r="AF494" s="104" t="s">
        <v>1478</v>
      </c>
    </row>
    <row r="495" spans="1:32" s="128" customFormat="1">
      <c r="A495" s="127"/>
      <c r="B495" s="786"/>
      <c r="C495" s="787"/>
      <c r="D495" s="100" t="s">
        <v>644</v>
      </c>
      <c r="E495" s="101" t="s">
        <v>645</v>
      </c>
      <c r="F495" s="101" t="s">
        <v>646</v>
      </c>
      <c r="G495" s="101" t="s">
        <v>647</v>
      </c>
      <c r="H495" s="102" t="s">
        <v>648</v>
      </c>
      <c r="I495" s="101" t="s">
        <v>649</v>
      </c>
      <c r="J495" s="101" t="s">
        <v>650</v>
      </c>
      <c r="K495" s="101" t="s">
        <v>651</v>
      </c>
      <c r="L495" s="101" t="s">
        <v>652</v>
      </c>
      <c r="M495" s="101" t="s">
        <v>653</v>
      </c>
      <c r="N495" s="101" t="s">
        <v>654</v>
      </c>
      <c r="O495" s="101" t="s">
        <v>660</v>
      </c>
      <c r="P495" s="101" t="s">
        <v>655</v>
      </c>
      <c r="Q495" s="101" t="s">
        <v>656</v>
      </c>
      <c r="R495" s="101" t="s">
        <v>657</v>
      </c>
      <c r="S495" s="101" t="s">
        <v>658</v>
      </c>
      <c r="T495" s="101" t="s">
        <v>646</v>
      </c>
      <c r="U495" s="101" t="s">
        <v>647</v>
      </c>
      <c r="V495" s="103" t="s">
        <v>661</v>
      </c>
      <c r="W495" s="103" t="s">
        <v>648</v>
      </c>
      <c r="X495" s="104" t="s">
        <v>608</v>
      </c>
      <c r="Y495" s="103" t="s">
        <v>1424</v>
      </c>
      <c r="Z495" s="103" t="s">
        <v>661</v>
      </c>
      <c r="AA495" s="103" t="s">
        <v>648</v>
      </c>
      <c r="AB495" s="104" t="s">
        <v>608</v>
      </c>
      <c r="AC495" s="103" t="s">
        <v>1424</v>
      </c>
      <c r="AD495" s="103" t="s">
        <v>661</v>
      </c>
      <c r="AE495" s="103" t="s">
        <v>648</v>
      </c>
      <c r="AF495" s="104" t="s">
        <v>608</v>
      </c>
    </row>
    <row r="496" spans="1:32" s="132" customFormat="1" hidden="1" outlineLevel="1">
      <c r="A496" s="129"/>
      <c r="B496" s="130" t="s">
        <v>943</v>
      </c>
      <c r="C496" s="131" t="s">
        <v>898</v>
      </c>
      <c r="D496" s="198">
        <f>SUM(D497:D511)</f>
        <v>0</v>
      </c>
      <c r="E496" s="198">
        <f>SUM(E497:E511)</f>
        <v>0</v>
      </c>
      <c r="F496" s="198">
        <f>SUM(F497:F511)</f>
        <v>0</v>
      </c>
      <c r="G496" s="198">
        <f>SUM(G497:G511)</f>
        <v>0</v>
      </c>
      <c r="H496" s="198">
        <f>SUM(H497:H511)</f>
        <v>0</v>
      </c>
      <c r="I496" s="198">
        <f t="shared" ref="I496:W496" si="405">SUM(I497:I511)</f>
        <v>0</v>
      </c>
      <c r="J496" s="198">
        <f t="shared" si="405"/>
        <v>0</v>
      </c>
      <c r="K496" s="198">
        <f t="shared" si="405"/>
        <v>0</v>
      </c>
      <c r="L496" s="198">
        <f t="shared" si="405"/>
        <v>0</v>
      </c>
      <c r="M496" s="198">
        <f t="shared" si="405"/>
        <v>0</v>
      </c>
      <c r="N496" s="198">
        <f t="shared" si="405"/>
        <v>0</v>
      </c>
      <c r="O496" s="198">
        <f t="shared" si="405"/>
        <v>0</v>
      </c>
      <c r="P496" s="198">
        <f t="shared" si="405"/>
        <v>0</v>
      </c>
      <c r="Q496" s="198">
        <f t="shared" si="405"/>
        <v>0</v>
      </c>
      <c r="R496" s="198">
        <f t="shared" si="405"/>
        <v>0</v>
      </c>
      <c r="S496" s="198">
        <f t="shared" si="405"/>
        <v>0</v>
      </c>
      <c r="T496" s="198">
        <f t="shared" si="405"/>
        <v>0</v>
      </c>
      <c r="U496" s="198">
        <f t="shared" si="405"/>
        <v>0</v>
      </c>
      <c r="V496" s="198">
        <f t="shared" si="405"/>
        <v>0</v>
      </c>
      <c r="W496" s="198">
        <f t="shared" si="405"/>
        <v>0</v>
      </c>
      <c r="X496" s="199">
        <f t="shared" ref="X496:X527" si="406">IF(H496=0,0,W496/H496-1)</f>
        <v>0</v>
      </c>
      <c r="Y496" s="198">
        <f>SUM(Y497:Y511)</f>
        <v>0</v>
      </c>
      <c r="Z496" s="198">
        <f>SUM(Z497:Z511)</f>
        <v>0</v>
      </c>
      <c r="AA496" s="198">
        <f>SUM(AA497:AA511)</f>
        <v>0</v>
      </c>
      <c r="AB496" s="199">
        <f t="shared" ref="AB496:AB527" si="407">IF(W496=0,0,AA496/W496-1)</f>
        <v>0</v>
      </c>
      <c r="AC496" s="198">
        <f>SUM(AC497:AC511)</f>
        <v>0</v>
      </c>
      <c r="AD496" s="198">
        <f>SUM(AD497:AD511)</f>
        <v>0</v>
      </c>
      <c r="AE496" s="198">
        <f>SUM(AE497:AE511)</f>
        <v>0</v>
      </c>
      <c r="AF496" s="199">
        <f>IF(AA496=0,0,AE496/AA496-1)</f>
        <v>0</v>
      </c>
    </row>
    <row r="497" spans="2:32" hidden="1" outlineLevel="2">
      <c r="B497" s="133"/>
      <c r="C497" s="134" t="s">
        <v>1279</v>
      </c>
      <c r="D497" s="95"/>
      <c r="E497" s="95"/>
      <c r="F497" s="95"/>
      <c r="G497" s="95"/>
      <c r="H497" s="198">
        <f>SUM(D497:G497)</f>
        <v>0</v>
      </c>
      <c r="I497" s="219"/>
      <c r="J497" s="95"/>
      <c r="K497" s="219"/>
      <c r="L497" s="219"/>
      <c r="M497" s="219"/>
      <c r="N497" s="219"/>
      <c r="O497" s="201">
        <f>SUM(I497:N497)</f>
        <v>0</v>
      </c>
      <c r="P497" s="219"/>
      <c r="Q497" s="95"/>
      <c r="R497" s="219"/>
      <c r="S497" s="219"/>
      <c r="T497" s="219"/>
      <c r="U497" s="219"/>
      <c r="V497" s="201">
        <f>SUM(P497:U497)</f>
        <v>0</v>
      </c>
      <c r="W497" s="200">
        <f>O497+V497</f>
        <v>0</v>
      </c>
      <c r="X497" s="308">
        <f t="shared" si="406"/>
        <v>0</v>
      </c>
      <c r="Y497" s="95"/>
      <c r="Z497" s="95"/>
      <c r="AA497" s="198">
        <f t="shared" ref="AA497:AA511" si="408">Y497+Z497</f>
        <v>0</v>
      </c>
      <c r="AB497" s="308">
        <f t="shared" si="407"/>
        <v>0</v>
      </c>
      <c r="AC497" s="95"/>
      <c r="AD497" s="95"/>
      <c r="AE497" s="198">
        <f t="shared" ref="AE497:AE511" si="409">AC497+AD497</f>
        <v>0</v>
      </c>
      <c r="AF497" s="308">
        <f>IF(AA497=0,0,AE497/AA497-1)</f>
        <v>0</v>
      </c>
    </row>
    <row r="498" spans="2:32" hidden="1" outlineLevel="2">
      <c r="B498" s="133"/>
      <c r="C498" s="134" t="s">
        <v>1280</v>
      </c>
      <c r="D498" s="95"/>
      <c r="E498" s="95"/>
      <c r="F498" s="95"/>
      <c r="G498" s="95"/>
      <c r="H498" s="198">
        <f t="shared" ref="H498:H509" si="410">SUM(D498:G498)</f>
        <v>0</v>
      </c>
      <c r="I498" s="219"/>
      <c r="J498" s="95"/>
      <c r="K498" s="219"/>
      <c r="L498" s="219"/>
      <c r="M498" s="219"/>
      <c r="N498" s="219"/>
      <c r="O498" s="201">
        <f t="shared" ref="O498:O509" si="411">SUM(I498:N498)</f>
        <v>0</v>
      </c>
      <c r="P498" s="219"/>
      <c r="Q498" s="95"/>
      <c r="R498" s="219"/>
      <c r="S498" s="219"/>
      <c r="T498" s="219"/>
      <c r="U498" s="219"/>
      <c r="V498" s="201">
        <f t="shared" ref="V498:V509" si="412">SUM(P498:U498)</f>
        <v>0</v>
      </c>
      <c r="W498" s="200">
        <f t="shared" ref="W498:W509" si="413">O498+V498</f>
        <v>0</v>
      </c>
      <c r="X498" s="308">
        <f t="shared" si="406"/>
        <v>0</v>
      </c>
      <c r="Y498" s="95"/>
      <c r="Z498" s="95"/>
      <c r="AA498" s="198">
        <f t="shared" si="408"/>
        <v>0</v>
      </c>
      <c r="AB498" s="308">
        <f t="shared" si="407"/>
        <v>0</v>
      </c>
      <c r="AC498" s="95"/>
      <c r="AD498" s="95"/>
      <c r="AE498" s="198">
        <f t="shared" si="409"/>
        <v>0</v>
      </c>
      <c r="AF498" s="308">
        <f t="shared" ref="AF498:AF509" si="414">IF(AA498=0,0,AE498/AA498-1)</f>
        <v>0</v>
      </c>
    </row>
    <row r="499" spans="2:32" hidden="1" outlineLevel="2">
      <c r="B499" s="133"/>
      <c r="C499" s="134" t="s">
        <v>1281</v>
      </c>
      <c r="D499" s="95"/>
      <c r="E499" s="95"/>
      <c r="F499" s="95"/>
      <c r="G499" s="95"/>
      <c r="H499" s="198">
        <f t="shared" si="410"/>
        <v>0</v>
      </c>
      <c r="I499" s="219"/>
      <c r="J499" s="95"/>
      <c r="K499" s="219"/>
      <c r="L499" s="219"/>
      <c r="M499" s="219"/>
      <c r="N499" s="219"/>
      <c r="O499" s="201">
        <f t="shared" si="411"/>
        <v>0</v>
      </c>
      <c r="P499" s="219"/>
      <c r="Q499" s="95"/>
      <c r="R499" s="219"/>
      <c r="S499" s="219"/>
      <c r="T499" s="219"/>
      <c r="U499" s="219"/>
      <c r="V499" s="201">
        <f t="shared" si="412"/>
        <v>0</v>
      </c>
      <c r="W499" s="200">
        <f t="shared" si="413"/>
        <v>0</v>
      </c>
      <c r="X499" s="308">
        <f t="shared" si="406"/>
        <v>0</v>
      </c>
      <c r="Y499" s="95"/>
      <c r="Z499" s="95"/>
      <c r="AA499" s="198">
        <f t="shared" si="408"/>
        <v>0</v>
      </c>
      <c r="AB499" s="308">
        <f t="shared" si="407"/>
        <v>0</v>
      </c>
      <c r="AC499" s="95"/>
      <c r="AD499" s="95"/>
      <c r="AE499" s="198">
        <f t="shared" si="409"/>
        <v>0</v>
      </c>
      <c r="AF499" s="308">
        <f t="shared" si="414"/>
        <v>0</v>
      </c>
    </row>
    <row r="500" spans="2:32" hidden="1" outlineLevel="2">
      <c r="B500" s="133"/>
      <c r="C500" s="134" t="s">
        <v>1282</v>
      </c>
      <c r="D500" s="95"/>
      <c r="E500" s="95"/>
      <c r="F500" s="95"/>
      <c r="G500" s="95"/>
      <c r="H500" s="198">
        <f t="shared" si="410"/>
        <v>0</v>
      </c>
      <c r="I500" s="219"/>
      <c r="J500" s="95"/>
      <c r="K500" s="219"/>
      <c r="L500" s="219"/>
      <c r="M500" s="219"/>
      <c r="N500" s="219"/>
      <c r="O500" s="201">
        <f t="shared" si="411"/>
        <v>0</v>
      </c>
      <c r="P500" s="219"/>
      <c r="Q500" s="95"/>
      <c r="R500" s="219"/>
      <c r="S500" s="219"/>
      <c r="T500" s="219"/>
      <c r="U500" s="219"/>
      <c r="V500" s="201">
        <f t="shared" si="412"/>
        <v>0</v>
      </c>
      <c r="W500" s="200">
        <f t="shared" si="413"/>
        <v>0</v>
      </c>
      <c r="X500" s="308">
        <f t="shared" si="406"/>
        <v>0</v>
      </c>
      <c r="Y500" s="95"/>
      <c r="Z500" s="95"/>
      <c r="AA500" s="198">
        <f t="shared" si="408"/>
        <v>0</v>
      </c>
      <c r="AB500" s="308">
        <f t="shared" si="407"/>
        <v>0</v>
      </c>
      <c r="AC500" s="95"/>
      <c r="AD500" s="95"/>
      <c r="AE500" s="198">
        <f t="shared" si="409"/>
        <v>0</v>
      </c>
      <c r="AF500" s="308">
        <f t="shared" si="414"/>
        <v>0</v>
      </c>
    </row>
    <row r="501" spans="2:32" hidden="1" outlineLevel="2">
      <c r="B501" s="133"/>
      <c r="C501" s="134" t="s">
        <v>1283</v>
      </c>
      <c r="D501" s="95"/>
      <c r="E501" s="95"/>
      <c r="F501" s="95"/>
      <c r="G501" s="95"/>
      <c r="H501" s="198">
        <f t="shared" si="410"/>
        <v>0</v>
      </c>
      <c r="I501" s="219"/>
      <c r="J501" s="95"/>
      <c r="K501" s="219"/>
      <c r="L501" s="219"/>
      <c r="M501" s="219"/>
      <c r="N501" s="219"/>
      <c r="O501" s="201">
        <f t="shared" si="411"/>
        <v>0</v>
      </c>
      <c r="P501" s="219"/>
      <c r="Q501" s="95"/>
      <c r="R501" s="219"/>
      <c r="S501" s="219"/>
      <c r="T501" s="219"/>
      <c r="U501" s="219"/>
      <c r="V501" s="201">
        <f t="shared" si="412"/>
        <v>0</v>
      </c>
      <c r="W501" s="200">
        <f t="shared" si="413"/>
        <v>0</v>
      </c>
      <c r="X501" s="308">
        <f t="shared" si="406"/>
        <v>0</v>
      </c>
      <c r="Y501" s="95"/>
      <c r="Z501" s="95"/>
      <c r="AA501" s="198">
        <f t="shared" si="408"/>
        <v>0</v>
      </c>
      <c r="AB501" s="308">
        <f t="shared" si="407"/>
        <v>0</v>
      </c>
      <c r="AC501" s="95"/>
      <c r="AD501" s="95"/>
      <c r="AE501" s="198">
        <f t="shared" si="409"/>
        <v>0</v>
      </c>
      <c r="AF501" s="308">
        <f t="shared" si="414"/>
        <v>0</v>
      </c>
    </row>
    <row r="502" spans="2:32" hidden="1" outlineLevel="2">
      <c r="B502" s="133"/>
      <c r="C502" s="134" t="s">
        <v>1284</v>
      </c>
      <c r="D502" s="95"/>
      <c r="E502" s="95"/>
      <c r="F502" s="95"/>
      <c r="G502" s="95"/>
      <c r="H502" s="198">
        <f t="shared" si="410"/>
        <v>0</v>
      </c>
      <c r="I502" s="219"/>
      <c r="J502" s="95"/>
      <c r="K502" s="219"/>
      <c r="L502" s="219"/>
      <c r="M502" s="219"/>
      <c r="N502" s="219"/>
      <c r="O502" s="201">
        <f t="shared" si="411"/>
        <v>0</v>
      </c>
      <c r="P502" s="219"/>
      <c r="Q502" s="95"/>
      <c r="R502" s="219"/>
      <c r="S502" s="219"/>
      <c r="T502" s="219"/>
      <c r="U502" s="219"/>
      <c r="V502" s="201">
        <f t="shared" si="412"/>
        <v>0</v>
      </c>
      <c r="W502" s="200">
        <f t="shared" si="413"/>
        <v>0</v>
      </c>
      <c r="X502" s="308">
        <f t="shared" si="406"/>
        <v>0</v>
      </c>
      <c r="Y502" s="95"/>
      <c r="Z502" s="95"/>
      <c r="AA502" s="198">
        <f t="shared" si="408"/>
        <v>0</v>
      </c>
      <c r="AB502" s="308">
        <f t="shared" si="407"/>
        <v>0</v>
      </c>
      <c r="AC502" s="95"/>
      <c r="AD502" s="95"/>
      <c r="AE502" s="198">
        <f t="shared" si="409"/>
        <v>0</v>
      </c>
      <c r="AF502" s="308">
        <f t="shared" si="414"/>
        <v>0</v>
      </c>
    </row>
    <row r="503" spans="2:32" hidden="1" outlineLevel="2">
      <c r="B503" s="133"/>
      <c r="C503" s="134" t="s">
        <v>1285</v>
      </c>
      <c r="D503" s="95"/>
      <c r="E503" s="95"/>
      <c r="F503" s="95"/>
      <c r="G503" s="95"/>
      <c r="H503" s="198">
        <f t="shared" si="410"/>
        <v>0</v>
      </c>
      <c r="I503" s="219"/>
      <c r="J503" s="95"/>
      <c r="K503" s="219"/>
      <c r="L503" s="219"/>
      <c r="M503" s="219"/>
      <c r="N503" s="219"/>
      <c r="O503" s="201">
        <f t="shared" si="411"/>
        <v>0</v>
      </c>
      <c r="P503" s="219"/>
      <c r="Q503" s="95"/>
      <c r="R503" s="219"/>
      <c r="S503" s="219"/>
      <c r="T503" s="219"/>
      <c r="U503" s="219"/>
      <c r="V503" s="201">
        <f t="shared" si="412"/>
        <v>0</v>
      </c>
      <c r="W503" s="200">
        <f t="shared" si="413"/>
        <v>0</v>
      </c>
      <c r="X503" s="308">
        <f t="shared" si="406"/>
        <v>0</v>
      </c>
      <c r="Y503" s="95"/>
      <c r="Z503" s="95"/>
      <c r="AA503" s="198">
        <f t="shared" si="408"/>
        <v>0</v>
      </c>
      <c r="AB503" s="308">
        <f t="shared" si="407"/>
        <v>0</v>
      </c>
      <c r="AC503" s="95"/>
      <c r="AD503" s="95"/>
      <c r="AE503" s="198">
        <f t="shared" si="409"/>
        <v>0</v>
      </c>
      <c r="AF503" s="308">
        <f t="shared" si="414"/>
        <v>0</v>
      </c>
    </row>
    <row r="504" spans="2:32" hidden="1" outlineLevel="2">
      <c r="B504" s="133"/>
      <c r="C504" s="134" t="s">
        <v>1286</v>
      </c>
      <c r="D504" s="95"/>
      <c r="E504" s="95"/>
      <c r="F504" s="95"/>
      <c r="G504" s="95"/>
      <c r="H504" s="198">
        <f t="shared" si="410"/>
        <v>0</v>
      </c>
      <c r="I504" s="219"/>
      <c r="J504" s="95"/>
      <c r="K504" s="219"/>
      <c r="L504" s="219"/>
      <c r="M504" s="219"/>
      <c r="N504" s="219"/>
      <c r="O504" s="201">
        <f t="shared" si="411"/>
        <v>0</v>
      </c>
      <c r="P504" s="219"/>
      <c r="Q504" s="95"/>
      <c r="R504" s="219"/>
      <c r="S504" s="219"/>
      <c r="T504" s="219"/>
      <c r="U504" s="219"/>
      <c r="V504" s="201">
        <f t="shared" si="412"/>
        <v>0</v>
      </c>
      <c r="W504" s="200">
        <f t="shared" si="413"/>
        <v>0</v>
      </c>
      <c r="X504" s="308">
        <f t="shared" si="406"/>
        <v>0</v>
      </c>
      <c r="Y504" s="95"/>
      <c r="Z504" s="95"/>
      <c r="AA504" s="198">
        <f t="shared" si="408"/>
        <v>0</v>
      </c>
      <c r="AB504" s="308">
        <f t="shared" si="407"/>
        <v>0</v>
      </c>
      <c r="AC504" s="95"/>
      <c r="AD504" s="95"/>
      <c r="AE504" s="198">
        <f t="shared" si="409"/>
        <v>0</v>
      </c>
      <c r="AF504" s="308">
        <f t="shared" si="414"/>
        <v>0</v>
      </c>
    </row>
    <row r="505" spans="2:32" hidden="1" outlineLevel="2">
      <c r="B505" s="133"/>
      <c r="C505" s="134" t="s">
        <v>1287</v>
      </c>
      <c r="D505" s="95"/>
      <c r="E505" s="95"/>
      <c r="F505" s="95"/>
      <c r="G505" s="95"/>
      <c r="H505" s="198">
        <f t="shared" si="410"/>
        <v>0</v>
      </c>
      <c r="I505" s="219"/>
      <c r="J505" s="95"/>
      <c r="K505" s="219"/>
      <c r="L505" s="219"/>
      <c r="M505" s="219"/>
      <c r="N505" s="219"/>
      <c r="O505" s="201">
        <f t="shared" si="411"/>
        <v>0</v>
      </c>
      <c r="P505" s="219"/>
      <c r="Q505" s="95"/>
      <c r="R505" s="219"/>
      <c r="S505" s="219"/>
      <c r="T505" s="219"/>
      <c r="U505" s="219"/>
      <c r="V505" s="201">
        <f t="shared" si="412"/>
        <v>0</v>
      </c>
      <c r="W505" s="200">
        <f t="shared" si="413"/>
        <v>0</v>
      </c>
      <c r="X505" s="308">
        <f t="shared" si="406"/>
        <v>0</v>
      </c>
      <c r="Y505" s="95"/>
      <c r="Z505" s="95"/>
      <c r="AA505" s="198">
        <f t="shared" si="408"/>
        <v>0</v>
      </c>
      <c r="AB505" s="308">
        <f t="shared" si="407"/>
        <v>0</v>
      </c>
      <c r="AC505" s="95"/>
      <c r="AD505" s="95"/>
      <c r="AE505" s="198">
        <f t="shared" si="409"/>
        <v>0</v>
      </c>
      <c r="AF505" s="308">
        <f t="shared" si="414"/>
        <v>0</v>
      </c>
    </row>
    <row r="506" spans="2:32" hidden="1" outlineLevel="2">
      <c r="B506" s="133"/>
      <c r="C506" s="134" t="s">
        <v>1288</v>
      </c>
      <c r="D506" s="95"/>
      <c r="E506" s="95"/>
      <c r="F506" s="95"/>
      <c r="G506" s="95"/>
      <c r="H506" s="198">
        <f t="shared" si="410"/>
        <v>0</v>
      </c>
      <c r="I506" s="219"/>
      <c r="J506" s="95"/>
      <c r="K506" s="219"/>
      <c r="L506" s="219"/>
      <c r="M506" s="219"/>
      <c r="N506" s="219"/>
      <c r="O506" s="201">
        <f t="shared" si="411"/>
        <v>0</v>
      </c>
      <c r="P506" s="219"/>
      <c r="Q506" s="95"/>
      <c r="R506" s="219"/>
      <c r="S506" s="219"/>
      <c r="T506" s="219"/>
      <c r="U506" s="219"/>
      <c r="V506" s="201">
        <f t="shared" si="412"/>
        <v>0</v>
      </c>
      <c r="W506" s="200">
        <f t="shared" si="413"/>
        <v>0</v>
      </c>
      <c r="X506" s="308">
        <f t="shared" si="406"/>
        <v>0</v>
      </c>
      <c r="Y506" s="95"/>
      <c r="Z506" s="95"/>
      <c r="AA506" s="198">
        <f t="shared" si="408"/>
        <v>0</v>
      </c>
      <c r="AB506" s="308">
        <f t="shared" si="407"/>
        <v>0</v>
      </c>
      <c r="AC506" s="95"/>
      <c r="AD506" s="95"/>
      <c r="AE506" s="198">
        <f t="shared" si="409"/>
        <v>0</v>
      </c>
      <c r="AF506" s="308">
        <f t="shared" si="414"/>
        <v>0</v>
      </c>
    </row>
    <row r="507" spans="2:32" hidden="1" outlineLevel="2">
      <c r="B507" s="133"/>
      <c r="C507" s="134" t="s">
        <v>1289</v>
      </c>
      <c r="D507" s="95"/>
      <c r="E507" s="95"/>
      <c r="F507" s="95"/>
      <c r="G507" s="95"/>
      <c r="H507" s="198">
        <f t="shared" si="410"/>
        <v>0</v>
      </c>
      <c r="I507" s="219"/>
      <c r="J507" s="95"/>
      <c r="K507" s="219"/>
      <c r="L507" s="219"/>
      <c r="M507" s="219"/>
      <c r="N507" s="219"/>
      <c r="O507" s="201">
        <f t="shared" si="411"/>
        <v>0</v>
      </c>
      <c r="P507" s="219"/>
      <c r="Q507" s="95"/>
      <c r="R507" s="219"/>
      <c r="S507" s="219"/>
      <c r="T507" s="219"/>
      <c r="U507" s="219"/>
      <c r="V507" s="201">
        <f t="shared" si="412"/>
        <v>0</v>
      </c>
      <c r="W507" s="200">
        <f t="shared" si="413"/>
        <v>0</v>
      </c>
      <c r="X507" s="308">
        <f t="shared" si="406"/>
        <v>0</v>
      </c>
      <c r="Y507" s="95"/>
      <c r="Z507" s="95"/>
      <c r="AA507" s="198">
        <f t="shared" si="408"/>
        <v>0</v>
      </c>
      <c r="AB507" s="308">
        <f t="shared" si="407"/>
        <v>0</v>
      </c>
      <c r="AC507" s="95"/>
      <c r="AD507" s="95"/>
      <c r="AE507" s="198">
        <f t="shared" si="409"/>
        <v>0</v>
      </c>
      <c r="AF507" s="308">
        <f t="shared" si="414"/>
        <v>0</v>
      </c>
    </row>
    <row r="508" spans="2:32" hidden="1" outlineLevel="2">
      <c r="B508" s="133"/>
      <c r="C508" s="134" t="s">
        <v>1290</v>
      </c>
      <c r="D508" s="95"/>
      <c r="E508" s="95"/>
      <c r="F508" s="95"/>
      <c r="G508" s="95"/>
      <c r="H508" s="198">
        <f t="shared" si="410"/>
        <v>0</v>
      </c>
      <c r="I508" s="219"/>
      <c r="J508" s="95"/>
      <c r="K508" s="219"/>
      <c r="L508" s="219"/>
      <c r="M508" s="219"/>
      <c r="N508" s="219"/>
      <c r="O508" s="201">
        <f t="shared" si="411"/>
        <v>0</v>
      </c>
      <c r="P508" s="219"/>
      <c r="Q508" s="95"/>
      <c r="R508" s="219"/>
      <c r="S508" s="219"/>
      <c r="T508" s="219"/>
      <c r="U508" s="219"/>
      <c r="V508" s="201">
        <f t="shared" si="412"/>
        <v>0</v>
      </c>
      <c r="W508" s="200">
        <f t="shared" si="413"/>
        <v>0</v>
      </c>
      <c r="X508" s="308">
        <f t="shared" si="406"/>
        <v>0</v>
      </c>
      <c r="Y508" s="95"/>
      <c r="Z508" s="95"/>
      <c r="AA508" s="198">
        <f t="shared" si="408"/>
        <v>0</v>
      </c>
      <c r="AB508" s="308">
        <f t="shared" si="407"/>
        <v>0</v>
      </c>
      <c r="AC508" s="95"/>
      <c r="AD508" s="95"/>
      <c r="AE508" s="198">
        <f t="shared" si="409"/>
        <v>0</v>
      </c>
      <c r="AF508" s="308">
        <f t="shared" si="414"/>
        <v>0</v>
      </c>
    </row>
    <row r="509" spans="2:32" hidden="1" outlineLevel="2">
      <c r="B509" s="133"/>
      <c r="C509" s="134" t="s">
        <v>1291</v>
      </c>
      <c r="D509" s="95"/>
      <c r="E509" s="95"/>
      <c r="F509" s="95"/>
      <c r="G509" s="95"/>
      <c r="H509" s="198">
        <f t="shared" si="410"/>
        <v>0</v>
      </c>
      <c r="I509" s="219"/>
      <c r="J509" s="95"/>
      <c r="K509" s="219"/>
      <c r="L509" s="219"/>
      <c r="M509" s="219"/>
      <c r="N509" s="219"/>
      <c r="O509" s="201">
        <f t="shared" si="411"/>
        <v>0</v>
      </c>
      <c r="P509" s="219"/>
      <c r="Q509" s="95"/>
      <c r="R509" s="219"/>
      <c r="S509" s="219"/>
      <c r="T509" s="219"/>
      <c r="U509" s="219"/>
      <c r="V509" s="201">
        <f t="shared" si="412"/>
        <v>0</v>
      </c>
      <c r="W509" s="200">
        <f t="shared" si="413"/>
        <v>0</v>
      </c>
      <c r="X509" s="308">
        <f t="shared" si="406"/>
        <v>0</v>
      </c>
      <c r="Y509" s="95"/>
      <c r="Z509" s="95"/>
      <c r="AA509" s="198">
        <f t="shared" si="408"/>
        <v>0</v>
      </c>
      <c r="AB509" s="308">
        <f t="shared" si="407"/>
        <v>0</v>
      </c>
      <c r="AC509" s="95"/>
      <c r="AD509" s="95"/>
      <c r="AE509" s="198">
        <f t="shared" si="409"/>
        <v>0</v>
      </c>
      <c r="AF509" s="308">
        <f t="shared" si="414"/>
        <v>0</v>
      </c>
    </row>
    <row r="510" spans="2:32" hidden="1" outlineLevel="2">
      <c r="B510" s="133"/>
      <c r="C510" s="134" t="s">
        <v>1292</v>
      </c>
      <c r="D510" s="95"/>
      <c r="E510" s="95"/>
      <c r="F510" s="95"/>
      <c r="G510" s="95"/>
      <c r="H510" s="198">
        <f>SUM(D510:G510)</f>
        <v>0</v>
      </c>
      <c r="I510" s="219"/>
      <c r="J510" s="95"/>
      <c r="K510" s="219"/>
      <c r="L510" s="219"/>
      <c r="M510" s="219"/>
      <c r="N510" s="219"/>
      <c r="O510" s="201">
        <f>SUM(I510:N510)</f>
        <v>0</v>
      </c>
      <c r="P510" s="219"/>
      <c r="Q510" s="95"/>
      <c r="R510" s="219"/>
      <c r="S510" s="219"/>
      <c r="T510" s="219"/>
      <c r="U510" s="219"/>
      <c r="V510" s="201">
        <f>SUM(P510:U510)</f>
        <v>0</v>
      </c>
      <c r="W510" s="200">
        <f>O510+V510</f>
        <v>0</v>
      </c>
      <c r="X510" s="308">
        <f t="shared" si="406"/>
        <v>0</v>
      </c>
      <c r="Y510" s="95"/>
      <c r="Z510" s="95"/>
      <c r="AA510" s="198">
        <f t="shared" si="408"/>
        <v>0</v>
      </c>
      <c r="AB510" s="308">
        <f t="shared" si="407"/>
        <v>0</v>
      </c>
      <c r="AC510" s="95"/>
      <c r="AD510" s="95"/>
      <c r="AE510" s="198">
        <f t="shared" si="409"/>
        <v>0</v>
      </c>
      <c r="AF510" s="308">
        <f>IF(AA510=0,0,AE510/AA510-1)</f>
        <v>0</v>
      </c>
    </row>
    <row r="511" spans="2:32" hidden="1" outlineLevel="2">
      <c r="B511" s="133"/>
      <c r="C511" s="134" t="s">
        <v>1330</v>
      </c>
      <c r="D511" s="95"/>
      <c r="E511" s="95"/>
      <c r="F511" s="95"/>
      <c r="G511" s="95"/>
      <c r="H511" s="198">
        <f>SUM(D511:G511)</f>
        <v>0</v>
      </c>
      <c r="I511" s="219"/>
      <c r="J511" s="95"/>
      <c r="K511" s="219"/>
      <c r="L511" s="219"/>
      <c r="M511" s="219"/>
      <c r="N511" s="219"/>
      <c r="O511" s="201">
        <f>SUM(I511:N511)</f>
        <v>0</v>
      </c>
      <c r="P511" s="219"/>
      <c r="Q511" s="95"/>
      <c r="R511" s="219"/>
      <c r="S511" s="219"/>
      <c r="T511" s="219"/>
      <c r="U511" s="219"/>
      <c r="V511" s="201">
        <f>SUM(P511:U511)</f>
        <v>0</v>
      </c>
      <c r="W511" s="200">
        <f>O511+V511</f>
        <v>0</v>
      </c>
      <c r="X511" s="308">
        <f t="shared" si="406"/>
        <v>0</v>
      </c>
      <c r="Y511" s="95"/>
      <c r="Z511" s="95"/>
      <c r="AA511" s="198">
        <f t="shared" si="408"/>
        <v>0</v>
      </c>
      <c r="AB511" s="308">
        <f t="shared" si="407"/>
        <v>0</v>
      </c>
      <c r="AC511" s="95"/>
      <c r="AD511" s="95"/>
      <c r="AE511" s="198">
        <f t="shared" si="409"/>
        <v>0</v>
      </c>
      <c r="AF511" s="308">
        <f>IF(AA511=0,0,AE511/AA511-1)</f>
        <v>0</v>
      </c>
    </row>
    <row r="512" spans="2:32" s="132" customFormat="1" hidden="1" outlineLevel="1" collapsed="1">
      <c r="B512" s="131" t="s">
        <v>957</v>
      </c>
      <c r="C512" s="131" t="s">
        <v>900</v>
      </c>
      <c r="D512" s="198">
        <f t="shared" ref="D512:W512" si="415">SUM(D513:D531)</f>
        <v>0</v>
      </c>
      <c r="E512" s="198">
        <f t="shared" si="415"/>
        <v>0</v>
      </c>
      <c r="F512" s="198">
        <f t="shared" si="415"/>
        <v>0</v>
      </c>
      <c r="G512" s="198">
        <f t="shared" si="415"/>
        <v>0</v>
      </c>
      <c r="H512" s="198">
        <f t="shared" si="415"/>
        <v>0</v>
      </c>
      <c r="I512" s="198">
        <f t="shared" si="415"/>
        <v>0</v>
      </c>
      <c r="J512" s="198">
        <f t="shared" si="415"/>
        <v>0</v>
      </c>
      <c r="K512" s="198">
        <f t="shared" si="415"/>
        <v>0</v>
      </c>
      <c r="L512" s="198">
        <f t="shared" si="415"/>
        <v>0</v>
      </c>
      <c r="M512" s="198">
        <f t="shared" si="415"/>
        <v>0</v>
      </c>
      <c r="N512" s="198">
        <f t="shared" si="415"/>
        <v>0</v>
      </c>
      <c r="O512" s="198">
        <f t="shared" si="415"/>
        <v>0</v>
      </c>
      <c r="P512" s="198">
        <f t="shared" si="415"/>
        <v>0</v>
      </c>
      <c r="Q512" s="198">
        <f t="shared" si="415"/>
        <v>0</v>
      </c>
      <c r="R512" s="198">
        <f t="shared" si="415"/>
        <v>0</v>
      </c>
      <c r="S512" s="198">
        <f t="shared" si="415"/>
        <v>0</v>
      </c>
      <c r="T512" s="198">
        <f t="shared" si="415"/>
        <v>0</v>
      </c>
      <c r="U512" s="198">
        <f t="shared" si="415"/>
        <v>0</v>
      </c>
      <c r="V512" s="198">
        <f t="shared" si="415"/>
        <v>0</v>
      </c>
      <c r="W512" s="198">
        <f t="shared" si="415"/>
        <v>0</v>
      </c>
      <c r="X512" s="199">
        <f t="shared" si="406"/>
        <v>0</v>
      </c>
      <c r="Y512" s="198">
        <f>SUM(Y513:Y531)</f>
        <v>0</v>
      </c>
      <c r="Z512" s="198">
        <f>SUM(Z513:Z531)</f>
        <v>0</v>
      </c>
      <c r="AA512" s="198">
        <f>SUM(AA513:AA531)</f>
        <v>0</v>
      </c>
      <c r="AB512" s="199">
        <f t="shared" si="407"/>
        <v>0</v>
      </c>
      <c r="AC512" s="198">
        <f>SUM(AC513:AC531)</f>
        <v>0</v>
      </c>
      <c r="AD512" s="198">
        <f>SUM(AD513:AD531)</f>
        <v>0</v>
      </c>
      <c r="AE512" s="198">
        <f>SUM(AE513:AE531)</f>
        <v>0</v>
      </c>
      <c r="AF512" s="199">
        <f>IF(AA512=0,0,AE512/AA512-1)</f>
        <v>0</v>
      </c>
    </row>
    <row r="513" spans="2:32" hidden="1" outlineLevel="2">
      <c r="B513" s="133"/>
      <c r="C513" s="134" t="s">
        <v>1296</v>
      </c>
      <c r="D513" s="95"/>
      <c r="E513" s="95"/>
      <c r="F513" s="95"/>
      <c r="G513" s="95"/>
      <c r="H513" s="198">
        <f t="shared" ref="H513:H531" si="416">SUM(D513:G513)</f>
        <v>0</v>
      </c>
      <c r="I513" s="219"/>
      <c r="J513" s="95"/>
      <c r="K513" s="219"/>
      <c r="L513" s="219"/>
      <c r="M513" s="219"/>
      <c r="N513" s="219"/>
      <c r="O513" s="201">
        <f t="shared" ref="O513:O531" si="417">SUM(I513:N513)</f>
        <v>0</v>
      </c>
      <c r="P513" s="219"/>
      <c r="Q513" s="95"/>
      <c r="R513" s="219"/>
      <c r="S513" s="219"/>
      <c r="T513" s="219"/>
      <c r="U513" s="219"/>
      <c r="V513" s="201">
        <f t="shared" ref="V513:V531" si="418">SUM(P513:U513)</f>
        <v>0</v>
      </c>
      <c r="W513" s="200">
        <f t="shared" ref="W513:W531" si="419">O513+V513</f>
        <v>0</v>
      </c>
      <c r="X513" s="308">
        <f t="shared" si="406"/>
        <v>0</v>
      </c>
      <c r="Y513" s="95"/>
      <c r="Z513" s="95"/>
      <c r="AA513" s="198">
        <f t="shared" ref="AA513:AA531" si="420">Y513+Z513</f>
        <v>0</v>
      </c>
      <c r="AB513" s="308">
        <f t="shared" si="407"/>
        <v>0</v>
      </c>
      <c r="AC513" s="95"/>
      <c r="AD513" s="95"/>
      <c r="AE513" s="198">
        <f t="shared" ref="AE513:AE531" si="421">AC513+AD513</f>
        <v>0</v>
      </c>
      <c r="AF513" s="308">
        <f t="shared" ref="AF513:AF531" si="422">IF(AA513=0,0,AE513/AA513-1)</f>
        <v>0</v>
      </c>
    </row>
    <row r="514" spans="2:32" hidden="1" outlineLevel="2">
      <c r="B514" s="133"/>
      <c r="C514" s="134" t="s">
        <v>1297</v>
      </c>
      <c r="D514" s="95"/>
      <c r="E514" s="95"/>
      <c r="F514" s="95"/>
      <c r="G514" s="95"/>
      <c r="H514" s="198">
        <f t="shared" si="416"/>
        <v>0</v>
      </c>
      <c r="I514" s="219"/>
      <c r="J514" s="95"/>
      <c r="K514" s="219"/>
      <c r="L514" s="219"/>
      <c r="M514" s="219"/>
      <c r="N514" s="219"/>
      <c r="O514" s="201">
        <f t="shared" si="417"/>
        <v>0</v>
      </c>
      <c r="P514" s="219"/>
      <c r="Q514" s="95"/>
      <c r="R514" s="219"/>
      <c r="S514" s="219"/>
      <c r="T514" s="219"/>
      <c r="U514" s="219"/>
      <c r="V514" s="201">
        <f t="shared" si="418"/>
        <v>0</v>
      </c>
      <c r="W514" s="200">
        <f t="shared" si="419"/>
        <v>0</v>
      </c>
      <c r="X514" s="308">
        <f t="shared" si="406"/>
        <v>0</v>
      </c>
      <c r="Y514" s="95"/>
      <c r="Z514" s="95"/>
      <c r="AA514" s="198">
        <f t="shared" si="420"/>
        <v>0</v>
      </c>
      <c r="AB514" s="308">
        <f t="shared" si="407"/>
        <v>0</v>
      </c>
      <c r="AC514" s="95"/>
      <c r="AD514" s="95"/>
      <c r="AE514" s="198">
        <f t="shared" si="421"/>
        <v>0</v>
      </c>
      <c r="AF514" s="308">
        <f t="shared" si="422"/>
        <v>0</v>
      </c>
    </row>
    <row r="515" spans="2:32" hidden="1" outlineLevel="2">
      <c r="B515" s="133"/>
      <c r="C515" s="134" t="s">
        <v>1298</v>
      </c>
      <c r="D515" s="95"/>
      <c r="E515" s="95"/>
      <c r="F515" s="95"/>
      <c r="G515" s="95"/>
      <c r="H515" s="198">
        <f t="shared" si="416"/>
        <v>0</v>
      </c>
      <c r="I515" s="219"/>
      <c r="J515" s="95"/>
      <c r="K515" s="219"/>
      <c r="L515" s="219"/>
      <c r="M515" s="219"/>
      <c r="N515" s="219"/>
      <c r="O515" s="201">
        <f t="shared" si="417"/>
        <v>0</v>
      </c>
      <c r="P515" s="219"/>
      <c r="Q515" s="95"/>
      <c r="R515" s="219"/>
      <c r="S515" s="219"/>
      <c r="T515" s="219"/>
      <c r="U515" s="219"/>
      <c r="V515" s="201">
        <f t="shared" si="418"/>
        <v>0</v>
      </c>
      <c r="W515" s="200">
        <f t="shared" si="419"/>
        <v>0</v>
      </c>
      <c r="X515" s="308">
        <f t="shared" si="406"/>
        <v>0</v>
      </c>
      <c r="Y515" s="95"/>
      <c r="Z515" s="95"/>
      <c r="AA515" s="198">
        <f t="shared" si="420"/>
        <v>0</v>
      </c>
      <c r="AB515" s="308">
        <f t="shared" si="407"/>
        <v>0</v>
      </c>
      <c r="AC515" s="95"/>
      <c r="AD515" s="95"/>
      <c r="AE515" s="198">
        <f t="shared" si="421"/>
        <v>0</v>
      </c>
      <c r="AF515" s="308">
        <f t="shared" si="422"/>
        <v>0</v>
      </c>
    </row>
    <row r="516" spans="2:32" hidden="1" outlineLevel="2">
      <c r="B516" s="133"/>
      <c r="C516" s="134" t="s">
        <v>1299</v>
      </c>
      <c r="D516" s="95"/>
      <c r="E516" s="95"/>
      <c r="F516" s="95"/>
      <c r="G516" s="95"/>
      <c r="H516" s="198">
        <f t="shared" si="416"/>
        <v>0</v>
      </c>
      <c r="I516" s="219"/>
      <c r="J516" s="95"/>
      <c r="K516" s="219"/>
      <c r="L516" s="219"/>
      <c r="M516" s="219"/>
      <c r="N516" s="219"/>
      <c r="O516" s="201">
        <f t="shared" si="417"/>
        <v>0</v>
      </c>
      <c r="P516" s="219"/>
      <c r="Q516" s="95"/>
      <c r="R516" s="219"/>
      <c r="S516" s="219"/>
      <c r="T516" s="219"/>
      <c r="U516" s="219"/>
      <c r="V516" s="201">
        <f t="shared" si="418"/>
        <v>0</v>
      </c>
      <c r="W516" s="200">
        <f t="shared" si="419"/>
        <v>0</v>
      </c>
      <c r="X516" s="308">
        <f t="shared" si="406"/>
        <v>0</v>
      </c>
      <c r="Y516" s="95"/>
      <c r="Z516" s="95"/>
      <c r="AA516" s="198">
        <f t="shared" si="420"/>
        <v>0</v>
      </c>
      <c r="AB516" s="308">
        <f t="shared" si="407"/>
        <v>0</v>
      </c>
      <c r="AC516" s="95"/>
      <c r="AD516" s="95"/>
      <c r="AE516" s="198">
        <f t="shared" si="421"/>
        <v>0</v>
      </c>
      <c r="AF516" s="308">
        <f t="shared" si="422"/>
        <v>0</v>
      </c>
    </row>
    <row r="517" spans="2:32" hidden="1" outlineLevel="2">
      <c r="B517" s="133"/>
      <c r="C517" s="134" t="s">
        <v>1300</v>
      </c>
      <c r="D517" s="95"/>
      <c r="E517" s="95"/>
      <c r="F517" s="95"/>
      <c r="G517" s="95"/>
      <c r="H517" s="198">
        <f t="shared" si="416"/>
        <v>0</v>
      </c>
      <c r="I517" s="219"/>
      <c r="J517" s="95"/>
      <c r="K517" s="219"/>
      <c r="L517" s="219"/>
      <c r="M517" s="219"/>
      <c r="N517" s="219"/>
      <c r="O517" s="201">
        <f t="shared" si="417"/>
        <v>0</v>
      </c>
      <c r="P517" s="219"/>
      <c r="Q517" s="95"/>
      <c r="R517" s="219"/>
      <c r="S517" s="219"/>
      <c r="T517" s="219"/>
      <c r="U517" s="219"/>
      <c r="V517" s="201">
        <f t="shared" si="418"/>
        <v>0</v>
      </c>
      <c r="W517" s="200">
        <f t="shared" si="419"/>
        <v>0</v>
      </c>
      <c r="X517" s="308">
        <f t="shared" si="406"/>
        <v>0</v>
      </c>
      <c r="Y517" s="95"/>
      <c r="Z517" s="95"/>
      <c r="AA517" s="198">
        <f t="shared" si="420"/>
        <v>0</v>
      </c>
      <c r="AB517" s="308">
        <f t="shared" si="407"/>
        <v>0</v>
      </c>
      <c r="AC517" s="95"/>
      <c r="AD517" s="95"/>
      <c r="AE517" s="198">
        <f t="shared" si="421"/>
        <v>0</v>
      </c>
      <c r="AF517" s="308">
        <f t="shared" si="422"/>
        <v>0</v>
      </c>
    </row>
    <row r="518" spans="2:32" hidden="1" outlineLevel="2">
      <c r="B518" s="133"/>
      <c r="C518" s="134" t="s">
        <v>1301</v>
      </c>
      <c r="D518" s="95"/>
      <c r="E518" s="95"/>
      <c r="F518" s="95"/>
      <c r="G518" s="95"/>
      <c r="H518" s="198">
        <f t="shared" si="416"/>
        <v>0</v>
      </c>
      <c r="I518" s="219"/>
      <c r="J518" s="95"/>
      <c r="K518" s="219"/>
      <c r="L518" s="219"/>
      <c r="M518" s="219"/>
      <c r="N518" s="219"/>
      <c r="O518" s="201">
        <f t="shared" si="417"/>
        <v>0</v>
      </c>
      <c r="P518" s="219"/>
      <c r="Q518" s="95"/>
      <c r="R518" s="219"/>
      <c r="S518" s="219"/>
      <c r="T518" s="219"/>
      <c r="U518" s="219"/>
      <c r="V518" s="201">
        <f t="shared" si="418"/>
        <v>0</v>
      </c>
      <c r="W518" s="200">
        <f t="shared" si="419"/>
        <v>0</v>
      </c>
      <c r="X518" s="308">
        <f t="shared" si="406"/>
        <v>0</v>
      </c>
      <c r="Y518" s="95"/>
      <c r="Z518" s="95"/>
      <c r="AA518" s="198">
        <f t="shared" si="420"/>
        <v>0</v>
      </c>
      <c r="AB518" s="308">
        <f t="shared" si="407"/>
        <v>0</v>
      </c>
      <c r="AC518" s="95"/>
      <c r="AD518" s="95"/>
      <c r="AE518" s="198">
        <f t="shared" si="421"/>
        <v>0</v>
      </c>
      <c r="AF518" s="308">
        <f t="shared" si="422"/>
        <v>0</v>
      </c>
    </row>
    <row r="519" spans="2:32" hidden="1" outlineLevel="2">
      <c r="B519" s="133"/>
      <c r="C519" s="134" t="s">
        <v>1302</v>
      </c>
      <c r="D519" s="95"/>
      <c r="E519" s="95"/>
      <c r="F519" s="95"/>
      <c r="G519" s="95"/>
      <c r="H519" s="198">
        <f t="shared" si="416"/>
        <v>0</v>
      </c>
      <c r="I519" s="219"/>
      <c r="J519" s="95"/>
      <c r="K519" s="219"/>
      <c r="L519" s="219"/>
      <c r="M519" s="219"/>
      <c r="N519" s="219"/>
      <c r="O519" s="201">
        <f t="shared" si="417"/>
        <v>0</v>
      </c>
      <c r="P519" s="219"/>
      <c r="Q519" s="95"/>
      <c r="R519" s="219"/>
      <c r="S519" s="219"/>
      <c r="T519" s="219"/>
      <c r="U519" s="219"/>
      <c r="V519" s="201">
        <f t="shared" si="418"/>
        <v>0</v>
      </c>
      <c r="W519" s="200">
        <f t="shared" si="419"/>
        <v>0</v>
      </c>
      <c r="X519" s="308">
        <f t="shared" si="406"/>
        <v>0</v>
      </c>
      <c r="Y519" s="95"/>
      <c r="Z519" s="95"/>
      <c r="AA519" s="198">
        <f t="shared" si="420"/>
        <v>0</v>
      </c>
      <c r="AB519" s="308">
        <f t="shared" si="407"/>
        <v>0</v>
      </c>
      <c r="AC519" s="95"/>
      <c r="AD519" s="95"/>
      <c r="AE519" s="198">
        <f t="shared" si="421"/>
        <v>0</v>
      </c>
      <c r="AF519" s="308">
        <f t="shared" si="422"/>
        <v>0</v>
      </c>
    </row>
    <row r="520" spans="2:32" hidden="1" outlineLevel="2">
      <c r="B520" s="133"/>
      <c r="C520" s="134" t="s">
        <v>1303</v>
      </c>
      <c r="D520" s="95"/>
      <c r="E520" s="95"/>
      <c r="F520" s="95"/>
      <c r="G520" s="95"/>
      <c r="H520" s="198">
        <f t="shared" si="416"/>
        <v>0</v>
      </c>
      <c r="I520" s="219"/>
      <c r="J520" s="95"/>
      <c r="K520" s="219"/>
      <c r="L520" s="219"/>
      <c r="M520" s="219"/>
      <c r="N520" s="219"/>
      <c r="O520" s="201">
        <f t="shared" si="417"/>
        <v>0</v>
      </c>
      <c r="P520" s="219"/>
      <c r="Q520" s="95"/>
      <c r="R520" s="219"/>
      <c r="S520" s="219"/>
      <c r="T520" s="219"/>
      <c r="U520" s="219"/>
      <c r="V520" s="201">
        <f t="shared" si="418"/>
        <v>0</v>
      </c>
      <c r="W520" s="200">
        <f t="shared" si="419"/>
        <v>0</v>
      </c>
      <c r="X520" s="308">
        <f t="shared" si="406"/>
        <v>0</v>
      </c>
      <c r="Y520" s="95"/>
      <c r="Z520" s="95"/>
      <c r="AA520" s="198">
        <f t="shared" si="420"/>
        <v>0</v>
      </c>
      <c r="AB520" s="308">
        <f t="shared" si="407"/>
        <v>0</v>
      </c>
      <c r="AC520" s="95"/>
      <c r="AD520" s="95"/>
      <c r="AE520" s="198">
        <f t="shared" si="421"/>
        <v>0</v>
      </c>
      <c r="AF520" s="308">
        <f t="shared" si="422"/>
        <v>0</v>
      </c>
    </row>
    <row r="521" spans="2:32" hidden="1" outlineLevel="2">
      <c r="B521" s="133"/>
      <c r="C521" s="134" t="s">
        <v>1304</v>
      </c>
      <c r="D521" s="95"/>
      <c r="E521" s="95"/>
      <c r="F521" s="95"/>
      <c r="G521" s="95"/>
      <c r="H521" s="198">
        <f t="shared" si="416"/>
        <v>0</v>
      </c>
      <c r="I521" s="219"/>
      <c r="J521" s="95"/>
      <c r="K521" s="219"/>
      <c r="L521" s="219"/>
      <c r="M521" s="219"/>
      <c r="N521" s="219"/>
      <c r="O521" s="201">
        <f t="shared" si="417"/>
        <v>0</v>
      </c>
      <c r="P521" s="219"/>
      <c r="Q521" s="95"/>
      <c r="R521" s="219"/>
      <c r="S521" s="219"/>
      <c r="T521" s="219"/>
      <c r="U521" s="219"/>
      <c r="V521" s="201">
        <f t="shared" si="418"/>
        <v>0</v>
      </c>
      <c r="W521" s="200">
        <f t="shared" si="419"/>
        <v>0</v>
      </c>
      <c r="X521" s="308">
        <f t="shared" si="406"/>
        <v>0</v>
      </c>
      <c r="Y521" s="95"/>
      <c r="Z521" s="95"/>
      <c r="AA521" s="198">
        <f t="shared" si="420"/>
        <v>0</v>
      </c>
      <c r="AB521" s="308">
        <f t="shared" si="407"/>
        <v>0</v>
      </c>
      <c r="AC521" s="95"/>
      <c r="AD521" s="95"/>
      <c r="AE521" s="198">
        <f t="shared" si="421"/>
        <v>0</v>
      </c>
      <c r="AF521" s="308">
        <f t="shared" si="422"/>
        <v>0</v>
      </c>
    </row>
    <row r="522" spans="2:32" hidden="1" outlineLevel="2">
      <c r="B522" s="133"/>
      <c r="C522" s="134" t="s">
        <v>1305</v>
      </c>
      <c r="D522" s="95"/>
      <c r="E522" s="95"/>
      <c r="F522" s="95"/>
      <c r="G522" s="95"/>
      <c r="H522" s="198">
        <f t="shared" si="416"/>
        <v>0</v>
      </c>
      <c r="I522" s="219"/>
      <c r="J522" s="95"/>
      <c r="K522" s="219"/>
      <c r="L522" s="219"/>
      <c r="M522" s="219"/>
      <c r="N522" s="219"/>
      <c r="O522" s="201">
        <f t="shared" si="417"/>
        <v>0</v>
      </c>
      <c r="P522" s="219"/>
      <c r="Q522" s="95"/>
      <c r="R522" s="219"/>
      <c r="S522" s="219"/>
      <c r="T522" s="219"/>
      <c r="U522" s="219"/>
      <c r="V522" s="201">
        <f t="shared" si="418"/>
        <v>0</v>
      </c>
      <c r="W522" s="200">
        <f t="shared" si="419"/>
        <v>0</v>
      </c>
      <c r="X522" s="308">
        <f t="shared" si="406"/>
        <v>0</v>
      </c>
      <c r="Y522" s="95"/>
      <c r="Z522" s="95"/>
      <c r="AA522" s="198">
        <f t="shared" si="420"/>
        <v>0</v>
      </c>
      <c r="AB522" s="308">
        <f t="shared" si="407"/>
        <v>0</v>
      </c>
      <c r="AC522" s="95"/>
      <c r="AD522" s="95"/>
      <c r="AE522" s="198">
        <f t="shared" si="421"/>
        <v>0</v>
      </c>
      <c r="AF522" s="308">
        <f t="shared" si="422"/>
        <v>0</v>
      </c>
    </row>
    <row r="523" spans="2:32" hidden="1" outlineLevel="2">
      <c r="B523" s="133"/>
      <c r="C523" s="134" t="s">
        <v>1306</v>
      </c>
      <c r="D523" s="95"/>
      <c r="E523" s="95"/>
      <c r="F523" s="95"/>
      <c r="G523" s="95"/>
      <c r="H523" s="198">
        <f t="shared" si="416"/>
        <v>0</v>
      </c>
      <c r="I523" s="219"/>
      <c r="J523" s="95"/>
      <c r="K523" s="219"/>
      <c r="L523" s="219"/>
      <c r="M523" s="219"/>
      <c r="N523" s="219"/>
      <c r="O523" s="201">
        <f t="shared" si="417"/>
        <v>0</v>
      </c>
      <c r="P523" s="219"/>
      <c r="Q523" s="95"/>
      <c r="R523" s="219"/>
      <c r="S523" s="219"/>
      <c r="T523" s="219"/>
      <c r="U523" s="219"/>
      <c r="V523" s="201">
        <f t="shared" si="418"/>
        <v>0</v>
      </c>
      <c r="W523" s="200">
        <f t="shared" si="419"/>
        <v>0</v>
      </c>
      <c r="X523" s="308">
        <f t="shared" si="406"/>
        <v>0</v>
      </c>
      <c r="Y523" s="95"/>
      <c r="Z523" s="95"/>
      <c r="AA523" s="198">
        <f t="shared" si="420"/>
        <v>0</v>
      </c>
      <c r="AB523" s="308">
        <f t="shared" si="407"/>
        <v>0</v>
      </c>
      <c r="AC523" s="95"/>
      <c r="AD523" s="95"/>
      <c r="AE523" s="198">
        <f t="shared" si="421"/>
        <v>0</v>
      </c>
      <c r="AF523" s="308">
        <f t="shared" si="422"/>
        <v>0</v>
      </c>
    </row>
    <row r="524" spans="2:32" hidden="1" outlineLevel="2">
      <c r="B524" s="133"/>
      <c r="C524" s="134" t="s">
        <v>1307</v>
      </c>
      <c r="D524" s="95"/>
      <c r="E524" s="95"/>
      <c r="F524" s="95"/>
      <c r="G524" s="95"/>
      <c r="H524" s="198">
        <f t="shared" si="416"/>
        <v>0</v>
      </c>
      <c r="I524" s="219"/>
      <c r="J524" s="95"/>
      <c r="K524" s="219"/>
      <c r="L524" s="219"/>
      <c r="M524" s="219"/>
      <c r="N524" s="219"/>
      <c r="O524" s="201">
        <f t="shared" si="417"/>
        <v>0</v>
      </c>
      <c r="P524" s="219"/>
      <c r="Q524" s="95"/>
      <c r="R524" s="219"/>
      <c r="S524" s="219"/>
      <c r="T524" s="219"/>
      <c r="U524" s="219"/>
      <c r="V524" s="201">
        <f t="shared" si="418"/>
        <v>0</v>
      </c>
      <c r="W524" s="200">
        <f t="shared" si="419"/>
        <v>0</v>
      </c>
      <c r="X524" s="308">
        <f t="shared" si="406"/>
        <v>0</v>
      </c>
      <c r="Y524" s="95"/>
      <c r="Z524" s="95"/>
      <c r="AA524" s="198">
        <f t="shared" si="420"/>
        <v>0</v>
      </c>
      <c r="AB524" s="308">
        <f t="shared" si="407"/>
        <v>0</v>
      </c>
      <c r="AC524" s="95"/>
      <c r="AD524" s="95"/>
      <c r="AE524" s="198">
        <f t="shared" si="421"/>
        <v>0</v>
      </c>
      <c r="AF524" s="308">
        <f t="shared" si="422"/>
        <v>0</v>
      </c>
    </row>
    <row r="525" spans="2:32" hidden="1" outlineLevel="2">
      <c r="B525" s="133"/>
      <c r="C525" s="134" t="s">
        <v>1308</v>
      </c>
      <c r="D525" s="95"/>
      <c r="E525" s="95"/>
      <c r="F525" s="95"/>
      <c r="G525" s="95"/>
      <c r="H525" s="198">
        <f t="shared" si="416"/>
        <v>0</v>
      </c>
      <c r="I525" s="219"/>
      <c r="J525" s="95"/>
      <c r="K525" s="219"/>
      <c r="L525" s="219"/>
      <c r="M525" s="219"/>
      <c r="N525" s="219"/>
      <c r="O525" s="201">
        <f t="shared" si="417"/>
        <v>0</v>
      </c>
      <c r="P525" s="219"/>
      <c r="Q525" s="95"/>
      <c r="R525" s="219"/>
      <c r="S525" s="219"/>
      <c r="T525" s="219"/>
      <c r="U525" s="219"/>
      <c r="V525" s="201">
        <f t="shared" si="418"/>
        <v>0</v>
      </c>
      <c r="W525" s="200">
        <f t="shared" si="419"/>
        <v>0</v>
      </c>
      <c r="X525" s="308">
        <f t="shared" si="406"/>
        <v>0</v>
      </c>
      <c r="Y525" s="95"/>
      <c r="Z525" s="95"/>
      <c r="AA525" s="198">
        <f t="shared" si="420"/>
        <v>0</v>
      </c>
      <c r="AB525" s="308">
        <f t="shared" si="407"/>
        <v>0</v>
      </c>
      <c r="AC525" s="95"/>
      <c r="AD525" s="95"/>
      <c r="AE525" s="198">
        <f t="shared" si="421"/>
        <v>0</v>
      </c>
      <c r="AF525" s="308">
        <f t="shared" si="422"/>
        <v>0</v>
      </c>
    </row>
    <row r="526" spans="2:32" hidden="1" outlineLevel="2">
      <c r="B526" s="133"/>
      <c r="C526" s="134" t="s">
        <v>1309</v>
      </c>
      <c r="D526" s="95"/>
      <c r="E526" s="95"/>
      <c r="F526" s="95"/>
      <c r="G526" s="95"/>
      <c r="H526" s="198">
        <f t="shared" si="416"/>
        <v>0</v>
      </c>
      <c r="I526" s="219"/>
      <c r="J526" s="95"/>
      <c r="K526" s="219"/>
      <c r="L526" s="219"/>
      <c r="M526" s="219"/>
      <c r="N526" s="219"/>
      <c r="O526" s="201">
        <f t="shared" si="417"/>
        <v>0</v>
      </c>
      <c r="P526" s="219"/>
      <c r="Q526" s="95"/>
      <c r="R526" s="219"/>
      <c r="S526" s="219"/>
      <c r="T526" s="219"/>
      <c r="U526" s="219"/>
      <c r="V526" s="201">
        <f t="shared" si="418"/>
        <v>0</v>
      </c>
      <c r="W526" s="200">
        <f t="shared" si="419"/>
        <v>0</v>
      </c>
      <c r="X526" s="308">
        <f t="shared" si="406"/>
        <v>0</v>
      </c>
      <c r="Y526" s="95"/>
      <c r="Z526" s="95"/>
      <c r="AA526" s="198">
        <f t="shared" si="420"/>
        <v>0</v>
      </c>
      <c r="AB526" s="308">
        <f t="shared" si="407"/>
        <v>0</v>
      </c>
      <c r="AC526" s="95"/>
      <c r="AD526" s="95"/>
      <c r="AE526" s="198">
        <f t="shared" si="421"/>
        <v>0</v>
      </c>
      <c r="AF526" s="308">
        <f t="shared" si="422"/>
        <v>0</v>
      </c>
    </row>
    <row r="527" spans="2:32" hidden="1" outlineLevel="2">
      <c r="B527" s="133"/>
      <c r="C527" s="134" t="s">
        <v>1310</v>
      </c>
      <c r="D527" s="95"/>
      <c r="E527" s="95"/>
      <c r="F527" s="95"/>
      <c r="G527" s="95"/>
      <c r="H527" s="198">
        <f t="shared" si="416"/>
        <v>0</v>
      </c>
      <c r="I527" s="219"/>
      <c r="J527" s="95"/>
      <c r="K527" s="219"/>
      <c r="L527" s="219"/>
      <c r="M527" s="219"/>
      <c r="N527" s="219"/>
      <c r="O527" s="201">
        <f t="shared" si="417"/>
        <v>0</v>
      </c>
      <c r="P527" s="219"/>
      <c r="Q527" s="95"/>
      <c r="R527" s="219"/>
      <c r="S527" s="219"/>
      <c r="T527" s="219"/>
      <c r="U527" s="219"/>
      <c r="V527" s="201">
        <f t="shared" si="418"/>
        <v>0</v>
      </c>
      <c r="W527" s="200">
        <f t="shared" si="419"/>
        <v>0</v>
      </c>
      <c r="X527" s="308">
        <f t="shared" si="406"/>
        <v>0</v>
      </c>
      <c r="Y527" s="95"/>
      <c r="Z527" s="95"/>
      <c r="AA527" s="198">
        <f t="shared" si="420"/>
        <v>0</v>
      </c>
      <c r="AB527" s="308">
        <f t="shared" si="407"/>
        <v>0</v>
      </c>
      <c r="AC527" s="95"/>
      <c r="AD527" s="95"/>
      <c r="AE527" s="198">
        <f t="shared" si="421"/>
        <v>0</v>
      </c>
      <c r="AF527" s="308">
        <f t="shared" si="422"/>
        <v>0</v>
      </c>
    </row>
    <row r="528" spans="2:32" hidden="1" outlineLevel="2">
      <c r="B528" s="133"/>
      <c r="C528" s="134" t="s">
        <v>1313</v>
      </c>
      <c r="D528" s="95"/>
      <c r="E528" s="95"/>
      <c r="F528" s="95"/>
      <c r="G528" s="95"/>
      <c r="H528" s="198">
        <f t="shared" si="416"/>
        <v>0</v>
      </c>
      <c r="I528" s="219"/>
      <c r="J528" s="95"/>
      <c r="K528" s="219"/>
      <c r="L528" s="219"/>
      <c r="M528" s="219"/>
      <c r="N528" s="219"/>
      <c r="O528" s="201">
        <f t="shared" si="417"/>
        <v>0</v>
      </c>
      <c r="P528" s="219"/>
      <c r="Q528" s="95"/>
      <c r="R528" s="219"/>
      <c r="S528" s="219"/>
      <c r="T528" s="219"/>
      <c r="U528" s="219"/>
      <c r="V528" s="201">
        <f t="shared" si="418"/>
        <v>0</v>
      </c>
      <c r="W528" s="200">
        <f t="shared" si="419"/>
        <v>0</v>
      </c>
      <c r="X528" s="308">
        <f t="shared" ref="X528:X554" si="423">IF(H528=0,0,W528/H528-1)</f>
        <v>0</v>
      </c>
      <c r="Y528" s="95"/>
      <c r="Z528" s="95"/>
      <c r="AA528" s="198">
        <f t="shared" si="420"/>
        <v>0</v>
      </c>
      <c r="AB528" s="308">
        <f t="shared" ref="AB528:AB554" si="424">IF(W528=0,0,AA528/W528-1)</f>
        <v>0</v>
      </c>
      <c r="AC528" s="95"/>
      <c r="AD528" s="95"/>
      <c r="AE528" s="198">
        <f t="shared" si="421"/>
        <v>0</v>
      </c>
      <c r="AF528" s="308">
        <f t="shared" si="422"/>
        <v>0</v>
      </c>
    </row>
    <row r="529" spans="2:32" hidden="1" outlineLevel="2">
      <c r="B529" s="133"/>
      <c r="C529" s="134" t="s">
        <v>1314</v>
      </c>
      <c r="D529" s="95"/>
      <c r="E529" s="95"/>
      <c r="F529" s="95"/>
      <c r="G529" s="95"/>
      <c r="H529" s="198">
        <f t="shared" si="416"/>
        <v>0</v>
      </c>
      <c r="I529" s="219"/>
      <c r="J529" s="95"/>
      <c r="K529" s="219"/>
      <c r="L529" s="219"/>
      <c r="M529" s="219"/>
      <c r="N529" s="219"/>
      <c r="O529" s="201">
        <f t="shared" si="417"/>
        <v>0</v>
      </c>
      <c r="P529" s="219"/>
      <c r="Q529" s="95"/>
      <c r="R529" s="219"/>
      <c r="S529" s="219"/>
      <c r="T529" s="219"/>
      <c r="U529" s="219"/>
      <c r="V529" s="201">
        <f t="shared" si="418"/>
        <v>0</v>
      </c>
      <c r="W529" s="200">
        <f t="shared" si="419"/>
        <v>0</v>
      </c>
      <c r="X529" s="308">
        <f t="shared" si="423"/>
        <v>0</v>
      </c>
      <c r="Y529" s="95"/>
      <c r="Z529" s="95"/>
      <c r="AA529" s="198">
        <f t="shared" si="420"/>
        <v>0</v>
      </c>
      <c r="AB529" s="308">
        <f t="shared" si="424"/>
        <v>0</v>
      </c>
      <c r="AC529" s="95"/>
      <c r="AD529" s="95"/>
      <c r="AE529" s="198">
        <f t="shared" si="421"/>
        <v>0</v>
      </c>
      <c r="AF529" s="308">
        <f t="shared" si="422"/>
        <v>0</v>
      </c>
    </row>
    <row r="530" spans="2:32" hidden="1" outlineLevel="2">
      <c r="B530" s="133"/>
      <c r="C530" s="134" t="s">
        <v>1331</v>
      </c>
      <c r="D530" s="95"/>
      <c r="E530" s="95"/>
      <c r="F530" s="95"/>
      <c r="G530" s="95"/>
      <c r="H530" s="198">
        <f t="shared" si="416"/>
        <v>0</v>
      </c>
      <c r="I530" s="219"/>
      <c r="J530" s="95"/>
      <c r="K530" s="219"/>
      <c r="L530" s="219"/>
      <c r="M530" s="219"/>
      <c r="N530" s="219"/>
      <c r="O530" s="201">
        <f t="shared" si="417"/>
        <v>0</v>
      </c>
      <c r="P530" s="219"/>
      <c r="Q530" s="95"/>
      <c r="R530" s="219"/>
      <c r="S530" s="219"/>
      <c r="T530" s="219"/>
      <c r="U530" s="219"/>
      <c r="V530" s="201">
        <f t="shared" si="418"/>
        <v>0</v>
      </c>
      <c r="W530" s="200">
        <f t="shared" si="419"/>
        <v>0</v>
      </c>
      <c r="X530" s="308">
        <f t="shared" si="423"/>
        <v>0</v>
      </c>
      <c r="Y530" s="95"/>
      <c r="Z530" s="95"/>
      <c r="AA530" s="198">
        <f t="shared" si="420"/>
        <v>0</v>
      </c>
      <c r="AB530" s="308">
        <f t="shared" si="424"/>
        <v>0</v>
      </c>
      <c r="AC530" s="95"/>
      <c r="AD530" s="95"/>
      <c r="AE530" s="198">
        <f t="shared" si="421"/>
        <v>0</v>
      </c>
      <c r="AF530" s="308">
        <f t="shared" si="422"/>
        <v>0</v>
      </c>
    </row>
    <row r="531" spans="2:32" hidden="1" outlineLevel="2">
      <c r="B531" s="133"/>
      <c r="C531" s="134" t="s">
        <v>906</v>
      </c>
      <c r="D531" s="95"/>
      <c r="E531" s="95"/>
      <c r="F531" s="95"/>
      <c r="G531" s="95"/>
      <c r="H531" s="198">
        <f t="shared" si="416"/>
        <v>0</v>
      </c>
      <c r="I531" s="219"/>
      <c r="J531" s="95"/>
      <c r="K531" s="219"/>
      <c r="L531" s="219"/>
      <c r="M531" s="219"/>
      <c r="N531" s="219"/>
      <c r="O531" s="201">
        <f t="shared" si="417"/>
        <v>0</v>
      </c>
      <c r="P531" s="219"/>
      <c r="Q531" s="95"/>
      <c r="R531" s="219"/>
      <c r="S531" s="219"/>
      <c r="T531" s="219"/>
      <c r="U531" s="219"/>
      <c r="V531" s="201">
        <f t="shared" si="418"/>
        <v>0</v>
      </c>
      <c r="W531" s="200">
        <f t="shared" si="419"/>
        <v>0</v>
      </c>
      <c r="X531" s="308">
        <f t="shared" si="423"/>
        <v>0</v>
      </c>
      <c r="Y531" s="95"/>
      <c r="Z531" s="95"/>
      <c r="AA531" s="198">
        <f t="shared" si="420"/>
        <v>0</v>
      </c>
      <c r="AB531" s="308">
        <f t="shared" si="424"/>
        <v>0</v>
      </c>
      <c r="AC531" s="95"/>
      <c r="AD531" s="95"/>
      <c r="AE531" s="198">
        <f t="shared" si="421"/>
        <v>0</v>
      </c>
      <c r="AF531" s="308">
        <f t="shared" si="422"/>
        <v>0</v>
      </c>
    </row>
    <row r="532" spans="2:32" s="132" customFormat="1" hidden="1" outlineLevel="1" collapsed="1">
      <c r="B532" s="135" t="s">
        <v>974</v>
      </c>
      <c r="C532" s="131" t="s">
        <v>1332</v>
      </c>
      <c r="D532" s="198">
        <f t="shared" ref="D532:W532" si="425">SUM(D533:D539)</f>
        <v>0</v>
      </c>
      <c r="E532" s="198">
        <f t="shared" si="425"/>
        <v>0</v>
      </c>
      <c r="F532" s="198">
        <f t="shared" si="425"/>
        <v>0</v>
      </c>
      <c r="G532" s="198">
        <f t="shared" si="425"/>
        <v>0</v>
      </c>
      <c r="H532" s="198">
        <f t="shared" si="425"/>
        <v>0</v>
      </c>
      <c r="I532" s="198">
        <f t="shared" si="425"/>
        <v>0</v>
      </c>
      <c r="J532" s="198">
        <f t="shared" si="425"/>
        <v>0</v>
      </c>
      <c r="K532" s="198">
        <f t="shared" si="425"/>
        <v>0</v>
      </c>
      <c r="L532" s="198">
        <f t="shared" si="425"/>
        <v>0</v>
      </c>
      <c r="M532" s="198">
        <f t="shared" si="425"/>
        <v>0</v>
      </c>
      <c r="N532" s="198">
        <f t="shared" si="425"/>
        <v>0</v>
      </c>
      <c r="O532" s="198">
        <f t="shared" si="425"/>
        <v>0</v>
      </c>
      <c r="P532" s="198">
        <f t="shared" si="425"/>
        <v>0</v>
      </c>
      <c r="Q532" s="198">
        <f t="shared" si="425"/>
        <v>0</v>
      </c>
      <c r="R532" s="198">
        <f t="shared" si="425"/>
        <v>0</v>
      </c>
      <c r="S532" s="198">
        <f t="shared" si="425"/>
        <v>0</v>
      </c>
      <c r="T532" s="198">
        <f t="shared" si="425"/>
        <v>0</v>
      </c>
      <c r="U532" s="198">
        <f t="shared" si="425"/>
        <v>0</v>
      </c>
      <c r="V532" s="198">
        <f t="shared" si="425"/>
        <v>0</v>
      </c>
      <c r="W532" s="198">
        <f t="shared" si="425"/>
        <v>0</v>
      </c>
      <c r="X532" s="199">
        <f t="shared" si="423"/>
        <v>0</v>
      </c>
      <c r="Y532" s="198">
        <f>SUM(Y533:Y539)</f>
        <v>0</v>
      </c>
      <c r="Z532" s="198">
        <f>SUM(Z533:Z539)</f>
        <v>0</v>
      </c>
      <c r="AA532" s="198">
        <f>SUM(AA533:AA539)</f>
        <v>0</v>
      </c>
      <c r="AB532" s="199">
        <f t="shared" si="424"/>
        <v>0</v>
      </c>
      <c r="AC532" s="198">
        <f>SUM(AC533:AC539)</f>
        <v>0</v>
      </c>
      <c r="AD532" s="198">
        <f>SUM(AD533:AD539)</f>
        <v>0</v>
      </c>
      <c r="AE532" s="198">
        <f>SUM(AE533:AE539)</f>
        <v>0</v>
      </c>
      <c r="AF532" s="199">
        <f>IF(AA532=0,0,AE532/AA532-1)</f>
        <v>0</v>
      </c>
    </row>
    <row r="533" spans="2:32" hidden="1" outlineLevel="2">
      <c r="B533" s="133"/>
      <c r="C533" s="134" t="s">
        <v>1333</v>
      </c>
      <c r="D533" s="95"/>
      <c r="E533" s="95"/>
      <c r="F533" s="95"/>
      <c r="G533" s="95"/>
      <c r="H533" s="198">
        <f t="shared" ref="H533:H539" si="426">SUM(D533:G533)</f>
        <v>0</v>
      </c>
      <c r="I533" s="219"/>
      <c r="J533" s="95"/>
      <c r="K533" s="219"/>
      <c r="L533" s="219"/>
      <c r="M533" s="219"/>
      <c r="N533" s="219"/>
      <c r="O533" s="201">
        <f t="shared" ref="O533:O548" si="427">SUM(I533:N533)</f>
        <v>0</v>
      </c>
      <c r="P533" s="219"/>
      <c r="Q533" s="95"/>
      <c r="R533" s="219"/>
      <c r="S533" s="219"/>
      <c r="T533" s="219"/>
      <c r="U533" s="219"/>
      <c r="V533" s="201">
        <f t="shared" ref="V533:V548" si="428">SUM(P533:U533)</f>
        <v>0</v>
      </c>
      <c r="W533" s="200">
        <f t="shared" ref="W533:W548" si="429">O533+V533</f>
        <v>0</v>
      </c>
      <c r="X533" s="308">
        <f t="shared" si="423"/>
        <v>0</v>
      </c>
      <c r="Y533" s="95"/>
      <c r="Z533" s="95"/>
      <c r="AA533" s="198">
        <f t="shared" ref="AA533:AA539" si="430">Y533+Z533</f>
        <v>0</v>
      </c>
      <c r="AB533" s="308">
        <f t="shared" si="424"/>
        <v>0</v>
      </c>
      <c r="AC533" s="95"/>
      <c r="AD533" s="95"/>
      <c r="AE533" s="198">
        <f t="shared" ref="AE533:AE539" si="431">AC533+AD533</f>
        <v>0</v>
      </c>
      <c r="AF533" s="308">
        <f t="shared" ref="AF533:AF554" si="432">IF(AA533=0,0,AE533/AA533-1)</f>
        <v>0</v>
      </c>
    </row>
    <row r="534" spans="2:32" hidden="1" outlineLevel="2">
      <c r="B534" s="133"/>
      <c r="C534" s="134" t="s">
        <v>1334</v>
      </c>
      <c r="D534" s="95"/>
      <c r="E534" s="95"/>
      <c r="F534" s="95"/>
      <c r="G534" s="95"/>
      <c r="H534" s="198">
        <f t="shared" si="426"/>
        <v>0</v>
      </c>
      <c r="I534" s="219"/>
      <c r="J534" s="95"/>
      <c r="K534" s="219"/>
      <c r="L534" s="219"/>
      <c r="M534" s="219"/>
      <c r="N534" s="219"/>
      <c r="O534" s="201">
        <f t="shared" si="427"/>
        <v>0</v>
      </c>
      <c r="P534" s="219"/>
      <c r="Q534" s="95"/>
      <c r="R534" s="219"/>
      <c r="S534" s="219"/>
      <c r="T534" s="219"/>
      <c r="U534" s="219"/>
      <c r="V534" s="201">
        <f t="shared" si="428"/>
        <v>0</v>
      </c>
      <c r="W534" s="200">
        <f t="shared" si="429"/>
        <v>0</v>
      </c>
      <c r="X534" s="308">
        <f t="shared" si="423"/>
        <v>0</v>
      </c>
      <c r="Y534" s="95"/>
      <c r="Z534" s="95"/>
      <c r="AA534" s="198">
        <f t="shared" si="430"/>
        <v>0</v>
      </c>
      <c r="AB534" s="308">
        <f t="shared" si="424"/>
        <v>0</v>
      </c>
      <c r="AC534" s="95"/>
      <c r="AD534" s="95"/>
      <c r="AE534" s="198">
        <f t="shared" si="431"/>
        <v>0</v>
      </c>
      <c r="AF534" s="308">
        <f t="shared" si="432"/>
        <v>0</v>
      </c>
    </row>
    <row r="535" spans="2:32" hidden="1" outlineLevel="2">
      <c r="B535" s="133"/>
      <c r="C535" s="134" t="s">
        <v>1335</v>
      </c>
      <c r="D535" s="95"/>
      <c r="E535" s="95"/>
      <c r="F535" s="95"/>
      <c r="G535" s="95"/>
      <c r="H535" s="198">
        <f t="shared" si="426"/>
        <v>0</v>
      </c>
      <c r="I535" s="219"/>
      <c r="J535" s="95"/>
      <c r="K535" s="219"/>
      <c r="L535" s="219"/>
      <c r="M535" s="219"/>
      <c r="N535" s="219"/>
      <c r="O535" s="201">
        <f t="shared" si="427"/>
        <v>0</v>
      </c>
      <c r="P535" s="219"/>
      <c r="Q535" s="95"/>
      <c r="R535" s="219"/>
      <c r="S535" s="219"/>
      <c r="T535" s="219"/>
      <c r="U535" s="219"/>
      <c r="V535" s="201">
        <f t="shared" si="428"/>
        <v>0</v>
      </c>
      <c r="W535" s="200">
        <f t="shared" si="429"/>
        <v>0</v>
      </c>
      <c r="X535" s="308">
        <f t="shared" si="423"/>
        <v>0</v>
      </c>
      <c r="Y535" s="95"/>
      <c r="Z535" s="95"/>
      <c r="AA535" s="198">
        <f t="shared" si="430"/>
        <v>0</v>
      </c>
      <c r="AB535" s="308">
        <f t="shared" si="424"/>
        <v>0</v>
      </c>
      <c r="AC535" s="95"/>
      <c r="AD535" s="95"/>
      <c r="AE535" s="198">
        <f t="shared" si="431"/>
        <v>0</v>
      </c>
      <c r="AF535" s="308">
        <f t="shared" si="432"/>
        <v>0</v>
      </c>
    </row>
    <row r="536" spans="2:32" hidden="1" outlineLevel="2">
      <c r="B536" s="133"/>
      <c r="C536" s="134" t="s">
        <v>1336</v>
      </c>
      <c r="D536" s="95"/>
      <c r="E536" s="95"/>
      <c r="F536" s="95"/>
      <c r="G536" s="95"/>
      <c r="H536" s="198">
        <f t="shared" si="426"/>
        <v>0</v>
      </c>
      <c r="I536" s="219"/>
      <c r="J536" s="95"/>
      <c r="K536" s="219"/>
      <c r="L536" s="219"/>
      <c r="M536" s="219"/>
      <c r="N536" s="219"/>
      <c r="O536" s="201">
        <f t="shared" si="427"/>
        <v>0</v>
      </c>
      <c r="P536" s="219"/>
      <c r="Q536" s="95"/>
      <c r="R536" s="219"/>
      <c r="S536" s="219"/>
      <c r="T536" s="219"/>
      <c r="U536" s="219"/>
      <c r="V536" s="201">
        <f t="shared" si="428"/>
        <v>0</v>
      </c>
      <c r="W536" s="200">
        <f t="shared" si="429"/>
        <v>0</v>
      </c>
      <c r="X536" s="308">
        <f t="shared" si="423"/>
        <v>0</v>
      </c>
      <c r="Y536" s="95"/>
      <c r="Z536" s="95"/>
      <c r="AA536" s="198">
        <f t="shared" si="430"/>
        <v>0</v>
      </c>
      <c r="AB536" s="308">
        <f t="shared" si="424"/>
        <v>0</v>
      </c>
      <c r="AC536" s="95"/>
      <c r="AD536" s="95"/>
      <c r="AE536" s="198">
        <f t="shared" si="431"/>
        <v>0</v>
      </c>
      <c r="AF536" s="308">
        <f t="shared" si="432"/>
        <v>0</v>
      </c>
    </row>
    <row r="537" spans="2:32" hidden="1" outlineLevel="2">
      <c r="B537" s="133"/>
      <c r="C537" s="134" t="s">
        <v>1337</v>
      </c>
      <c r="D537" s="95"/>
      <c r="E537" s="95"/>
      <c r="F537" s="95"/>
      <c r="G537" s="95"/>
      <c r="H537" s="198">
        <f t="shared" si="426"/>
        <v>0</v>
      </c>
      <c r="I537" s="219"/>
      <c r="J537" s="95"/>
      <c r="K537" s="219"/>
      <c r="L537" s="219"/>
      <c r="M537" s="219"/>
      <c r="N537" s="219"/>
      <c r="O537" s="201">
        <f t="shared" si="427"/>
        <v>0</v>
      </c>
      <c r="P537" s="219"/>
      <c r="Q537" s="95"/>
      <c r="R537" s="219"/>
      <c r="S537" s="219"/>
      <c r="T537" s="219"/>
      <c r="U537" s="219"/>
      <c r="V537" s="201">
        <f t="shared" si="428"/>
        <v>0</v>
      </c>
      <c r="W537" s="200">
        <f t="shared" si="429"/>
        <v>0</v>
      </c>
      <c r="X537" s="308">
        <f t="shared" si="423"/>
        <v>0</v>
      </c>
      <c r="Y537" s="95"/>
      <c r="Z537" s="95"/>
      <c r="AA537" s="198">
        <f t="shared" si="430"/>
        <v>0</v>
      </c>
      <c r="AB537" s="308">
        <f t="shared" si="424"/>
        <v>0</v>
      </c>
      <c r="AC537" s="95"/>
      <c r="AD537" s="95"/>
      <c r="AE537" s="198">
        <f t="shared" si="431"/>
        <v>0</v>
      </c>
      <c r="AF537" s="308">
        <f t="shared" si="432"/>
        <v>0</v>
      </c>
    </row>
    <row r="538" spans="2:32" hidden="1" outlineLevel="2">
      <c r="B538" s="133"/>
      <c r="C538" s="134" t="s">
        <v>1338</v>
      </c>
      <c r="D538" s="95"/>
      <c r="E538" s="95"/>
      <c r="F538" s="95"/>
      <c r="G538" s="95"/>
      <c r="H538" s="198">
        <f t="shared" si="426"/>
        <v>0</v>
      </c>
      <c r="I538" s="219"/>
      <c r="J538" s="95"/>
      <c r="K538" s="219"/>
      <c r="L538" s="219"/>
      <c r="M538" s="219"/>
      <c r="N538" s="219"/>
      <c r="O538" s="201">
        <f t="shared" si="427"/>
        <v>0</v>
      </c>
      <c r="P538" s="219"/>
      <c r="Q538" s="95"/>
      <c r="R538" s="219"/>
      <c r="S538" s="219"/>
      <c r="T538" s="219"/>
      <c r="U538" s="219"/>
      <c r="V538" s="201">
        <f t="shared" si="428"/>
        <v>0</v>
      </c>
      <c r="W538" s="200">
        <f t="shared" si="429"/>
        <v>0</v>
      </c>
      <c r="X538" s="308">
        <f t="shared" si="423"/>
        <v>0</v>
      </c>
      <c r="Y538" s="95"/>
      <c r="Z538" s="95"/>
      <c r="AA538" s="198">
        <f t="shared" si="430"/>
        <v>0</v>
      </c>
      <c r="AB538" s="308">
        <f t="shared" si="424"/>
        <v>0</v>
      </c>
      <c r="AC538" s="95"/>
      <c r="AD538" s="95"/>
      <c r="AE538" s="198">
        <f t="shared" si="431"/>
        <v>0</v>
      </c>
      <c r="AF538" s="308">
        <f t="shared" si="432"/>
        <v>0</v>
      </c>
    </row>
    <row r="539" spans="2:32" hidden="1" outlineLevel="2">
      <c r="B539" s="133"/>
      <c r="C539" s="134" t="s">
        <v>906</v>
      </c>
      <c r="D539" s="95"/>
      <c r="E539" s="95"/>
      <c r="F539" s="95"/>
      <c r="G539" s="95"/>
      <c r="H539" s="198">
        <f t="shared" si="426"/>
        <v>0</v>
      </c>
      <c r="I539" s="219"/>
      <c r="J539" s="95"/>
      <c r="K539" s="219"/>
      <c r="L539" s="219"/>
      <c r="M539" s="219"/>
      <c r="N539" s="219"/>
      <c r="O539" s="201">
        <f t="shared" si="427"/>
        <v>0</v>
      </c>
      <c r="P539" s="219"/>
      <c r="Q539" s="95"/>
      <c r="R539" s="219"/>
      <c r="S539" s="219"/>
      <c r="T539" s="219"/>
      <c r="U539" s="219"/>
      <c r="V539" s="201">
        <f t="shared" si="428"/>
        <v>0</v>
      </c>
      <c r="W539" s="200">
        <f t="shared" si="429"/>
        <v>0</v>
      </c>
      <c r="X539" s="308">
        <f t="shared" si="423"/>
        <v>0</v>
      </c>
      <c r="Y539" s="95"/>
      <c r="Z539" s="95"/>
      <c r="AA539" s="198">
        <f t="shared" si="430"/>
        <v>0</v>
      </c>
      <c r="AB539" s="308">
        <f t="shared" si="424"/>
        <v>0</v>
      </c>
      <c r="AC539" s="95"/>
      <c r="AD539" s="95"/>
      <c r="AE539" s="198">
        <f t="shared" si="431"/>
        <v>0</v>
      </c>
      <c r="AF539" s="308">
        <f t="shared" si="432"/>
        <v>0</v>
      </c>
    </row>
    <row r="540" spans="2:32" s="132" customFormat="1" hidden="1" outlineLevel="1" collapsed="1">
      <c r="B540" s="315" t="s">
        <v>992</v>
      </c>
      <c r="C540" s="315" t="s">
        <v>715</v>
      </c>
      <c r="D540" s="198">
        <f t="shared" ref="D540:J540" si="433">SUM(D541:D543)</f>
        <v>0</v>
      </c>
      <c r="E540" s="198">
        <f t="shared" si="433"/>
        <v>0</v>
      </c>
      <c r="F540" s="198">
        <f t="shared" si="433"/>
        <v>0</v>
      </c>
      <c r="G540" s="198">
        <f t="shared" si="433"/>
        <v>0</v>
      </c>
      <c r="H540" s="198">
        <f t="shared" si="433"/>
        <v>0</v>
      </c>
      <c r="I540" s="198">
        <f t="shared" si="433"/>
        <v>0</v>
      </c>
      <c r="J540" s="198">
        <f t="shared" si="433"/>
        <v>0</v>
      </c>
      <c r="K540" s="198">
        <f>SUM(K541:K543)</f>
        <v>0</v>
      </c>
      <c r="L540" s="198">
        <f>SUM(L541:L543)</f>
        <v>0</v>
      </c>
      <c r="M540" s="198">
        <f>SUM(M541:M543)</f>
        <v>0</v>
      </c>
      <c r="N540" s="198">
        <f>SUM(N541:N543)</f>
        <v>0</v>
      </c>
      <c r="O540" s="198">
        <f t="shared" si="427"/>
        <v>0</v>
      </c>
      <c r="P540" s="198">
        <f t="shared" ref="P540:U540" si="434">SUM(P541:P543)</f>
        <v>0</v>
      </c>
      <c r="Q540" s="198">
        <f t="shared" si="434"/>
        <v>0</v>
      </c>
      <c r="R540" s="198">
        <f t="shared" si="434"/>
        <v>0</v>
      </c>
      <c r="S540" s="198">
        <f t="shared" si="434"/>
        <v>0</v>
      </c>
      <c r="T540" s="198">
        <f t="shared" si="434"/>
        <v>0</v>
      </c>
      <c r="U540" s="198">
        <f t="shared" si="434"/>
        <v>0</v>
      </c>
      <c r="V540" s="198">
        <f t="shared" si="428"/>
        <v>0</v>
      </c>
      <c r="W540" s="198">
        <f t="shared" si="429"/>
        <v>0</v>
      </c>
      <c r="X540" s="199">
        <f t="shared" si="423"/>
        <v>0</v>
      </c>
      <c r="Y540" s="198">
        <f>SUM(Y541:Y543)</f>
        <v>0</v>
      </c>
      <c r="Z540" s="198">
        <f>SUM(Z541:Z543)</f>
        <v>0</v>
      </c>
      <c r="AA540" s="198">
        <f>SUM(AA541:AA543)</f>
        <v>0</v>
      </c>
      <c r="AB540" s="199">
        <f t="shared" si="424"/>
        <v>0</v>
      </c>
      <c r="AC540" s="198">
        <f>SUM(AC541:AC543)</f>
        <v>0</v>
      </c>
      <c r="AD540" s="198">
        <f>SUM(AD541:AD543)</f>
        <v>0</v>
      </c>
      <c r="AE540" s="198">
        <f>SUM(AE541:AE543)</f>
        <v>0</v>
      </c>
      <c r="AF540" s="199">
        <f t="shared" si="432"/>
        <v>0</v>
      </c>
    </row>
    <row r="541" spans="2:32" hidden="1" outlineLevel="2">
      <c r="B541" s="133"/>
      <c r="C541" s="134" t="s">
        <v>1339</v>
      </c>
      <c r="D541" s="95"/>
      <c r="E541" s="95"/>
      <c r="F541" s="95"/>
      <c r="G541" s="95"/>
      <c r="H541" s="198">
        <f>SUM(D541:G541)</f>
        <v>0</v>
      </c>
      <c r="I541" s="219"/>
      <c r="J541" s="95"/>
      <c r="K541" s="219"/>
      <c r="L541" s="219"/>
      <c r="M541" s="219"/>
      <c r="N541" s="219"/>
      <c r="O541" s="201">
        <f t="shared" si="427"/>
        <v>0</v>
      </c>
      <c r="P541" s="219"/>
      <c r="Q541" s="95"/>
      <c r="R541" s="219"/>
      <c r="S541" s="219"/>
      <c r="T541" s="219"/>
      <c r="U541" s="219"/>
      <c r="V541" s="201">
        <f t="shared" si="428"/>
        <v>0</v>
      </c>
      <c r="W541" s="200">
        <f t="shared" si="429"/>
        <v>0</v>
      </c>
      <c r="X541" s="308">
        <f t="shared" si="423"/>
        <v>0</v>
      </c>
      <c r="Y541" s="95"/>
      <c r="Z541" s="95"/>
      <c r="AA541" s="198">
        <f>Y541+Z541</f>
        <v>0</v>
      </c>
      <c r="AB541" s="308">
        <f t="shared" si="424"/>
        <v>0</v>
      </c>
      <c r="AC541" s="95"/>
      <c r="AD541" s="95"/>
      <c r="AE541" s="198">
        <f>AC541+AD541</f>
        <v>0</v>
      </c>
      <c r="AF541" s="308">
        <f t="shared" si="432"/>
        <v>0</v>
      </c>
    </row>
    <row r="542" spans="2:32" s="132" customFormat="1" hidden="1" outlineLevel="2">
      <c r="B542" s="133"/>
      <c r="C542" s="134" t="s">
        <v>1340</v>
      </c>
      <c r="D542" s="95"/>
      <c r="E542" s="95"/>
      <c r="F542" s="95"/>
      <c r="G542" s="95"/>
      <c r="H542" s="198">
        <f>SUM(D542:G542)</f>
        <v>0</v>
      </c>
      <c r="I542" s="219"/>
      <c r="J542" s="95"/>
      <c r="K542" s="219"/>
      <c r="L542" s="219"/>
      <c r="M542" s="219"/>
      <c r="N542" s="219"/>
      <c r="O542" s="201">
        <f t="shared" si="427"/>
        <v>0</v>
      </c>
      <c r="P542" s="219"/>
      <c r="Q542" s="95"/>
      <c r="R542" s="219"/>
      <c r="S542" s="219"/>
      <c r="T542" s="219"/>
      <c r="U542" s="219"/>
      <c r="V542" s="201">
        <f t="shared" si="428"/>
        <v>0</v>
      </c>
      <c r="W542" s="200">
        <f t="shared" si="429"/>
        <v>0</v>
      </c>
      <c r="X542" s="308">
        <f t="shared" si="423"/>
        <v>0</v>
      </c>
      <c r="Y542" s="95"/>
      <c r="Z542" s="95"/>
      <c r="AA542" s="198">
        <f>Y542+Z542</f>
        <v>0</v>
      </c>
      <c r="AB542" s="308">
        <f t="shared" si="424"/>
        <v>0</v>
      </c>
      <c r="AC542" s="95"/>
      <c r="AD542" s="95"/>
      <c r="AE542" s="198">
        <f>AC542+AD542</f>
        <v>0</v>
      </c>
      <c r="AF542" s="308">
        <f t="shared" si="432"/>
        <v>0</v>
      </c>
    </row>
    <row r="543" spans="2:32" hidden="1" outlineLevel="2">
      <c r="B543" s="133"/>
      <c r="C543" s="134" t="s">
        <v>683</v>
      </c>
      <c r="D543" s="95"/>
      <c r="E543" s="95"/>
      <c r="F543" s="95"/>
      <c r="G543" s="95"/>
      <c r="H543" s="198">
        <f>SUM(D543:G543)</f>
        <v>0</v>
      </c>
      <c r="I543" s="219"/>
      <c r="J543" s="95"/>
      <c r="K543" s="219"/>
      <c r="L543" s="219"/>
      <c r="M543" s="219"/>
      <c r="N543" s="219"/>
      <c r="O543" s="201">
        <f t="shared" si="427"/>
        <v>0</v>
      </c>
      <c r="P543" s="219"/>
      <c r="Q543" s="95"/>
      <c r="R543" s="219"/>
      <c r="S543" s="219"/>
      <c r="T543" s="219"/>
      <c r="U543" s="219"/>
      <c r="V543" s="201">
        <f t="shared" si="428"/>
        <v>0</v>
      </c>
      <c r="W543" s="200">
        <f t="shared" si="429"/>
        <v>0</v>
      </c>
      <c r="X543" s="308">
        <f t="shared" si="423"/>
        <v>0</v>
      </c>
      <c r="Y543" s="95"/>
      <c r="Z543" s="95"/>
      <c r="AA543" s="198">
        <f>Y543+Z543</f>
        <v>0</v>
      </c>
      <c r="AB543" s="308">
        <f t="shared" si="424"/>
        <v>0</v>
      </c>
      <c r="AC543" s="95"/>
      <c r="AD543" s="95"/>
      <c r="AE543" s="198">
        <f>AC543+AD543</f>
        <v>0</v>
      </c>
      <c r="AF543" s="308">
        <f t="shared" si="432"/>
        <v>0</v>
      </c>
    </row>
    <row r="544" spans="2:32" hidden="1" outlineLevel="1" collapsed="1">
      <c r="B544" s="316" t="s">
        <v>976</v>
      </c>
      <c r="C544" s="316" t="s">
        <v>716</v>
      </c>
      <c r="D544" s="198">
        <f t="shared" ref="D544:N544" si="435">SUM(D545:D548)</f>
        <v>0</v>
      </c>
      <c r="E544" s="198">
        <f t="shared" si="435"/>
        <v>0</v>
      </c>
      <c r="F544" s="198">
        <f t="shared" si="435"/>
        <v>0</v>
      </c>
      <c r="G544" s="198">
        <f t="shared" si="435"/>
        <v>0</v>
      </c>
      <c r="H544" s="198">
        <f t="shared" si="435"/>
        <v>0</v>
      </c>
      <c r="I544" s="198">
        <f t="shared" si="435"/>
        <v>0</v>
      </c>
      <c r="J544" s="198">
        <f t="shared" si="435"/>
        <v>0</v>
      </c>
      <c r="K544" s="198">
        <f t="shared" si="435"/>
        <v>0</v>
      </c>
      <c r="L544" s="198">
        <f t="shared" si="435"/>
        <v>0</v>
      </c>
      <c r="M544" s="198">
        <f t="shared" si="435"/>
        <v>0</v>
      </c>
      <c r="N544" s="198">
        <f t="shared" si="435"/>
        <v>0</v>
      </c>
      <c r="O544" s="198">
        <f t="shared" si="427"/>
        <v>0</v>
      </c>
      <c r="P544" s="198">
        <f t="shared" ref="P544:U544" si="436">SUM(P545:P548)</f>
        <v>0</v>
      </c>
      <c r="Q544" s="198">
        <f t="shared" si="436"/>
        <v>0</v>
      </c>
      <c r="R544" s="198">
        <f t="shared" si="436"/>
        <v>0</v>
      </c>
      <c r="S544" s="198">
        <f t="shared" si="436"/>
        <v>0</v>
      </c>
      <c r="T544" s="198">
        <f t="shared" si="436"/>
        <v>0</v>
      </c>
      <c r="U544" s="198">
        <f t="shared" si="436"/>
        <v>0</v>
      </c>
      <c r="V544" s="198">
        <f t="shared" si="428"/>
        <v>0</v>
      </c>
      <c r="W544" s="198">
        <f t="shared" si="429"/>
        <v>0</v>
      </c>
      <c r="X544" s="199">
        <f t="shared" si="423"/>
        <v>0</v>
      </c>
      <c r="Y544" s="198">
        <f>SUM(Y545:Y548)</f>
        <v>0</v>
      </c>
      <c r="Z544" s="198">
        <f>SUM(Z545:Z548)</f>
        <v>0</v>
      </c>
      <c r="AA544" s="198">
        <f>SUM(AA545:AA548)</f>
        <v>0</v>
      </c>
      <c r="AB544" s="199">
        <f t="shared" si="424"/>
        <v>0</v>
      </c>
      <c r="AC544" s="198">
        <f>SUM(AC545:AC548)</f>
        <v>0</v>
      </c>
      <c r="AD544" s="198">
        <f>SUM(AD545:AD548)</f>
        <v>0</v>
      </c>
      <c r="AE544" s="198">
        <f>SUM(AE545:AE548)</f>
        <v>0</v>
      </c>
      <c r="AF544" s="199">
        <f t="shared" si="432"/>
        <v>0</v>
      </c>
    </row>
    <row r="545" spans="2:32" hidden="1" outlineLevel="2">
      <c r="B545" s="317"/>
      <c r="C545" s="134" t="s">
        <v>1321</v>
      </c>
      <c r="D545" s="95"/>
      <c r="E545" s="95"/>
      <c r="F545" s="95"/>
      <c r="G545" s="95"/>
      <c r="H545" s="198">
        <f>SUM(D545:G545)</f>
        <v>0</v>
      </c>
      <c r="I545" s="219"/>
      <c r="J545" s="95"/>
      <c r="K545" s="219"/>
      <c r="L545" s="219"/>
      <c r="M545" s="219"/>
      <c r="N545" s="219"/>
      <c r="O545" s="201">
        <f t="shared" si="427"/>
        <v>0</v>
      </c>
      <c r="P545" s="219"/>
      <c r="Q545" s="95"/>
      <c r="R545" s="219"/>
      <c r="S545" s="219"/>
      <c r="T545" s="219"/>
      <c r="U545" s="219"/>
      <c r="V545" s="201">
        <f t="shared" si="428"/>
        <v>0</v>
      </c>
      <c r="W545" s="200">
        <f t="shared" si="429"/>
        <v>0</v>
      </c>
      <c r="X545" s="308">
        <f t="shared" si="423"/>
        <v>0</v>
      </c>
      <c r="Y545" s="95"/>
      <c r="Z545" s="95"/>
      <c r="AA545" s="198">
        <f>Y545+Z545</f>
        <v>0</v>
      </c>
      <c r="AB545" s="308">
        <f t="shared" si="424"/>
        <v>0</v>
      </c>
      <c r="AC545" s="95"/>
      <c r="AD545" s="95"/>
      <c r="AE545" s="198">
        <f>AC545+AD545</f>
        <v>0</v>
      </c>
      <c r="AF545" s="308">
        <f t="shared" si="432"/>
        <v>0</v>
      </c>
    </row>
    <row r="546" spans="2:32" hidden="1" outlineLevel="2">
      <c r="B546" s="317"/>
      <c r="C546" s="134" t="s">
        <v>1111</v>
      </c>
      <c r="D546" s="95"/>
      <c r="E546" s="95"/>
      <c r="F546" s="95"/>
      <c r="G546" s="95"/>
      <c r="H546" s="198">
        <f>SUM(D546:G546)</f>
        <v>0</v>
      </c>
      <c r="I546" s="219"/>
      <c r="J546" s="95"/>
      <c r="K546" s="219"/>
      <c r="L546" s="219"/>
      <c r="M546" s="219"/>
      <c r="N546" s="219"/>
      <c r="O546" s="201">
        <f t="shared" si="427"/>
        <v>0</v>
      </c>
      <c r="P546" s="219"/>
      <c r="Q546" s="95"/>
      <c r="R546" s="219"/>
      <c r="S546" s="219"/>
      <c r="T546" s="219"/>
      <c r="U546" s="219"/>
      <c r="V546" s="201">
        <f t="shared" si="428"/>
        <v>0</v>
      </c>
      <c r="W546" s="200">
        <f t="shared" si="429"/>
        <v>0</v>
      </c>
      <c r="X546" s="308">
        <f t="shared" si="423"/>
        <v>0</v>
      </c>
      <c r="Y546" s="95"/>
      <c r="Z546" s="95"/>
      <c r="AA546" s="198">
        <f>Y546+Z546</f>
        <v>0</v>
      </c>
      <c r="AB546" s="308">
        <f t="shared" si="424"/>
        <v>0</v>
      </c>
      <c r="AC546" s="95"/>
      <c r="AD546" s="95"/>
      <c r="AE546" s="198">
        <f>AC546+AD546</f>
        <v>0</v>
      </c>
      <c r="AF546" s="308">
        <f t="shared" si="432"/>
        <v>0</v>
      </c>
    </row>
    <row r="547" spans="2:32" s="136" customFormat="1" hidden="1" outlineLevel="2">
      <c r="B547" s="317"/>
      <c r="C547" s="134" t="s">
        <v>1323</v>
      </c>
      <c r="D547" s="95"/>
      <c r="E547" s="95"/>
      <c r="F547" s="95"/>
      <c r="G547" s="95"/>
      <c r="H547" s="198">
        <f>SUM(D547:G547)</f>
        <v>0</v>
      </c>
      <c r="I547" s="219"/>
      <c r="J547" s="95"/>
      <c r="K547" s="219"/>
      <c r="L547" s="219"/>
      <c r="M547" s="219"/>
      <c r="N547" s="219"/>
      <c r="O547" s="201">
        <f t="shared" si="427"/>
        <v>0</v>
      </c>
      <c r="P547" s="219"/>
      <c r="Q547" s="95"/>
      <c r="R547" s="219"/>
      <c r="S547" s="219"/>
      <c r="T547" s="219"/>
      <c r="U547" s="219"/>
      <c r="V547" s="201">
        <f t="shared" si="428"/>
        <v>0</v>
      </c>
      <c r="W547" s="200">
        <f t="shared" si="429"/>
        <v>0</v>
      </c>
      <c r="X547" s="308">
        <f t="shared" si="423"/>
        <v>0</v>
      </c>
      <c r="Y547" s="95"/>
      <c r="Z547" s="95"/>
      <c r="AA547" s="198">
        <f>Y547+Z547</f>
        <v>0</v>
      </c>
      <c r="AB547" s="308">
        <f t="shared" si="424"/>
        <v>0</v>
      </c>
      <c r="AC547" s="95"/>
      <c r="AD547" s="95"/>
      <c r="AE547" s="198">
        <f>AC547+AD547</f>
        <v>0</v>
      </c>
      <c r="AF547" s="308">
        <f t="shared" si="432"/>
        <v>0</v>
      </c>
    </row>
    <row r="548" spans="2:32" s="136" customFormat="1" hidden="1" outlineLevel="2">
      <c r="B548" s="317"/>
      <c r="C548" s="134" t="s">
        <v>683</v>
      </c>
      <c r="D548" s="95"/>
      <c r="E548" s="95"/>
      <c r="F548" s="95"/>
      <c r="G548" s="95"/>
      <c r="H548" s="198">
        <f>SUM(D548:G548)</f>
        <v>0</v>
      </c>
      <c r="I548" s="219"/>
      <c r="J548" s="219"/>
      <c r="K548" s="219"/>
      <c r="L548" s="219"/>
      <c r="M548" s="219"/>
      <c r="N548" s="219"/>
      <c r="O548" s="201">
        <f t="shared" si="427"/>
        <v>0</v>
      </c>
      <c r="P548" s="219"/>
      <c r="Q548" s="219"/>
      <c r="R548" s="219"/>
      <c r="S548" s="219"/>
      <c r="T548" s="219"/>
      <c r="U548" s="219"/>
      <c r="V548" s="201">
        <f t="shared" si="428"/>
        <v>0</v>
      </c>
      <c r="W548" s="200">
        <f t="shared" si="429"/>
        <v>0</v>
      </c>
      <c r="X548" s="308">
        <f t="shared" si="423"/>
        <v>0</v>
      </c>
      <c r="Y548" s="95"/>
      <c r="Z548" s="95"/>
      <c r="AA548" s="198">
        <f>Y548+Z548</f>
        <v>0</v>
      </c>
      <c r="AB548" s="308">
        <f t="shared" si="424"/>
        <v>0</v>
      </c>
      <c r="AC548" s="95"/>
      <c r="AD548" s="95"/>
      <c r="AE548" s="198">
        <f>AC548+AD548</f>
        <v>0</v>
      </c>
      <c r="AF548" s="308">
        <f t="shared" si="432"/>
        <v>0</v>
      </c>
    </row>
    <row r="549" spans="2:32" s="136" customFormat="1" hidden="1" outlineLevel="1" collapsed="1">
      <c r="B549" s="135" t="s">
        <v>977</v>
      </c>
      <c r="C549" s="318" t="s">
        <v>1341</v>
      </c>
      <c r="D549" s="198">
        <f>SUM(D550:D551)</f>
        <v>0</v>
      </c>
      <c r="E549" s="198">
        <f t="shared" ref="E549:W549" si="437">SUM(E550:E551)</f>
        <v>0</v>
      </c>
      <c r="F549" s="198">
        <f t="shared" si="437"/>
        <v>0</v>
      </c>
      <c r="G549" s="198">
        <f t="shared" si="437"/>
        <v>0</v>
      </c>
      <c r="H549" s="198">
        <f t="shared" si="437"/>
        <v>0</v>
      </c>
      <c r="I549" s="198">
        <f t="shared" si="437"/>
        <v>0</v>
      </c>
      <c r="J549" s="198">
        <f t="shared" si="437"/>
        <v>0</v>
      </c>
      <c r="K549" s="198">
        <f t="shared" si="437"/>
        <v>0</v>
      </c>
      <c r="L549" s="198">
        <f t="shared" si="437"/>
        <v>0</v>
      </c>
      <c r="M549" s="198">
        <f t="shared" si="437"/>
        <v>0</v>
      </c>
      <c r="N549" s="198">
        <f t="shared" si="437"/>
        <v>0</v>
      </c>
      <c r="O549" s="198">
        <f t="shared" si="437"/>
        <v>0</v>
      </c>
      <c r="P549" s="198">
        <f t="shared" si="437"/>
        <v>0</v>
      </c>
      <c r="Q549" s="198">
        <f t="shared" si="437"/>
        <v>0</v>
      </c>
      <c r="R549" s="198">
        <f t="shared" si="437"/>
        <v>0</v>
      </c>
      <c r="S549" s="198">
        <f t="shared" si="437"/>
        <v>0</v>
      </c>
      <c r="T549" s="198">
        <f t="shared" si="437"/>
        <v>0</v>
      </c>
      <c r="U549" s="198">
        <f t="shared" si="437"/>
        <v>0</v>
      </c>
      <c r="V549" s="198">
        <f t="shared" si="437"/>
        <v>0</v>
      </c>
      <c r="W549" s="198">
        <f t="shared" si="437"/>
        <v>0</v>
      </c>
      <c r="X549" s="199">
        <f t="shared" si="423"/>
        <v>0</v>
      </c>
      <c r="Y549" s="198">
        <f>SUM(Y550:Y551)</f>
        <v>0</v>
      </c>
      <c r="Z549" s="198">
        <f>SUM(Z550:Z551)</f>
        <v>0</v>
      </c>
      <c r="AA549" s="198">
        <f>SUM(AA550:AA551)</f>
        <v>0</v>
      </c>
      <c r="AB549" s="199">
        <f t="shared" si="424"/>
        <v>0</v>
      </c>
      <c r="AC549" s="198">
        <f>SUM(AC550:AC551)</f>
        <v>0</v>
      </c>
      <c r="AD549" s="198">
        <f>SUM(AD550:AD551)</f>
        <v>0</v>
      </c>
      <c r="AE549" s="198">
        <f>SUM(AE550:AE551)</f>
        <v>0</v>
      </c>
      <c r="AF549" s="199">
        <f t="shared" si="432"/>
        <v>0</v>
      </c>
    </row>
    <row r="550" spans="2:32" s="136" customFormat="1" hidden="1" outlineLevel="2">
      <c r="B550" s="317"/>
      <c r="C550" s="247" t="s">
        <v>1112</v>
      </c>
      <c r="D550" s="95"/>
      <c r="E550" s="95"/>
      <c r="F550" s="95"/>
      <c r="G550" s="95"/>
      <c r="H550" s="198">
        <f>SUM(D550:G550)</f>
        <v>0</v>
      </c>
      <c r="I550" s="219"/>
      <c r="J550" s="219"/>
      <c r="K550" s="219"/>
      <c r="L550" s="219"/>
      <c r="M550" s="219"/>
      <c r="N550" s="219"/>
      <c r="O550" s="201">
        <f>SUM(I550:N550)</f>
        <v>0</v>
      </c>
      <c r="P550" s="219"/>
      <c r="Q550" s="219"/>
      <c r="R550" s="219"/>
      <c r="S550" s="219"/>
      <c r="T550" s="219"/>
      <c r="U550" s="219"/>
      <c r="V550" s="201">
        <f>SUM(P550:U550)</f>
        <v>0</v>
      </c>
      <c r="W550" s="200">
        <f>O550+V550</f>
        <v>0</v>
      </c>
      <c r="X550" s="308">
        <f t="shared" si="423"/>
        <v>0</v>
      </c>
      <c r="Y550" s="95"/>
      <c r="Z550" s="95"/>
      <c r="AA550" s="198">
        <f>Y550+Z550</f>
        <v>0</v>
      </c>
      <c r="AB550" s="308">
        <f t="shared" si="424"/>
        <v>0</v>
      </c>
      <c r="AC550" s="95"/>
      <c r="AD550" s="95"/>
      <c r="AE550" s="198">
        <f>AC550+AD550</f>
        <v>0</v>
      </c>
      <c r="AF550" s="308">
        <f t="shared" si="432"/>
        <v>0</v>
      </c>
    </row>
    <row r="551" spans="2:32" s="136" customFormat="1" hidden="1" outlineLevel="2">
      <c r="B551" s="317"/>
      <c r="C551" s="247" t="s">
        <v>1343</v>
      </c>
      <c r="D551" s="95"/>
      <c r="E551" s="95"/>
      <c r="F551" s="95"/>
      <c r="G551" s="95"/>
      <c r="H551" s="198">
        <f>SUM(D551:G551)</f>
        <v>0</v>
      </c>
      <c r="I551" s="219"/>
      <c r="J551" s="219"/>
      <c r="K551" s="219"/>
      <c r="L551" s="219"/>
      <c r="M551" s="219"/>
      <c r="N551" s="219"/>
      <c r="O551" s="201">
        <f>SUM(I551:N551)</f>
        <v>0</v>
      </c>
      <c r="P551" s="219"/>
      <c r="Q551" s="219"/>
      <c r="R551" s="219"/>
      <c r="S551" s="219"/>
      <c r="T551" s="219"/>
      <c r="U551" s="219"/>
      <c r="V551" s="201">
        <f>SUM(P551:U551)</f>
        <v>0</v>
      </c>
      <c r="W551" s="200">
        <f>O551+V551</f>
        <v>0</v>
      </c>
      <c r="X551" s="308">
        <f t="shared" si="423"/>
        <v>0</v>
      </c>
      <c r="Y551" s="95"/>
      <c r="Z551" s="95"/>
      <c r="AA551" s="198">
        <f>Y551+Z551</f>
        <v>0</v>
      </c>
      <c r="AB551" s="308">
        <f t="shared" si="424"/>
        <v>0</v>
      </c>
      <c r="AC551" s="95"/>
      <c r="AD551" s="95"/>
      <c r="AE551" s="198">
        <f>AC551+AD551</f>
        <v>0</v>
      </c>
      <c r="AF551" s="308">
        <f t="shared" si="432"/>
        <v>0</v>
      </c>
    </row>
    <row r="552" spans="2:32" s="136" customFormat="1" hidden="1" outlineLevel="2">
      <c r="B552" s="135" t="s">
        <v>1497</v>
      </c>
      <c r="C552" s="543" t="s">
        <v>1486</v>
      </c>
      <c r="D552" s="198">
        <f t="shared" ref="D552:W552" si="438">D553</f>
        <v>0</v>
      </c>
      <c r="E552" s="198">
        <f t="shared" si="438"/>
        <v>0</v>
      </c>
      <c r="F552" s="198">
        <f t="shared" si="438"/>
        <v>0</v>
      </c>
      <c r="G552" s="198">
        <f t="shared" si="438"/>
        <v>0</v>
      </c>
      <c r="H552" s="198">
        <f t="shared" si="438"/>
        <v>0</v>
      </c>
      <c r="I552" s="198">
        <f t="shared" si="438"/>
        <v>0</v>
      </c>
      <c r="J552" s="198">
        <f t="shared" si="438"/>
        <v>0</v>
      </c>
      <c r="K552" s="198">
        <f t="shared" si="438"/>
        <v>0</v>
      </c>
      <c r="L552" s="198">
        <f t="shared" si="438"/>
        <v>0</v>
      </c>
      <c r="M552" s="198">
        <f t="shared" si="438"/>
        <v>0</v>
      </c>
      <c r="N552" s="198">
        <f t="shared" si="438"/>
        <v>0</v>
      </c>
      <c r="O552" s="198">
        <f t="shared" si="438"/>
        <v>0</v>
      </c>
      <c r="P552" s="198">
        <f t="shared" si="438"/>
        <v>0</v>
      </c>
      <c r="Q552" s="198">
        <f t="shared" si="438"/>
        <v>0</v>
      </c>
      <c r="R552" s="198">
        <f t="shared" si="438"/>
        <v>0</v>
      </c>
      <c r="S552" s="198">
        <f t="shared" si="438"/>
        <v>0</v>
      </c>
      <c r="T552" s="198">
        <f t="shared" si="438"/>
        <v>0</v>
      </c>
      <c r="U552" s="198">
        <f t="shared" si="438"/>
        <v>0</v>
      </c>
      <c r="V552" s="198">
        <f t="shared" si="438"/>
        <v>0</v>
      </c>
      <c r="W552" s="198">
        <f t="shared" si="438"/>
        <v>0</v>
      </c>
      <c r="X552" s="308">
        <f t="shared" si="423"/>
        <v>0</v>
      </c>
      <c r="Y552" s="198">
        <f>Y553</f>
        <v>0</v>
      </c>
      <c r="Z552" s="198">
        <f>Z553</f>
        <v>0</v>
      </c>
      <c r="AA552" s="198">
        <f>AA553</f>
        <v>0</v>
      </c>
      <c r="AB552" s="308">
        <f t="shared" si="424"/>
        <v>0</v>
      </c>
      <c r="AC552" s="198">
        <f>AC553</f>
        <v>0</v>
      </c>
      <c r="AD552" s="198">
        <f>AD553</f>
        <v>0</v>
      </c>
      <c r="AE552" s="198">
        <f>AE553</f>
        <v>0</v>
      </c>
      <c r="AF552" s="308">
        <f t="shared" si="432"/>
        <v>0</v>
      </c>
    </row>
    <row r="553" spans="2:32" s="136" customFormat="1" hidden="1" outlineLevel="2">
      <c r="B553" s="317"/>
      <c r="C553" s="247" t="s">
        <v>1493</v>
      </c>
      <c r="D553" s="95"/>
      <c r="E553" s="95"/>
      <c r="F553" s="95"/>
      <c r="G553" s="95"/>
      <c r="H553" s="198">
        <f>SUM(D553:G553)</f>
        <v>0</v>
      </c>
      <c r="I553" s="219"/>
      <c r="J553" s="219"/>
      <c r="K553" s="219"/>
      <c r="L553" s="219"/>
      <c r="M553" s="219"/>
      <c r="N553" s="219"/>
      <c r="O553" s="201">
        <f>SUM(I553:N553)</f>
        <v>0</v>
      </c>
      <c r="P553" s="219"/>
      <c r="Q553" s="219"/>
      <c r="R553" s="219"/>
      <c r="S553" s="219"/>
      <c r="T553" s="219"/>
      <c r="U553" s="219"/>
      <c r="V553" s="201">
        <f>SUM(P553:U553)</f>
        <v>0</v>
      </c>
      <c r="W553" s="200">
        <f>O553+V553</f>
        <v>0</v>
      </c>
      <c r="X553" s="308">
        <f t="shared" si="423"/>
        <v>0</v>
      </c>
      <c r="Y553" s="95"/>
      <c r="Z553" s="95"/>
      <c r="AA553" s="198">
        <f>Y553+Z553</f>
        <v>0</v>
      </c>
      <c r="AB553" s="308">
        <f t="shared" si="424"/>
        <v>0</v>
      </c>
      <c r="AC553" s="95"/>
      <c r="AD553" s="95"/>
      <c r="AE553" s="198">
        <f>AC553+AD553</f>
        <v>0</v>
      </c>
      <c r="AF553" s="308">
        <f t="shared" si="432"/>
        <v>0</v>
      </c>
    </row>
    <row r="554" spans="2:32" s="136" customFormat="1" hidden="1" outlineLevel="1" collapsed="1">
      <c r="B554" s="135" t="s">
        <v>978</v>
      </c>
      <c r="C554" s="135"/>
      <c r="D554" s="198">
        <f>D496+D512+D532+D540+D544+D549+D552</f>
        <v>0</v>
      </c>
      <c r="E554" s="198">
        <f t="shared" ref="E554:W554" si="439">E496+E512+E532+E540+E544+E549+E552</f>
        <v>0</v>
      </c>
      <c r="F554" s="198">
        <f t="shared" si="439"/>
        <v>0</v>
      </c>
      <c r="G554" s="198">
        <f t="shared" si="439"/>
        <v>0</v>
      </c>
      <c r="H554" s="198">
        <f t="shared" si="439"/>
        <v>0</v>
      </c>
      <c r="I554" s="198">
        <f t="shared" si="439"/>
        <v>0</v>
      </c>
      <c r="J554" s="198">
        <f t="shared" si="439"/>
        <v>0</v>
      </c>
      <c r="K554" s="198">
        <f t="shared" si="439"/>
        <v>0</v>
      </c>
      <c r="L554" s="198">
        <f t="shared" si="439"/>
        <v>0</v>
      </c>
      <c r="M554" s="198">
        <f t="shared" si="439"/>
        <v>0</v>
      </c>
      <c r="N554" s="198">
        <f t="shared" si="439"/>
        <v>0</v>
      </c>
      <c r="O554" s="198">
        <f t="shared" si="439"/>
        <v>0</v>
      </c>
      <c r="P554" s="198">
        <f t="shared" si="439"/>
        <v>0</v>
      </c>
      <c r="Q554" s="198">
        <f t="shared" si="439"/>
        <v>0</v>
      </c>
      <c r="R554" s="198">
        <f t="shared" si="439"/>
        <v>0</v>
      </c>
      <c r="S554" s="198">
        <f t="shared" si="439"/>
        <v>0</v>
      </c>
      <c r="T554" s="198">
        <f t="shared" si="439"/>
        <v>0</v>
      </c>
      <c r="U554" s="198">
        <f t="shared" si="439"/>
        <v>0</v>
      </c>
      <c r="V554" s="198">
        <f t="shared" si="439"/>
        <v>0</v>
      </c>
      <c r="W554" s="198">
        <f t="shared" si="439"/>
        <v>0</v>
      </c>
      <c r="X554" s="199">
        <f t="shared" si="423"/>
        <v>0</v>
      </c>
      <c r="Y554" s="198">
        <f>Y496+Y512+Y532+Y540+Y544+Y549+Y552</f>
        <v>0</v>
      </c>
      <c r="Z554" s="198">
        <f>Z496+Z512+Z532+Z540+Z544+Z549+Z552</f>
        <v>0</v>
      </c>
      <c r="AA554" s="198">
        <f>AA496+AA512+AA532+AA540+AA544+AA549+AA552</f>
        <v>0</v>
      </c>
      <c r="AB554" s="199">
        <f t="shared" si="424"/>
        <v>0</v>
      </c>
      <c r="AC554" s="198">
        <f>AC496+AC512+AC532+AC540+AC544+AC549+AC552</f>
        <v>0</v>
      </c>
      <c r="AD554" s="198">
        <f>AD496+AD512+AD532+AD540+AD544+AD549+AD552</f>
        <v>0</v>
      </c>
      <c r="AE554" s="198">
        <f>AE496+AE512+AE532+AE540+AE544+AE549+AE552</f>
        <v>0</v>
      </c>
      <c r="AF554" s="199">
        <f t="shared" si="432"/>
        <v>0</v>
      </c>
    </row>
    <row r="555" spans="2:32" s="136" customFormat="1" hidden="1" outlineLevel="1">
      <c r="B555" s="246"/>
      <c r="C555" s="397"/>
      <c r="W555" s="120"/>
      <c r="X555" s="120"/>
      <c r="Y555" s="120"/>
      <c r="Z555" s="120"/>
      <c r="AA555" s="120"/>
      <c r="AB555" s="120"/>
      <c r="AC555" s="120"/>
      <c r="AD555" s="120"/>
      <c r="AE555" s="120"/>
    </row>
    <row r="556" spans="2:32" s="144" customFormat="1" hidden="1" outlineLevel="1">
      <c r="B556" s="246"/>
      <c r="C556" s="246"/>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c r="AA556" s="120"/>
      <c r="AB556" s="120"/>
      <c r="AC556" s="120"/>
      <c r="AD556" s="120"/>
      <c r="AE556" s="120"/>
    </row>
    <row r="557" spans="2:32" s="136" customFormat="1" hidden="1" outlineLevel="1">
      <c r="B557" s="148" t="s">
        <v>669</v>
      </c>
      <c r="C557" s="123"/>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c r="AA557" s="120"/>
      <c r="AB557" s="120"/>
      <c r="AC557" s="120"/>
      <c r="AD557" s="120"/>
      <c r="AE557" s="120"/>
    </row>
    <row r="558" spans="2:32" s="136" customFormat="1" hidden="1" outlineLevel="1">
      <c r="B558" s="149" t="s">
        <v>1169</v>
      </c>
      <c r="C558" s="123"/>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c r="AA558" s="120"/>
      <c r="AB558" s="120"/>
      <c r="AC558" s="120"/>
      <c r="AD558" s="120"/>
      <c r="AE558" s="120"/>
    </row>
    <row r="559" spans="2:32" s="136" customFormat="1" hidden="1" outlineLevel="1">
      <c r="B559" s="780" t="s">
        <v>980</v>
      </c>
      <c r="C559" s="780"/>
    </row>
    <row r="560" spans="2:32" s="136" customFormat="1" hidden="1" outlineLevel="1">
      <c r="B560" s="146"/>
      <c r="C560" s="146"/>
      <c r="D560" s="95"/>
      <c r="E560" s="95"/>
      <c r="F560" s="95"/>
      <c r="G560" s="95"/>
      <c r="H560" s="200">
        <f t="shared" ref="H560:H569" si="440">SUM(D560:G560)</f>
        <v>0</v>
      </c>
      <c r="I560" s="95"/>
      <c r="J560" s="95"/>
      <c r="K560" s="95"/>
      <c r="L560" s="95"/>
      <c r="M560" s="95"/>
      <c r="N560" s="95"/>
      <c r="O560" s="201">
        <f t="shared" ref="O560:O569" si="441">SUM(I560:N560)</f>
        <v>0</v>
      </c>
      <c r="P560" s="95"/>
      <c r="Q560" s="95"/>
      <c r="R560" s="95"/>
      <c r="S560" s="95"/>
      <c r="T560" s="95"/>
      <c r="U560" s="95"/>
      <c r="V560" s="201">
        <f t="shared" ref="V560:V569" si="442">SUM(P560:U560)</f>
        <v>0</v>
      </c>
      <c r="W560" s="200">
        <f t="shared" ref="W560:W569" si="443">O560+V560</f>
        <v>0</v>
      </c>
      <c r="X560" s="308">
        <f t="shared" ref="X560:X570" si="444">IF(H560=0,0,W560/H560-1)</f>
        <v>0</v>
      </c>
      <c r="Y560" s="96"/>
      <c r="Z560" s="96"/>
      <c r="AA560" s="198">
        <f>Y560+Z560</f>
        <v>0</v>
      </c>
      <c r="AB560" s="308">
        <f t="shared" ref="AB560:AB570" si="445">IF(W560=0,0,AA560/W560-1)</f>
        <v>0</v>
      </c>
      <c r="AC560" s="96"/>
      <c r="AD560" s="96"/>
      <c r="AE560" s="198">
        <f>AC560+AD560</f>
        <v>0</v>
      </c>
      <c r="AF560" s="308">
        <f t="shared" ref="AF560:AF570" si="446">IF(AA560=0,0,AE560/AA560-1)</f>
        <v>0</v>
      </c>
    </row>
    <row r="561" spans="2:32" s="136" customFormat="1" hidden="1" outlineLevel="1">
      <c r="B561" s="146"/>
      <c r="C561" s="146"/>
      <c r="D561" s="95"/>
      <c r="E561" s="95"/>
      <c r="F561" s="95"/>
      <c r="G561" s="95"/>
      <c r="H561" s="200">
        <f t="shared" si="440"/>
        <v>0</v>
      </c>
      <c r="I561" s="95"/>
      <c r="J561" s="95"/>
      <c r="K561" s="95"/>
      <c r="L561" s="95"/>
      <c r="M561" s="95"/>
      <c r="N561" s="95"/>
      <c r="O561" s="201">
        <f t="shared" si="441"/>
        <v>0</v>
      </c>
      <c r="P561" s="95"/>
      <c r="Q561" s="95"/>
      <c r="R561" s="95"/>
      <c r="S561" s="95"/>
      <c r="T561" s="95"/>
      <c r="U561" s="95"/>
      <c r="V561" s="201">
        <f t="shared" si="442"/>
        <v>0</v>
      </c>
      <c r="W561" s="200">
        <f t="shared" si="443"/>
        <v>0</v>
      </c>
      <c r="X561" s="308">
        <f t="shared" si="444"/>
        <v>0</v>
      </c>
      <c r="Y561" s="96"/>
      <c r="Z561" s="96"/>
      <c r="AA561" s="198">
        <f t="shared" ref="AA561:AA569" si="447">Y561+Z561</f>
        <v>0</v>
      </c>
      <c r="AB561" s="308">
        <f t="shared" si="445"/>
        <v>0</v>
      </c>
      <c r="AC561" s="96"/>
      <c r="AD561" s="96"/>
      <c r="AE561" s="198">
        <f t="shared" ref="AE561:AE569" si="448">AC561+AD561</f>
        <v>0</v>
      </c>
      <c r="AF561" s="308">
        <f t="shared" si="446"/>
        <v>0</v>
      </c>
    </row>
    <row r="562" spans="2:32" s="136" customFormat="1" hidden="1" outlineLevel="1">
      <c r="B562" s="146"/>
      <c r="C562" s="146"/>
      <c r="D562" s="95"/>
      <c r="E562" s="95"/>
      <c r="F562" s="95"/>
      <c r="G562" s="95"/>
      <c r="H562" s="200">
        <f t="shared" si="440"/>
        <v>0</v>
      </c>
      <c r="I562" s="95"/>
      <c r="J562" s="95"/>
      <c r="K562" s="95"/>
      <c r="L562" s="95"/>
      <c r="M562" s="95"/>
      <c r="N562" s="95"/>
      <c r="O562" s="201">
        <f t="shared" si="441"/>
        <v>0</v>
      </c>
      <c r="P562" s="95"/>
      <c r="Q562" s="95"/>
      <c r="R562" s="95"/>
      <c r="S562" s="95"/>
      <c r="T562" s="95"/>
      <c r="U562" s="95"/>
      <c r="V562" s="201">
        <f t="shared" si="442"/>
        <v>0</v>
      </c>
      <c r="W562" s="200">
        <f t="shared" si="443"/>
        <v>0</v>
      </c>
      <c r="X562" s="308">
        <f t="shared" si="444"/>
        <v>0</v>
      </c>
      <c r="Y562" s="96"/>
      <c r="Z562" s="96"/>
      <c r="AA562" s="198">
        <f t="shared" si="447"/>
        <v>0</v>
      </c>
      <c r="AB562" s="308">
        <f t="shared" si="445"/>
        <v>0</v>
      </c>
      <c r="AC562" s="96"/>
      <c r="AD562" s="96"/>
      <c r="AE562" s="198">
        <f t="shared" si="448"/>
        <v>0</v>
      </c>
      <c r="AF562" s="308">
        <f t="shared" si="446"/>
        <v>0</v>
      </c>
    </row>
    <row r="563" spans="2:32" s="144" customFormat="1" hidden="1" outlineLevel="1">
      <c r="B563" s="146"/>
      <c r="C563" s="146"/>
      <c r="D563" s="95"/>
      <c r="E563" s="95"/>
      <c r="F563" s="95"/>
      <c r="G563" s="95"/>
      <c r="H563" s="200">
        <f t="shared" si="440"/>
        <v>0</v>
      </c>
      <c r="I563" s="95"/>
      <c r="J563" s="95"/>
      <c r="K563" s="95"/>
      <c r="L563" s="95"/>
      <c r="M563" s="95"/>
      <c r="N563" s="95"/>
      <c r="O563" s="201">
        <f t="shared" si="441"/>
        <v>0</v>
      </c>
      <c r="P563" s="95"/>
      <c r="Q563" s="95"/>
      <c r="R563" s="95"/>
      <c r="S563" s="95"/>
      <c r="T563" s="95"/>
      <c r="U563" s="95"/>
      <c r="V563" s="201">
        <f t="shared" si="442"/>
        <v>0</v>
      </c>
      <c r="W563" s="200">
        <f t="shared" si="443"/>
        <v>0</v>
      </c>
      <c r="X563" s="308">
        <f t="shared" si="444"/>
        <v>0</v>
      </c>
      <c r="Y563" s="96"/>
      <c r="Z563" s="96"/>
      <c r="AA563" s="198">
        <f t="shared" si="447"/>
        <v>0</v>
      </c>
      <c r="AB563" s="308">
        <f t="shared" si="445"/>
        <v>0</v>
      </c>
      <c r="AC563" s="96"/>
      <c r="AD563" s="96"/>
      <c r="AE563" s="198">
        <f t="shared" si="448"/>
        <v>0</v>
      </c>
      <c r="AF563" s="308">
        <f t="shared" si="446"/>
        <v>0</v>
      </c>
    </row>
    <row r="564" spans="2:32" hidden="1" outlineLevel="1">
      <c r="B564" s="146"/>
      <c r="C564" s="146"/>
      <c r="D564" s="95"/>
      <c r="E564" s="95"/>
      <c r="F564" s="95"/>
      <c r="G564" s="95"/>
      <c r="H564" s="200">
        <f t="shared" si="440"/>
        <v>0</v>
      </c>
      <c r="I564" s="95"/>
      <c r="J564" s="95"/>
      <c r="K564" s="95"/>
      <c r="L564" s="95"/>
      <c r="M564" s="95"/>
      <c r="N564" s="95"/>
      <c r="O564" s="201">
        <f t="shared" si="441"/>
        <v>0</v>
      </c>
      <c r="P564" s="95"/>
      <c r="Q564" s="95"/>
      <c r="R564" s="95"/>
      <c r="S564" s="95"/>
      <c r="T564" s="95"/>
      <c r="U564" s="95"/>
      <c r="V564" s="201">
        <f t="shared" si="442"/>
        <v>0</v>
      </c>
      <c r="W564" s="200">
        <f t="shared" si="443"/>
        <v>0</v>
      </c>
      <c r="X564" s="308">
        <f t="shared" si="444"/>
        <v>0</v>
      </c>
      <c r="Y564" s="96"/>
      <c r="Z564" s="96"/>
      <c r="AA564" s="198">
        <f t="shared" si="447"/>
        <v>0</v>
      </c>
      <c r="AB564" s="308">
        <f t="shared" si="445"/>
        <v>0</v>
      </c>
      <c r="AC564" s="96"/>
      <c r="AD564" s="96"/>
      <c r="AE564" s="198">
        <f t="shared" si="448"/>
        <v>0</v>
      </c>
      <c r="AF564" s="308">
        <f t="shared" si="446"/>
        <v>0</v>
      </c>
    </row>
    <row r="565" spans="2:32" s="136" customFormat="1" hidden="1" outlineLevel="1">
      <c r="B565" s="146"/>
      <c r="C565" s="146"/>
      <c r="D565" s="95"/>
      <c r="E565" s="95"/>
      <c r="F565" s="95"/>
      <c r="G565" s="95"/>
      <c r="H565" s="200">
        <f t="shared" si="440"/>
        <v>0</v>
      </c>
      <c r="I565" s="95"/>
      <c r="J565" s="95"/>
      <c r="K565" s="95"/>
      <c r="L565" s="95"/>
      <c r="M565" s="95"/>
      <c r="N565" s="95"/>
      <c r="O565" s="201">
        <f t="shared" si="441"/>
        <v>0</v>
      </c>
      <c r="P565" s="95"/>
      <c r="Q565" s="95"/>
      <c r="R565" s="95"/>
      <c r="S565" s="95"/>
      <c r="T565" s="95"/>
      <c r="U565" s="95"/>
      <c r="V565" s="201">
        <f t="shared" si="442"/>
        <v>0</v>
      </c>
      <c r="W565" s="200">
        <f t="shared" si="443"/>
        <v>0</v>
      </c>
      <c r="X565" s="308">
        <f t="shared" si="444"/>
        <v>0</v>
      </c>
      <c r="Y565" s="96"/>
      <c r="Z565" s="96"/>
      <c r="AA565" s="198">
        <f t="shared" si="447"/>
        <v>0</v>
      </c>
      <c r="AB565" s="308">
        <f t="shared" si="445"/>
        <v>0</v>
      </c>
      <c r="AC565" s="96"/>
      <c r="AD565" s="96"/>
      <c r="AE565" s="198">
        <f t="shared" si="448"/>
        <v>0</v>
      </c>
      <c r="AF565" s="308">
        <f t="shared" si="446"/>
        <v>0</v>
      </c>
    </row>
    <row r="566" spans="2:32" s="136" customFormat="1" hidden="1" outlineLevel="1">
      <c r="B566" s="146"/>
      <c r="C566" s="146"/>
      <c r="D566" s="95"/>
      <c r="E566" s="95"/>
      <c r="F566" s="95"/>
      <c r="G566" s="95"/>
      <c r="H566" s="200">
        <f t="shared" si="440"/>
        <v>0</v>
      </c>
      <c r="I566" s="95"/>
      <c r="J566" s="95"/>
      <c r="K566" s="95"/>
      <c r="L566" s="95"/>
      <c r="M566" s="95"/>
      <c r="N566" s="95"/>
      <c r="O566" s="201">
        <f t="shared" si="441"/>
        <v>0</v>
      </c>
      <c r="P566" s="95"/>
      <c r="Q566" s="95"/>
      <c r="R566" s="95"/>
      <c r="S566" s="95"/>
      <c r="T566" s="95"/>
      <c r="U566" s="95"/>
      <c r="V566" s="201">
        <f t="shared" si="442"/>
        <v>0</v>
      </c>
      <c r="W566" s="200">
        <f t="shared" si="443"/>
        <v>0</v>
      </c>
      <c r="X566" s="308">
        <f t="shared" si="444"/>
        <v>0</v>
      </c>
      <c r="Y566" s="96"/>
      <c r="Z566" s="96"/>
      <c r="AA566" s="198">
        <f t="shared" si="447"/>
        <v>0</v>
      </c>
      <c r="AB566" s="308">
        <f t="shared" si="445"/>
        <v>0</v>
      </c>
      <c r="AC566" s="96"/>
      <c r="AD566" s="96"/>
      <c r="AE566" s="198">
        <f t="shared" si="448"/>
        <v>0</v>
      </c>
      <c r="AF566" s="308">
        <f t="shared" si="446"/>
        <v>0</v>
      </c>
    </row>
    <row r="567" spans="2:32" s="136" customFormat="1" hidden="1" outlineLevel="1">
      <c r="B567" s="146"/>
      <c r="C567" s="146"/>
      <c r="D567" s="95"/>
      <c r="E567" s="95"/>
      <c r="F567" s="95"/>
      <c r="G567" s="95"/>
      <c r="H567" s="200">
        <f t="shared" si="440"/>
        <v>0</v>
      </c>
      <c r="I567" s="95"/>
      <c r="J567" s="95"/>
      <c r="K567" s="95"/>
      <c r="L567" s="95"/>
      <c r="M567" s="95"/>
      <c r="N567" s="95"/>
      <c r="O567" s="201">
        <f t="shared" si="441"/>
        <v>0</v>
      </c>
      <c r="P567" s="95"/>
      <c r="Q567" s="95"/>
      <c r="R567" s="95"/>
      <c r="S567" s="95"/>
      <c r="T567" s="95"/>
      <c r="U567" s="95"/>
      <c r="V567" s="201">
        <f t="shared" si="442"/>
        <v>0</v>
      </c>
      <c r="W567" s="200">
        <f t="shared" si="443"/>
        <v>0</v>
      </c>
      <c r="X567" s="308">
        <f t="shared" si="444"/>
        <v>0</v>
      </c>
      <c r="Y567" s="96"/>
      <c r="Z567" s="96"/>
      <c r="AA567" s="198">
        <f t="shared" si="447"/>
        <v>0</v>
      </c>
      <c r="AB567" s="308">
        <f t="shared" si="445"/>
        <v>0</v>
      </c>
      <c r="AC567" s="96"/>
      <c r="AD567" s="96"/>
      <c r="AE567" s="198">
        <f t="shared" si="448"/>
        <v>0</v>
      </c>
      <c r="AF567" s="308">
        <f t="shared" si="446"/>
        <v>0</v>
      </c>
    </row>
    <row r="568" spans="2:32" s="144" customFormat="1" hidden="1" outlineLevel="1">
      <c r="B568" s="146"/>
      <c r="C568" s="146"/>
      <c r="D568" s="95"/>
      <c r="E568" s="95"/>
      <c r="F568" s="95"/>
      <c r="G568" s="95"/>
      <c r="H568" s="200">
        <f t="shared" si="440"/>
        <v>0</v>
      </c>
      <c r="I568" s="95"/>
      <c r="J568" s="95"/>
      <c r="K568" s="95"/>
      <c r="L568" s="95"/>
      <c r="M568" s="95"/>
      <c r="N568" s="95"/>
      <c r="O568" s="201">
        <f t="shared" si="441"/>
        <v>0</v>
      </c>
      <c r="P568" s="95"/>
      <c r="Q568" s="95"/>
      <c r="R568" s="95"/>
      <c r="S568" s="95"/>
      <c r="T568" s="95"/>
      <c r="U568" s="95"/>
      <c r="V568" s="201">
        <f t="shared" si="442"/>
        <v>0</v>
      </c>
      <c r="W568" s="200">
        <f t="shared" si="443"/>
        <v>0</v>
      </c>
      <c r="X568" s="308">
        <f t="shared" si="444"/>
        <v>0</v>
      </c>
      <c r="Y568" s="96"/>
      <c r="Z568" s="96"/>
      <c r="AA568" s="198">
        <f t="shared" si="447"/>
        <v>0</v>
      </c>
      <c r="AB568" s="308">
        <f t="shared" si="445"/>
        <v>0</v>
      </c>
      <c r="AC568" s="96"/>
      <c r="AD568" s="96"/>
      <c r="AE568" s="198">
        <f t="shared" si="448"/>
        <v>0</v>
      </c>
      <c r="AF568" s="308">
        <f t="shared" si="446"/>
        <v>0</v>
      </c>
    </row>
    <row r="569" spans="2:32" hidden="1" outlineLevel="1">
      <c r="B569" s="146"/>
      <c r="C569" s="146"/>
      <c r="D569" s="95"/>
      <c r="E569" s="95"/>
      <c r="F569" s="95"/>
      <c r="G569" s="95"/>
      <c r="H569" s="200">
        <f t="shared" si="440"/>
        <v>0</v>
      </c>
      <c r="I569" s="95"/>
      <c r="J569" s="95"/>
      <c r="K569" s="95"/>
      <c r="L569" s="95"/>
      <c r="M569" s="95"/>
      <c r="N569" s="95"/>
      <c r="O569" s="201">
        <f t="shared" si="441"/>
        <v>0</v>
      </c>
      <c r="P569" s="95"/>
      <c r="Q569" s="95"/>
      <c r="R569" s="95"/>
      <c r="S569" s="95"/>
      <c r="T569" s="95"/>
      <c r="U569" s="95"/>
      <c r="V569" s="201">
        <f t="shared" si="442"/>
        <v>0</v>
      </c>
      <c r="W569" s="200">
        <f t="shared" si="443"/>
        <v>0</v>
      </c>
      <c r="X569" s="308">
        <f t="shared" si="444"/>
        <v>0</v>
      </c>
      <c r="Y569" s="96"/>
      <c r="Z569" s="96"/>
      <c r="AA569" s="198">
        <f t="shared" si="447"/>
        <v>0</v>
      </c>
      <c r="AB569" s="308">
        <f t="shared" si="445"/>
        <v>0</v>
      </c>
      <c r="AC569" s="96"/>
      <c r="AD569" s="96"/>
      <c r="AE569" s="198">
        <f t="shared" si="448"/>
        <v>0</v>
      </c>
      <c r="AF569" s="308">
        <f t="shared" si="446"/>
        <v>0</v>
      </c>
    </row>
    <row r="570" spans="2:32" hidden="1" outlineLevel="1">
      <c r="B570" s="781" t="s">
        <v>609</v>
      </c>
      <c r="C570" s="781"/>
      <c r="D570" s="198">
        <f t="shared" ref="D570:W570" si="449">SUM(D560:D569)</f>
        <v>0</v>
      </c>
      <c r="E570" s="198">
        <f t="shared" si="449"/>
        <v>0</v>
      </c>
      <c r="F570" s="198">
        <f t="shared" si="449"/>
        <v>0</v>
      </c>
      <c r="G570" s="198">
        <f t="shared" si="449"/>
        <v>0</v>
      </c>
      <c r="H570" s="198">
        <f t="shared" si="449"/>
        <v>0</v>
      </c>
      <c r="I570" s="198">
        <f t="shared" si="449"/>
        <v>0</v>
      </c>
      <c r="J570" s="198">
        <f t="shared" si="449"/>
        <v>0</v>
      </c>
      <c r="K570" s="198">
        <f t="shared" si="449"/>
        <v>0</v>
      </c>
      <c r="L570" s="198">
        <f t="shared" si="449"/>
        <v>0</v>
      </c>
      <c r="M570" s="198">
        <f t="shared" si="449"/>
        <v>0</v>
      </c>
      <c r="N570" s="198">
        <f t="shared" si="449"/>
        <v>0</v>
      </c>
      <c r="O570" s="198">
        <f t="shared" si="449"/>
        <v>0</v>
      </c>
      <c r="P570" s="198">
        <f t="shared" si="449"/>
        <v>0</v>
      </c>
      <c r="Q570" s="198">
        <f t="shared" si="449"/>
        <v>0</v>
      </c>
      <c r="R570" s="198">
        <f t="shared" si="449"/>
        <v>0</v>
      </c>
      <c r="S570" s="198">
        <f t="shared" si="449"/>
        <v>0</v>
      </c>
      <c r="T570" s="198">
        <f t="shared" si="449"/>
        <v>0</v>
      </c>
      <c r="U570" s="198">
        <f t="shared" si="449"/>
        <v>0</v>
      </c>
      <c r="V570" s="198">
        <f t="shared" si="449"/>
        <v>0</v>
      </c>
      <c r="W570" s="198">
        <f t="shared" si="449"/>
        <v>0</v>
      </c>
      <c r="X570" s="209">
        <f t="shared" si="444"/>
        <v>0</v>
      </c>
      <c r="Y570" s="198">
        <f>SUM(Y560:Y569)</f>
        <v>0</v>
      </c>
      <c r="Z570" s="198">
        <f>SUM(Z560:Z569)</f>
        <v>0</v>
      </c>
      <c r="AA570" s="198">
        <f>SUM(AA560:AA569)</f>
        <v>0</v>
      </c>
      <c r="AB570" s="209">
        <f t="shared" si="445"/>
        <v>0</v>
      </c>
      <c r="AC570" s="198">
        <f>SUM(AC560:AC569)</f>
        <v>0</v>
      </c>
      <c r="AD570" s="198">
        <f>SUM(AD560:AD569)</f>
        <v>0</v>
      </c>
      <c r="AE570" s="198">
        <f>SUM(AE560:AE569)</f>
        <v>0</v>
      </c>
      <c r="AF570" s="209">
        <f t="shared" si="446"/>
        <v>0</v>
      </c>
    </row>
    <row r="571" spans="2:32" hidden="1" outlineLevel="1">
      <c r="B571" s="138"/>
      <c r="C571" s="138"/>
      <c r="D571" s="150"/>
      <c r="E571" s="150"/>
      <c r="F571" s="150"/>
      <c r="G571" s="150"/>
      <c r="H571" s="150"/>
      <c r="I571" s="150"/>
      <c r="J571" s="150"/>
      <c r="K571" s="150"/>
      <c r="L571" s="150"/>
      <c r="M571" s="150"/>
      <c r="N571" s="150"/>
      <c r="O571" s="150"/>
      <c r="P571" s="150"/>
      <c r="Q571" s="150"/>
      <c r="R571" s="150"/>
      <c r="S571" s="150"/>
      <c r="T571" s="150"/>
      <c r="U571" s="150"/>
      <c r="V571" s="150"/>
      <c r="W571" s="150"/>
      <c r="X571" s="136"/>
      <c r="Y571" s="136"/>
      <c r="Z571" s="136"/>
      <c r="AA571" s="150"/>
      <c r="AB571" s="150"/>
      <c r="AC571" s="150"/>
      <c r="AD571" s="150"/>
      <c r="AE571" s="150"/>
      <c r="AF571" s="136"/>
    </row>
    <row r="572" spans="2:32" hidden="1" outlineLevel="1">
      <c r="B572" s="152"/>
      <c r="C572" s="152" t="s">
        <v>611</v>
      </c>
      <c r="D572" s="153">
        <f t="shared" ref="D572:AE572" si="450">D511+D531+D539+D543+D548-D570</f>
        <v>0</v>
      </c>
      <c r="E572" s="153">
        <f t="shared" si="450"/>
        <v>0</v>
      </c>
      <c r="F572" s="153">
        <f t="shared" si="450"/>
        <v>0</v>
      </c>
      <c r="G572" s="153">
        <f t="shared" si="450"/>
        <v>0</v>
      </c>
      <c r="H572" s="153">
        <f t="shared" si="450"/>
        <v>0</v>
      </c>
      <c r="I572" s="153">
        <f t="shared" si="450"/>
        <v>0</v>
      </c>
      <c r="J572" s="153">
        <f t="shared" si="450"/>
        <v>0</v>
      </c>
      <c r="K572" s="153">
        <f t="shared" si="450"/>
        <v>0</v>
      </c>
      <c r="L572" s="153">
        <f t="shared" si="450"/>
        <v>0</v>
      </c>
      <c r="M572" s="153">
        <f t="shared" si="450"/>
        <v>0</v>
      </c>
      <c r="N572" s="153">
        <f t="shared" si="450"/>
        <v>0</v>
      </c>
      <c r="O572" s="153">
        <f t="shared" si="450"/>
        <v>0</v>
      </c>
      <c r="P572" s="153">
        <f t="shared" si="450"/>
        <v>0</v>
      </c>
      <c r="Q572" s="153">
        <f t="shared" si="450"/>
        <v>0</v>
      </c>
      <c r="R572" s="153">
        <f t="shared" si="450"/>
        <v>0</v>
      </c>
      <c r="S572" s="153">
        <f t="shared" si="450"/>
        <v>0</v>
      </c>
      <c r="T572" s="153">
        <f t="shared" si="450"/>
        <v>0</v>
      </c>
      <c r="U572" s="153">
        <f t="shared" si="450"/>
        <v>0</v>
      </c>
      <c r="V572" s="153">
        <f t="shared" si="450"/>
        <v>0</v>
      </c>
      <c r="W572" s="153">
        <f t="shared" si="450"/>
        <v>0</v>
      </c>
      <c r="X572" s="153"/>
      <c r="Y572" s="153">
        <f t="shared" si="450"/>
        <v>0</v>
      </c>
      <c r="Z572" s="153">
        <f t="shared" si="450"/>
        <v>0</v>
      </c>
      <c r="AA572" s="153">
        <f t="shared" si="450"/>
        <v>0</v>
      </c>
      <c r="AB572" s="153"/>
      <c r="AC572" s="153">
        <f t="shared" si="450"/>
        <v>0</v>
      </c>
      <c r="AD572" s="153">
        <f t="shared" si="450"/>
        <v>0</v>
      </c>
      <c r="AE572" s="153">
        <f t="shared" si="450"/>
        <v>0</v>
      </c>
      <c r="AF572" s="151"/>
    </row>
    <row r="573" spans="2:32" collapsed="1">
      <c r="B573" s="152"/>
      <c r="C573" s="152"/>
      <c r="D573" s="153"/>
      <c r="E573" s="153"/>
      <c r="F573" s="153"/>
      <c r="G573" s="153"/>
      <c r="H573" s="153"/>
      <c r="I573" s="153"/>
      <c r="J573" s="153"/>
      <c r="K573" s="153"/>
      <c r="L573" s="153"/>
      <c r="M573" s="153"/>
      <c r="N573" s="153"/>
      <c r="O573" s="153"/>
      <c r="P573" s="153"/>
      <c r="Q573" s="153"/>
      <c r="R573" s="153"/>
      <c r="S573" s="153"/>
      <c r="T573" s="153"/>
      <c r="U573" s="153"/>
      <c r="V573" s="153"/>
      <c r="W573" s="151"/>
      <c r="X573" s="153"/>
      <c r="Y573" s="153"/>
      <c r="Z573" s="153"/>
      <c r="AA573" s="151"/>
      <c r="AB573" s="153"/>
      <c r="AC573" s="153"/>
      <c r="AD573" s="153"/>
      <c r="AE573" s="151"/>
    </row>
  </sheetData>
  <mergeCells count="42">
    <mergeCell ref="B82:C82"/>
    <mergeCell ref="B6:C7"/>
    <mergeCell ref="D6:G6"/>
    <mergeCell ref="I6:O6"/>
    <mergeCell ref="P6:V6"/>
    <mergeCell ref="B71:C71"/>
    <mergeCell ref="B170:C171"/>
    <mergeCell ref="D170:G170"/>
    <mergeCell ref="I170:O170"/>
    <mergeCell ref="P170:V170"/>
    <mergeCell ref="P89:V89"/>
    <mergeCell ref="B154:C154"/>
    <mergeCell ref="B165:C165"/>
    <mergeCell ref="B89:C90"/>
    <mergeCell ref="D89:G89"/>
    <mergeCell ref="I89:O89"/>
    <mergeCell ref="I251:O251"/>
    <mergeCell ref="P251:V251"/>
    <mergeCell ref="B316:C316"/>
    <mergeCell ref="B327:C327"/>
    <mergeCell ref="B235:C235"/>
    <mergeCell ref="B246:C246"/>
    <mergeCell ref="B251:C252"/>
    <mergeCell ref="D251:G251"/>
    <mergeCell ref="B559:C559"/>
    <mergeCell ref="B570:C570"/>
    <mergeCell ref="B397:C397"/>
    <mergeCell ref="B408:C408"/>
    <mergeCell ref="B413:C414"/>
    <mergeCell ref="P413:V413"/>
    <mergeCell ref="B478:C478"/>
    <mergeCell ref="B489:C489"/>
    <mergeCell ref="P332:V332"/>
    <mergeCell ref="P494:V494"/>
    <mergeCell ref="B494:C495"/>
    <mergeCell ref="D494:G494"/>
    <mergeCell ref="I494:O494"/>
    <mergeCell ref="B332:C333"/>
    <mergeCell ref="D332:G332"/>
    <mergeCell ref="I332:O332"/>
    <mergeCell ref="D413:G413"/>
    <mergeCell ref="I413:O413"/>
  </mergeCells>
  <phoneticPr fontId="83" type="noConversion"/>
  <hyperlinks>
    <hyperlink ref="C5" location="报表目录!A1" display="返回目录"/>
  </hyperlinks>
  <printOptions horizontalCentered="1"/>
  <pageMargins left="0.19685039370078741" right="0.19685039370078741" top="0.27559055118110237" bottom="0.23622047244094491" header="0.19685039370078741" footer="0.19685039370078741"/>
  <pageSetup paperSize="9" scale="52" orientation="landscape"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G607"/>
  <sheetViews>
    <sheetView showGridLines="0" workbookViewId="0">
      <pane xSplit="3" ySplit="7" topLeftCell="D467" activePane="bottomRight" state="frozen"/>
      <selection activeCell="F34" sqref="F34"/>
      <selection pane="topRight" activeCell="F34" sqref="F34"/>
      <selection pane="bottomLeft" activeCell="F34" sqref="F34"/>
      <selection pane="bottomRight" activeCell="H380" sqref="H380"/>
    </sheetView>
  </sheetViews>
  <sheetFormatPr defaultRowHeight="12.75" outlineLevelRow="2" outlineLevelCol="1"/>
  <cols>
    <col min="1" max="1" width="1.75" style="136" customWidth="1"/>
    <col min="2" max="2" width="13.875" style="138" customWidth="1"/>
    <col min="3" max="3" width="18.5" style="138" customWidth="1"/>
    <col min="4" max="4" width="10.125" style="136" customWidth="1"/>
    <col min="5" max="7" width="10.125" style="136" customWidth="1" outlineLevel="1"/>
    <col min="8" max="8" width="10.125" style="136" customWidth="1"/>
    <col min="9" max="14" width="10.125" style="136" customWidth="1" outlineLevel="1"/>
    <col min="15" max="15" width="10.125" style="136" customWidth="1"/>
    <col min="16" max="21" width="10.125" style="136" customWidth="1" outlineLevel="1"/>
    <col min="22" max="23" width="10.125" style="136" customWidth="1"/>
    <col min="24" max="26" width="10.125" style="582" customWidth="1"/>
    <col min="27" max="27" width="10.125" style="136" customWidth="1"/>
    <col min="28" max="30" width="10.125" style="582" customWidth="1"/>
    <col min="31" max="31" width="10.125" style="136" customWidth="1"/>
    <col min="32" max="32" width="10.125" style="582" customWidth="1"/>
    <col min="33" max="16384" width="9" style="136"/>
  </cols>
  <sheetData>
    <row r="1" spans="1:32" ht="14.25">
      <c r="B1" s="121" t="s">
        <v>1610</v>
      </c>
      <c r="C1" s="120" t="s">
        <v>1611</v>
      </c>
      <c r="J1" s="359"/>
    </row>
    <row r="2" spans="1:32">
      <c r="B2" s="121" t="s">
        <v>665</v>
      </c>
      <c r="C2" s="122" t="str">
        <f>封面!$C$7</f>
        <v>中国金茂（集团）有限公司金茂君悦大酒店分公司</v>
      </c>
    </row>
    <row r="3" spans="1:32">
      <c r="B3" s="121" t="s">
        <v>666</v>
      </c>
      <c r="C3" s="122" t="str">
        <f>封面!$C$9</f>
        <v>2014年预算</v>
      </c>
    </row>
    <row r="4" spans="1:32">
      <c r="B4" s="121" t="s">
        <v>667</v>
      </c>
      <c r="C4" s="122" t="str">
        <f>封面!$C$11</f>
        <v>人民币万元</v>
      </c>
    </row>
    <row r="5" spans="1:32">
      <c r="C5" s="176" t="s">
        <v>1612</v>
      </c>
    </row>
    <row r="6" spans="1:32" s="140" customFormat="1" ht="13.5" customHeight="1">
      <c r="A6" s="139"/>
      <c r="B6" s="784" t="s">
        <v>1613</v>
      </c>
      <c r="C6" s="785"/>
      <c r="D6" s="788" t="s">
        <v>1466</v>
      </c>
      <c r="E6" s="789"/>
      <c r="F6" s="789"/>
      <c r="G6" s="790"/>
      <c r="H6" s="540" t="s">
        <v>1466</v>
      </c>
      <c r="I6" s="772" t="s">
        <v>1458</v>
      </c>
      <c r="J6" s="773"/>
      <c r="K6" s="773"/>
      <c r="L6" s="773"/>
      <c r="M6" s="773"/>
      <c r="N6" s="773"/>
      <c r="O6" s="774"/>
      <c r="P6" s="772" t="s">
        <v>1458</v>
      </c>
      <c r="Q6" s="773"/>
      <c r="R6" s="773"/>
      <c r="S6" s="773"/>
      <c r="T6" s="773"/>
      <c r="U6" s="773"/>
      <c r="V6" s="774"/>
      <c r="W6" s="493" t="s">
        <v>1458</v>
      </c>
      <c r="X6" s="583" t="s">
        <v>1480</v>
      </c>
      <c r="Y6" s="493" t="s">
        <v>1457</v>
      </c>
      <c r="Z6" s="493" t="s">
        <v>1457</v>
      </c>
      <c r="AA6" s="493" t="s">
        <v>1457</v>
      </c>
      <c r="AB6" s="583" t="s">
        <v>1478</v>
      </c>
      <c r="AC6" s="493" t="s">
        <v>1456</v>
      </c>
      <c r="AD6" s="493" t="s">
        <v>1456</v>
      </c>
      <c r="AE6" s="493" t="s">
        <v>1456</v>
      </c>
      <c r="AF6" s="583" t="s">
        <v>1476</v>
      </c>
    </row>
    <row r="7" spans="1:32" s="98" customFormat="1" ht="13.5" customHeight="1">
      <c r="A7" s="141"/>
      <c r="B7" s="786"/>
      <c r="C7" s="787"/>
      <c r="D7" s="584" t="s">
        <v>1614</v>
      </c>
      <c r="E7" s="101" t="s">
        <v>1615</v>
      </c>
      <c r="F7" s="101" t="s">
        <v>646</v>
      </c>
      <c r="G7" s="101" t="s">
        <v>647</v>
      </c>
      <c r="H7" s="102" t="s">
        <v>1616</v>
      </c>
      <c r="I7" s="101" t="s">
        <v>1617</v>
      </c>
      <c r="J7" s="101" t="s">
        <v>650</v>
      </c>
      <c r="K7" s="101" t="s">
        <v>651</v>
      </c>
      <c r="L7" s="101" t="s">
        <v>652</v>
      </c>
      <c r="M7" s="101" t="s">
        <v>653</v>
      </c>
      <c r="N7" s="101" t="s">
        <v>654</v>
      </c>
      <c r="O7" s="101" t="s">
        <v>1618</v>
      </c>
      <c r="P7" s="101" t="s">
        <v>1619</v>
      </c>
      <c r="Q7" s="101" t="s">
        <v>656</v>
      </c>
      <c r="R7" s="101" t="s">
        <v>657</v>
      </c>
      <c r="S7" s="101" t="s">
        <v>658</v>
      </c>
      <c r="T7" s="101" t="s">
        <v>646</v>
      </c>
      <c r="U7" s="101" t="s">
        <v>647</v>
      </c>
      <c r="V7" s="103" t="s">
        <v>1620</v>
      </c>
      <c r="W7" s="103" t="s">
        <v>1616</v>
      </c>
      <c r="X7" s="583" t="s">
        <v>608</v>
      </c>
      <c r="Y7" s="103" t="s">
        <v>1618</v>
      </c>
      <c r="Z7" s="103" t="s">
        <v>1620</v>
      </c>
      <c r="AA7" s="103" t="s">
        <v>1616</v>
      </c>
      <c r="AB7" s="583" t="s">
        <v>608</v>
      </c>
      <c r="AC7" s="103" t="s">
        <v>1618</v>
      </c>
      <c r="AD7" s="103" t="s">
        <v>1620</v>
      </c>
      <c r="AE7" s="103" t="s">
        <v>1616</v>
      </c>
      <c r="AF7" s="583" t="s">
        <v>608</v>
      </c>
    </row>
    <row r="8" spans="1:32" s="144" customFormat="1" ht="13.5" customHeight="1" outlineLevel="1">
      <c r="A8" s="129"/>
      <c r="B8" s="142" t="s">
        <v>1621</v>
      </c>
      <c r="C8" s="143" t="s">
        <v>1622</v>
      </c>
      <c r="D8" s="198">
        <f>SUM(D9:D24)</f>
        <v>1471.238934</v>
      </c>
      <c r="E8" s="198">
        <f>SUM(E9:E24)</f>
        <v>161.86091299295717</v>
      </c>
      <c r="F8" s="198">
        <f>SUM(F9:F24)</f>
        <v>155.29699300422203</v>
      </c>
      <c r="G8" s="198">
        <f>SUM(G9:G24)</f>
        <v>159.23409701491605</v>
      </c>
      <c r="H8" s="198">
        <f t="shared" ref="H8:AA8" si="0">SUM(H9:H24)</f>
        <v>1947.6309370120948</v>
      </c>
      <c r="I8" s="198">
        <f t="shared" si="0"/>
        <v>168.14204754123719</v>
      </c>
      <c r="J8" s="198">
        <f t="shared" si="0"/>
        <v>168.34722604570672</v>
      </c>
      <c r="K8" s="198">
        <f t="shared" si="0"/>
        <v>164.06534169685469</v>
      </c>
      <c r="L8" s="198">
        <f t="shared" si="0"/>
        <v>166.37859605285209</v>
      </c>
      <c r="M8" s="198">
        <f t="shared" si="0"/>
        <v>169.62052765290775</v>
      </c>
      <c r="N8" s="198">
        <f t="shared" si="0"/>
        <v>167.42628555968099</v>
      </c>
      <c r="O8" s="198">
        <f t="shared" si="0"/>
        <v>1003.9800245492395</v>
      </c>
      <c r="P8" s="198">
        <f t="shared" si="0"/>
        <v>163.9439600363493</v>
      </c>
      <c r="Q8" s="198">
        <f t="shared" si="0"/>
        <v>164.07151864517374</v>
      </c>
      <c r="R8" s="198">
        <f t="shared" si="0"/>
        <v>165.88623052323229</v>
      </c>
      <c r="S8" s="198">
        <f t="shared" si="0"/>
        <v>178.05563887495688</v>
      </c>
      <c r="T8" s="198">
        <f t="shared" si="0"/>
        <v>165.011025466615</v>
      </c>
      <c r="U8" s="198">
        <f t="shared" si="0"/>
        <v>164.07377788958101</v>
      </c>
      <c r="V8" s="198">
        <f t="shared" si="0"/>
        <v>1001.0421514359083</v>
      </c>
      <c r="W8" s="198">
        <f t="shared" si="0"/>
        <v>2005.0221759851477</v>
      </c>
      <c r="X8" s="585">
        <f t="shared" ref="X8:X71" si="1">IF(H8=0,0,W8/H8-1)</f>
        <v>2.9467204428934579E-2</v>
      </c>
      <c r="Y8" s="198" t="e">
        <f>SUM(Y9:Y24)</f>
        <v>#REF!</v>
      </c>
      <c r="Z8" s="198" t="e">
        <f>SUM(Z9:Z24)</f>
        <v>#REF!</v>
      </c>
      <c r="AA8" s="198" t="e">
        <f t="shared" si="0"/>
        <v>#REF!</v>
      </c>
      <c r="AB8" s="585" t="e">
        <f t="shared" ref="AB8:AB71" si="2">IF(W8=0,0,AA8/W8-1)</f>
        <v>#REF!</v>
      </c>
      <c r="AC8" s="198" t="e">
        <f>SUM(AC9:AC24)</f>
        <v>#REF!</v>
      </c>
      <c r="AD8" s="198" t="e">
        <f>SUM(AD9:AD24)</f>
        <v>#REF!</v>
      </c>
      <c r="AE8" s="198" t="e">
        <f>SUM(AE9:AE24)</f>
        <v>#REF!</v>
      </c>
      <c r="AF8" s="585" t="e">
        <f>IF(AA8=0,0,AE8/AA8-1)</f>
        <v>#REF!</v>
      </c>
    </row>
    <row r="9" spans="1:32" ht="12" customHeight="1" outlineLevel="2">
      <c r="B9" s="145"/>
      <c r="C9" s="146" t="s">
        <v>1623</v>
      </c>
      <c r="D9" s="553">
        <f>D97+D183+D269+D355+D441+D527</f>
        <v>737.52275899999984</v>
      </c>
      <c r="E9" s="553">
        <f>E97+E183+E269+E355+E441+E527</f>
        <v>84.318976574099992</v>
      </c>
      <c r="F9" s="553">
        <f>F97+F183+F269+F355+F441+F527</f>
        <v>77.9259051736</v>
      </c>
      <c r="G9" s="553">
        <f>G97+G183+G269+G355+G441+G527</f>
        <v>77.955597095400009</v>
      </c>
      <c r="H9" s="198">
        <f>SUM(D9:G9)</f>
        <v>977.72323784309981</v>
      </c>
      <c r="I9" s="553">
        <f t="shared" ref="I9:N24" si="3">I97+I183+I269+I355+I441+I527</f>
        <v>85.114950800000003</v>
      </c>
      <c r="J9" s="553">
        <f t="shared" si="3"/>
        <v>86.242311799999996</v>
      </c>
      <c r="K9" s="553">
        <f t="shared" si="3"/>
        <v>81.336914800000002</v>
      </c>
      <c r="L9" s="553">
        <f t="shared" si="3"/>
        <v>83.354558799999992</v>
      </c>
      <c r="M9" s="553">
        <f t="shared" si="3"/>
        <v>86.929737799999998</v>
      </c>
      <c r="N9" s="553">
        <f t="shared" si="3"/>
        <v>84.2547888</v>
      </c>
      <c r="O9" s="202">
        <f>SUM(I9:N9)</f>
        <v>507.23326280000003</v>
      </c>
      <c r="P9" s="553">
        <f t="shared" ref="P9:U24" si="4">P97+P183+P269+P355+P441+P527</f>
        <v>82.2056848</v>
      </c>
      <c r="Q9" s="553">
        <f t="shared" si="4"/>
        <v>82.2056848</v>
      </c>
      <c r="R9" s="553">
        <f t="shared" si="4"/>
        <v>83.994373800000005</v>
      </c>
      <c r="S9" s="553">
        <f t="shared" si="4"/>
        <v>96.030238800000006</v>
      </c>
      <c r="T9" s="553">
        <f t="shared" si="4"/>
        <v>83.107878800000009</v>
      </c>
      <c r="U9" s="553">
        <f t="shared" si="4"/>
        <v>82.155769800000002</v>
      </c>
      <c r="V9" s="201">
        <f>SUM(P9:U9)</f>
        <v>509.69963080000002</v>
      </c>
      <c r="W9" s="200">
        <f>O9+V9</f>
        <v>1016.9328936000001</v>
      </c>
      <c r="X9" s="586">
        <f t="shared" si="1"/>
        <v>4.01030212224458E-2</v>
      </c>
      <c r="Y9" s="553" t="e">
        <f t="shared" ref="Y9:Z24" si="5">Y97+Y183+Y269+Y355+Y441+Y527</f>
        <v>#REF!</v>
      </c>
      <c r="Z9" s="553" t="e">
        <f t="shared" si="5"/>
        <v>#REF!</v>
      </c>
      <c r="AA9" s="200" t="e">
        <f>Y9+Z9</f>
        <v>#REF!</v>
      </c>
      <c r="AB9" s="586" t="e">
        <f t="shared" si="2"/>
        <v>#REF!</v>
      </c>
      <c r="AC9" s="553" t="e">
        <f t="shared" ref="AC9:AD24" si="6">AC97+AC183+AC269+AC355+AC441+AC527</f>
        <v>#REF!</v>
      </c>
      <c r="AD9" s="553" t="e">
        <f t="shared" si="6"/>
        <v>#REF!</v>
      </c>
      <c r="AE9" s="200" t="e">
        <f>AC9+AD9</f>
        <v>#REF!</v>
      </c>
      <c r="AF9" s="586" t="e">
        <f>IF(AA9=0,0,AE9/AA9-1)</f>
        <v>#REF!</v>
      </c>
    </row>
    <row r="10" spans="1:32" ht="12" customHeight="1" outlineLevel="2">
      <c r="B10" s="145"/>
      <c r="C10" s="146" t="s">
        <v>1624</v>
      </c>
      <c r="D10" s="553">
        <f t="shared" ref="D10:G24" si="7">D98+D184+D270+D356+D442+D528</f>
        <v>66.491279000000006</v>
      </c>
      <c r="E10" s="553">
        <f t="shared" si="7"/>
        <v>14.775561999699997</v>
      </c>
      <c r="F10" s="553">
        <f t="shared" si="7"/>
        <v>14.775561999699997</v>
      </c>
      <c r="G10" s="553">
        <f t="shared" si="7"/>
        <v>14.775561999699997</v>
      </c>
      <c r="H10" s="198">
        <f t="shared" ref="H10:H24" si="8">SUM(D10:G10)</f>
        <v>110.81796499910001</v>
      </c>
      <c r="I10" s="553">
        <f t="shared" si="3"/>
        <v>16.532533999999998</v>
      </c>
      <c r="J10" s="553">
        <f t="shared" si="3"/>
        <v>16.532533999999998</v>
      </c>
      <c r="K10" s="553">
        <f t="shared" si="3"/>
        <v>16.532533999999998</v>
      </c>
      <c r="L10" s="553">
        <f t="shared" si="3"/>
        <v>16.532533999999998</v>
      </c>
      <c r="M10" s="553">
        <f t="shared" si="3"/>
        <v>16.532533999999998</v>
      </c>
      <c r="N10" s="553">
        <f t="shared" si="3"/>
        <v>16.532533999999998</v>
      </c>
      <c r="O10" s="202">
        <f t="shared" ref="O10:O24" si="9">SUM(I10:N10)</f>
        <v>99.19520399999999</v>
      </c>
      <c r="P10" s="553">
        <f t="shared" si="4"/>
        <v>16.532533999999998</v>
      </c>
      <c r="Q10" s="553">
        <f t="shared" si="4"/>
        <v>16.532533999999998</v>
      </c>
      <c r="R10" s="553">
        <f t="shared" si="4"/>
        <v>16.532533999999998</v>
      </c>
      <c r="S10" s="553">
        <f t="shared" si="4"/>
        <v>16.532533999999998</v>
      </c>
      <c r="T10" s="553">
        <f t="shared" si="4"/>
        <v>16.532533999999998</v>
      </c>
      <c r="U10" s="553">
        <f t="shared" si="4"/>
        <v>16.532533999999998</v>
      </c>
      <c r="V10" s="201">
        <f t="shared" ref="V10:V24" si="10">SUM(P10:U10)</f>
        <v>99.19520399999999</v>
      </c>
      <c r="W10" s="200">
        <f t="shared" ref="W10:W24" si="11">O10+V10</f>
        <v>198.39040799999998</v>
      </c>
      <c r="X10" s="586">
        <f t="shared" si="1"/>
        <v>0.79023688083074939</v>
      </c>
      <c r="Y10" s="553" t="e">
        <f t="shared" si="5"/>
        <v>#REF!</v>
      </c>
      <c r="Z10" s="553" t="e">
        <f t="shared" si="5"/>
        <v>#REF!</v>
      </c>
      <c r="AA10" s="200" t="e">
        <f t="shared" ref="AA10:AA24" si="12">Y10+Z10</f>
        <v>#REF!</v>
      </c>
      <c r="AB10" s="586" t="e">
        <f t="shared" si="2"/>
        <v>#REF!</v>
      </c>
      <c r="AC10" s="553" t="e">
        <f t="shared" si="6"/>
        <v>#REF!</v>
      </c>
      <c r="AD10" s="553" t="e">
        <f t="shared" si="6"/>
        <v>#REF!</v>
      </c>
      <c r="AE10" s="200" t="e">
        <f t="shared" ref="AE10:AE24" si="13">AC10+AD10</f>
        <v>#REF!</v>
      </c>
      <c r="AF10" s="586" t="e">
        <f t="shared" ref="AF10:AF24" si="14">IF(AA10=0,0,AE10/AA10-1)</f>
        <v>#REF!</v>
      </c>
    </row>
    <row r="11" spans="1:32" ht="12" customHeight="1" outlineLevel="2">
      <c r="B11" s="145"/>
      <c r="C11" s="146" t="s">
        <v>1625</v>
      </c>
      <c r="D11" s="553">
        <f t="shared" si="7"/>
        <v>313.06301400000001</v>
      </c>
      <c r="E11" s="553">
        <f t="shared" si="7"/>
        <v>28.205534033167176</v>
      </c>
      <c r="F11" s="553">
        <f t="shared" si="7"/>
        <v>28.016772444932034</v>
      </c>
      <c r="G11" s="553">
        <f t="shared" si="7"/>
        <v>28.122356533826025</v>
      </c>
      <c r="H11" s="198">
        <f t="shared" si="8"/>
        <v>397.40767701192522</v>
      </c>
      <c r="I11" s="553">
        <f t="shared" si="3"/>
        <v>30.07889312444409</v>
      </c>
      <c r="J11" s="553">
        <f t="shared" si="3"/>
        <v>28.975760062246955</v>
      </c>
      <c r="K11" s="553">
        <f t="shared" si="3"/>
        <v>29.468556380061617</v>
      </c>
      <c r="L11" s="553">
        <f t="shared" si="3"/>
        <v>29.96283817360052</v>
      </c>
      <c r="M11" s="553">
        <f t="shared" si="3"/>
        <v>29.649545136114664</v>
      </c>
      <c r="N11" s="553">
        <f t="shared" si="3"/>
        <v>30.132691942887881</v>
      </c>
      <c r="O11" s="202">
        <f t="shared" si="9"/>
        <v>178.2682848193557</v>
      </c>
      <c r="P11" s="553">
        <f t="shared" si="4"/>
        <v>28.7851702195562</v>
      </c>
      <c r="Q11" s="553">
        <f t="shared" si="4"/>
        <v>28.773703712390649</v>
      </c>
      <c r="R11" s="553">
        <f t="shared" si="4"/>
        <v>28.822282090449182</v>
      </c>
      <c r="S11" s="553">
        <f t="shared" si="4"/>
        <v>28.936506192173798</v>
      </c>
      <c r="T11" s="553">
        <f t="shared" si="4"/>
        <v>28.796335733831885</v>
      </c>
      <c r="U11" s="553">
        <f t="shared" si="4"/>
        <v>28.805764306797897</v>
      </c>
      <c r="V11" s="201">
        <f t="shared" si="10"/>
        <v>172.9197622551996</v>
      </c>
      <c r="W11" s="200">
        <f t="shared" si="11"/>
        <v>351.1880470745553</v>
      </c>
      <c r="X11" s="586">
        <f t="shared" si="1"/>
        <v>-0.11630281096956008</v>
      </c>
      <c r="Y11" s="553" t="e">
        <f t="shared" si="5"/>
        <v>#REF!</v>
      </c>
      <c r="Z11" s="553" t="e">
        <f t="shared" si="5"/>
        <v>#REF!</v>
      </c>
      <c r="AA11" s="200" t="e">
        <f t="shared" si="12"/>
        <v>#REF!</v>
      </c>
      <c r="AB11" s="586" t="e">
        <f t="shared" si="2"/>
        <v>#REF!</v>
      </c>
      <c r="AC11" s="553" t="e">
        <f t="shared" si="6"/>
        <v>#REF!</v>
      </c>
      <c r="AD11" s="553" t="e">
        <f t="shared" si="6"/>
        <v>#REF!</v>
      </c>
      <c r="AE11" s="200" t="e">
        <f t="shared" si="13"/>
        <v>#REF!</v>
      </c>
      <c r="AF11" s="586" t="e">
        <f t="shared" si="14"/>
        <v>#REF!</v>
      </c>
    </row>
    <row r="12" spans="1:32" ht="12" customHeight="1" outlineLevel="2">
      <c r="B12" s="145"/>
      <c r="C12" s="146" t="s">
        <v>1626</v>
      </c>
      <c r="D12" s="553">
        <f t="shared" si="7"/>
        <v>249.91495399999999</v>
      </c>
      <c r="E12" s="553">
        <f t="shared" si="7"/>
        <v>26.491995419999999</v>
      </c>
      <c r="F12" s="553">
        <f t="shared" si="7"/>
        <v>26.491995419999999</v>
      </c>
      <c r="G12" s="553">
        <f t="shared" si="7"/>
        <v>26.491995419999999</v>
      </c>
      <c r="H12" s="198">
        <f t="shared" si="8"/>
        <v>329.39094026000004</v>
      </c>
      <c r="I12" s="553">
        <f t="shared" si="3"/>
        <v>22.729510999999999</v>
      </c>
      <c r="J12" s="553">
        <f t="shared" si="3"/>
        <v>22.729510999999999</v>
      </c>
      <c r="K12" s="553">
        <f t="shared" si="3"/>
        <v>22.729510999999999</v>
      </c>
      <c r="L12" s="553">
        <f t="shared" si="3"/>
        <v>22.729510999999999</v>
      </c>
      <c r="M12" s="553">
        <f t="shared" si="3"/>
        <v>22.729510999999999</v>
      </c>
      <c r="N12" s="553">
        <f t="shared" si="3"/>
        <v>22.729510999999999</v>
      </c>
      <c r="O12" s="202">
        <f t="shared" si="9"/>
        <v>136.37706599999999</v>
      </c>
      <c r="P12" s="553">
        <f t="shared" si="4"/>
        <v>22.729510999999999</v>
      </c>
      <c r="Q12" s="553">
        <f t="shared" si="4"/>
        <v>22.729510999999999</v>
      </c>
      <c r="R12" s="553">
        <f t="shared" si="4"/>
        <v>22.729510999999999</v>
      </c>
      <c r="S12" s="553">
        <f t="shared" si="4"/>
        <v>22.729510999999999</v>
      </c>
      <c r="T12" s="553">
        <f t="shared" si="4"/>
        <v>22.729510999999999</v>
      </c>
      <c r="U12" s="553">
        <f t="shared" si="4"/>
        <v>22.729510999999999</v>
      </c>
      <c r="V12" s="201">
        <f t="shared" si="10"/>
        <v>136.37706599999999</v>
      </c>
      <c r="W12" s="200">
        <f t="shared" si="11"/>
        <v>272.75413199999997</v>
      </c>
      <c r="X12" s="586">
        <f t="shared" si="1"/>
        <v>-0.17194403773004385</v>
      </c>
      <c r="Y12" s="553" t="e">
        <f t="shared" si="5"/>
        <v>#REF!</v>
      </c>
      <c r="Z12" s="553" t="e">
        <f t="shared" si="5"/>
        <v>#REF!</v>
      </c>
      <c r="AA12" s="200" t="e">
        <f t="shared" si="12"/>
        <v>#REF!</v>
      </c>
      <c r="AB12" s="586" t="e">
        <f t="shared" si="2"/>
        <v>#REF!</v>
      </c>
      <c r="AC12" s="553" t="e">
        <f t="shared" si="6"/>
        <v>#REF!</v>
      </c>
      <c r="AD12" s="553" t="e">
        <f t="shared" si="6"/>
        <v>#REF!</v>
      </c>
      <c r="AE12" s="200" t="e">
        <f t="shared" si="13"/>
        <v>#REF!</v>
      </c>
      <c r="AF12" s="586" t="e">
        <f t="shared" si="14"/>
        <v>#REF!</v>
      </c>
    </row>
    <row r="13" spans="1:32" ht="12" customHeight="1" outlineLevel="2">
      <c r="B13" s="145"/>
      <c r="C13" s="146" t="s">
        <v>1627</v>
      </c>
      <c r="D13" s="553">
        <f t="shared" si="7"/>
        <v>0.92656599999999978</v>
      </c>
      <c r="E13" s="553">
        <f t="shared" si="7"/>
        <v>0.21874096599000004</v>
      </c>
      <c r="F13" s="553">
        <f t="shared" si="7"/>
        <v>0.21882196598999998</v>
      </c>
      <c r="G13" s="553">
        <f t="shared" si="7"/>
        <v>0.21845896599000003</v>
      </c>
      <c r="H13" s="198">
        <f t="shared" si="8"/>
        <v>1.5825878979699997</v>
      </c>
      <c r="I13" s="553">
        <f t="shared" si="3"/>
        <v>0.10466295</v>
      </c>
      <c r="J13" s="553">
        <f t="shared" si="3"/>
        <v>0.10495485000000002</v>
      </c>
      <c r="K13" s="553">
        <f t="shared" si="3"/>
        <v>0.10232985</v>
      </c>
      <c r="L13" s="553">
        <f t="shared" si="3"/>
        <v>0.10403715000000002</v>
      </c>
      <c r="M13" s="553">
        <f t="shared" si="3"/>
        <v>0.10695405000000001</v>
      </c>
      <c r="N13" s="553">
        <f t="shared" si="3"/>
        <v>0.10901414999999999</v>
      </c>
      <c r="O13" s="202">
        <f t="shared" si="9"/>
        <v>0.6319530000000001</v>
      </c>
      <c r="P13" s="553">
        <f t="shared" si="4"/>
        <v>0.10956434999999999</v>
      </c>
      <c r="Q13" s="553">
        <f t="shared" si="4"/>
        <v>0.14403346599</v>
      </c>
      <c r="R13" s="553">
        <f t="shared" si="4"/>
        <v>0.20712796599000002</v>
      </c>
      <c r="S13" s="553">
        <f t="shared" si="4"/>
        <v>0.22985521599000003</v>
      </c>
      <c r="T13" s="553">
        <f t="shared" si="4"/>
        <v>0.22994026598999998</v>
      </c>
      <c r="U13" s="553">
        <f t="shared" si="4"/>
        <v>0.22955911599000001</v>
      </c>
      <c r="V13" s="201">
        <f t="shared" si="10"/>
        <v>1.1500803799499999</v>
      </c>
      <c r="W13" s="200">
        <f t="shared" si="11"/>
        <v>1.7820333799500001</v>
      </c>
      <c r="X13" s="586">
        <f t="shared" si="1"/>
        <v>0.12602490025093149</v>
      </c>
      <c r="Y13" s="553" t="e">
        <f t="shared" si="5"/>
        <v>#REF!</v>
      </c>
      <c r="Z13" s="553" t="e">
        <f t="shared" si="5"/>
        <v>#REF!</v>
      </c>
      <c r="AA13" s="200" t="e">
        <f t="shared" si="12"/>
        <v>#REF!</v>
      </c>
      <c r="AB13" s="586" t="e">
        <f t="shared" si="2"/>
        <v>#REF!</v>
      </c>
      <c r="AC13" s="553" t="e">
        <f t="shared" si="6"/>
        <v>#REF!</v>
      </c>
      <c r="AD13" s="553" t="e">
        <f t="shared" si="6"/>
        <v>#REF!</v>
      </c>
      <c r="AE13" s="200" t="e">
        <f t="shared" si="13"/>
        <v>#REF!</v>
      </c>
      <c r="AF13" s="586" t="e">
        <f t="shared" si="14"/>
        <v>#REF!</v>
      </c>
    </row>
    <row r="14" spans="1:32" ht="12" customHeight="1" outlineLevel="2">
      <c r="B14" s="145"/>
      <c r="C14" s="146" t="s">
        <v>1628</v>
      </c>
      <c r="D14" s="553">
        <f t="shared" si="7"/>
        <v>78.451160999999999</v>
      </c>
      <c r="E14" s="553">
        <f t="shared" si="7"/>
        <v>7.413803999999999</v>
      </c>
      <c r="F14" s="553">
        <f t="shared" si="7"/>
        <v>7.413803999999999</v>
      </c>
      <c r="G14" s="553">
        <f t="shared" si="7"/>
        <v>7.413803999999999</v>
      </c>
      <c r="H14" s="198">
        <f t="shared" si="8"/>
        <v>100.692573</v>
      </c>
      <c r="I14" s="553">
        <f t="shared" si="3"/>
        <v>9.6838879999999996</v>
      </c>
      <c r="J14" s="553">
        <f t="shared" si="3"/>
        <v>9.6838879999999996</v>
      </c>
      <c r="K14" s="553">
        <f t="shared" si="3"/>
        <v>9.6838879999999996</v>
      </c>
      <c r="L14" s="553">
        <f t="shared" si="3"/>
        <v>9.6838879999999996</v>
      </c>
      <c r="M14" s="553">
        <f t="shared" si="3"/>
        <v>9.6838879999999996</v>
      </c>
      <c r="N14" s="553">
        <f t="shared" si="3"/>
        <v>9.6838879999999996</v>
      </c>
      <c r="O14" s="202">
        <f t="shared" si="9"/>
        <v>58.103327999999991</v>
      </c>
      <c r="P14" s="553">
        <f t="shared" si="4"/>
        <v>9.6838879999999996</v>
      </c>
      <c r="Q14" s="553">
        <f t="shared" si="4"/>
        <v>9.6838879999999996</v>
      </c>
      <c r="R14" s="553">
        <f t="shared" si="4"/>
        <v>9.6838879999999996</v>
      </c>
      <c r="S14" s="553">
        <f t="shared" si="4"/>
        <v>9.6838879999999996</v>
      </c>
      <c r="T14" s="553">
        <f t="shared" si="4"/>
        <v>9.6838879999999996</v>
      </c>
      <c r="U14" s="553">
        <f t="shared" si="4"/>
        <v>9.6838879999999996</v>
      </c>
      <c r="V14" s="201">
        <f t="shared" si="10"/>
        <v>58.103327999999991</v>
      </c>
      <c r="W14" s="200">
        <f t="shared" si="11"/>
        <v>116.20665599999998</v>
      </c>
      <c r="X14" s="586">
        <f t="shared" si="1"/>
        <v>0.15407375676059032</v>
      </c>
      <c r="Y14" s="553" t="e">
        <f t="shared" si="5"/>
        <v>#REF!</v>
      </c>
      <c r="Z14" s="553" t="e">
        <f t="shared" si="5"/>
        <v>#REF!</v>
      </c>
      <c r="AA14" s="200" t="e">
        <f t="shared" si="12"/>
        <v>#REF!</v>
      </c>
      <c r="AB14" s="586" t="e">
        <f t="shared" si="2"/>
        <v>#REF!</v>
      </c>
      <c r="AC14" s="553" t="e">
        <f t="shared" si="6"/>
        <v>#REF!</v>
      </c>
      <c r="AD14" s="553" t="e">
        <f t="shared" si="6"/>
        <v>#REF!</v>
      </c>
      <c r="AE14" s="200" t="e">
        <f t="shared" si="13"/>
        <v>#REF!</v>
      </c>
      <c r="AF14" s="586" t="e">
        <f t="shared" si="14"/>
        <v>#REF!</v>
      </c>
    </row>
    <row r="15" spans="1:32" ht="12" customHeight="1" outlineLevel="2">
      <c r="B15" s="145"/>
      <c r="C15" s="134" t="s">
        <v>1629</v>
      </c>
      <c r="D15" s="553">
        <f t="shared" si="7"/>
        <v>0</v>
      </c>
      <c r="E15" s="553">
        <f t="shared" si="7"/>
        <v>0</v>
      </c>
      <c r="F15" s="553">
        <f t="shared" si="7"/>
        <v>0</v>
      </c>
      <c r="G15" s="553">
        <f t="shared" si="7"/>
        <v>0</v>
      </c>
      <c r="H15" s="198">
        <f t="shared" si="8"/>
        <v>0</v>
      </c>
      <c r="I15" s="553">
        <f t="shared" si="3"/>
        <v>0</v>
      </c>
      <c r="J15" s="553">
        <f t="shared" si="3"/>
        <v>0</v>
      </c>
      <c r="K15" s="553">
        <f t="shared" si="3"/>
        <v>0</v>
      </c>
      <c r="L15" s="553">
        <f t="shared" si="3"/>
        <v>0</v>
      </c>
      <c r="M15" s="553">
        <f t="shared" si="3"/>
        <v>0</v>
      </c>
      <c r="N15" s="553">
        <f t="shared" si="3"/>
        <v>0</v>
      </c>
      <c r="O15" s="202">
        <f t="shared" si="9"/>
        <v>0</v>
      </c>
      <c r="P15" s="553">
        <f t="shared" si="4"/>
        <v>0</v>
      </c>
      <c r="Q15" s="553">
        <f t="shared" si="4"/>
        <v>0</v>
      </c>
      <c r="R15" s="553">
        <f t="shared" si="4"/>
        <v>0</v>
      </c>
      <c r="S15" s="553">
        <f t="shared" si="4"/>
        <v>0</v>
      </c>
      <c r="T15" s="553">
        <f t="shared" si="4"/>
        <v>0</v>
      </c>
      <c r="U15" s="553">
        <f t="shared" si="4"/>
        <v>0</v>
      </c>
      <c r="V15" s="201">
        <f t="shared" si="10"/>
        <v>0</v>
      </c>
      <c r="W15" s="200">
        <f t="shared" si="11"/>
        <v>0</v>
      </c>
      <c r="X15" s="586">
        <f t="shared" si="1"/>
        <v>0</v>
      </c>
      <c r="Y15" s="553" t="e">
        <f t="shared" si="5"/>
        <v>#REF!</v>
      </c>
      <c r="Z15" s="553" t="e">
        <f t="shared" si="5"/>
        <v>#REF!</v>
      </c>
      <c r="AA15" s="200" t="e">
        <f t="shared" si="12"/>
        <v>#REF!</v>
      </c>
      <c r="AB15" s="586">
        <f t="shared" si="2"/>
        <v>0</v>
      </c>
      <c r="AC15" s="553" t="e">
        <f t="shared" si="6"/>
        <v>#REF!</v>
      </c>
      <c r="AD15" s="553" t="e">
        <f t="shared" si="6"/>
        <v>#REF!</v>
      </c>
      <c r="AE15" s="200" t="e">
        <f t="shared" si="13"/>
        <v>#REF!</v>
      </c>
      <c r="AF15" s="586" t="e">
        <f t="shared" si="14"/>
        <v>#REF!</v>
      </c>
    </row>
    <row r="16" spans="1:32" ht="12" customHeight="1" outlineLevel="2">
      <c r="B16" s="145"/>
      <c r="C16" s="134" t="s">
        <v>1630</v>
      </c>
      <c r="D16" s="553">
        <f t="shared" si="7"/>
        <v>0</v>
      </c>
      <c r="E16" s="553">
        <f t="shared" si="7"/>
        <v>0</v>
      </c>
      <c r="F16" s="553">
        <f t="shared" si="7"/>
        <v>0</v>
      </c>
      <c r="G16" s="553">
        <f t="shared" si="7"/>
        <v>0</v>
      </c>
      <c r="H16" s="198">
        <f t="shared" si="8"/>
        <v>0</v>
      </c>
      <c r="I16" s="553">
        <f t="shared" si="3"/>
        <v>0</v>
      </c>
      <c r="J16" s="553">
        <f t="shared" si="3"/>
        <v>0</v>
      </c>
      <c r="K16" s="553">
        <f t="shared" si="3"/>
        <v>0</v>
      </c>
      <c r="L16" s="553">
        <f t="shared" si="3"/>
        <v>0</v>
      </c>
      <c r="M16" s="553">
        <f t="shared" si="3"/>
        <v>0</v>
      </c>
      <c r="N16" s="553">
        <f t="shared" si="3"/>
        <v>0</v>
      </c>
      <c r="O16" s="202">
        <f t="shared" si="9"/>
        <v>0</v>
      </c>
      <c r="P16" s="553">
        <f t="shared" si="4"/>
        <v>0</v>
      </c>
      <c r="Q16" s="553">
        <f t="shared" si="4"/>
        <v>0</v>
      </c>
      <c r="R16" s="553">
        <f t="shared" si="4"/>
        <v>0</v>
      </c>
      <c r="S16" s="553">
        <f t="shared" si="4"/>
        <v>0</v>
      </c>
      <c r="T16" s="553">
        <f t="shared" si="4"/>
        <v>0</v>
      </c>
      <c r="U16" s="553">
        <f t="shared" si="4"/>
        <v>0</v>
      </c>
      <c r="V16" s="201">
        <f t="shared" si="10"/>
        <v>0</v>
      </c>
      <c r="W16" s="200">
        <f t="shared" si="11"/>
        <v>0</v>
      </c>
      <c r="X16" s="586">
        <f t="shared" si="1"/>
        <v>0</v>
      </c>
      <c r="Y16" s="553" t="e">
        <f t="shared" si="5"/>
        <v>#REF!</v>
      </c>
      <c r="Z16" s="553" t="e">
        <f t="shared" si="5"/>
        <v>#REF!</v>
      </c>
      <c r="AA16" s="200" t="e">
        <f t="shared" si="12"/>
        <v>#REF!</v>
      </c>
      <c r="AB16" s="586">
        <f t="shared" si="2"/>
        <v>0</v>
      </c>
      <c r="AC16" s="553" t="e">
        <f t="shared" si="6"/>
        <v>#REF!</v>
      </c>
      <c r="AD16" s="553" t="e">
        <f t="shared" si="6"/>
        <v>#REF!</v>
      </c>
      <c r="AE16" s="200" t="e">
        <f t="shared" si="13"/>
        <v>#REF!</v>
      </c>
      <c r="AF16" s="586" t="e">
        <f t="shared" si="14"/>
        <v>#REF!</v>
      </c>
    </row>
    <row r="17" spans="1:32" ht="12" customHeight="1" outlineLevel="2">
      <c r="B17" s="145"/>
      <c r="C17" s="134" t="s">
        <v>1631</v>
      </c>
      <c r="D17" s="553">
        <f t="shared" si="7"/>
        <v>0</v>
      </c>
      <c r="E17" s="553">
        <f t="shared" si="7"/>
        <v>0</v>
      </c>
      <c r="F17" s="553">
        <f t="shared" si="7"/>
        <v>0</v>
      </c>
      <c r="G17" s="553">
        <f t="shared" si="7"/>
        <v>0</v>
      </c>
      <c r="H17" s="198">
        <f t="shared" si="8"/>
        <v>0</v>
      </c>
      <c r="I17" s="553">
        <f t="shared" si="3"/>
        <v>0</v>
      </c>
      <c r="J17" s="553">
        <f t="shared" si="3"/>
        <v>0</v>
      </c>
      <c r="K17" s="553">
        <f t="shared" si="3"/>
        <v>0</v>
      </c>
      <c r="L17" s="553">
        <f t="shared" si="3"/>
        <v>0</v>
      </c>
      <c r="M17" s="553">
        <f t="shared" si="3"/>
        <v>0</v>
      </c>
      <c r="N17" s="553">
        <f t="shared" si="3"/>
        <v>0</v>
      </c>
      <c r="O17" s="202">
        <f t="shared" si="9"/>
        <v>0</v>
      </c>
      <c r="P17" s="553">
        <f t="shared" si="4"/>
        <v>0</v>
      </c>
      <c r="Q17" s="553">
        <f t="shared" si="4"/>
        <v>0</v>
      </c>
      <c r="R17" s="553">
        <f t="shared" si="4"/>
        <v>0</v>
      </c>
      <c r="S17" s="553">
        <f t="shared" si="4"/>
        <v>0</v>
      </c>
      <c r="T17" s="553">
        <f t="shared" si="4"/>
        <v>0</v>
      </c>
      <c r="U17" s="553">
        <f t="shared" si="4"/>
        <v>0</v>
      </c>
      <c r="V17" s="201">
        <f t="shared" si="10"/>
        <v>0</v>
      </c>
      <c r="W17" s="200">
        <f t="shared" si="11"/>
        <v>0</v>
      </c>
      <c r="X17" s="586">
        <f t="shared" si="1"/>
        <v>0</v>
      </c>
      <c r="Y17" s="553" t="e">
        <f t="shared" si="5"/>
        <v>#REF!</v>
      </c>
      <c r="Z17" s="553" t="e">
        <f t="shared" si="5"/>
        <v>#REF!</v>
      </c>
      <c r="AA17" s="200" t="e">
        <f t="shared" si="12"/>
        <v>#REF!</v>
      </c>
      <c r="AB17" s="586">
        <f t="shared" si="2"/>
        <v>0</v>
      </c>
      <c r="AC17" s="553" t="e">
        <f t="shared" si="6"/>
        <v>#REF!</v>
      </c>
      <c r="AD17" s="553" t="e">
        <f t="shared" si="6"/>
        <v>#REF!</v>
      </c>
      <c r="AE17" s="200" t="e">
        <f t="shared" si="13"/>
        <v>#REF!</v>
      </c>
      <c r="AF17" s="586" t="e">
        <f t="shared" si="14"/>
        <v>#REF!</v>
      </c>
    </row>
    <row r="18" spans="1:32" ht="12" customHeight="1" outlineLevel="2">
      <c r="B18" s="145"/>
      <c r="C18" s="134" t="s">
        <v>1632</v>
      </c>
      <c r="D18" s="553">
        <f t="shared" si="7"/>
        <v>0</v>
      </c>
      <c r="E18" s="553">
        <f t="shared" si="7"/>
        <v>0</v>
      </c>
      <c r="F18" s="553">
        <f t="shared" si="7"/>
        <v>0</v>
      </c>
      <c r="G18" s="553">
        <f t="shared" si="7"/>
        <v>0</v>
      </c>
      <c r="H18" s="198">
        <f t="shared" si="8"/>
        <v>0</v>
      </c>
      <c r="I18" s="553">
        <f t="shared" si="3"/>
        <v>0</v>
      </c>
      <c r="J18" s="553">
        <f t="shared" si="3"/>
        <v>0</v>
      </c>
      <c r="K18" s="553">
        <f t="shared" si="3"/>
        <v>0</v>
      </c>
      <c r="L18" s="553">
        <f t="shared" si="3"/>
        <v>0</v>
      </c>
      <c r="M18" s="553">
        <f t="shared" si="3"/>
        <v>0</v>
      </c>
      <c r="N18" s="553">
        <f t="shared" si="3"/>
        <v>0</v>
      </c>
      <c r="O18" s="202">
        <f t="shared" si="9"/>
        <v>0</v>
      </c>
      <c r="P18" s="553">
        <f t="shared" si="4"/>
        <v>0</v>
      </c>
      <c r="Q18" s="553">
        <f t="shared" si="4"/>
        <v>0</v>
      </c>
      <c r="R18" s="553">
        <f t="shared" si="4"/>
        <v>0</v>
      </c>
      <c r="S18" s="553">
        <f t="shared" si="4"/>
        <v>0</v>
      </c>
      <c r="T18" s="553">
        <f t="shared" si="4"/>
        <v>0</v>
      </c>
      <c r="U18" s="553">
        <f t="shared" si="4"/>
        <v>0</v>
      </c>
      <c r="V18" s="201">
        <f t="shared" si="10"/>
        <v>0</v>
      </c>
      <c r="W18" s="200">
        <f t="shared" si="11"/>
        <v>0</v>
      </c>
      <c r="X18" s="586">
        <f t="shared" si="1"/>
        <v>0</v>
      </c>
      <c r="Y18" s="553" t="e">
        <f t="shared" si="5"/>
        <v>#REF!</v>
      </c>
      <c r="Z18" s="553" t="e">
        <f t="shared" si="5"/>
        <v>#REF!</v>
      </c>
      <c r="AA18" s="200" t="e">
        <f t="shared" si="12"/>
        <v>#REF!</v>
      </c>
      <c r="AB18" s="586">
        <f t="shared" si="2"/>
        <v>0</v>
      </c>
      <c r="AC18" s="553" t="e">
        <f t="shared" si="6"/>
        <v>#REF!</v>
      </c>
      <c r="AD18" s="553" t="e">
        <f t="shared" si="6"/>
        <v>#REF!</v>
      </c>
      <c r="AE18" s="200" t="e">
        <f t="shared" si="13"/>
        <v>#REF!</v>
      </c>
      <c r="AF18" s="586" t="e">
        <f t="shared" si="14"/>
        <v>#REF!</v>
      </c>
    </row>
    <row r="19" spans="1:32" ht="12" customHeight="1" outlineLevel="2">
      <c r="B19" s="145"/>
      <c r="C19" s="134" t="s">
        <v>1633</v>
      </c>
      <c r="D19" s="553">
        <f t="shared" si="7"/>
        <v>24.869201</v>
      </c>
      <c r="E19" s="553">
        <f t="shared" si="7"/>
        <v>0.43630000000000002</v>
      </c>
      <c r="F19" s="553">
        <f t="shared" si="7"/>
        <v>0.45413200000000004</v>
      </c>
      <c r="G19" s="553">
        <f t="shared" si="7"/>
        <v>4.2563230000000001</v>
      </c>
      <c r="H19" s="198">
        <f t="shared" si="8"/>
        <v>30.015956000000003</v>
      </c>
      <c r="I19" s="553">
        <f t="shared" si="3"/>
        <v>3.8976076667930997</v>
      </c>
      <c r="J19" s="553">
        <f t="shared" si="3"/>
        <v>4.0782663334597666</v>
      </c>
      <c r="K19" s="553">
        <f t="shared" si="3"/>
        <v>4.2116076667930997</v>
      </c>
      <c r="L19" s="553">
        <f t="shared" si="3"/>
        <v>4.0112289292515717</v>
      </c>
      <c r="M19" s="553">
        <f t="shared" si="3"/>
        <v>3.9883576667930996</v>
      </c>
      <c r="N19" s="553">
        <f t="shared" si="3"/>
        <v>3.9838576667930998</v>
      </c>
      <c r="O19" s="202">
        <f t="shared" si="9"/>
        <v>24.170925929883737</v>
      </c>
      <c r="P19" s="553">
        <f t="shared" si="4"/>
        <v>3.8976076667930997</v>
      </c>
      <c r="Q19" s="553">
        <f t="shared" si="4"/>
        <v>4.0021636667931002</v>
      </c>
      <c r="R19" s="553">
        <f t="shared" si="4"/>
        <v>3.9165136667931</v>
      </c>
      <c r="S19" s="553">
        <f t="shared" si="4"/>
        <v>3.9131056667931001</v>
      </c>
      <c r="T19" s="553">
        <f t="shared" si="4"/>
        <v>3.9309376667931</v>
      </c>
      <c r="U19" s="553">
        <f t="shared" si="4"/>
        <v>3.9367516667931</v>
      </c>
      <c r="V19" s="201">
        <f t="shared" si="10"/>
        <v>23.597080000758599</v>
      </c>
      <c r="W19" s="200">
        <f t="shared" si="11"/>
        <v>47.768005930642332</v>
      </c>
      <c r="X19" s="586">
        <f t="shared" si="1"/>
        <v>0.59142044086959378</v>
      </c>
      <c r="Y19" s="553" t="e">
        <f t="shared" si="5"/>
        <v>#REF!</v>
      </c>
      <c r="Z19" s="553" t="e">
        <f t="shared" si="5"/>
        <v>#REF!</v>
      </c>
      <c r="AA19" s="200" t="e">
        <f t="shared" si="12"/>
        <v>#REF!</v>
      </c>
      <c r="AB19" s="586" t="e">
        <f t="shared" si="2"/>
        <v>#REF!</v>
      </c>
      <c r="AC19" s="553" t="e">
        <f t="shared" si="6"/>
        <v>#REF!</v>
      </c>
      <c r="AD19" s="553" t="e">
        <f t="shared" si="6"/>
        <v>#REF!</v>
      </c>
      <c r="AE19" s="200" t="e">
        <f t="shared" si="13"/>
        <v>#REF!</v>
      </c>
      <c r="AF19" s="586" t="e">
        <f t="shared" si="14"/>
        <v>#REF!</v>
      </c>
    </row>
    <row r="20" spans="1:32" ht="12" customHeight="1" outlineLevel="2">
      <c r="B20" s="145"/>
      <c r="C20" s="134" t="s">
        <v>1634</v>
      </c>
      <c r="D20" s="553">
        <f t="shared" si="7"/>
        <v>0</v>
      </c>
      <c r="E20" s="553">
        <f t="shared" si="7"/>
        <v>0</v>
      </c>
      <c r="F20" s="553">
        <f t="shared" si="7"/>
        <v>0</v>
      </c>
      <c r="G20" s="553">
        <f t="shared" si="7"/>
        <v>0</v>
      </c>
      <c r="H20" s="198">
        <f t="shared" si="8"/>
        <v>0</v>
      </c>
      <c r="I20" s="553">
        <f t="shared" si="3"/>
        <v>0</v>
      </c>
      <c r="J20" s="553">
        <f t="shared" si="3"/>
        <v>0</v>
      </c>
      <c r="K20" s="553">
        <f t="shared" si="3"/>
        <v>0</v>
      </c>
      <c r="L20" s="553">
        <f t="shared" si="3"/>
        <v>0</v>
      </c>
      <c r="M20" s="553">
        <f t="shared" si="3"/>
        <v>0</v>
      </c>
      <c r="N20" s="553">
        <f t="shared" si="3"/>
        <v>0</v>
      </c>
      <c r="O20" s="202">
        <f t="shared" si="9"/>
        <v>0</v>
      </c>
      <c r="P20" s="553">
        <f t="shared" si="4"/>
        <v>0</v>
      </c>
      <c r="Q20" s="553">
        <f t="shared" si="4"/>
        <v>0</v>
      </c>
      <c r="R20" s="553">
        <f t="shared" si="4"/>
        <v>0</v>
      </c>
      <c r="S20" s="553">
        <f t="shared" si="4"/>
        <v>0</v>
      </c>
      <c r="T20" s="553">
        <f t="shared" si="4"/>
        <v>0</v>
      </c>
      <c r="U20" s="553">
        <f t="shared" si="4"/>
        <v>0</v>
      </c>
      <c r="V20" s="201">
        <f t="shared" si="10"/>
        <v>0</v>
      </c>
      <c r="W20" s="200">
        <f t="shared" si="11"/>
        <v>0</v>
      </c>
      <c r="X20" s="586">
        <f t="shared" si="1"/>
        <v>0</v>
      </c>
      <c r="Y20" s="553" t="e">
        <f t="shared" si="5"/>
        <v>#REF!</v>
      </c>
      <c r="Z20" s="553" t="e">
        <f t="shared" si="5"/>
        <v>#REF!</v>
      </c>
      <c r="AA20" s="200" t="e">
        <f t="shared" si="12"/>
        <v>#REF!</v>
      </c>
      <c r="AB20" s="586">
        <f t="shared" si="2"/>
        <v>0</v>
      </c>
      <c r="AC20" s="553" t="e">
        <f t="shared" si="6"/>
        <v>#REF!</v>
      </c>
      <c r="AD20" s="553" t="e">
        <f t="shared" si="6"/>
        <v>#REF!</v>
      </c>
      <c r="AE20" s="200" t="e">
        <f t="shared" si="13"/>
        <v>#REF!</v>
      </c>
      <c r="AF20" s="586" t="e">
        <f t="shared" si="14"/>
        <v>#REF!</v>
      </c>
    </row>
    <row r="21" spans="1:32" ht="12" customHeight="1" outlineLevel="2">
      <c r="B21" s="145"/>
      <c r="C21" s="134" t="s">
        <v>1635</v>
      </c>
      <c r="D21" s="553">
        <f t="shared" si="7"/>
        <v>0</v>
      </c>
      <c r="E21" s="553">
        <f t="shared" si="7"/>
        <v>0</v>
      </c>
      <c r="F21" s="553">
        <f t="shared" si="7"/>
        <v>0</v>
      </c>
      <c r="G21" s="553">
        <f t="shared" si="7"/>
        <v>0</v>
      </c>
      <c r="H21" s="198">
        <f t="shared" si="8"/>
        <v>0</v>
      </c>
      <c r="I21" s="553">
        <f t="shared" si="3"/>
        <v>0</v>
      </c>
      <c r="J21" s="553">
        <f t="shared" si="3"/>
        <v>0</v>
      </c>
      <c r="K21" s="553">
        <f t="shared" si="3"/>
        <v>0</v>
      </c>
      <c r="L21" s="553">
        <f t="shared" si="3"/>
        <v>0</v>
      </c>
      <c r="M21" s="553">
        <f t="shared" si="3"/>
        <v>0</v>
      </c>
      <c r="N21" s="553">
        <f t="shared" si="3"/>
        <v>0</v>
      </c>
      <c r="O21" s="202">
        <f t="shared" si="9"/>
        <v>0</v>
      </c>
      <c r="P21" s="553">
        <f t="shared" si="4"/>
        <v>0</v>
      </c>
      <c r="Q21" s="553">
        <f t="shared" si="4"/>
        <v>0</v>
      </c>
      <c r="R21" s="553">
        <f t="shared" si="4"/>
        <v>0</v>
      </c>
      <c r="S21" s="553">
        <f t="shared" si="4"/>
        <v>0</v>
      </c>
      <c r="T21" s="553">
        <f t="shared" si="4"/>
        <v>0</v>
      </c>
      <c r="U21" s="553">
        <f t="shared" si="4"/>
        <v>0</v>
      </c>
      <c r="V21" s="201">
        <f t="shared" si="10"/>
        <v>0</v>
      </c>
      <c r="W21" s="200">
        <f t="shared" si="11"/>
        <v>0</v>
      </c>
      <c r="X21" s="586">
        <f t="shared" si="1"/>
        <v>0</v>
      </c>
      <c r="Y21" s="553" t="e">
        <f t="shared" si="5"/>
        <v>#REF!</v>
      </c>
      <c r="Z21" s="553" t="e">
        <f t="shared" si="5"/>
        <v>#REF!</v>
      </c>
      <c r="AA21" s="200" t="e">
        <f t="shared" si="12"/>
        <v>#REF!</v>
      </c>
      <c r="AB21" s="586">
        <f t="shared" si="2"/>
        <v>0</v>
      </c>
      <c r="AC21" s="553" t="e">
        <f t="shared" si="6"/>
        <v>#REF!</v>
      </c>
      <c r="AD21" s="553" t="e">
        <f t="shared" si="6"/>
        <v>#REF!</v>
      </c>
      <c r="AE21" s="200" t="e">
        <f t="shared" si="13"/>
        <v>#REF!</v>
      </c>
      <c r="AF21" s="586" t="e">
        <f t="shared" si="14"/>
        <v>#REF!</v>
      </c>
    </row>
    <row r="22" spans="1:32" ht="12" customHeight="1" outlineLevel="2">
      <c r="B22" s="145"/>
      <c r="C22" s="497" t="s">
        <v>1636</v>
      </c>
      <c r="D22" s="553">
        <f t="shared" si="7"/>
        <v>0</v>
      </c>
      <c r="E22" s="553">
        <f t="shared" si="7"/>
        <v>0</v>
      </c>
      <c r="F22" s="553">
        <f t="shared" si="7"/>
        <v>0</v>
      </c>
      <c r="G22" s="553">
        <f t="shared" si="7"/>
        <v>0</v>
      </c>
      <c r="H22" s="198">
        <f>SUM(D22:G22)</f>
        <v>0</v>
      </c>
      <c r="I22" s="553">
        <f t="shared" si="3"/>
        <v>0</v>
      </c>
      <c r="J22" s="553">
        <f t="shared" si="3"/>
        <v>0</v>
      </c>
      <c r="K22" s="553">
        <f t="shared" si="3"/>
        <v>0</v>
      </c>
      <c r="L22" s="553">
        <f t="shared" si="3"/>
        <v>0</v>
      </c>
      <c r="M22" s="553">
        <f t="shared" si="3"/>
        <v>0</v>
      </c>
      <c r="N22" s="553">
        <f t="shared" si="3"/>
        <v>0</v>
      </c>
      <c r="O22" s="202">
        <f>SUM(I22:N22)</f>
        <v>0</v>
      </c>
      <c r="P22" s="553">
        <f t="shared" si="4"/>
        <v>0</v>
      </c>
      <c r="Q22" s="553">
        <f t="shared" si="4"/>
        <v>0</v>
      </c>
      <c r="R22" s="553">
        <f t="shared" si="4"/>
        <v>0</v>
      </c>
      <c r="S22" s="553">
        <f t="shared" si="4"/>
        <v>0</v>
      </c>
      <c r="T22" s="553">
        <f t="shared" si="4"/>
        <v>0</v>
      </c>
      <c r="U22" s="553">
        <f t="shared" si="4"/>
        <v>0</v>
      </c>
      <c r="V22" s="201">
        <f>SUM(P22:U22)</f>
        <v>0</v>
      </c>
      <c r="W22" s="200">
        <f>O22+V22</f>
        <v>0</v>
      </c>
      <c r="X22" s="586">
        <f t="shared" si="1"/>
        <v>0</v>
      </c>
      <c r="Y22" s="553" t="e">
        <f t="shared" si="5"/>
        <v>#REF!</v>
      </c>
      <c r="Z22" s="553" t="e">
        <f t="shared" si="5"/>
        <v>#REF!</v>
      </c>
      <c r="AA22" s="200" t="e">
        <f t="shared" si="12"/>
        <v>#REF!</v>
      </c>
      <c r="AB22" s="586">
        <f t="shared" si="2"/>
        <v>0</v>
      </c>
      <c r="AC22" s="553" t="e">
        <f t="shared" si="6"/>
        <v>#REF!</v>
      </c>
      <c r="AD22" s="553" t="e">
        <f t="shared" si="6"/>
        <v>#REF!</v>
      </c>
      <c r="AE22" s="200" t="e">
        <f t="shared" si="13"/>
        <v>#REF!</v>
      </c>
      <c r="AF22" s="586" t="e">
        <f>IF(AA22=0,0,AE22/AA22-1)</f>
        <v>#REF!</v>
      </c>
    </row>
    <row r="23" spans="1:32" ht="12" customHeight="1" outlineLevel="2">
      <c r="B23" s="145"/>
      <c r="C23" s="322" t="s">
        <v>1637</v>
      </c>
      <c r="D23" s="553">
        <f t="shared" si="7"/>
        <v>0</v>
      </c>
      <c r="E23" s="553">
        <f t="shared" si="7"/>
        <v>0</v>
      </c>
      <c r="F23" s="553">
        <f t="shared" si="7"/>
        <v>0</v>
      </c>
      <c r="G23" s="553">
        <f t="shared" si="7"/>
        <v>0</v>
      </c>
      <c r="H23" s="198">
        <f t="shared" si="8"/>
        <v>0</v>
      </c>
      <c r="I23" s="553">
        <f t="shared" si="3"/>
        <v>0</v>
      </c>
      <c r="J23" s="553">
        <f t="shared" si="3"/>
        <v>0</v>
      </c>
      <c r="K23" s="553">
        <f t="shared" si="3"/>
        <v>0</v>
      </c>
      <c r="L23" s="553">
        <f t="shared" si="3"/>
        <v>0</v>
      </c>
      <c r="M23" s="553">
        <f t="shared" si="3"/>
        <v>0</v>
      </c>
      <c r="N23" s="553">
        <f t="shared" si="3"/>
        <v>0</v>
      </c>
      <c r="O23" s="202">
        <f t="shared" si="9"/>
        <v>0</v>
      </c>
      <c r="P23" s="553">
        <f t="shared" si="4"/>
        <v>0</v>
      </c>
      <c r="Q23" s="553">
        <f t="shared" si="4"/>
        <v>0</v>
      </c>
      <c r="R23" s="553">
        <f t="shared" si="4"/>
        <v>0</v>
      </c>
      <c r="S23" s="553">
        <f t="shared" si="4"/>
        <v>0</v>
      </c>
      <c r="T23" s="553">
        <f t="shared" si="4"/>
        <v>0</v>
      </c>
      <c r="U23" s="553">
        <f t="shared" si="4"/>
        <v>0</v>
      </c>
      <c r="V23" s="201">
        <f t="shared" si="10"/>
        <v>0</v>
      </c>
      <c r="W23" s="200">
        <f t="shared" si="11"/>
        <v>0</v>
      </c>
      <c r="X23" s="586">
        <f t="shared" si="1"/>
        <v>0</v>
      </c>
      <c r="Y23" s="553" t="e">
        <f t="shared" si="5"/>
        <v>#REF!</v>
      </c>
      <c r="Z23" s="553" t="e">
        <f t="shared" si="5"/>
        <v>#REF!</v>
      </c>
      <c r="AA23" s="200" t="e">
        <f t="shared" si="12"/>
        <v>#REF!</v>
      </c>
      <c r="AB23" s="586">
        <f t="shared" si="2"/>
        <v>0</v>
      </c>
      <c r="AC23" s="553" t="e">
        <f t="shared" si="6"/>
        <v>#REF!</v>
      </c>
      <c r="AD23" s="553" t="e">
        <f t="shared" si="6"/>
        <v>#REF!</v>
      </c>
      <c r="AE23" s="200" t="e">
        <f t="shared" si="13"/>
        <v>#REF!</v>
      </c>
      <c r="AF23" s="586" t="e">
        <f t="shared" si="14"/>
        <v>#REF!</v>
      </c>
    </row>
    <row r="24" spans="1:32" ht="12" customHeight="1" outlineLevel="2">
      <c r="B24" s="145"/>
      <c r="C24" s="497" t="s">
        <v>1638</v>
      </c>
      <c r="D24" s="553">
        <f t="shared" si="7"/>
        <v>0</v>
      </c>
      <c r="E24" s="553">
        <f t="shared" si="7"/>
        <v>0</v>
      </c>
      <c r="F24" s="553">
        <f t="shared" si="7"/>
        <v>0</v>
      </c>
      <c r="G24" s="553">
        <f t="shared" si="7"/>
        <v>0</v>
      </c>
      <c r="H24" s="198">
        <f t="shared" si="8"/>
        <v>0</v>
      </c>
      <c r="I24" s="553">
        <f t="shared" si="3"/>
        <v>0</v>
      </c>
      <c r="J24" s="553">
        <f t="shared" si="3"/>
        <v>0</v>
      </c>
      <c r="K24" s="553">
        <f t="shared" si="3"/>
        <v>0</v>
      </c>
      <c r="L24" s="553">
        <f t="shared" si="3"/>
        <v>0</v>
      </c>
      <c r="M24" s="553">
        <f t="shared" si="3"/>
        <v>0</v>
      </c>
      <c r="N24" s="553">
        <f t="shared" si="3"/>
        <v>0</v>
      </c>
      <c r="O24" s="202">
        <f t="shared" si="9"/>
        <v>0</v>
      </c>
      <c r="P24" s="553">
        <f t="shared" si="4"/>
        <v>0</v>
      </c>
      <c r="Q24" s="553">
        <f t="shared" si="4"/>
        <v>0</v>
      </c>
      <c r="R24" s="553">
        <f t="shared" si="4"/>
        <v>0</v>
      </c>
      <c r="S24" s="553">
        <f t="shared" si="4"/>
        <v>0</v>
      </c>
      <c r="T24" s="553">
        <f t="shared" si="4"/>
        <v>0</v>
      </c>
      <c r="U24" s="553">
        <f t="shared" si="4"/>
        <v>0</v>
      </c>
      <c r="V24" s="201">
        <f t="shared" si="10"/>
        <v>0</v>
      </c>
      <c r="W24" s="200">
        <f t="shared" si="11"/>
        <v>0</v>
      </c>
      <c r="X24" s="586">
        <f t="shared" si="1"/>
        <v>0</v>
      </c>
      <c r="Y24" s="553" t="e">
        <f t="shared" si="5"/>
        <v>#REF!</v>
      </c>
      <c r="Z24" s="553" t="e">
        <f t="shared" si="5"/>
        <v>#REF!</v>
      </c>
      <c r="AA24" s="200" t="e">
        <f t="shared" si="12"/>
        <v>#REF!</v>
      </c>
      <c r="AB24" s="586">
        <f t="shared" si="2"/>
        <v>0</v>
      </c>
      <c r="AC24" s="553" t="e">
        <f t="shared" si="6"/>
        <v>#REF!</v>
      </c>
      <c r="AD24" s="553" t="e">
        <f t="shared" si="6"/>
        <v>#REF!</v>
      </c>
      <c r="AE24" s="200" t="e">
        <f t="shared" si="13"/>
        <v>#REF!</v>
      </c>
      <c r="AF24" s="586" t="e">
        <f t="shared" si="14"/>
        <v>#REF!</v>
      </c>
    </row>
    <row r="25" spans="1:32" s="144" customFormat="1" ht="13.5" customHeight="1" outlineLevel="1">
      <c r="A25" s="129"/>
      <c r="B25" s="142" t="s">
        <v>1639</v>
      </c>
      <c r="C25" s="498" t="s">
        <v>1640</v>
      </c>
      <c r="D25" s="198">
        <f>SUM(D26:D46)</f>
        <v>475.11942099999999</v>
      </c>
      <c r="E25" s="198">
        <f t="shared" ref="E25:AA25" si="15">SUM(E26:E46)</f>
        <v>49.014756415301711</v>
      </c>
      <c r="F25" s="198">
        <f t="shared" si="15"/>
        <v>47.022353972315763</v>
      </c>
      <c r="G25" s="198">
        <f t="shared" si="15"/>
        <v>53.263115266966651</v>
      </c>
      <c r="H25" s="198">
        <f t="shared" si="15"/>
        <v>624.41964665458408</v>
      </c>
      <c r="I25" s="198">
        <f t="shared" si="15"/>
        <v>54.197808089138491</v>
      </c>
      <c r="J25" s="198">
        <f t="shared" si="15"/>
        <v>66.951000243968267</v>
      </c>
      <c r="K25" s="198">
        <f t="shared" si="15"/>
        <v>54.175534275452144</v>
      </c>
      <c r="L25" s="198">
        <f t="shared" si="15"/>
        <v>60.206826456500764</v>
      </c>
      <c r="M25" s="198">
        <f t="shared" si="15"/>
        <v>52.629685259073014</v>
      </c>
      <c r="N25" s="198">
        <f t="shared" si="15"/>
        <v>59.400562817987513</v>
      </c>
      <c r="O25" s="198">
        <f t="shared" si="15"/>
        <v>347.56141714212021</v>
      </c>
      <c r="P25" s="198">
        <f t="shared" si="15"/>
        <v>63.344417501792357</v>
      </c>
      <c r="Q25" s="198">
        <f t="shared" si="15"/>
        <v>60.603312825501014</v>
      </c>
      <c r="R25" s="198">
        <f t="shared" si="15"/>
        <v>52.584670094325347</v>
      </c>
      <c r="S25" s="198">
        <f t="shared" si="15"/>
        <v>51.621394231309026</v>
      </c>
      <c r="T25" s="198">
        <f t="shared" si="15"/>
        <v>51.779693887894183</v>
      </c>
      <c r="U25" s="198">
        <f t="shared" si="15"/>
        <v>56.586551683583849</v>
      </c>
      <c r="V25" s="198">
        <f t="shared" si="15"/>
        <v>336.52004022440576</v>
      </c>
      <c r="W25" s="198">
        <f t="shared" si="15"/>
        <v>684.08145736652591</v>
      </c>
      <c r="X25" s="585">
        <f t="shared" si="1"/>
        <v>9.5547619347963186E-2</v>
      </c>
      <c r="Y25" s="198" t="e">
        <f>SUM(Y26:Y46)</f>
        <v>#REF!</v>
      </c>
      <c r="Z25" s="198" t="e">
        <f>SUM(Z26:Z46)</f>
        <v>#REF!</v>
      </c>
      <c r="AA25" s="198" t="e">
        <f t="shared" si="15"/>
        <v>#REF!</v>
      </c>
      <c r="AB25" s="585" t="e">
        <f t="shared" si="2"/>
        <v>#REF!</v>
      </c>
      <c r="AC25" s="198" t="e">
        <f>SUM(AC26:AC46)</f>
        <v>#REF!</v>
      </c>
      <c r="AD25" s="198" t="e">
        <f>SUM(AD26:AD46)</f>
        <v>#REF!</v>
      </c>
      <c r="AE25" s="198" t="e">
        <f>SUM(AE26:AE46)</f>
        <v>#REF!</v>
      </c>
      <c r="AF25" s="585" t="e">
        <f>IF(AA25=0,0,AE25/AA25-1)</f>
        <v>#REF!</v>
      </c>
    </row>
    <row r="26" spans="1:32" ht="12" customHeight="1" outlineLevel="2">
      <c r="B26" s="405" t="s">
        <v>1641</v>
      </c>
      <c r="C26" s="322" t="s">
        <v>1642</v>
      </c>
      <c r="D26" s="553">
        <f t="shared" ref="D26:G41" si="16">D114+D200+D286+D372+D458+D544</f>
        <v>47.189661000000001</v>
      </c>
      <c r="E26" s="553">
        <f t="shared" si="16"/>
        <v>4.8890864475013309</v>
      </c>
      <c r="F26" s="553">
        <f t="shared" si="16"/>
        <v>4.8081098146015604</v>
      </c>
      <c r="G26" s="553">
        <f t="shared" si="16"/>
        <v>4.4086378160648065</v>
      </c>
      <c r="H26" s="198">
        <f t="shared" ref="H26:H46" si="17">SUM(D26:G26)</f>
        <v>61.29549507816769</v>
      </c>
      <c r="I26" s="553">
        <f t="shared" ref="I26:N41" si="18">I114+I200+I286+I372+I458+I544</f>
        <v>4.2394936392814033</v>
      </c>
      <c r="J26" s="553">
        <f t="shared" si="18"/>
        <v>4.2240483990941966</v>
      </c>
      <c r="K26" s="553">
        <f t="shared" si="18"/>
        <v>4.4005950098085229</v>
      </c>
      <c r="L26" s="553">
        <f t="shared" si="18"/>
        <v>4.9574883786561008</v>
      </c>
      <c r="M26" s="553">
        <f t="shared" si="18"/>
        <v>3.4423585815161308</v>
      </c>
      <c r="N26" s="553">
        <f t="shared" si="18"/>
        <v>5.0248029432903838</v>
      </c>
      <c r="O26" s="202">
        <f t="shared" ref="O26:O46" si="19">SUM(I26:N26)</f>
        <v>26.288786951646742</v>
      </c>
      <c r="P26" s="553">
        <f t="shared" ref="P26:U41" si="20">P114+P200+P286+P372+P458+P544</f>
        <v>4.3722919858912581</v>
      </c>
      <c r="Q26" s="553">
        <f t="shared" si="20"/>
        <v>3.5312028049143409</v>
      </c>
      <c r="R26" s="553">
        <f t="shared" si="20"/>
        <v>4.2303948540075824</v>
      </c>
      <c r="S26" s="553">
        <f t="shared" si="20"/>
        <v>4.2180676173106155</v>
      </c>
      <c r="T26" s="553">
        <f t="shared" si="20"/>
        <v>4.1336321445188684</v>
      </c>
      <c r="U26" s="553">
        <f t="shared" si="20"/>
        <v>3.5654702118874031</v>
      </c>
      <c r="V26" s="201">
        <f t="shared" ref="V26:V46" si="21">SUM(P26:U26)</f>
        <v>24.051059618530068</v>
      </c>
      <c r="W26" s="200">
        <f t="shared" ref="W26:W46" si="22">O26+V26</f>
        <v>50.33984657017681</v>
      </c>
      <c r="X26" s="586">
        <f t="shared" si="1"/>
        <v>-0.17873497055565957</v>
      </c>
      <c r="Y26" s="553" t="e">
        <f t="shared" ref="Y26:Z41" si="23">Y114+Y200+Y286+Y372+Y458+Y544</f>
        <v>#REF!</v>
      </c>
      <c r="Z26" s="553" t="e">
        <f t="shared" si="23"/>
        <v>#REF!</v>
      </c>
      <c r="AA26" s="200" t="e">
        <f t="shared" ref="AA26:AA46" si="24">Y26+Z26</f>
        <v>#REF!</v>
      </c>
      <c r="AB26" s="586" t="e">
        <f t="shared" si="2"/>
        <v>#REF!</v>
      </c>
      <c r="AC26" s="553" t="e">
        <f t="shared" ref="AC26:AD41" si="25">AC114+AC200+AC286+AC372+AC458+AC544</f>
        <v>#REF!</v>
      </c>
      <c r="AD26" s="553" t="e">
        <f t="shared" si="25"/>
        <v>#REF!</v>
      </c>
      <c r="AE26" s="200" t="e">
        <f t="shared" ref="AE26:AE46" si="26">AC26+AD26</f>
        <v>#REF!</v>
      </c>
      <c r="AF26" s="586" t="e">
        <f t="shared" ref="AF26:AF69" si="27">IF(AA26=0,0,AE26/AA26-1)</f>
        <v>#REF!</v>
      </c>
    </row>
    <row r="27" spans="1:32" ht="12" customHeight="1" outlineLevel="2">
      <c r="B27" s="405" t="s">
        <v>1641</v>
      </c>
      <c r="C27" s="322" t="s">
        <v>1643</v>
      </c>
      <c r="D27" s="553">
        <f t="shared" si="16"/>
        <v>0</v>
      </c>
      <c r="E27" s="553">
        <f t="shared" si="16"/>
        <v>0</v>
      </c>
      <c r="F27" s="553">
        <f t="shared" si="16"/>
        <v>0</v>
      </c>
      <c r="G27" s="553">
        <f t="shared" si="16"/>
        <v>0</v>
      </c>
      <c r="H27" s="198">
        <f t="shared" si="17"/>
        <v>0</v>
      </c>
      <c r="I27" s="553">
        <f t="shared" si="18"/>
        <v>0</v>
      </c>
      <c r="J27" s="553">
        <f t="shared" si="18"/>
        <v>0</v>
      </c>
      <c r="K27" s="553">
        <f t="shared" si="18"/>
        <v>0</v>
      </c>
      <c r="L27" s="553">
        <f t="shared" si="18"/>
        <v>0</v>
      </c>
      <c r="M27" s="553">
        <f t="shared" si="18"/>
        <v>0</v>
      </c>
      <c r="N27" s="553">
        <f t="shared" si="18"/>
        <v>0</v>
      </c>
      <c r="O27" s="202">
        <f t="shared" si="19"/>
        <v>0</v>
      </c>
      <c r="P27" s="553">
        <f t="shared" si="20"/>
        <v>0</v>
      </c>
      <c r="Q27" s="553">
        <f t="shared" si="20"/>
        <v>0</v>
      </c>
      <c r="R27" s="553">
        <f t="shared" si="20"/>
        <v>0</v>
      </c>
      <c r="S27" s="553">
        <f t="shared" si="20"/>
        <v>0</v>
      </c>
      <c r="T27" s="553">
        <f t="shared" si="20"/>
        <v>0</v>
      </c>
      <c r="U27" s="553">
        <f t="shared" si="20"/>
        <v>0</v>
      </c>
      <c r="V27" s="201">
        <f t="shared" si="21"/>
        <v>0</v>
      </c>
      <c r="W27" s="200">
        <f t="shared" si="22"/>
        <v>0</v>
      </c>
      <c r="X27" s="586">
        <f t="shared" si="1"/>
        <v>0</v>
      </c>
      <c r="Y27" s="553" t="e">
        <f t="shared" si="23"/>
        <v>#REF!</v>
      </c>
      <c r="Z27" s="553" t="e">
        <f t="shared" si="23"/>
        <v>#REF!</v>
      </c>
      <c r="AA27" s="200" t="e">
        <f t="shared" si="24"/>
        <v>#REF!</v>
      </c>
      <c r="AB27" s="586">
        <f t="shared" si="2"/>
        <v>0</v>
      </c>
      <c r="AC27" s="553" t="e">
        <f t="shared" si="25"/>
        <v>#REF!</v>
      </c>
      <c r="AD27" s="553" t="e">
        <f t="shared" si="25"/>
        <v>#REF!</v>
      </c>
      <c r="AE27" s="200" t="e">
        <f t="shared" si="26"/>
        <v>#REF!</v>
      </c>
      <c r="AF27" s="586" t="e">
        <f t="shared" si="27"/>
        <v>#REF!</v>
      </c>
    </row>
    <row r="28" spans="1:32" ht="12" customHeight="1" outlineLevel="2">
      <c r="B28" s="405" t="s">
        <v>1641</v>
      </c>
      <c r="C28" s="322" t="s">
        <v>1644</v>
      </c>
      <c r="D28" s="553">
        <f t="shared" si="16"/>
        <v>0</v>
      </c>
      <c r="E28" s="553">
        <f t="shared" si="16"/>
        <v>0</v>
      </c>
      <c r="F28" s="553">
        <f t="shared" si="16"/>
        <v>0</v>
      </c>
      <c r="G28" s="553">
        <f t="shared" si="16"/>
        <v>0</v>
      </c>
      <c r="H28" s="198">
        <f t="shared" si="17"/>
        <v>0</v>
      </c>
      <c r="I28" s="553">
        <f t="shared" si="18"/>
        <v>0</v>
      </c>
      <c r="J28" s="553">
        <f t="shared" si="18"/>
        <v>0</v>
      </c>
      <c r="K28" s="553">
        <f t="shared" si="18"/>
        <v>0</v>
      </c>
      <c r="L28" s="553">
        <f t="shared" si="18"/>
        <v>0</v>
      </c>
      <c r="M28" s="553">
        <f t="shared" si="18"/>
        <v>0</v>
      </c>
      <c r="N28" s="553">
        <f t="shared" si="18"/>
        <v>0</v>
      </c>
      <c r="O28" s="202">
        <f t="shared" si="19"/>
        <v>0</v>
      </c>
      <c r="P28" s="553">
        <f t="shared" si="20"/>
        <v>0</v>
      </c>
      <c r="Q28" s="553">
        <f t="shared" si="20"/>
        <v>0</v>
      </c>
      <c r="R28" s="553">
        <f t="shared" si="20"/>
        <v>0</v>
      </c>
      <c r="S28" s="553">
        <f t="shared" si="20"/>
        <v>0</v>
      </c>
      <c r="T28" s="553">
        <f t="shared" si="20"/>
        <v>0</v>
      </c>
      <c r="U28" s="553">
        <f t="shared" si="20"/>
        <v>0</v>
      </c>
      <c r="V28" s="201">
        <f t="shared" si="21"/>
        <v>0</v>
      </c>
      <c r="W28" s="200">
        <f t="shared" si="22"/>
        <v>0</v>
      </c>
      <c r="X28" s="586">
        <f t="shared" si="1"/>
        <v>0</v>
      </c>
      <c r="Y28" s="553" t="e">
        <f t="shared" si="23"/>
        <v>#REF!</v>
      </c>
      <c r="Z28" s="553" t="e">
        <f t="shared" si="23"/>
        <v>#REF!</v>
      </c>
      <c r="AA28" s="200" t="e">
        <f t="shared" si="24"/>
        <v>#REF!</v>
      </c>
      <c r="AB28" s="586">
        <f t="shared" si="2"/>
        <v>0</v>
      </c>
      <c r="AC28" s="553" t="e">
        <f t="shared" si="25"/>
        <v>#REF!</v>
      </c>
      <c r="AD28" s="553" t="e">
        <f t="shared" si="25"/>
        <v>#REF!</v>
      </c>
      <c r="AE28" s="200" t="e">
        <f t="shared" si="26"/>
        <v>#REF!</v>
      </c>
      <c r="AF28" s="586" t="e">
        <f t="shared" si="27"/>
        <v>#REF!</v>
      </c>
    </row>
    <row r="29" spans="1:32" ht="12" customHeight="1" outlineLevel="2">
      <c r="B29" s="406"/>
      <c r="C29" s="322" t="s">
        <v>1645</v>
      </c>
      <c r="D29" s="553">
        <f t="shared" si="16"/>
        <v>0</v>
      </c>
      <c r="E29" s="553">
        <f t="shared" si="16"/>
        <v>0</v>
      </c>
      <c r="F29" s="553">
        <f t="shared" si="16"/>
        <v>0</v>
      </c>
      <c r="G29" s="553">
        <f t="shared" si="16"/>
        <v>0</v>
      </c>
      <c r="H29" s="198">
        <f t="shared" si="17"/>
        <v>0</v>
      </c>
      <c r="I29" s="553">
        <f t="shared" si="18"/>
        <v>0</v>
      </c>
      <c r="J29" s="553">
        <f t="shared" si="18"/>
        <v>0</v>
      </c>
      <c r="K29" s="553">
        <f t="shared" si="18"/>
        <v>0</v>
      </c>
      <c r="L29" s="553">
        <f t="shared" si="18"/>
        <v>0</v>
      </c>
      <c r="M29" s="553">
        <f t="shared" si="18"/>
        <v>0</v>
      </c>
      <c r="N29" s="553">
        <f t="shared" si="18"/>
        <v>0</v>
      </c>
      <c r="O29" s="202">
        <f t="shared" si="19"/>
        <v>0</v>
      </c>
      <c r="P29" s="553">
        <f t="shared" si="20"/>
        <v>0</v>
      </c>
      <c r="Q29" s="553">
        <f t="shared" si="20"/>
        <v>0</v>
      </c>
      <c r="R29" s="553">
        <f t="shared" si="20"/>
        <v>0</v>
      </c>
      <c r="S29" s="553">
        <f t="shared" si="20"/>
        <v>0</v>
      </c>
      <c r="T29" s="553">
        <f t="shared" si="20"/>
        <v>0</v>
      </c>
      <c r="U29" s="553">
        <f t="shared" si="20"/>
        <v>0</v>
      </c>
      <c r="V29" s="201">
        <f t="shared" si="21"/>
        <v>0</v>
      </c>
      <c r="W29" s="200">
        <f t="shared" si="22"/>
        <v>0</v>
      </c>
      <c r="X29" s="586">
        <f t="shared" si="1"/>
        <v>0</v>
      </c>
      <c r="Y29" s="553" t="e">
        <f t="shared" si="23"/>
        <v>#REF!</v>
      </c>
      <c r="Z29" s="553" t="e">
        <f t="shared" si="23"/>
        <v>#REF!</v>
      </c>
      <c r="AA29" s="200" t="e">
        <f t="shared" si="24"/>
        <v>#REF!</v>
      </c>
      <c r="AB29" s="586">
        <f t="shared" si="2"/>
        <v>0</v>
      </c>
      <c r="AC29" s="553" t="e">
        <f t="shared" si="25"/>
        <v>#REF!</v>
      </c>
      <c r="AD29" s="553" t="e">
        <f t="shared" si="25"/>
        <v>#REF!</v>
      </c>
      <c r="AE29" s="200" t="e">
        <f t="shared" si="26"/>
        <v>#REF!</v>
      </c>
      <c r="AF29" s="586" t="e">
        <f t="shared" si="27"/>
        <v>#REF!</v>
      </c>
    </row>
    <row r="30" spans="1:32" ht="12" customHeight="1" outlineLevel="2">
      <c r="B30" s="406"/>
      <c r="C30" s="322" t="s">
        <v>1646</v>
      </c>
      <c r="D30" s="553">
        <f t="shared" si="16"/>
        <v>0</v>
      </c>
      <c r="E30" s="553">
        <f t="shared" si="16"/>
        <v>0</v>
      </c>
      <c r="F30" s="553">
        <f t="shared" si="16"/>
        <v>0</v>
      </c>
      <c r="G30" s="553">
        <f t="shared" si="16"/>
        <v>0</v>
      </c>
      <c r="H30" s="198">
        <f t="shared" si="17"/>
        <v>0</v>
      </c>
      <c r="I30" s="553">
        <f t="shared" si="18"/>
        <v>0</v>
      </c>
      <c r="J30" s="553">
        <f t="shared" si="18"/>
        <v>0</v>
      </c>
      <c r="K30" s="553">
        <f t="shared" si="18"/>
        <v>0</v>
      </c>
      <c r="L30" s="553">
        <f t="shared" si="18"/>
        <v>0</v>
      </c>
      <c r="M30" s="553">
        <f t="shared" si="18"/>
        <v>0</v>
      </c>
      <c r="N30" s="553">
        <f t="shared" si="18"/>
        <v>0</v>
      </c>
      <c r="O30" s="202">
        <f t="shared" si="19"/>
        <v>0</v>
      </c>
      <c r="P30" s="553">
        <f t="shared" si="20"/>
        <v>0</v>
      </c>
      <c r="Q30" s="553">
        <f t="shared" si="20"/>
        <v>0</v>
      </c>
      <c r="R30" s="553">
        <f t="shared" si="20"/>
        <v>0</v>
      </c>
      <c r="S30" s="553">
        <f t="shared" si="20"/>
        <v>0</v>
      </c>
      <c r="T30" s="553">
        <f t="shared" si="20"/>
        <v>0</v>
      </c>
      <c r="U30" s="553">
        <f t="shared" si="20"/>
        <v>0</v>
      </c>
      <c r="V30" s="201">
        <f t="shared" si="21"/>
        <v>0</v>
      </c>
      <c r="W30" s="200">
        <f t="shared" si="22"/>
        <v>0</v>
      </c>
      <c r="X30" s="586">
        <f t="shared" si="1"/>
        <v>0</v>
      </c>
      <c r="Y30" s="553" t="e">
        <f t="shared" si="23"/>
        <v>#REF!</v>
      </c>
      <c r="Z30" s="553" t="e">
        <f t="shared" si="23"/>
        <v>#REF!</v>
      </c>
      <c r="AA30" s="200" t="e">
        <f t="shared" si="24"/>
        <v>#REF!</v>
      </c>
      <c r="AB30" s="586">
        <f t="shared" si="2"/>
        <v>0</v>
      </c>
      <c r="AC30" s="553" t="e">
        <f t="shared" si="25"/>
        <v>#REF!</v>
      </c>
      <c r="AD30" s="553" t="e">
        <f t="shared" si="25"/>
        <v>#REF!</v>
      </c>
      <c r="AE30" s="200" t="e">
        <f t="shared" si="26"/>
        <v>#REF!</v>
      </c>
      <c r="AF30" s="586" t="e">
        <f t="shared" si="27"/>
        <v>#REF!</v>
      </c>
    </row>
    <row r="31" spans="1:32" ht="12" customHeight="1" outlineLevel="2">
      <c r="B31" s="406"/>
      <c r="C31" s="322" t="s">
        <v>1647</v>
      </c>
      <c r="D31" s="553">
        <f t="shared" si="16"/>
        <v>1.6343909999999999</v>
      </c>
      <c r="E31" s="553">
        <f t="shared" si="16"/>
        <v>0.22</v>
      </c>
      <c r="F31" s="553">
        <f t="shared" si="16"/>
        <v>0.22</v>
      </c>
      <c r="G31" s="553">
        <f t="shared" si="16"/>
        <v>0.22</v>
      </c>
      <c r="H31" s="198">
        <f t="shared" si="17"/>
        <v>2.2943910000000001</v>
      </c>
      <c r="I31" s="553">
        <f t="shared" si="18"/>
        <v>0.22750000000000001</v>
      </c>
      <c r="J31" s="553">
        <f t="shared" si="18"/>
        <v>0.22750000000000001</v>
      </c>
      <c r="K31" s="553">
        <f t="shared" si="18"/>
        <v>0.22750000000000001</v>
      </c>
      <c r="L31" s="553">
        <f t="shared" si="18"/>
        <v>0.22750000000000001</v>
      </c>
      <c r="M31" s="553">
        <f t="shared" si="18"/>
        <v>0.22750000000000001</v>
      </c>
      <c r="N31" s="553">
        <f t="shared" si="18"/>
        <v>0.22750000000000001</v>
      </c>
      <c r="O31" s="202">
        <f t="shared" si="19"/>
        <v>1.365</v>
      </c>
      <c r="P31" s="553">
        <f t="shared" si="20"/>
        <v>0.22750000000000001</v>
      </c>
      <c r="Q31" s="553">
        <f t="shared" si="20"/>
        <v>0.22750000000000001</v>
      </c>
      <c r="R31" s="553">
        <f t="shared" si="20"/>
        <v>0.22750000000000001</v>
      </c>
      <c r="S31" s="553">
        <f t="shared" si="20"/>
        <v>0.22750000000000001</v>
      </c>
      <c r="T31" s="553">
        <f t="shared" si="20"/>
        <v>0.22750000000000001</v>
      </c>
      <c r="U31" s="553">
        <f t="shared" si="20"/>
        <v>0.22750000000000001</v>
      </c>
      <c r="V31" s="201">
        <f t="shared" si="21"/>
        <v>1.365</v>
      </c>
      <c r="W31" s="200">
        <f t="shared" si="22"/>
        <v>2.73</v>
      </c>
      <c r="X31" s="586">
        <f t="shared" si="1"/>
        <v>0.1898582238162545</v>
      </c>
      <c r="Y31" s="553" t="e">
        <f t="shared" si="23"/>
        <v>#REF!</v>
      </c>
      <c r="Z31" s="553" t="e">
        <f t="shared" si="23"/>
        <v>#REF!</v>
      </c>
      <c r="AA31" s="200" t="e">
        <f t="shared" si="24"/>
        <v>#REF!</v>
      </c>
      <c r="AB31" s="586" t="e">
        <f t="shared" si="2"/>
        <v>#REF!</v>
      </c>
      <c r="AC31" s="553" t="e">
        <f t="shared" si="25"/>
        <v>#REF!</v>
      </c>
      <c r="AD31" s="553" t="e">
        <f t="shared" si="25"/>
        <v>#REF!</v>
      </c>
      <c r="AE31" s="200" t="e">
        <f t="shared" si="26"/>
        <v>#REF!</v>
      </c>
      <c r="AF31" s="586" t="e">
        <f t="shared" si="27"/>
        <v>#REF!</v>
      </c>
    </row>
    <row r="32" spans="1:32" ht="12" customHeight="1" outlineLevel="2">
      <c r="B32" s="405" t="s">
        <v>1641</v>
      </c>
      <c r="C32" s="322" t="s">
        <v>1648</v>
      </c>
      <c r="D32" s="553">
        <f t="shared" si="16"/>
        <v>0</v>
      </c>
      <c r="E32" s="553">
        <f t="shared" si="16"/>
        <v>0</v>
      </c>
      <c r="F32" s="553">
        <f t="shared" si="16"/>
        <v>0</v>
      </c>
      <c r="G32" s="553">
        <f t="shared" si="16"/>
        <v>0</v>
      </c>
      <c r="H32" s="198">
        <f t="shared" si="17"/>
        <v>0</v>
      </c>
      <c r="I32" s="553">
        <f t="shared" si="18"/>
        <v>0</v>
      </c>
      <c r="J32" s="553">
        <f t="shared" si="18"/>
        <v>0</v>
      </c>
      <c r="K32" s="553">
        <f t="shared" si="18"/>
        <v>0</v>
      </c>
      <c r="L32" s="553">
        <f t="shared" si="18"/>
        <v>0</v>
      </c>
      <c r="M32" s="553">
        <f t="shared" si="18"/>
        <v>0</v>
      </c>
      <c r="N32" s="553">
        <f t="shared" si="18"/>
        <v>0</v>
      </c>
      <c r="O32" s="202">
        <f t="shared" si="19"/>
        <v>0</v>
      </c>
      <c r="P32" s="553">
        <f t="shared" si="20"/>
        <v>0</v>
      </c>
      <c r="Q32" s="553">
        <f t="shared" si="20"/>
        <v>0</v>
      </c>
      <c r="R32" s="553">
        <f t="shared" si="20"/>
        <v>0</v>
      </c>
      <c r="S32" s="553">
        <f t="shared" si="20"/>
        <v>0</v>
      </c>
      <c r="T32" s="553">
        <f t="shared" si="20"/>
        <v>0</v>
      </c>
      <c r="U32" s="553">
        <f t="shared" si="20"/>
        <v>0</v>
      </c>
      <c r="V32" s="201">
        <f t="shared" si="21"/>
        <v>0</v>
      </c>
      <c r="W32" s="200">
        <f t="shared" si="22"/>
        <v>0</v>
      </c>
      <c r="X32" s="586">
        <f t="shared" si="1"/>
        <v>0</v>
      </c>
      <c r="Y32" s="553" t="e">
        <f t="shared" si="23"/>
        <v>#REF!</v>
      </c>
      <c r="Z32" s="553" t="e">
        <f t="shared" si="23"/>
        <v>#REF!</v>
      </c>
      <c r="AA32" s="200" t="e">
        <f t="shared" si="24"/>
        <v>#REF!</v>
      </c>
      <c r="AB32" s="586">
        <f t="shared" si="2"/>
        <v>0</v>
      </c>
      <c r="AC32" s="553" t="e">
        <f t="shared" si="25"/>
        <v>#REF!</v>
      </c>
      <c r="AD32" s="553" t="e">
        <f t="shared" si="25"/>
        <v>#REF!</v>
      </c>
      <c r="AE32" s="200" t="e">
        <f t="shared" si="26"/>
        <v>#REF!</v>
      </c>
      <c r="AF32" s="586" t="e">
        <f t="shared" si="27"/>
        <v>#REF!</v>
      </c>
    </row>
    <row r="33" spans="1:32" ht="12" customHeight="1" outlineLevel="2">
      <c r="B33" s="406"/>
      <c r="C33" s="322" t="s">
        <v>1649</v>
      </c>
      <c r="D33" s="553">
        <f t="shared" si="16"/>
        <v>0</v>
      </c>
      <c r="E33" s="553">
        <f t="shared" si="16"/>
        <v>0</v>
      </c>
      <c r="F33" s="553">
        <f t="shared" si="16"/>
        <v>0</v>
      </c>
      <c r="G33" s="553">
        <f t="shared" si="16"/>
        <v>0</v>
      </c>
      <c r="H33" s="198">
        <f t="shared" si="17"/>
        <v>0</v>
      </c>
      <c r="I33" s="553">
        <f t="shared" si="18"/>
        <v>0</v>
      </c>
      <c r="J33" s="553">
        <f t="shared" si="18"/>
        <v>0</v>
      </c>
      <c r="K33" s="553">
        <f t="shared" si="18"/>
        <v>0</v>
      </c>
      <c r="L33" s="553">
        <f t="shared" si="18"/>
        <v>0</v>
      </c>
      <c r="M33" s="553">
        <f t="shared" si="18"/>
        <v>0</v>
      </c>
      <c r="N33" s="553">
        <f t="shared" si="18"/>
        <v>0</v>
      </c>
      <c r="O33" s="202">
        <f t="shared" si="19"/>
        <v>0</v>
      </c>
      <c r="P33" s="553">
        <f t="shared" si="20"/>
        <v>0</v>
      </c>
      <c r="Q33" s="553">
        <f t="shared" si="20"/>
        <v>0</v>
      </c>
      <c r="R33" s="553">
        <f t="shared" si="20"/>
        <v>0</v>
      </c>
      <c r="S33" s="553">
        <f t="shared" si="20"/>
        <v>0</v>
      </c>
      <c r="T33" s="553">
        <f t="shared" si="20"/>
        <v>0</v>
      </c>
      <c r="U33" s="553">
        <f t="shared" si="20"/>
        <v>0</v>
      </c>
      <c r="V33" s="201">
        <f t="shared" si="21"/>
        <v>0</v>
      </c>
      <c r="W33" s="200">
        <f t="shared" si="22"/>
        <v>0</v>
      </c>
      <c r="X33" s="586">
        <f t="shared" si="1"/>
        <v>0</v>
      </c>
      <c r="Y33" s="553" t="e">
        <f t="shared" si="23"/>
        <v>#REF!</v>
      </c>
      <c r="Z33" s="553" t="e">
        <f t="shared" si="23"/>
        <v>#REF!</v>
      </c>
      <c r="AA33" s="200" t="e">
        <f t="shared" si="24"/>
        <v>#REF!</v>
      </c>
      <c r="AB33" s="586">
        <f t="shared" si="2"/>
        <v>0</v>
      </c>
      <c r="AC33" s="553" t="e">
        <f t="shared" si="25"/>
        <v>#REF!</v>
      </c>
      <c r="AD33" s="553" t="e">
        <f t="shared" si="25"/>
        <v>#REF!</v>
      </c>
      <c r="AE33" s="200" t="e">
        <f t="shared" si="26"/>
        <v>#REF!</v>
      </c>
      <c r="AF33" s="586" t="e">
        <f t="shared" si="27"/>
        <v>#REF!</v>
      </c>
    </row>
    <row r="34" spans="1:32" ht="12" customHeight="1" outlineLevel="2">
      <c r="B34" s="405" t="s">
        <v>1641</v>
      </c>
      <c r="C34" s="322" t="s">
        <v>1650</v>
      </c>
      <c r="D34" s="553">
        <f t="shared" si="16"/>
        <v>15.706780999999999</v>
      </c>
      <c r="E34" s="553">
        <f t="shared" si="16"/>
        <v>1</v>
      </c>
      <c r="F34" s="553">
        <f t="shared" si="16"/>
        <v>0</v>
      </c>
      <c r="G34" s="553">
        <f t="shared" si="16"/>
        <v>1</v>
      </c>
      <c r="H34" s="198">
        <f t="shared" si="17"/>
        <v>17.706780999999999</v>
      </c>
      <c r="I34" s="553">
        <f t="shared" si="18"/>
        <v>0.65</v>
      </c>
      <c r="J34" s="553">
        <f t="shared" si="18"/>
        <v>0.65</v>
      </c>
      <c r="K34" s="553">
        <f t="shared" si="18"/>
        <v>0.65</v>
      </c>
      <c r="L34" s="553">
        <f t="shared" si="18"/>
        <v>0.65</v>
      </c>
      <c r="M34" s="553">
        <f t="shared" si="18"/>
        <v>0.65</v>
      </c>
      <c r="N34" s="553">
        <f t="shared" si="18"/>
        <v>0.65</v>
      </c>
      <c r="O34" s="202">
        <f t="shared" si="19"/>
        <v>3.9</v>
      </c>
      <c r="P34" s="553">
        <f t="shared" si="20"/>
        <v>0.65</v>
      </c>
      <c r="Q34" s="553">
        <f t="shared" si="20"/>
        <v>0.65</v>
      </c>
      <c r="R34" s="553">
        <f t="shared" si="20"/>
        <v>0.65</v>
      </c>
      <c r="S34" s="553">
        <f t="shared" si="20"/>
        <v>0.65</v>
      </c>
      <c r="T34" s="553">
        <f t="shared" si="20"/>
        <v>0.65</v>
      </c>
      <c r="U34" s="553">
        <f t="shared" si="20"/>
        <v>0.65</v>
      </c>
      <c r="V34" s="201">
        <f t="shared" si="21"/>
        <v>3.9</v>
      </c>
      <c r="W34" s="200">
        <f t="shared" si="22"/>
        <v>7.8</v>
      </c>
      <c r="X34" s="586">
        <f t="shared" si="1"/>
        <v>-0.55949079620965547</v>
      </c>
      <c r="Y34" s="553" t="e">
        <f t="shared" si="23"/>
        <v>#REF!</v>
      </c>
      <c r="Z34" s="553" t="e">
        <f t="shared" si="23"/>
        <v>#REF!</v>
      </c>
      <c r="AA34" s="200" t="e">
        <f t="shared" si="24"/>
        <v>#REF!</v>
      </c>
      <c r="AB34" s="586" t="e">
        <f t="shared" si="2"/>
        <v>#REF!</v>
      </c>
      <c r="AC34" s="553" t="e">
        <f t="shared" si="25"/>
        <v>#REF!</v>
      </c>
      <c r="AD34" s="553" t="e">
        <f t="shared" si="25"/>
        <v>#REF!</v>
      </c>
      <c r="AE34" s="200" t="e">
        <f t="shared" si="26"/>
        <v>#REF!</v>
      </c>
      <c r="AF34" s="586" t="e">
        <f t="shared" si="27"/>
        <v>#REF!</v>
      </c>
    </row>
    <row r="35" spans="1:32" ht="12" customHeight="1" outlineLevel="2">
      <c r="B35" s="405" t="s">
        <v>1641</v>
      </c>
      <c r="C35" s="322" t="s">
        <v>1651</v>
      </c>
      <c r="D35" s="553">
        <f t="shared" si="16"/>
        <v>2.9618199999999999</v>
      </c>
      <c r="E35" s="553">
        <f t="shared" si="16"/>
        <v>0.59254699999999993</v>
      </c>
      <c r="F35" s="553">
        <f t="shared" si="16"/>
        <v>0.375</v>
      </c>
      <c r="G35" s="553">
        <f t="shared" si="16"/>
        <v>0.375</v>
      </c>
      <c r="H35" s="198">
        <f t="shared" si="17"/>
        <v>4.3043670000000001</v>
      </c>
      <c r="I35" s="553">
        <f t="shared" si="18"/>
        <v>0.3402</v>
      </c>
      <c r="J35" s="553">
        <f t="shared" si="18"/>
        <v>0.3</v>
      </c>
      <c r="K35" s="553">
        <f t="shared" si="18"/>
        <v>0.36799999999999999</v>
      </c>
      <c r="L35" s="553">
        <f t="shared" si="18"/>
        <v>0.31819999999999998</v>
      </c>
      <c r="M35" s="553">
        <f t="shared" si="18"/>
        <v>0.3251</v>
      </c>
      <c r="N35" s="553">
        <f t="shared" si="18"/>
        <v>0.32379999999999998</v>
      </c>
      <c r="O35" s="202">
        <f t="shared" si="19"/>
        <v>1.9752999999999998</v>
      </c>
      <c r="P35" s="553">
        <f t="shared" si="20"/>
        <v>0.32119999999999999</v>
      </c>
      <c r="Q35" s="553">
        <f t="shared" si="20"/>
        <v>0.375</v>
      </c>
      <c r="R35" s="553">
        <f t="shared" si="20"/>
        <v>0.375</v>
      </c>
      <c r="S35" s="553">
        <f t="shared" si="20"/>
        <v>0.375</v>
      </c>
      <c r="T35" s="553">
        <f t="shared" si="20"/>
        <v>0.375</v>
      </c>
      <c r="U35" s="553">
        <f t="shared" si="20"/>
        <v>0.375</v>
      </c>
      <c r="V35" s="201">
        <f t="shared" si="21"/>
        <v>2.1962000000000002</v>
      </c>
      <c r="W35" s="200">
        <f t="shared" si="22"/>
        <v>4.1715</v>
      </c>
      <c r="X35" s="586">
        <f t="shared" si="1"/>
        <v>-3.086795340638937E-2</v>
      </c>
      <c r="Y35" s="553" t="e">
        <f t="shared" si="23"/>
        <v>#REF!</v>
      </c>
      <c r="Z35" s="553" t="e">
        <f t="shared" si="23"/>
        <v>#REF!</v>
      </c>
      <c r="AA35" s="200" t="e">
        <f t="shared" si="24"/>
        <v>#REF!</v>
      </c>
      <c r="AB35" s="586" t="e">
        <f t="shared" si="2"/>
        <v>#REF!</v>
      </c>
      <c r="AC35" s="553" t="e">
        <f t="shared" si="25"/>
        <v>#REF!</v>
      </c>
      <c r="AD35" s="553" t="e">
        <f t="shared" si="25"/>
        <v>#REF!</v>
      </c>
      <c r="AE35" s="200" t="e">
        <f t="shared" si="26"/>
        <v>#REF!</v>
      </c>
      <c r="AF35" s="586" t="e">
        <f t="shared" si="27"/>
        <v>#REF!</v>
      </c>
    </row>
    <row r="36" spans="1:32" ht="12" customHeight="1" outlineLevel="2">
      <c r="B36" s="405" t="s">
        <v>1641</v>
      </c>
      <c r="C36" s="322" t="s">
        <v>1652</v>
      </c>
      <c r="D36" s="553">
        <f t="shared" si="16"/>
        <v>0</v>
      </c>
      <c r="E36" s="553">
        <f t="shared" si="16"/>
        <v>0</v>
      </c>
      <c r="F36" s="553">
        <f t="shared" si="16"/>
        <v>0</v>
      </c>
      <c r="G36" s="553">
        <f t="shared" si="16"/>
        <v>0</v>
      </c>
      <c r="H36" s="198">
        <f t="shared" si="17"/>
        <v>0</v>
      </c>
      <c r="I36" s="553">
        <f t="shared" si="18"/>
        <v>0</v>
      </c>
      <c r="J36" s="553">
        <f t="shared" si="18"/>
        <v>0</v>
      </c>
      <c r="K36" s="553">
        <f t="shared" si="18"/>
        <v>0</v>
      </c>
      <c r="L36" s="553">
        <f t="shared" si="18"/>
        <v>0</v>
      </c>
      <c r="M36" s="553">
        <f t="shared" si="18"/>
        <v>0</v>
      </c>
      <c r="N36" s="553">
        <f t="shared" si="18"/>
        <v>0</v>
      </c>
      <c r="O36" s="202">
        <f t="shared" si="19"/>
        <v>0</v>
      </c>
      <c r="P36" s="553">
        <f t="shared" si="20"/>
        <v>0</v>
      </c>
      <c r="Q36" s="553">
        <f t="shared" si="20"/>
        <v>0</v>
      </c>
      <c r="R36" s="553">
        <f t="shared" si="20"/>
        <v>0</v>
      </c>
      <c r="S36" s="553">
        <f t="shared" si="20"/>
        <v>0</v>
      </c>
      <c r="T36" s="553">
        <f t="shared" si="20"/>
        <v>0</v>
      </c>
      <c r="U36" s="553">
        <f t="shared" si="20"/>
        <v>0</v>
      </c>
      <c r="V36" s="201">
        <f t="shared" si="21"/>
        <v>0</v>
      </c>
      <c r="W36" s="200">
        <f t="shared" si="22"/>
        <v>0</v>
      </c>
      <c r="X36" s="586">
        <f t="shared" si="1"/>
        <v>0</v>
      </c>
      <c r="Y36" s="553" t="e">
        <f t="shared" si="23"/>
        <v>#REF!</v>
      </c>
      <c r="Z36" s="553" t="e">
        <f t="shared" si="23"/>
        <v>#REF!</v>
      </c>
      <c r="AA36" s="200" t="e">
        <f t="shared" si="24"/>
        <v>#REF!</v>
      </c>
      <c r="AB36" s="586">
        <f t="shared" si="2"/>
        <v>0</v>
      </c>
      <c r="AC36" s="553" t="e">
        <f t="shared" si="25"/>
        <v>#REF!</v>
      </c>
      <c r="AD36" s="553" t="e">
        <f t="shared" si="25"/>
        <v>#REF!</v>
      </c>
      <c r="AE36" s="200" t="e">
        <f t="shared" si="26"/>
        <v>#REF!</v>
      </c>
      <c r="AF36" s="586" t="e">
        <f t="shared" si="27"/>
        <v>#REF!</v>
      </c>
    </row>
    <row r="37" spans="1:32" ht="12" customHeight="1" outlineLevel="2">
      <c r="B37" s="406"/>
      <c r="C37" s="322" t="s">
        <v>1653</v>
      </c>
      <c r="D37" s="553">
        <f t="shared" si="16"/>
        <v>154.24698999999998</v>
      </c>
      <c r="E37" s="553">
        <f t="shared" si="16"/>
        <v>18.189892</v>
      </c>
      <c r="F37" s="553">
        <f t="shared" si="16"/>
        <v>18.189892</v>
      </c>
      <c r="G37" s="553">
        <f t="shared" si="16"/>
        <v>18.189892</v>
      </c>
      <c r="H37" s="198">
        <f t="shared" si="17"/>
        <v>208.81666599999994</v>
      </c>
      <c r="I37" s="553">
        <f t="shared" si="18"/>
        <v>21.609645329999999</v>
      </c>
      <c r="J37" s="553">
        <f t="shared" si="18"/>
        <v>21.609645329999999</v>
      </c>
      <c r="K37" s="553">
        <f t="shared" si="18"/>
        <v>21.609645329999999</v>
      </c>
      <c r="L37" s="553">
        <f t="shared" si="18"/>
        <v>21.609645329999999</v>
      </c>
      <c r="M37" s="553">
        <f t="shared" si="18"/>
        <v>21.609645329999999</v>
      </c>
      <c r="N37" s="553">
        <f t="shared" si="18"/>
        <v>21.609645329999999</v>
      </c>
      <c r="O37" s="202">
        <f t="shared" si="19"/>
        <v>129.65787198000001</v>
      </c>
      <c r="P37" s="553">
        <f t="shared" si="20"/>
        <v>21.609645329999999</v>
      </c>
      <c r="Q37" s="553">
        <f t="shared" si="20"/>
        <v>21.609645329999999</v>
      </c>
      <c r="R37" s="553">
        <f t="shared" si="20"/>
        <v>21.609645329999999</v>
      </c>
      <c r="S37" s="553">
        <f t="shared" si="20"/>
        <v>21.609645329999999</v>
      </c>
      <c r="T37" s="553">
        <f t="shared" si="20"/>
        <v>21.609645329999999</v>
      </c>
      <c r="U37" s="553">
        <f t="shared" si="20"/>
        <v>21.609645329999999</v>
      </c>
      <c r="V37" s="201">
        <f t="shared" si="21"/>
        <v>129.65787198000001</v>
      </c>
      <c r="W37" s="200">
        <f t="shared" si="22"/>
        <v>259.31574396000002</v>
      </c>
      <c r="X37" s="586">
        <f t="shared" si="1"/>
        <v>0.24183451889802754</v>
      </c>
      <c r="Y37" s="553" t="e">
        <f t="shared" si="23"/>
        <v>#REF!</v>
      </c>
      <c r="Z37" s="553" t="e">
        <f t="shared" si="23"/>
        <v>#REF!</v>
      </c>
      <c r="AA37" s="200" t="e">
        <f t="shared" si="24"/>
        <v>#REF!</v>
      </c>
      <c r="AB37" s="586" t="e">
        <f t="shared" si="2"/>
        <v>#REF!</v>
      </c>
      <c r="AC37" s="553" t="e">
        <f t="shared" si="25"/>
        <v>#REF!</v>
      </c>
      <c r="AD37" s="553" t="e">
        <f t="shared" si="25"/>
        <v>#REF!</v>
      </c>
      <c r="AE37" s="200" t="e">
        <f t="shared" si="26"/>
        <v>#REF!</v>
      </c>
      <c r="AF37" s="586" t="e">
        <f t="shared" si="27"/>
        <v>#REF!</v>
      </c>
    </row>
    <row r="38" spans="1:32" ht="12" customHeight="1" outlineLevel="2">
      <c r="B38" s="405" t="s">
        <v>1641</v>
      </c>
      <c r="C38" s="322" t="s">
        <v>1654</v>
      </c>
      <c r="D38" s="553">
        <f t="shared" si="16"/>
        <v>54.180954000000007</v>
      </c>
      <c r="E38" s="553">
        <f t="shared" si="16"/>
        <v>4.6100000000000003</v>
      </c>
      <c r="F38" s="553">
        <f t="shared" si="16"/>
        <v>4.6100000000000003</v>
      </c>
      <c r="G38" s="553">
        <f t="shared" si="16"/>
        <v>4.6100000000000003</v>
      </c>
      <c r="H38" s="198">
        <f t="shared" si="17"/>
        <v>68.010954000000012</v>
      </c>
      <c r="I38" s="553">
        <f t="shared" si="18"/>
        <v>5.9934479999999999</v>
      </c>
      <c r="J38" s="553">
        <f t="shared" si="18"/>
        <v>6.3981869999999992</v>
      </c>
      <c r="K38" s="553">
        <f t="shared" si="18"/>
        <v>6.495622</v>
      </c>
      <c r="L38" s="553">
        <f t="shared" si="18"/>
        <v>6.7905320000000007</v>
      </c>
      <c r="M38" s="553">
        <f t="shared" si="18"/>
        <v>5.3785820000000015</v>
      </c>
      <c r="N38" s="553">
        <f t="shared" si="18"/>
        <v>6.4841749999999978</v>
      </c>
      <c r="O38" s="202">
        <f t="shared" si="19"/>
        <v>37.540545999999999</v>
      </c>
      <c r="P38" s="553">
        <f t="shared" si="20"/>
        <v>4.9242519999999992</v>
      </c>
      <c r="Q38" s="553">
        <f t="shared" si="20"/>
        <v>4.6100000000000003</v>
      </c>
      <c r="R38" s="553">
        <f t="shared" si="20"/>
        <v>4.6100000000000003</v>
      </c>
      <c r="S38" s="553">
        <f t="shared" si="20"/>
        <v>4.6100000000000003</v>
      </c>
      <c r="T38" s="553">
        <f t="shared" si="20"/>
        <v>4.6100000000000003</v>
      </c>
      <c r="U38" s="553">
        <f t="shared" si="20"/>
        <v>4.6100000000000003</v>
      </c>
      <c r="V38" s="201">
        <f t="shared" si="21"/>
        <v>27.974251999999996</v>
      </c>
      <c r="W38" s="200">
        <f t="shared" si="22"/>
        <v>65.514797999999999</v>
      </c>
      <c r="X38" s="586">
        <f t="shared" si="1"/>
        <v>-3.6702264167622345E-2</v>
      </c>
      <c r="Y38" s="553" t="e">
        <f t="shared" si="23"/>
        <v>#REF!</v>
      </c>
      <c r="Z38" s="553" t="e">
        <f t="shared" si="23"/>
        <v>#REF!</v>
      </c>
      <c r="AA38" s="200" t="e">
        <f t="shared" si="24"/>
        <v>#REF!</v>
      </c>
      <c r="AB38" s="586" t="e">
        <f t="shared" si="2"/>
        <v>#REF!</v>
      </c>
      <c r="AC38" s="553" t="e">
        <f t="shared" si="25"/>
        <v>#REF!</v>
      </c>
      <c r="AD38" s="553" t="e">
        <f t="shared" si="25"/>
        <v>#REF!</v>
      </c>
      <c r="AE38" s="200" t="e">
        <f t="shared" si="26"/>
        <v>#REF!</v>
      </c>
      <c r="AF38" s="586" t="e">
        <f t="shared" si="27"/>
        <v>#REF!</v>
      </c>
    </row>
    <row r="39" spans="1:32" ht="12" customHeight="1" outlineLevel="2">
      <c r="B39" s="405" t="s">
        <v>1641</v>
      </c>
      <c r="C39" s="322" t="s">
        <v>1655</v>
      </c>
      <c r="D39" s="553">
        <f t="shared" si="16"/>
        <v>4.0505330000000006</v>
      </c>
      <c r="E39" s="553">
        <f t="shared" si="16"/>
        <v>0.45016699999999998</v>
      </c>
      <c r="F39" s="553">
        <f t="shared" si="16"/>
        <v>0.45016699999999998</v>
      </c>
      <c r="G39" s="553">
        <f t="shared" si="16"/>
        <v>0.45016699999999998</v>
      </c>
      <c r="H39" s="198">
        <f t="shared" si="17"/>
        <v>5.401034000000001</v>
      </c>
      <c r="I39" s="553">
        <f t="shared" si="18"/>
        <v>0.46936700000000003</v>
      </c>
      <c r="J39" s="553">
        <f t="shared" si="18"/>
        <v>0.39716699999999999</v>
      </c>
      <c r="K39" s="553">
        <f t="shared" si="18"/>
        <v>0.40156700000000001</v>
      </c>
      <c r="L39" s="553">
        <f t="shared" si="18"/>
        <v>0.39716699999999999</v>
      </c>
      <c r="M39" s="553">
        <f t="shared" si="18"/>
        <v>0.53496699999999997</v>
      </c>
      <c r="N39" s="553">
        <f t="shared" si="18"/>
        <v>0.41456700000000002</v>
      </c>
      <c r="O39" s="202">
        <f t="shared" si="19"/>
        <v>2.6148020000000001</v>
      </c>
      <c r="P39" s="553">
        <f t="shared" si="20"/>
        <v>0.41636699999999999</v>
      </c>
      <c r="Q39" s="553">
        <f t="shared" si="20"/>
        <v>0.45016699999999998</v>
      </c>
      <c r="R39" s="553">
        <f t="shared" si="20"/>
        <v>0.45016699999999998</v>
      </c>
      <c r="S39" s="553">
        <f t="shared" si="20"/>
        <v>0.45016699999999998</v>
      </c>
      <c r="T39" s="553">
        <f t="shared" si="20"/>
        <v>0.45016699999999998</v>
      </c>
      <c r="U39" s="553">
        <f t="shared" si="20"/>
        <v>0.45016699999999998</v>
      </c>
      <c r="V39" s="201">
        <f t="shared" si="21"/>
        <v>2.6672020000000001</v>
      </c>
      <c r="W39" s="200">
        <f t="shared" si="22"/>
        <v>5.2820040000000006</v>
      </c>
      <c r="X39" s="586">
        <f t="shared" si="1"/>
        <v>-2.203837265234776E-2</v>
      </c>
      <c r="Y39" s="553" t="e">
        <f t="shared" si="23"/>
        <v>#REF!</v>
      </c>
      <c r="Z39" s="553" t="e">
        <f t="shared" si="23"/>
        <v>#REF!</v>
      </c>
      <c r="AA39" s="200" t="e">
        <f t="shared" si="24"/>
        <v>#REF!</v>
      </c>
      <c r="AB39" s="586" t="e">
        <f t="shared" si="2"/>
        <v>#REF!</v>
      </c>
      <c r="AC39" s="553" t="e">
        <f t="shared" si="25"/>
        <v>#REF!</v>
      </c>
      <c r="AD39" s="553" t="e">
        <f t="shared" si="25"/>
        <v>#REF!</v>
      </c>
      <c r="AE39" s="200" t="e">
        <f t="shared" si="26"/>
        <v>#REF!</v>
      </c>
      <c r="AF39" s="586" t="e">
        <f t="shared" si="27"/>
        <v>#REF!</v>
      </c>
    </row>
    <row r="40" spans="1:32" ht="12" customHeight="1" outlineLevel="2">
      <c r="B40" s="145"/>
      <c r="C40" s="322" t="s">
        <v>1656</v>
      </c>
      <c r="D40" s="553">
        <f t="shared" si="16"/>
        <v>0</v>
      </c>
      <c r="E40" s="553">
        <f t="shared" si="16"/>
        <v>0</v>
      </c>
      <c r="F40" s="553">
        <f t="shared" si="16"/>
        <v>0</v>
      </c>
      <c r="G40" s="553">
        <f t="shared" si="16"/>
        <v>0</v>
      </c>
      <c r="H40" s="198">
        <f t="shared" si="17"/>
        <v>0</v>
      </c>
      <c r="I40" s="553">
        <f t="shared" si="18"/>
        <v>0</v>
      </c>
      <c r="J40" s="553">
        <f t="shared" si="18"/>
        <v>0</v>
      </c>
      <c r="K40" s="553">
        <f t="shared" si="18"/>
        <v>0</v>
      </c>
      <c r="L40" s="553">
        <f t="shared" si="18"/>
        <v>0</v>
      </c>
      <c r="M40" s="553">
        <f t="shared" si="18"/>
        <v>0</v>
      </c>
      <c r="N40" s="553">
        <f t="shared" si="18"/>
        <v>0</v>
      </c>
      <c r="O40" s="202">
        <f t="shared" si="19"/>
        <v>0</v>
      </c>
      <c r="P40" s="553">
        <f t="shared" si="20"/>
        <v>0</v>
      </c>
      <c r="Q40" s="553">
        <f t="shared" si="20"/>
        <v>0</v>
      </c>
      <c r="R40" s="553">
        <f t="shared" si="20"/>
        <v>0</v>
      </c>
      <c r="S40" s="553">
        <f t="shared" si="20"/>
        <v>0</v>
      </c>
      <c r="T40" s="553">
        <f t="shared" si="20"/>
        <v>0</v>
      </c>
      <c r="U40" s="553">
        <f t="shared" si="20"/>
        <v>0</v>
      </c>
      <c r="V40" s="201">
        <f t="shared" si="21"/>
        <v>0</v>
      </c>
      <c r="W40" s="200">
        <f t="shared" si="22"/>
        <v>0</v>
      </c>
      <c r="X40" s="586">
        <f t="shared" si="1"/>
        <v>0</v>
      </c>
      <c r="Y40" s="553" t="e">
        <f t="shared" si="23"/>
        <v>#REF!</v>
      </c>
      <c r="Z40" s="553" t="e">
        <f t="shared" si="23"/>
        <v>#REF!</v>
      </c>
      <c r="AA40" s="200" t="e">
        <f t="shared" si="24"/>
        <v>#REF!</v>
      </c>
      <c r="AB40" s="586">
        <f t="shared" si="2"/>
        <v>0</v>
      </c>
      <c r="AC40" s="553" t="e">
        <f t="shared" si="25"/>
        <v>#REF!</v>
      </c>
      <c r="AD40" s="553" t="e">
        <f t="shared" si="25"/>
        <v>#REF!</v>
      </c>
      <c r="AE40" s="200" t="e">
        <f t="shared" si="26"/>
        <v>#REF!</v>
      </c>
      <c r="AF40" s="586" t="e">
        <f t="shared" si="27"/>
        <v>#REF!</v>
      </c>
    </row>
    <row r="41" spans="1:32" ht="12" customHeight="1" outlineLevel="2">
      <c r="B41" s="145"/>
      <c r="C41" s="322" t="s">
        <v>1657</v>
      </c>
      <c r="D41" s="553">
        <f t="shared" si="16"/>
        <v>3.5</v>
      </c>
      <c r="E41" s="553">
        <f t="shared" si="16"/>
        <v>0</v>
      </c>
      <c r="F41" s="553">
        <f t="shared" si="16"/>
        <v>0</v>
      </c>
      <c r="G41" s="553">
        <f t="shared" si="16"/>
        <v>0</v>
      </c>
      <c r="H41" s="198">
        <f t="shared" si="17"/>
        <v>3.5</v>
      </c>
      <c r="I41" s="553">
        <f t="shared" si="18"/>
        <v>0.7</v>
      </c>
      <c r="J41" s="553">
        <f t="shared" si="18"/>
        <v>0.7</v>
      </c>
      <c r="K41" s="553">
        <f t="shared" si="18"/>
        <v>0.7</v>
      </c>
      <c r="L41" s="553">
        <f t="shared" si="18"/>
        <v>0.7</v>
      </c>
      <c r="M41" s="553">
        <f t="shared" si="18"/>
        <v>0.7</v>
      </c>
      <c r="N41" s="553">
        <f t="shared" si="18"/>
        <v>0.7</v>
      </c>
      <c r="O41" s="202">
        <f t="shared" si="19"/>
        <v>4.2</v>
      </c>
      <c r="P41" s="553">
        <f t="shared" si="20"/>
        <v>0.7</v>
      </c>
      <c r="Q41" s="553">
        <f t="shared" si="20"/>
        <v>0.7</v>
      </c>
      <c r="R41" s="553">
        <f t="shared" si="20"/>
        <v>0.7</v>
      </c>
      <c r="S41" s="553">
        <f t="shared" si="20"/>
        <v>0.7</v>
      </c>
      <c r="T41" s="553">
        <f t="shared" si="20"/>
        <v>0.7</v>
      </c>
      <c r="U41" s="553">
        <f t="shared" si="20"/>
        <v>0.7</v>
      </c>
      <c r="V41" s="201">
        <f t="shared" si="21"/>
        <v>4.2</v>
      </c>
      <c r="W41" s="200">
        <f t="shared" si="22"/>
        <v>8.4</v>
      </c>
      <c r="X41" s="586">
        <f t="shared" si="1"/>
        <v>1.4</v>
      </c>
      <c r="Y41" s="553" t="e">
        <f t="shared" si="23"/>
        <v>#REF!</v>
      </c>
      <c r="Z41" s="553" t="e">
        <f t="shared" si="23"/>
        <v>#REF!</v>
      </c>
      <c r="AA41" s="200" t="e">
        <f t="shared" si="24"/>
        <v>#REF!</v>
      </c>
      <c r="AB41" s="586" t="e">
        <f t="shared" si="2"/>
        <v>#REF!</v>
      </c>
      <c r="AC41" s="553" t="e">
        <f t="shared" si="25"/>
        <v>#REF!</v>
      </c>
      <c r="AD41" s="553" t="e">
        <f t="shared" si="25"/>
        <v>#REF!</v>
      </c>
      <c r="AE41" s="200" t="e">
        <f t="shared" si="26"/>
        <v>#REF!</v>
      </c>
      <c r="AF41" s="586" t="e">
        <f t="shared" si="27"/>
        <v>#REF!</v>
      </c>
    </row>
    <row r="42" spans="1:32" ht="12" customHeight="1" outlineLevel="2">
      <c r="B42" s="145"/>
      <c r="C42" s="322" t="s">
        <v>1658</v>
      </c>
      <c r="D42" s="553">
        <f t="shared" ref="D42:G46" si="28">D130+D216+D302+D388+D474+D560</f>
        <v>20.408229000000002</v>
      </c>
      <c r="E42" s="553">
        <f t="shared" si="28"/>
        <v>1.6064159999999996</v>
      </c>
      <c r="F42" s="553">
        <f t="shared" si="28"/>
        <v>1.6064159999999996</v>
      </c>
      <c r="G42" s="553">
        <f t="shared" si="28"/>
        <v>1.6064159999999996</v>
      </c>
      <c r="H42" s="198">
        <f t="shared" si="17"/>
        <v>25.227477</v>
      </c>
      <c r="I42" s="553">
        <f t="shared" ref="I42:N46" si="29">I130+I216+I302+I388+I474+I560</f>
        <v>2.1842250000000001</v>
      </c>
      <c r="J42" s="553">
        <f t="shared" si="29"/>
        <v>2.135926</v>
      </c>
      <c r="K42" s="553">
        <f t="shared" si="29"/>
        <v>2.417942</v>
      </c>
      <c r="L42" s="553">
        <f t="shared" si="29"/>
        <v>2.2962419999999999</v>
      </c>
      <c r="M42" s="553">
        <f t="shared" si="29"/>
        <v>2.1462300000000001</v>
      </c>
      <c r="N42" s="553">
        <f t="shared" si="29"/>
        <v>1.9462299999999995</v>
      </c>
      <c r="O42" s="202">
        <f t="shared" si="19"/>
        <v>13.126795000000001</v>
      </c>
      <c r="P42" s="553">
        <f t="shared" ref="P42:U46" si="30">P130+P216+P302+P388+P474+P560</f>
        <v>5.4462299999999999</v>
      </c>
      <c r="Q42" s="553">
        <f t="shared" si="30"/>
        <v>1.835</v>
      </c>
      <c r="R42" s="553">
        <f t="shared" si="30"/>
        <v>1.835</v>
      </c>
      <c r="S42" s="553">
        <f t="shared" si="30"/>
        <v>1.835</v>
      </c>
      <c r="T42" s="553">
        <f t="shared" si="30"/>
        <v>1.835</v>
      </c>
      <c r="U42" s="553">
        <f t="shared" si="30"/>
        <v>1.835</v>
      </c>
      <c r="V42" s="201">
        <f t="shared" si="21"/>
        <v>14.621230000000001</v>
      </c>
      <c r="W42" s="200">
        <f t="shared" si="22"/>
        <v>27.748025000000002</v>
      </c>
      <c r="X42" s="586">
        <f t="shared" si="1"/>
        <v>9.9912805390725445E-2</v>
      </c>
      <c r="Y42" s="553" t="e">
        <f t="shared" ref="Y42:Z46" si="31">Y130+Y216+Y302+Y388+Y474+Y560</f>
        <v>#REF!</v>
      </c>
      <c r="Z42" s="553" t="e">
        <f t="shared" si="31"/>
        <v>#REF!</v>
      </c>
      <c r="AA42" s="200" t="e">
        <f t="shared" si="24"/>
        <v>#REF!</v>
      </c>
      <c r="AB42" s="586" t="e">
        <f t="shared" si="2"/>
        <v>#REF!</v>
      </c>
      <c r="AC42" s="553" t="e">
        <f t="shared" ref="AC42:AD46" si="32">AC130+AC216+AC302+AC388+AC474+AC560</f>
        <v>#REF!</v>
      </c>
      <c r="AD42" s="553" t="e">
        <f t="shared" si="32"/>
        <v>#REF!</v>
      </c>
      <c r="AE42" s="200" t="e">
        <f t="shared" si="26"/>
        <v>#REF!</v>
      </c>
      <c r="AF42" s="586" t="e">
        <f t="shared" si="27"/>
        <v>#REF!</v>
      </c>
    </row>
    <row r="43" spans="1:32" ht="12" customHeight="1" outlineLevel="2">
      <c r="B43" s="145"/>
      <c r="C43" s="322" t="s">
        <v>1659</v>
      </c>
      <c r="D43" s="553">
        <f t="shared" si="28"/>
        <v>155.77202199999999</v>
      </c>
      <c r="E43" s="553">
        <f t="shared" si="28"/>
        <v>12.59995</v>
      </c>
      <c r="F43" s="553">
        <f t="shared" si="28"/>
        <v>12.064550000000001</v>
      </c>
      <c r="G43" s="553">
        <f t="shared" si="28"/>
        <v>17.790749999999999</v>
      </c>
      <c r="H43" s="198">
        <f t="shared" si="17"/>
        <v>198.227272</v>
      </c>
      <c r="I43" s="553">
        <f t="shared" si="29"/>
        <v>12.366387</v>
      </c>
      <c r="J43" s="553">
        <f t="shared" si="29"/>
        <v>24.543583000000002</v>
      </c>
      <c r="K43" s="553">
        <f t="shared" si="29"/>
        <v>11.633583</v>
      </c>
      <c r="L43" s="553">
        <f t="shared" si="29"/>
        <v>16.783683</v>
      </c>
      <c r="M43" s="553">
        <f t="shared" si="29"/>
        <v>11.933683</v>
      </c>
      <c r="N43" s="553">
        <f t="shared" si="29"/>
        <v>16.577683</v>
      </c>
      <c r="O43" s="202">
        <f t="shared" si="19"/>
        <v>93.838602000000009</v>
      </c>
      <c r="P43" s="553">
        <f t="shared" si="30"/>
        <v>19.708683000000001</v>
      </c>
      <c r="Q43" s="553">
        <f t="shared" si="30"/>
        <v>21.060500000000001</v>
      </c>
      <c r="R43" s="553">
        <f t="shared" si="30"/>
        <v>11.9915</v>
      </c>
      <c r="S43" s="553">
        <f t="shared" si="30"/>
        <v>10.9915</v>
      </c>
      <c r="T43" s="553">
        <f t="shared" si="30"/>
        <v>11.1915</v>
      </c>
      <c r="U43" s="553">
        <f t="shared" si="30"/>
        <v>16.917100000000001</v>
      </c>
      <c r="V43" s="201">
        <f t="shared" si="21"/>
        <v>91.860783000000012</v>
      </c>
      <c r="W43" s="200">
        <f t="shared" si="22"/>
        <v>185.69938500000001</v>
      </c>
      <c r="X43" s="586">
        <f t="shared" si="1"/>
        <v>-6.3199613623295958E-2</v>
      </c>
      <c r="Y43" s="553" t="e">
        <f t="shared" si="31"/>
        <v>#REF!</v>
      </c>
      <c r="Z43" s="553" t="e">
        <f t="shared" si="31"/>
        <v>#REF!</v>
      </c>
      <c r="AA43" s="200" t="e">
        <f t="shared" si="24"/>
        <v>#REF!</v>
      </c>
      <c r="AB43" s="586" t="e">
        <f t="shared" si="2"/>
        <v>#REF!</v>
      </c>
      <c r="AC43" s="553" t="e">
        <f t="shared" si="32"/>
        <v>#REF!</v>
      </c>
      <c r="AD43" s="553" t="e">
        <f t="shared" si="32"/>
        <v>#REF!</v>
      </c>
      <c r="AE43" s="200" t="e">
        <f t="shared" si="26"/>
        <v>#REF!</v>
      </c>
      <c r="AF43" s="586" t="e">
        <f t="shared" si="27"/>
        <v>#REF!</v>
      </c>
    </row>
    <row r="44" spans="1:32" ht="12" customHeight="1" outlineLevel="2">
      <c r="B44" s="145"/>
      <c r="C44" s="322" t="s">
        <v>1660</v>
      </c>
      <c r="D44" s="553">
        <f t="shared" si="28"/>
        <v>0</v>
      </c>
      <c r="E44" s="553">
        <f t="shared" si="28"/>
        <v>0</v>
      </c>
      <c r="F44" s="553">
        <f t="shared" si="28"/>
        <v>0</v>
      </c>
      <c r="G44" s="553">
        <f t="shared" si="28"/>
        <v>0</v>
      </c>
      <c r="H44" s="198">
        <f t="shared" si="17"/>
        <v>0</v>
      </c>
      <c r="I44" s="553">
        <f t="shared" si="29"/>
        <v>0</v>
      </c>
      <c r="J44" s="553">
        <f t="shared" si="29"/>
        <v>0</v>
      </c>
      <c r="K44" s="553">
        <f t="shared" si="29"/>
        <v>0</v>
      </c>
      <c r="L44" s="553">
        <f t="shared" si="29"/>
        <v>0</v>
      </c>
      <c r="M44" s="553">
        <f t="shared" si="29"/>
        <v>0</v>
      </c>
      <c r="N44" s="553">
        <f t="shared" si="29"/>
        <v>0</v>
      </c>
      <c r="O44" s="202">
        <f t="shared" si="19"/>
        <v>0</v>
      </c>
      <c r="P44" s="553">
        <f t="shared" si="30"/>
        <v>0</v>
      </c>
      <c r="Q44" s="553">
        <f t="shared" si="30"/>
        <v>0</v>
      </c>
      <c r="R44" s="553">
        <f t="shared" si="30"/>
        <v>0</v>
      </c>
      <c r="S44" s="553">
        <f t="shared" si="30"/>
        <v>0</v>
      </c>
      <c r="T44" s="553">
        <f t="shared" si="30"/>
        <v>0</v>
      </c>
      <c r="U44" s="553">
        <f t="shared" si="30"/>
        <v>0</v>
      </c>
      <c r="V44" s="201">
        <f t="shared" si="21"/>
        <v>0</v>
      </c>
      <c r="W44" s="200">
        <f t="shared" si="22"/>
        <v>0</v>
      </c>
      <c r="X44" s="586">
        <f t="shared" si="1"/>
        <v>0</v>
      </c>
      <c r="Y44" s="553" t="e">
        <f t="shared" si="31"/>
        <v>#REF!</v>
      </c>
      <c r="Z44" s="553" t="e">
        <f t="shared" si="31"/>
        <v>#REF!</v>
      </c>
      <c r="AA44" s="200" t="e">
        <f t="shared" si="24"/>
        <v>#REF!</v>
      </c>
      <c r="AB44" s="586">
        <f t="shared" si="2"/>
        <v>0</v>
      </c>
      <c r="AC44" s="553" t="e">
        <f t="shared" si="32"/>
        <v>#REF!</v>
      </c>
      <c r="AD44" s="553" t="e">
        <f t="shared" si="32"/>
        <v>#REF!</v>
      </c>
      <c r="AE44" s="200" t="e">
        <f t="shared" si="26"/>
        <v>#REF!</v>
      </c>
      <c r="AF44" s="586" t="e">
        <f t="shared" si="27"/>
        <v>#REF!</v>
      </c>
    </row>
    <row r="45" spans="1:32" ht="12" customHeight="1" outlineLevel="2">
      <c r="B45" s="145"/>
      <c r="C45" s="146" t="s">
        <v>1661</v>
      </c>
      <c r="D45" s="553">
        <f t="shared" si="28"/>
        <v>0</v>
      </c>
      <c r="E45" s="553">
        <f t="shared" si="28"/>
        <v>0</v>
      </c>
      <c r="F45" s="553">
        <f t="shared" si="28"/>
        <v>0</v>
      </c>
      <c r="G45" s="553">
        <f t="shared" si="28"/>
        <v>0</v>
      </c>
      <c r="H45" s="198">
        <f t="shared" si="17"/>
        <v>0</v>
      </c>
      <c r="I45" s="553">
        <f t="shared" si="29"/>
        <v>0</v>
      </c>
      <c r="J45" s="553">
        <f t="shared" si="29"/>
        <v>0</v>
      </c>
      <c r="K45" s="553">
        <f t="shared" si="29"/>
        <v>0</v>
      </c>
      <c r="L45" s="553">
        <f t="shared" si="29"/>
        <v>0</v>
      </c>
      <c r="M45" s="553">
        <f t="shared" si="29"/>
        <v>0</v>
      </c>
      <c r="N45" s="553">
        <f t="shared" si="29"/>
        <v>0</v>
      </c>
      <c r="O45" s="202">
        <f t="shared" si="19"/>
        <v>0</v>
      </c>
      <c r="P45" s="553">
        <f t="shared" si="30"/>
        <v>0</v>
      </c>
      <c r="Q45" s="553">
        <f t="shared" si="30"/>
        <v>0</v>
      </c>
      <c r="R45" s="553">
        <f t="shared" si="30"/>
        <v>0</v>
      </c>
      <c r="S45" s="553">
        <f t="shared" si="30"/>
        <v>0</v>
      </c>
      <c r="T45" s="553">
        <f t="shared" si="30"/>
        <v>0</v>
      </c>
      <c r="U45" s="553">
        <f t="shared" si="30"/>
        <v>0</v>
      </c>
      <c r="V45" s="201">
        <f t="shared" si="21"/>
        <v>0</v>
      </c>
      <c r="W45" s="200">
        <f t="shared" si="22"/>
        <v>0</v>
      </c>
      <c r="X45" s="586">
        <f t="shared" si="1"/>
        <v>0</v>
      </c>
      <c r="Y45" s="553" t="e">
        <f t="shared" si="31"/>
        <v>#REF!</v>
      </c>
      <c r="Z45" s="553" t="e">
        <f t="shared" si="31"/>
        <v>#REF!</v>
      </c>
      <c r="AA45" s="200" t="e">
        <f t="shared" si="24"/>
        <v>#REF!</v>
      </c>
      <c r="AB45" s="586">
        <f t="shared" si="2"/>
        <v>0</v>
      </c>
      <c r="AC45" s="553" t="e">
        <f t="shared" si="32"/>
        <v>#REF!</v>
      </c>
      <c r="AD45" s="553" t="e">
        <f t="shared" si="32"/>
        <v>#REF!</v>
      </c>
      <c r="AE45" s="200" t="e">
        <f t="shared" si="26"/>
        <v>#REF!</v>
      </c>
      <c r="AF45" s="586" t="e">
        <f t="shared" si="27"/>
        <v>#REF!</v>
      </c>
    </row>
    <row r="46" spans="1:32" ht="12" customHeight="1" outlineLevel="2">
      <c r="B46" s="145"/>
      <c r="C46" s="146" t="s">
        <v>1662</v>
      </c>
      <c r="D46" s="553">
        <f t="shared" si="28"/>
        <v>15.46804000000003</v>
      </c>
      <c r="E46" s="553">
        <f t="shared" si="28"/>
        <v>4.856697967800379</v>
      </c>
      <c r="F46" s="553">
        <f t="shared" si="28"/>
        <v>4.698219157714199</v>
      </c>
      <c r="G46" s="553">
        <f t="shared" si="28"/>
        <v>4.612252450901849</v>
      </c>
      <c r="H46" s="198">
        <f t="shared" si="17"/>
        <v>29.635209576416457</v>
      </c>
      <c r="I46" s="553">
        <f t="shared" si="29"/>
        <v>5.4175421198570861</v>
      </c>
      <c r="J46" s="553">
        <f t="shared" si="29"/>
        <v>5.7649435148740595</v>
      </c>
      <c r="K46" s="553">
        <f t="shared" si="29"/>
        <v>5.2710799356436171</v>
      </c>
      <c r="L46" s="553">
        <f t="shared" si="29"/>
        <v>5.4763687478446572</v>
      </c>
      <c r="M46" s="553">
        <f t="shared" si="29"/>
        <v>5.6816193475568726</v>
      </c>
      <c r="N46" s="553">
        <f t="shared" si="29"/>
        <v>5.442159544697124</v>
      </c>
      <c r="O46" s="202">
        <f t="shared" si="19"/>
        <v>33.053713210473418</v>
      </c>
      <c r="P46" s="553">
        <f t="shared" si="30"/>
        <v>4.9682481859010936</v>
      </c>
      <c r="Q46" s="553">
        <f t="shared" si="30"/>
        <v>5.5542976905866697</v>
      </c>
      <c r="R46" s="553">
        <f t="shared" si="30"/>
        <v>5.9054629103177563</v>
      </c>
      <c r="S46" s="553">
        <f t="shared" si="30"/>
        <v>5.954514283998404</v>
      </c>
      <c r="T46" s="553">
        <f t="shared" si="30"/>
        <v>5.9972494133753118</v>
      </c>
      <c r="U46" s="553">
        <f t="shared" si="30"/>
        <v>5.6466691416964467</v>
      </c>
      <c r="V46" s="201">
        <f t="shared" si="21"/>
        <v>34.026441625875684</v>
      </c>
      <c r="W46" s="200">
        <f t="shared" si="22"/>
        <v>67.080154836349095</v>
      </c>
      <c r="X46" s="586">
        <f t="shared" si="1"/>
        <v>1.2635289507023133</v>
      </c>
      <c r="Y46" s="553" t="e">
        <f t="shared" si="31"/>
        <v>#REF!</v>
      </c>
      <c r="Z46" s="553" t="e">
        <f t="shared" si="31"/>
        <v>#REF!</v>
      </c>
      <c r="AA46" s="200" t="e">
        <f t="shared" si="24"/>
        <v>#REF!</v>
      </c>
      <c r="AB46" s="586" t="e">
        <f t="shared" si="2"/>
        <v>#REF!</v>
      </c>
      <c r="AC46" s="553" t="e">
        <f t="shared" si="32"/>
        <v>#REF!</v>
      </c>
      <c r="AD46" s="553" t="e">
        <f t="shared" si="32"/>
        <v>#REF!</v>
      </c>
      <c r="AE46" s="200" t="e">
        <f t="shared" si="26"/>
        <v>#REF!</v>
      </c>
      <c r="AF46" s="586" t="e">
        <f t="shared" si="27"/>
        <v>#REF!</v>
      </c>
    </row>
    <row r="47" spans="1:32" s="144" customFormat="1" ht="13.5" customHeight="1" outlineLevel="1">
      <c r="A47" s="129"/>
      <c r="B47" s="142" t="s">
        <v>1663</v>
      </c>
      <c r="C47" s="143" t="s">
        <v>1664</v>
      </c>
      <c r="D47" s="198" t="e">
        <f>SUM(D48:D50)</f>
        <v>#REF!</v>
      </c>
      <c r="E47" s="198" t="e">
        <f t="shared" ref="E47:AA47" si="33">SUM(E48:E50)</f>
        <v>#REF!</v>
      </c>
      <c r="F47" s="198" t="e">
        <f t="shared" si="33"/>
        <v>#REF!</v>
      </c>
      <c r="G47" s="198" t="e">
        <f t="shared" si="33"/>
        <v>#REF!</v>
      </c>
      <c r="H47" s="198" t="e">
        <f t="shared" si="33"/>
        <v>#REF!</v>
      </c>
      <c r="I47" s="198">
        <f t="shared" si="33"/>
        <v>12.358632193984006</v>
      </c>
      <c r="J47" s="198">
        <f t="shared" si="33"/>
        <v>12.358632193984006</v>
      </c>
      <c r="K47" s="198">
        <f t="shared" si="33"/>
        <v>12.358632193984006</v>
      </c>
      <c r="L47" s="198">
        <f t="shared" si="33"/>
        <v>12.358632193984006</v>
      </c>
      <c r="M47" s="198">
        <f t="shared" si="33"/>
        <v>12.358632193984006</v>
      </c>
      <c r="N47" s="198">
        <f t="shared" si="33"/>
        <v>12.358632193984006</v>
      </c>
      <c r="O47" s="198">
        <f t="shared" si="33"/>
        <v>74.151793163904031</v>
      </c>
      <c r="P47" s="198">
        <f t="shared" si="33"/>
        <v>12.358632193984006</v>
      </c>
      <c r="Q47" s="198">
        <f t="shared" si="33"/>
        <v>12.358632193984006</v>
      </c>
      <c r="R47" s="198">
        <f t="shared" si="33"/>
        <v>12.358632193984006</v>
      </c>
      <c r="S47" s="198">
        <f t="shared" si="33"/>
        <v>12.358632193984006</v>
      </c>
      <c r="T47" s="198">
        <f t="shared" si="33"/>
        <v>12.358632193984006</v>
      </c>
      <c r="U47" s="198">
        <f t="shared" si="33"/>
        <v>12.358632193984006</v>
      </c>
      <c r="V47" s="198">
        <f t="shared" si="33"/>
        <v>74.151793163904031</v>
      </c>
      <c r="W47" s="198">
        <f t="shared" si="33"/>
        <v>148.30358632780806</v>
      </c>
      <c r="X47" s="585" t="e">
        <f t="shared" si="1"/>
        <v>#REF!</v>
      </c>
      <c r="Y47" s="198" t="e">
        <f>SUM(Y48:Y50)</f>
        <v>#REF!</v>
      </c>
      <c r="Z47" s="198" t="e">
        <f>SUM(Z48:Z50)</f>
        <v>#REF!</v>
      </c>
      <c r="AA47" s="198" t="e">
        <f t="shared" si="33"/>
        <v>#REF!</v>
      </c>
      <c r="AB47" s="585" t="e">
        <f t="shared" si="2"/>
        <v>#REF!</v>
      </c>
      <c r="AC47" s="198" t="e">
        <f>SUM(AC48:AC50)</f>
        <v>#REF!</v>
      </c>
      <c r="AD47" s="198" t="e">
        <f>SUM(AD48:AD50)</f>
        <v>#REF!</v>
      </c>
      <c r="AE47" s="198" t="e">
        <f>SUM(AE48:AE50)</f>
        <v>#REF!</v>
      </c>
      <c r="AF47" s="585" t="e">
        <f t="shared" si="27"/>
        <v>#REF!</v>
      </c>
    </row>
    <row r="48" spans="1:32" ht="12" customHeight="1" outlineLevel="2">
      <c r="B48" s="145"/>
      <c r="C48" s="146" t="s">
        <v>1665</v>
      </c>
      <c r="D48" s="553" t="e">
        <f t="shared" ref="D48:G50" si="34">D136+D222+D308+D394+D480+D566</f>
        <v>#REF!</v>
      </c>
      <c r="E48" s="553" t="e">
        <f t="shared" si="34"/>
        <v>#REF!</v>
      </c>
      <c r="F48" s="553" t="e">
        <f t="shared" si="34"/>
        <v>#REF!</v>
      </c>
      <c r="G48" s="553" t="e">
        <f t="shared" si="34"/>
        <v>#REF!</v>
      </c>
      <c r="H48" s="198" t="e">
        <f>SUM(D48:G48)</f>
        <v>#REF!</v>
      </c>
      <c r="I48" s="553">
        <f t="shared" ref="I48:N50" si="35">I136+I222+I308+I394+I480+I566</f>
        <v>12.358632193984006</v>
      </c>
      <c r="J48" s="553">
        <f t="shared" si="35"/>
        <v>12.358632193984006</v>
      </c>
      <c r="K48" s="553">
        <f t="shared" si="35"/>
        <v>12.358632193984006</v>
      </c>
      <c r="L48" s="553">
        <f t="shared" si="35"/>
        <v>12.358632193984006</v>
      </c>
      <c r="M48" s="553">
        <f t="shared" si="35"/>
        <v>12.358632193984006</v>
      </c>
      <c r="N48" s="553">
        <f t="shared" si="35"/>
        <v>12.358632193984006</v>
      </c>
      <c r="O48" s="202">
        <f>SUM(I48:N48)</f>
        <v>74.151793163904031</v>
      </c>
      <c r="P48" s="553">
        <f t="shared" ref="P48:U50" si="36">P136+P222+P308+P394+P480+P566</f>
        <v>12.358632193984006</v>
      </c>
      <c r="Q48" s="553">
        <f t="shared" si="36"/>
        <v>12.358632193984006</v>
      </c>
      <c r="R48" s="553">
        <f t="shared" si="36"/>
        <v>12.358632193984006</v>
      </c>
      <c r="S48" s="553">
        <f t="shared" si="36"/>
        <v>12.358632193984006</v>
      </c>
      <c r="T48" s="553">
        <f t="shared" si="36"/>
        <v>12.358632193984006</v>
      </c>
      <c r="U48" s="553">
        <f t="shared" si="36"/>
        <v>12.358632193984006</v>
      </c>
      <c r="V48" s="201">
        <f>SUM(P48:U48)</f>
        <v>74.151793163904031</v>
      </c>
      <c r="W48" s="200">
        <f>O48+V48</f>
        <v>148.30358632780806</v>
      </c>
      <c r="X48" s="586" t="e">
        <f t="shared" si="1"/>
        <v>#REF!</v>
      </c>
      <c r="Y48" s="553" t="e">
        <f t="shared" ref="Y48:Z50" si="37">Y136+Y222+Y308+Y394+Y480+Y566</f>
        <v>#REF!</v>
      </c>
      <c r="Z48" s="553" t="e">
        <f t="shared" si="37"/>
        <v>#REF!</v>
      </c>
      <c r="AA48" s="200" t="e">
        <f>Y48+Z48</f>
        <v>#REF!</v>
      </c>
      <c r="AB48" s="586" t="e">
        <f t="shared" si="2"/>
        <v>#REF!</v>
      </c>
      <c r="AC48" s="553" t="e">
        <f t="shared" ref="AC48:AD50" si="38">AC136+AC222+AC308+AC394+AC480+AC566</f>
        <v>#REF!</v>
      </c>
      <c r="AD48" s="553" t="e">
        <f t="shared" si="38"/>
        <v>#REF!</v>
      </c>
      <c r="AE48" s="200" t="e">
        <f>AC48+AD48</f>
        <v>#REF!</v>
      </c>
      <c r="AF48" s="586" t="e">
        <f t="shared" si="27"/>
        <v>#REF!</v>
      </c>
    </row>
    <row r="49" spans="1:32" ht="12" customHeight="1" outlineLevel="2">
      <c r="B49" s="405" t="s">
        <v>1641</v>
      </c>
      <c r="C49" s="146" t="s">
        <v>1666</v>
      </c>
      <c r="D49" s="553" t="e">
        <f t="shared" si="34"/>
        <v>#REF!</v>
      </c>
      <c r="E49" s="553" t="e">
        <f t="shared" si="34"/>
        <v>#REF!</v>
      </c>
      <c r="F49" s="553" t="e">
        <f t="shared" si="34"/>
        <v>#REF!</v>
      </c>
      <c r="G49" s="553" t="e">
        <f t="shared" si="34"/>
        <v>#REF!</v>
      </c>
      <c r="H49" s="198" t="e">
        <f>SUM(D49:G49)</f>
        <v>#REF!</v>
      </c>
      <c r="I49" s="553">
        <f t="shared" si="35"/>
        <v>0</v>
      </c>
      <c r="J49" s="553">
        <f t="shared" si="35"/>
        <v>0</v>
      </c>
      <c r="K49" s="553">
        <f t="shared" si="35"/>
        <v>0</v>
      </c>
      <c r="L49" s="553">
        <f t="shared" si="35"/>
        <v>0</v>
      </c>
      <c r="M49" s="553">
        <f t="shared" si="35"/>
        <v>0</v>
      </c>
      <c r="N49" s="553">
        <f t="shared" si="35"/>
        <v>0</v>
      </c>
      <c r="O49" s="202">
        <f>SUM(I49:N49)</f>
        <v>0</v>
      </c>
      <c r="P49" s="553">
        <f t="shared" si="36"/>
        <v>0</v>
      </c>
      <c r="Q49" s="553">
        <f t="shared" si="36"/>
        <v>0</v>
      </c>
      <c r="R49" s="553">
        <f t="shared" si="36"/>
        <v>0</v>
      </c>
      <c r="S49" s="553">
        <f t="shared" si="36"/>
        <v>0</v>
      </c>
      <c r="T49" s="553">
        <f t="shared" si="36"/>
        <v>0</v>
      </c>
      <c r="U49" s="553">
        <f t="shared" si="36"/>
        <v>0</v>
      </c>
      <c r="V49" s="201">
        <f>SUM(P49:U49)</f>
        <v>0</v>
      </c>
      <c r="W49" s="200">
        <f>O49+V49</f>
        <v>0</v>
      </c>
      <c r="X49" s="586" t="e">
        <f t="shared" si="1"/>
        <v>#REF!</v>
      </c>
      <c r="Y49" s="553">
        <f t="shared" si="37"/>
        <v>0</v>
      </c>
      <c r="Z49" s="553">
        <f t="shared" si="37"/>
        <v>0</v>
      </c>
      <c r="AA49" s="200">
        <f>Y49+Z49</f>
        <v>0</v>
      </c>
      <c r="AB49" s="586">
        <f t="shared" si="2"/>
        <v>0</v>
      </c>
      <c r="AC49" s="553">
        <f t="shared" si="38"/>
        <v>0</v>
      </c>
      <c r="AD49" s="553">
        <f t="shared" si="38"/>
        <v>0</v>
      </c>
      <c r="AE49" s="200">
        <f>AC49+AD49</f>
        <v>0</v>
      </c>
      <c r="AF49" s="586">
        <f t="shared" si="27"/>
        <v>0</v>
      </c>
    </row>
    <row r="50" spans="1:32" ht="12" customHeight="1" outlineLevel="2">
      <c r="B50" s="145"/>
      <c r="C50" s="146" t="s">
        <v>1662</v>
      </c>
      <c r="D50" s="553">
        <f t="shared" si="34"/>
        <v>0</v>
      </c>
      <c r="E50" s="553">
        <f t="shared" si="34"/>
        <v>0</v>
      </c>
      <c r="F50" s="553">
        <f t="shared" si="34"/>
        <v>0</v>
      </c>
      <c r="G50" s="553">
        <f t="shared" si="34"/>
        <v>0</v>
      </c>
      <c r="H50" s="198">
        <f>SUM(D50:G50)</f>
        <v>0</v>
      </c>
      <c r="I50" s="553">
        <f t="shared" si="35"/>
        <v>0</v>
      </c>
      <c r="J50" s="553">
        <f t="shared" si="35"/>
        <v>0</v>
      </c>
      <c r="K50" s="553">
        <f t="shared" si="35"/>
        <v>0</v>
      </c>
      <c r="L50" s="553">
        <f t="shared" si="35"/>
        <v>0</v>
      </c>
      <c r="M50" s="553">
        <f t="shared" si="35"/>
        <v>0</v>
      </c>
      <c r="N50" s="553">
        <f t="shared" si="35"/>
        <v>0</v>
      </c>
      <c r="O50" s="202">
        <f>SUM(I50:N50)</f>
        <v>0</v>
      </c>
      <c r="P50" s="553">
        <f t="shared" si="36"/>
        <v>0</v>
      </c>
      <c r="Q50" s="553">
        <f t="shared" si="36"/>
        <v>0</v>
      </c>
      <c r="R50" s="553">
        <f t="shared" si="36"/>
        <v>0</v>
      </c>
      <c r="S50" s="553">
        <f t="shared" si="36"/>
        <v>0</v>
      </c>
      <c r="T50" s="553">
        <f t="shared" si="36"/>
        <v>0</v>
      </c>
      <c r="U50" s="553">
        <f t="shared" si="36"/>
        <v>0</v>
      </c>
      <c r="V50" s="201">
        <f>SUM(P50:U50)</f>
        <v>0</v>
      </c>
      <c r="W50" s="200">
        <f>O50+V50</f>
        <v>0</v>
      </c>
      <c r="X50" s="586">
        <f t="shared" si="1"/>
        <v>0</v>
      </c>
      <c r="Y50" s="553">
        <f t="shared" si="37"/>
        <v>0</v>
      </c>
      <c r="Z50" s="553">
        <f t="shared" si="37"/>
        <v>0</v>
      </c>
      <c r="AA50" s="200">
        <f>Y50+Z50</f>
        <v>0</v>
      </c>
      <c r="AB50" s="586">
        <f t="shared" si="2"/>
        <v>0</v>
      </c>
      <c r="AC50" s="553">
        <f t="shared" si="38"/>
        <v>0</v>
      </c>
      <c r="AD50" s="553">
        <f t="shared" si="38"/>
        <v>0</v>
      </c>
      <c r="AE50" s="200">
        <f>AC50+AD50</f>
        <v>0</v>
      </c>
      <c r="AF50" s="586">
        <f t="shared" si="27"/>
        <v>0</v>
      </c>
    </row>
    <row r="51" spans="1:32" ht="12" customHeight="1" outlineLevel="1">
      <c r="B51" s="319" t="s">
        <v>1667</v>
      </c>
      <c r="C51" s="320" t="s">
        <v>1668</v>
      </c>
      <c r="D51" s="198" t="e">
        <f>SUM(D52:D55)</f>
        <v>#REF!</v>
      </c>
      <c r="E51" s="198" t="e">
        <f t="shared" ref="E51:AA51" si="39">SUM(E52:E55)</f>
        <v>#REF!</v>
      </c>
      <c r="F51" s="198" t="e">
        <f t="shared" si="39"/>
        <v>#REF!</v>
      </c>
      <c r="G51" s="198" t="e">
        <f t="shared" si="39"/>
        <v>#REF!</v>
      </c>
      <c r="H51" s="198" t="e">
        <f t="shared" si="39"/>
        <v>#REF!</v>
      </c>
      <c r="I51" s="198">
        <f t="shared" si="39"/>
        <v>485.36210149742521</v>
      </c>
      <c r="J51" s="198">
        <f t="shared" si="39"/>
        <v>485.36210149742521</v>
      </c>
      <c r="K51" s="198">
        <f t="shared" si="39"/>
        <v>485.36210149742521</v>
      </c>
      <c r="L51" s="198">
        <f t="shared" si="39"/>
        <v>485.36210149742521</v>
      </c>
      <c r="M51" s="198">
        <f t="shared" si="39"/>
        <v>525.3621014974251</v>
      </c>
      <c r="N51" s="198">
        <f t="shared" si="39"/>
        <v>525.3621014974251</v>
      </c>
      <c r="O51" s="198">
        <f t="shared" si="39"/>
        <v>2992.1726089845511</v>
      </c>
      <c r="P51" s="198">
        <f t="shared" si="39"/>
        <v>525.3621014974251</v>
      </c>
      <c r="Q51" s="198">
        <f t="shared" si="39"/>
        <v>525.3621014974251</v>
      </c>
      <c r="R51" s="198">
        <f t="shared" si="39"/>
        <v>525.3621014974251</v>
      </c>
      <c r="S51" s="198">
        <f t="shared" si="39"/>
        <v>525.3621014974251</v>
      </c>
      <c r="T51" s="198">
        <f t="shared" si="39"/>
        <v>525.3621014974251</v>
      </c>
      <c r="U51" s="198">
        <f t="shared" si="39"/>
        <v>525.3621014974251</v>
      </c>
      <c r="V51" s="198">
        <f t="shared" si="39"/>
        <v>3152.1726089845506</v>
      </c>
      <c r="W51" s="198">
        <f t="shared" si="39"/>
        <v>6144.3452179691012</v>
      </c>
      <c r="X51" s="585" t="e">
        <f t="shared" si="1"/>
        <v>#REF!</v>
      </c>
      <c r="Y51" s="198" t="e">
        <f>SUM(Y52:Y55)</f>
        <v>#REF!</v>
      </c>
      <c r="Z51" s="198" t="e">
        <f>SUM(Z52:Z55)</f>
        <v>#REF!</v>
      </c>
      <c r="AA51" s="198" t="e">
        <f t="shared" si="39"/>
        <v>#REF!</v>
      </c>
      <c r="AB51" s="585" t="e">
        <f t="shared" si="2"/>
        <v>#REF!</v>
      </c>
      <c r="AC51" s="198" t="e">
        <f>SUM(AC52:AC55)</f>
        <v>#REF!</v>
      </c>
      <c r="AD51" s="198" t="e">
        <f>SUM(AD52:AD55)</f>
        <v>#REF!</v>
      </c>
      <c r="AE51" s="198" t="e">
        <f>SUM(AE52:AE55)</f>
        <v>#REF!</v>
      </c>
      <c r="AF51" s="585" t="e">
        <f t="shared" si="27"/>
        <v>#REF!</v>
      </c>
    </row>
    <row r="52" spans="1:32" ht="12" customHeight="1" outlineLevel="2">
      <c r="B52" s="321"/>
      <c r="C52" s="322" t="s">
        <v>1669</v>
      </c>
      <c r="D52" s="553" t="e">
        <f t="shared" ref="D52:G55" si="40">D140+D226+D312+D398+D484+D570</f>
        <v>#REF!</v>
      </c>
      <c r="E52" s="553" t="e">
        <f t="shared" si="40"/>
        <v>#REF!</v>
      </c>
      <c r="F52" s="553" t="e">
        <f t="shared" si="40"/>
        <v>#REF!</v>
      </c>
      <c r="G52" s="553" t="e">
        <f t="shared" si="40"/>
        <v>#REF!</v>
      </c>
      <c r="H52" s="198" t="e">
        <f>SUM(D52:G52)</f>
        <v>#REF!</v>
      </c>
      <c r="I52" s="553">
        <f t="shared" ref="I52:N55" si="41">I140+I226+I312+I398+I484+I570</f>
        <v>485.36210149742521</v>
      </c>
      <c r="J52" s="553">
        <f t="shared" si="41"/>
        <v>485.36210149742521</v>
      </c>
      <c r="K52" s="553">
        <f t="shared" si="41"/>
        <v>485.36210149742521</v>
      </c>
      <c r="L52" s="553">
        <f t="shared" si="41"/>
        <v>485.36210149742521</v>
      </c>
      <c r="M52" s="553">
        <f t="shared" si="41"/>
        <v>525.3621014974251</v>
      </c>
      <c r="N52" s="553">
        <f t="shared" si="41"/>
        <v>525.3621014974251</v>
      </c>
      <c r="O52" s="202">
        <f>SUM(I52:N52)</f>
        <v>2992.1726089845511</v>
      </c>
      <c r="P52" s="553">
        <f t="shared" ref="P52:U55" si="42">P140+P226+P312+P398+P484+P570</f>
        <v>525.3621014974251</v>
      </c>
      <c r="Q52" s="553">
        <f t="shared" si="42"/>
        <v>525.3621014974251</v>
      </c>
      <c r="R52" s="553">
        <f t="shared" si="42"/>
        <v>525.3621014974251</v>
      </c>
      <c r="S52" s="553">
        <f t="shared" si="42"/>
        <v>525.3621014974251</v>
      </c>
      <c r="T52" s="553">
        <f t="shared" si="42"/>
        <v>525.3621014974251</v>
      </c>
      <c r="U52" s="553">
        <f t="shared" si="42"/>
        <v>525.3621014974251</v>
      </c>
      <c r="V52" s="201">
        <f>SUM(P52:U52)</f>
        <v>3152.1726089845506</v>
      </c>
      <c r="W52" s="200">
        <f>O52+V52</f>
        <v>6144.3452179691012</v>
      </c>
      <c r="X52" s="586" t="e">
        <f t="shared" si="1"/>
        <v>#REF!</v>
      </c>
      <c r="Y52" s="553" t="e">
        <f t="shared" ref="Y52:Z55" si="43">Y140+Y226+Y312+Y398+Y484+Y570</f>
        <v>#REF!</v>
      </c>
      <c r="Z52" s="553" t="e">
        <f t="shared" si="43"/>
        <v>#REF!</v>
      </c>
      <c r="AA52" s="200" t="e">
        <f>Y52+Z52</f>
        <v>#REF!</v>
      </c>
      <c r="AB52" s="586" t="e">
        <f t="shared" si="2"/>
        <v>#REF!</v>
      </c>
      <c r="AC52" s="553" t="e">
        <f t="shared" ref="AC52:AD55" si="44">AC140+AC226+AC312+AC398+AC484+AC570</f>
        <v>#REF!</v>
      </c>
      <c r="AD52" s="553" t="e">
        <f t="shared" si="44"/>
        <v>#REF!</v>
      </c>
      <c r="AE52" s="200" t="e">
        <f>AC52+AD52</f>
        <v>#REF!</v>
      </c>
      <c r="AF52" s="586" t="e">
        <f t="shared" si="27"/>
        <v>#REF!</v>
      </c>
    </row>
    <row r="53" spans="1:32" s="144" customFormat="1" ht="13.5" customHeight="1" outlineLevel="2">
      <c r="A53" s="129"/>
      <c r="B53" s="321"/>
      <c r="C53" s="322" t="s">
        <v>1670</v>
      </c>
      <c r="D53" s="553">
        <f t="shared" si="40"/>
        <v>0</v>
      </c>
      <c r="E53" s="553">
        <f t="shared" si="40"/>
        <v>0</v>
      </c>
      <c r="F53" s="553">
        <f t="shared" si="40"/>
        <v>0</v>
      </c>
      <c r="G53" s="553">
        <f t="shared" si="40"/>
        <v>0</v>
      </c>
      <c r="H53" s="198">
        <f>SUM(D53:G53)</f>
        <v>0</v>
      </c>
      <c r="I53" s="553">
        <f t="shared" si="41"/>
        <v>0</v>
      </c>
      <c r="J53" s="553">
        <f t="shared" si="41"/>
        <v>0</v>
      </c>
      <c r="K53" s="553">
        <f t="shared" si="41"/>
        <v>0</v>
      </c>
      <c r="L53" s="553">
        <f t="shared" si="41"/>
        <v>0</v>
      </c>
      <c r="M53" s="553">
        <f t="shared" si="41"/>
        <v>0</v>
      </c>
      <c r="N53" s="553">
        <f t="shared" si="41"/>
        <v>0</v>
      </c>
      <c r="O53" s="202">
        <f>SUM(I53:N53)</f>
        <v>0</v>
      </c>
      <c r="P53" s="553">
        <f t="shared" si="42"/>
        <v>0</v>
      </c>
      <c r="Q53" s="553">
        <f t="shared" si="42"/>
        <v>0</v>
      </c>
      <c r="R53" s="553">
        <f t="shared" si="42"/>
        <v>0</v>
      </c>
      <c r="S53" s="553">
        <f t="shared" si="42"/>
        <v>0</v>
      </c>
      <c r="T53" s="553">
        <f t="shared" si="42"/>
        <v>0</v>
      </c>
      <c r="U53" s="553">
        <f t="shared" si="42"/>
        <v>0</v>
      </c>
      <c r="V53" s="201">
        <f>SUM(P53:U53)</f>
        <v>0</v>
      </c>
      <c r="W53" s="200">
        <f>O53+V53</f>
        <v>0</v>
      </c>
      <c r="X53" s="586">
        <f t="shared" si="1"/>
        <v>0</v>
      </c>
      <c r="Y53" s="553">
        <f t="shared" si="43"/>
        <v>0</v>
      </c>
      <c r="Z53" s="553">
        <f t="shared" si="43"/>
        <v>0</v>
      </c>
      <c r="AA53" s="200">
        <f>Y53+Z53</f>
        <v>0</v>
      </c>
      <c r="AB53" s="586">
        <f t="shared" si="2"/>
        <v>0</v>
      </c>
      <c r="AC53" s="553">
        <f t="shared" si="44"/>
        <v>0</v>
      </c>
      <c r="AD53" s="553">
        <f t="shared" si="44"/>
        <v>0</v>
      </c>
      <c r="AE53" s="200">
        <f>AC53+AD53</f>
        <v>0</v>
      </c>
      <c r="AF53" s="586">
        <f t="shared" si="27"/>
        <v>0</v>
      </c>
    </row>
    <row r="54" spans="1:32" ht="12" customHeight="1" outlineLevel="2">
      <c r="B54" s="321"/>
      <c r="C54" s="322" t="s">
        <v>1671</v>
      </c>
      <c r="D54" s="553">
        <f t="shared" si="40"/>
        <v>0</v>
      </c>
      <c r="E54" s="553">
        <f t="shared" si="40"/>
        <v>0</v>
      </c>
      <c r="F54" s="553">
        <f t="shared" si="40"/>
        <v>0</v>
      </c>
      <c r="G54" s="553">
        <f t="shared" si="40"/>
        <v>0</v>
      </c>
      <c r="H54" s="198">
        <f>SUM(D54:G54)</f>
        <v>0</v>
      </c>
      <c r="I54" s="553">
        <f t="shared" si="41"/>
        <v>0</v>
      </c>
      <c r="J54" s="553">
        <f t="shared" si="41"/>
        <v>0</v>
      </c>
      <c r="K54" s="553">
        <f t="shared" si="41"/>
        <v>0</v>
      </c>
      <c r="L54" s="553">
        <f t="shared" si="41"/>
        <v>0</v>
      </c>
      <c r="M54" s="553">
        <f t="shared" si="41"/>
        <v>0</v>
      </c>
      <c r="N54" s="553">
        <f t="shared" si="41"/>
        <v>0</v>
      </c>
      <c r="O54" s="202">
        <f>SUM(I54:N54)</f>
        <v>0</v>
      </c>
      <c r="P54" s="553">
        <f t="shared" si="42"/>
        <v>0</v>
      </c>
      <c r="Q54" s="553">
        <f t="shared" si="42"/>
        <v>0</v>
      </c>
      <c r="R54" s="553">
        <f t="shared" si="42"/>
        <v>0</v>
      </c>
      <c r="S54" s="553">
        <f t="shared" si="42"/>
        <v>0</v>
      </c>
      <c r="T54" s="553">
        <f t="shared" si="42"/>
        <v>0</v>
      </c>
      <c r="U54" s="553">
        <f t="shared" si="42"/>
        <v>0</v>
      </c>
      <c r="V54" s="201">
        <f>SUM(P54:U54)</f>
        <v>0</v>
      </c>
      <c r="W54" s="200">
        <f>O54+V54</f>
        <v>0</v>
      </c>
      <c r="X54" s="586">
        <f t="shared" si="1"/>
        <v>0</v>
      </c>
      <c r="Y54" s="553">
        <f t="shared" si="43"/>
        <v>0</v>
      </c>
      <c r="Z54" s="553">
        <f t="shared" si="43"/>
        <v>0</v>
      </c>
      <c r="AA54" s="200">
        <f>Y54+Z54</f>
        <v>0</v>
      </c>
      <c r="AB54" s="586">
        <f t="shared" si="2"/>
        <v>0</v>
      </c>
      <c r="AC54" s="553">
        <f t="shared" si="44"/>
        <v>0</v>
      </c>
      <c r="AD54" s="553">
        <f t="shared" si="44"/>
        <v>0</v>
      </c>
      <c r="AE54" s="200">
        <f>AC54+AD54</f>
        <v>0</v>
      </c>
      <c r="AF54" s="586">
        <f t="shared" si="27"/>
        <v>0</v>
      </c>
    </row>
    <row r="55" spans="1:32" ht="12" customHeight="1" outlineLevel="2">
      <c r="B55" s="321"/>
      <c r="C55" s="322" t="s">
        <v>1638</v>
      </c>
      <c r="D55" s="553">
        <f t="shared" si="40"/>
        <v>0</v>
      </c>
      <c r="E55" s="553">
        <f t="shared" si="40"/>
        <v>0</v>
      </c>
      <c r="F55" s="553">
        <f t="shared" si="40"/>
        <v>0</v>
      </c>
      <c r="G55" s="553">
        <f t="shared" si="40"/>
        <v>0</v>
      </c>
      <c r="H55" s="198">
        <f>SUM(D55:G55)</f>
        <v>0</v>
      </c>
      <c r="I55" s="553">
        <f t="shared" si="41"/>
        <v>0</v>
      </c>
      <c r="J55" s="553">
        <f t="shared" si="41"/>
        <v>0</v>
      </c>
      <c r="K55" s="553">
        <f t="shared" si="41"/>
        <v>0</v>
      </c>
      <c r="L55" s="553">
        <f t="shared" si="41"/>
        <v>0</v>
      </c>
      <c r="M55" s="553">
        <f t="shared" si="41"/>
        <v>0</v>
      </c>
      <c r="N55" s="553">
        <f t="shared" si="41"/>
        <v>0</v>
      </c>
      <c r="O55" s="202">
        <f>SUM(I55:N55)</f>
        <v>0</v>
      </c>
      <c r="P55" s="553">
        <f t="shared" si="42"/>
        <v>0</v>
      </c>
      <c r="Q55" s="553">
        <f t="shared" si="42"/>
        <v>0</v>
      </c>
      <c r="R55" s="553">
        <f t="shared" si="42"/>
        <v>0</v>
      </c>
      <c r="S55" s="553">
        <f t="shared" si="42"/>
        <v>0</v>
      </c>
      <c r="T55" s="553">
        <f t="shared" si="42"/>
        <v>0</v>
      </c>
      <c r="U55" s="553">
        <f t="shared" si="42"/>
        <v>0</v>
      </c>
      <c r="V55" s="201">
        <f>SUM(P55:U55)</f>
        <v>0</v>
      </c>
      <c r="W55" s="200">
        <f>O55+V55</f>
        <v>0</v>
      </c>
      <c r="X55" s="586">
        <f t="shared" si="1"/>
        <v>0</v>
      </c>
      <c r="Y55" s="553">
        <f t="shared" si="43"/>
        <v>0</v>
      </c>
      <c r="Z55" s="553">
        <f t="shared" si="43"/>
        <v>0</v>
      </c>
      <c r="AA55" s="200">
        <f>Y55+Z55</f>
        <v>0</v>
      </c>
      <c r="AB55" s="586">
        <f t="shared" si="2"/>
        <v>0</v>
      </c>
      <c r="AC55" s="553">
        <f t="shared" si="44"/>
        <v>0</v>
      </c>
      <c r="AD55" s="553">
        <f t="shared" si="44"/>
        <v>0</v>
      </c>
      <c r="AE55" s="200">
        <f>AC55+AD55</f>
        <v>0</v>
      </c>
      <c r="AF55" s="586">
        <f t="shared" si="27"/>
        <v>0</v>
      </c>
    </row>
    <row r="56" spans="1:32" ht="12" customHeight="1" outlineLevel="1">
      <c r="B56" s="142" t="s">
        <v>1672</v>
      </c>
      <c r="C56" s="143" t="s">
        <v>1673</v>
      </c>
      <c r="D56" s="198" t="e">
        <f>SUM(D57:D61)</f>
        <v>#REF!</v>
      </c>
      <c r="E56" s="198" t="e">
        <f t="shared" ref="E56:W56" si="45">SUM(E57:E61)</f>
        <v>#REF!</v>
      </c>
      <c r="F56" s="198" t="e">
        <f t="shared" si="45"/>
        <v>#REF!</v>
      </c>
      <c r="G56" s="198" t="e">
        <f t="shared" si="45"/>
        <v>#REF!</v>
      </c>
      <c r="H56" s="198" t="e">
        <f t="shared" si="45"/>
        <v>#REF!</v>
      </c>
      <c r="I56" s="198">
        <f t="shared" si="45"/>
        <v>176.36507266846289</v>
      </c>
      <c r="J56" s="198">
        <f t="shared" si="45"/>
        <v>176.36507266846289</v>
      </c>
      <c r="K56" s="198">
        <f t="shared" si="45"/>
        <v>176.36507266846289</v>
      </c>
      <c r="L56" s="198">
        <f t="shared" si="45"/>
        <v>176.36507266846289</v>
      </c>
      <c r="M56" s="198">
        <f t="shared" si="45"/>
        <v>176.36507266846289</v>
      </c>
      <c r="N56" s="198">
        <f t="shared" si="45"/>
        <v>176.36507266846289</v>
      </c>
      <c r="O56" s="198">
        <f t="shared" si="45"/>
        <v>1058.1904360107774</v>
      </c>
      <c r="P56" s="198">
        <f t="shared" si="45"/>
        <v>176.36507266846289</v>
      </c>
      <c r="Q56" s="198">
        <f t="shared" si="45"/>
        <v>176.36507266846289</v>
      </c>
      <c r="R56" s="198">
        <f t="shared" si="45"/>
        <v>176.36507266846289</v>
      </c>
      <c r="S56" s="198">
        <f t="shared" si="45"/>
        <v>176.36507266846289</v>
      </c>
      <c r="T56" s="198">
        <f t="shared" si="45"/>
        <v>176.36507266846289</v>
      </c>
      <c r="U56" s="198">
        <f t="shared" si="45"/>
        <v>176.36507266846289</v>
      </c>
      <c r="V56" s="198">
        <f t="shared" si="45"/>
        <v>1058.1904360107774</v>
      </c>
      <c r="W56" s="198">
        <f t="shared" si="45"/>
        <v>2116.3808720215548</v>
      </c>
      <c r="X56" s="585" t="e">
        <f t="shared" si="1"/>
        <v>#REF!</v>
      </c>
      <c r="Y56" s="198" t="e">
        <f>SUM(Y57:Y61)</f>
        <v>#REF!</v>
      </c>
      <c r="Z56" s="198" t="e">
        <f>SUM(Z57:Z61)</f>
        <v>#REF!</v>
      </c>
      <c r="AA56" s="198" t="e">
        <f>SUM(AA57:AA61)</f>
        <v>#REF!</v>
      </c>
      <c r="AB56" s="585" t="e">
        <f t="shared" si="2"/>
        <v>#REF!</v>
      </c>
      <c r="AC56" s="198" t="e">
        <f>SUM(AC57:AC61)</f>
        <v>#REF!</v>
      </c>
      <c r="AD56" s="198" t="e">
        <f>SUM(AD57:AD61)</f>
        <v>#REF!</v>
      </c>
      <c r="AE56" s="198" t="e">
        <f>SUM(AE57:AE61)</f>
        <v>#REF!</v>
      </c>
      <c r="AF56" s="585" t="e">
        <f t="shared" si="27"/>
        <v>#REF!</v>
      </c>
    </row>
    <row r="57" spans="1:32" ht="12" customHeight="1" outlineLevel="2">
      <c r="B57" s="145"/>
      <c r="C57" s="248" t="s">
        <v>717</v>
      </c>
      <c r="D57" s="553" t="e">
        <f t="shared" ref="D57:G61" si="46">D145+D231+D317+D403+D489+D575</f>
        <v>#REF!</v>
      </c>
      <c r="E57" s="553" t="e">
        <f t="shared" si="46"/>
        <v>#REF!</v>
      </c>
      <c r="F57" s="553" t="e">
        <f t="shared" si="46"/>
        <v>#REF!</v>
      </c>
      <c r="G57" s="553" t="e">
        <f t="shared" si="46"/>
        <v>#REF!</v>
      </c>
      <c r="H57" s="198" t="e">
        <f>SUM(D57:G57)</f>
        <v>#REF!</v>
      </c>
      <c r="I57" s="553">
        <f t="shared" ref="I57:N61" si="47">I145+I231+I317+I403+I489+I575</f>
        <v>176.36507266846289</v>
      </c>
      <c r="J57" s="553">
        <f t="shared" si="47"/>
        <v>176.36507266846289</v>
      </c>
      <c r="K57" s="553">
        <f t="shared" si="47"/>
        <v>176.36507266846289</v>
      </c>
      <c r="L57" s="553">
        <f t="shared" si="47"/>
        <v>176.36507266846289</v>
      </c>
      <c r="M57" s="553">
        <f t="shared" si="47"/>
        <v>176.36507266846289</v>
      </c>
      <c r="N57" s="553">
        <f t="shared" si="47"/>
        <v>176.36507266846289</v>
      </c>
      <c r="O57" s="202">
        <f>SUM(I57:N57)</f>
        <v>1058.1904360107774</v>
      </c>
      <c r="P57" s="553">
        <f t="shared" ref="P57:U61" si="48">P145+P231+P317+P403+P489+P575</f>
        <v>176.36507266846289</v>
      </c>
      <c r="Q57" s="553">
        <f t="shared" si="48"/>
        <v>176.36507266846289</v>
      </c>
      <c r="R57" s="553">
        <f t="shared" si="48"/>
        <v>176.36507266846289</v>
      </c>
      <c r="S57" s="553">
        <f t="shared" si="48"/>
        <v>176.36507266846289</v>
      </c>
      <c r="T57" s="553">
        <f t="shared" si="48"/>
        <v>176.36507266846289</v>
      </c>
      <c r="U57" s="553">
        <f t="shared" si="48"/>
        <v>176.36507266846289</v>
      </c>
      <c r="V57" s="201">
        <f>SUM(P57:U57)</f>
        <v>1058.1904360107774</v>
      </c>
      <c r="W57" s="200">
        <f>O57+V57</f>
        <v>2116.3808720215548</v>
      </c>
      <c r="X57" s="586" t="e">
        <f t="shared" si="1"/>
        <v>#REF!</v>
      </c>
      <c r="Y57" s="553" t="e">
        <f t="shared" ref="Y57:Z61" si="49">Y145+Y231+Y317+Y403+Y489+Y575</f>
        <v>#REF!</v>
      </c>
      <c r="Z57" s="553" t="e">
        <f t="shared" si="49"/>
        <v>#REF!</v>
      </c>
      <c r="AA57" s="200" t="e">
        <f>Y57+Z57</f>
        <v>#REF!</v>
      </c>
      <c r="AB57" s="586" t="e">
        <f t="shared" si="2"/>
        <v>#REF!</v>
      </c>
      <c r="AC57" s="553" t="e">
        <f t="shared" ref="AC57:AD61" si="50">AC145+AC231+AC317+AC403+AC489+AC575</f>
        <v>#REF!</v>
      </c>
      <c r="AD57" s="553" t="e">
        <f t="shared" si="50"/>
        <v>#REF!</v>
      </c>
      <c r="AE57" s="200" t="e">
        <f>AC57+AD57</f>
        <v>#REF!</v>
      </c>
      <c r="AF57" s="586" t="e">
        <f t="shared" si="27"/>
        <v>#REF!</v>
      </c>
    </row>
    <row r="58" spans="1:32" ht="12" customHeight="1" outlineLevel="2">
      <c r="B58" s="145"/>
      <c r="C58" s="146" t="s">
        <v>1674</v>
      </c>
      <c r="D58" s="553">
        <f t="shared" si="46"/>
        <v>0</v>
      </c>
      <c r="E58" s="553">
        <f t="shared" si="46"/>
        <v>0</v>
      </c>
      <c r="F58" s="553">
        <f t="shared" si="46"/>
        <v>0</v>
      </c>
      <c r="G58" s="553">
        <f t="shared" si="46"/>
        <v>0</v>
      </c>
      <c r="H58" s="198">
        <f>SUM(D58:G58)</f>
        <v>0</v>
      </c>
      <c r="I58" s="553">
        <f t="shared" si="47"/>
        <v>0</v>
      </c>
      <c r="J58" s="553">
        <f t="shared" si="47"/>
        <v>0</v>
      </c>
      <c r="K58" s="553">
        <f t="shared" si="47"/>
        <v>0</v>
      </c>
      <c r="L58" s="553">
        <f t="shared" si="47"/>
        <v>0</v>
      </c>
      <c r="M58" s="553">
        <f t="shared" si="47"/>
        <v>0</v>
      </c>
      <c r="N58" s="553">
        <f t="shared" si="47"/>
        <v>0</v>
      </c>
      <c r="O58" s="202">
        <f>SUM(I58:N58)</f>
        <v>0</v>
      </c>
      <c r="P58" s="553">
        <f t="shared" si="48"/>
        <v>0</v>
      </c>
      <c r="Q58" s="553">
        <f t="shared" si="48"/>
        <v>0</v>
      </c>
      <c r="R58" s="553">
        <f t="shared" si="48"/>
        <v>0</v>
      </c>
      <c r="S58" s="553">
        <f t="shared" si="48"/>
        <v>0</v>
      </c>
      <c r="T58" s="553">
        <f t="shared" si="48"/>
        <v>0</v>
      </c>
      <c r="U58" s="553">
        <f t="shared" si="48"/>
        <v>0</v>
      </c>
      <c r="V58" s="201">
        <f>SUM(P58:U58)</f>
        <v>0</v>
      </c>
      <c r="W58" s="200">
        <f>O58+V58</f>
        <v>0</v>
      </c>
      <c r="X58" s="586">
        <f t="shared" si="1"/>
        <v>0</v>
      </c>
      <c r="Y58" s="553">
        <f t="shared" si="49"/>
        <v>0</v>
      </c>
      <c r="Z58" s="553">
        <f t="shared" si="49"/>
        <v>0</v>
      </c>
      <c r="AA58" s="200">
        <f>Y58+Z58</f>
        <v>0</v>
      </c>
      <c r="AB58" s="586">
        <f t="shared" si="2"/>
        <v>0</v>
      </c>
      <c r="AC58" s="553">
        <f t="shared" si="50"/>
        <v>0</v>
      </c>
      <c r="AD58" s="553">
        <f t="shared" si="50"/>
        <v>0</v>
      </c>
      <c r="AE58" s="200">
        <f>AC58+AD58</f>
        <v>0</v>
      </c>
      <c r="AF58" s="586">
        <f t="shared" si="27"/>
        <v>0</v>
      </c>
    </row>
    <row r="59" spans="1:32" ht="11.25" customHeight="1" outlineLevel="2">
      <c r="B59" s="145"/>
      <c r="C59" s="248" t="s">
        <v>1675</v>
      </c>
      <c r="D59" s="553">
        <f t="shared" si="46"/>
        <v>0</v>
      </c>
      <c r="E59" s="553">
        <f t="shared" si="46"/>
        <v>0</v>
      </c>
      <c r="F59" s="553">
        <f t="shared" si="46"/>
        <v>0</v>
      </c>
      <c r="G59" s="553">
        <f t="shared" si="46"/>
        <v>0</v>
      </c>
      <c r="H59" s="198">
        <f>SUM(D59:G59)</f>
        <v>0</v>
      </c>
      <c r="I59" s="553">
        <f t="shared" si="47"/>
        <v>0</v>
      </c>
      <c r="J59" s="553">
        <f t="shared" si="47"/>
        <v>0</v>
      </c>
      <c r="K59" s="553">
        <f t="shared" si="47"/>
        <v>0</v>
      </c>
      <c r="L59" s="553">
        <f t="shared" si="47"/>
        <v>0</v>
      </c>
      <c r="M59" s="553">
        <f t="shared" si="47"/>
        <v>0</v>
      </c>
      <c r="N59" s="553">
        <f t="shared" si="47"/>
        <v>0</v>
      </c>
      <c r="O59" s="202">
        <f>SUM(I59:N59)</f>
        <v>0</v>
      </c>
      <c r="P59" s="553">
        <f t="shared" si="48"/>
        <v>0</v>
      </c>
      <c r="Q59" s="553">
        <f t="shared" si="48"/>
        <v>0</v>
      </c>
      <c r="R59" s="553">
        <f t="shared" si="48"/>
        <v>0</v>
      </c>
      <c r="S59" s="553">
        <f t="shared" si="48"/>
        <v>0</v>
      </c>
      <c r="T59" s="553">
        <f t="shared" si="48"/>
        <v>0</v>
      </c>
      <c r="U59" s="553">
        <f t="shared" si="48"/>
        <v>0</v>
      </c>
      <c r="V59" s="201">
        <f>SUM(P59:U59)</f>
        <v>0</v>
      </c>
      <c r="W59" s="200">
        <f>O59+V59</f>
        <v>0</v>
      </c>
      <c r="X59" s="586">
        <f t="shared" si="1"/>
        <v>0</v>
      </c>
      <c r="Y59" s="553">
        <f t="shared" si="49"/>
        <v>0</v>
      </c>
      <c r="Z59" s="553">
        <f t="shared" si="49"/>
        <v>0</v>
      </c>
      <c r="AA59" s="200">
        <f>Y59+Z59</f>
        <v>0</v>
      </c>
      <c r="AB59" s="586">
        <f t="shared" si="2"/>
        <v>0</v>
      </c>
      <c r="AC59" s="553">
        <f t="shared" si="50"/>
        <v>0</v>
      </c>
      <c r="AD59" s="553">
        <f t="shared" si="50"/>
        <v>0</v>
      </c>
      <c r="AE59" s="200">
        <f>AC59+AD59</f>
        <v>0</v>
      </c>
      <c r="AF59" s="586">
        <f t="shared" si="27"/>
        <v>0</v>
      </c>
    </row>
    <row r="60" spans="1:32" ht="12" customHeight="1" outlineLevel="2">
      <c r="B60" s="145"/>
      <c r="C60" s="146" t="s">
        <v>1676</v>
      </c>
      <c r="D60" s="553">
        <f t="shared" si="46"/>
        <v>0</v>
      </c>
      <c r="E60" s="553">
        <f t="shared" si="46"/>
        <v>0</v>
      </c>
      <c r="F60" s="553">
        <f t="shared" si="46"/>
        <v>0</v>
      </c>
      <c r="G60" s="553">
        <f t="shared" si="46"/>
        <v>0</v>
      </c>
      <c r="H60" s="198">
        <f>SUM(D60:G60)</f>
        <v>0</v>
      </c>
      <c r="I60" s="553">
        <f t="shared" si="47"/>
        <v>0</v>
      </c>
      <c r="J60" s="553">
        <f t="shared" si="47"/>
        <v>0</v>
      </c>
      <c r="K60" s="553">
        <f t="shared" si="47"/>
        <v>0</v>
      </c>
      <c r="L60" s="553">
        <f t="shared" si="47"/>
        <v>0</v>
      </c>
      <c r="M60" s="553">
        <f t="shared" si="47"/>
        <v>0</v>
      </c>
      <c r="N60" s="553">
        <f t="shared" si="47"/>
        <v>0</v>
      </c>
      <c r="O60" s="202">
        <f>SUM(I60:N60)</f>
        <v>0</v>
      </c>
      <c r="P60" s="553">
        <f t="shared" si="48"/>
        <v>0</v>
      </c>
      <c r="Q60" s="553">
        <f t="shared" si="48"/>
        <v>0</v>
      </c>
      <c r="R60" s="553">
        <f t="shared" si="48"/>
        <v>0</v>
      </c>
      <c r="S60" s="553">
        <f t="shared" si="48"/>
        <v>0</v>
      </c>
      <c r="T60" s="553">
        <f t="shared" si="48"/>
        <v>0</v>
      </c>
      <c r="U60" s="553">
        <f t="shared" si="48"/>
        <v>0</v>
      </c>
      <c r="V60" s="201">
        <f>SUM(P60:U60)</f>
        <v>0</v>
      </c>
      <c r="W60" s="200">
        <f>O60+V60</f>
        <v>0</v>
      </c>
      <c r="X60" s="586">
        <f t="shared" si="1"/>
        <v>0</v>
      </c>
      <c r="Y60" s="553">
        <f t="shared" si="49"/>
        <v>0</v>
      </c>
      <c r="Z60" s="553">
        <f t="shared" si="49"/>
        <v>0</v>
      </c>
      <c r="AA60" s="200">
        <f>Y60+Z60</f>
        <v>0</v>
      </c>
      <c r="AB60" s="586">
        <f t="shared" si="2"/>
        <v>0</v>
      </c>
      <c r="AC60" s="553">
        <f t="shared" si="50"/>
        <v>0</v>
      </c>
      <c r="AD60" s="553">
        <f t="shared" si="50"/>
        <v>0</v>
      </c>
      <c r="AE60" s="200">
        <f>AC60+AD60</f>
        <v>0</v>
      </c>
      <c r="AF60" s="586">
        <f t="shared" si="27"/>
        <v>0</v>
      </c>
    </row>
    <row r="61" spans="1:32" ht="12" customHeight="1" outlineLevel="2">
      <c r="B61" s="145"/>
      <c r="C61" s="146" t="s">
        <v>1662</v>
      </c>
      <c r="D61" s="553">
        <f t="shared" si="46"/>
        <v>0</v>
      </c>
      <c r="E61" s="553">
        <f t="shared" si="46"/>
        <v>0</v>
      </c>
      <c r="F61" s="553">
        <f t="shared" si="46"/>
        <v>0</v>
      </c>
      <c r="G61" s="553">
        <f t="shared" si="46"/>
        <v>0</v>
      </c>
      <c r="H61" s="198">
        <f>SUM(D61:G61)</f>
        <v>0</v>
      </c>
      <c r="I61" s="553">
        <f t="shared" si="47"/>
        <v>0</v>
      </c>
      <c r="J61" s="553">
        <f t="shared" si="47"/>
        <v>0</v>
      </c>
      <c r="K61" s="553">
        <f t="shared" si="47"/>
        <v>0</v>
      </c>
      <c r="L61" s="553">
        <f t="shared" si="47"/>
        <v>0</v>
      </c>
      <c r="M61" s="553">
        <f t="shared" si="47"/>
        <v>0</v>
      </c>
      <c r="N61" s="553">
        <f t="shared" si="47"/>
        <v>0</v>
      </c>
      <c r="O61" s="202">
        <f>SUM(I61:N61)</f>
        <v>0</v>
      </c>
      <c r="P61" s="553">
        <f t="shared" si="48"/>
        <v>0</v>
      </c>
      <c r="Q61" s="553">
        <f t="shared" si="48"/>
        <v>0</v>
      </c>
      <c r="R61" s="553">
        <f t="shared" si="48"/>
        <v>0</v>
      </c>
      <c r="S61" s="553">
        <f t="shared" si="48"/>
        <v>0</v>
      </c>
      <c r="T61" s="553">
        <f t="shared" si="48"/>
        <v>0</v>
      </c>
      <c r="U61" s="553">
        <f t="shared" si="48"/>
        <v>0</v>
      </c>
      <c r="V61" s="201">
        <f>SUM(P61:U61)</f>
        <v>0</v>
      </c>
      <c r="W61" s="200">
        <f>O61+V61</f>
        <v>0</v>
      </c>
      <c r="X61" s="586">
        <f t="shared" si="1"/>
        <v>0</v>
      </c>
      <c r="Y61" s="553">
        <f t="shared" si="49"/>
        <v>0</v>
      </c>
      <c r="Z61" s="553">
        <f t="shared" si="49"/>
        <v>0</v>
      </c>
      <c r="AA61" s="200">
        <f>Y61+Z61</f>
        <v>0</v>
      </c>
      <c r="AB61" s="586">
        <f t="shared" si="2"/>
        <v>0</v>
      </c>
      <c r="AC61" s="553">
        <f t="shared" si="50"/>
        <v>0</v>
      </c>
      <c r="AD61" s="553">
        <f t="shared" si="50"/>
        <v>0</v>
      </c>
      <c r="AE61" s="200">
        <f>AC61+AD61</f>
        <v>0</v>
      </c>
      <c r="AF61" s="586">
        <f t="shared" si="27"/>
        <v>0</v>
      </c>
    </row>
    <row r="62" spans="1:32" ht="12" customHeight="1" outlineLevel="1">
      <c r="B62" s="147" t="s">
        <v>1677</v>
      </c>
      <c r="C62" s="147" t="s">
        <v>1678</v>
      </c>
      <c r="D62" s="198">
        <f>SUM(D63:D65)</f>
        <v>0</v>
      </c>
      <c r="E62" s="198">
        <f t="shared" ref="E62:W62" si="51">SUM(E63:E65)</f>
        <v>0</v>
      </c>
      <c r="F62" s="198">
        <f t="shared" si="51"/>
        <v>0</v>
      </c>
      <c r="G62" s="198">
        <f t="shared" si="51"/>
        <v>0</v>
      </c>
      <c r="H62" s="198">
        <f t="shared" si="51"/>
        <v>0</v>
      </c>
      <c r="I62" s="198">
        <f t="shared" si="51"/>
        <v>0</v>
      </c>
      <c r="J62" s="198">
        <f t="shared" si="51"/>
        <v>0</v>
      </c>
      <c r="K62" s="198">
        <f t="shared" si="51"/>
        <v>0</v>
      </c>
      <c r="L62" s="198">
        <f t="shared" si="51"/>
        <v>0</v>
      </c>
      <c r="M62" s="198">
        <f t="shared" si="51"/>
        <v>0</v>
      </c>
      <c r="N62" s="198">
        <f t="shared" si="51"/>
        <v>0</v>
      </c>
      <c r="O62" s="198">
        <f t="shared" si="51"/>
        <v>0</v>
      </c>
      <c r="P62" s="198">
        <f t="shared" si="51"/>
        <v>0</v>
      </c>
      <c r="Q62" s="198">
        <f t="shared" si="51"/>
        <v>0</v>
      </c>
      <c r="R62" s="198">
        <f t="shared" si="51"/>
        <v>0</v>
      </c>
      <c r="S62" s="198">
        <f t="shared" si="51"/>
        <v>0</v>
      </c>
      <c r="T62" s="198">
        <f t="shared" si="51"/>
        <v>0</v>
      </c>
      <c r="U62" s="198">
        <f t="shared" si="51"/>
        <v>0</v>
      </c>
      <c r="V62" s="198">
        <f t="shared" si="51"/>
        <v>0</v>
      </c>
      <c r="W62" s="198">
        <f t="shared" si="51"/>
        <v>0</v>
      </c>
      <c r="X62" s="585">
        <f t="shared" si="1"/>
        <v>0</v>
      </c>
      <c r="Y62" s="198">
        <f>SUM(Y63:Y65)</f>
        <v>0</v>
      </c>
      <c r="Z62" s="198">
        <f>SUM(Z63:Z65)</f>
        <v>0</v>
      </c>
      <c r="AA62" s="198">
        <f>SUM(AA63:AA65)</f>
        <v>0</v>
      </c>
      <c r="AB62" s="585">
        <f t="shared" si="2"/>
        <v>0</v>
      </c>
      <c r="AC62" s="198">
        <f>SUM(AC63:AC65)</f>
        <v>0</v>
      </c>
      <c r="AD62" s="198">
        <f>SUM(AD63:AD65)</f>
        <v>0</v>
      </c>
      <c r="AE62" s="198">
        <f>SUM(AE63:AE65)</f>
        <v>0</v>
      </c>
      <c r="AF62" s="585">
        <f t="shared" si="27"/>
        <v>0</v>
      </c>
    </row>
    <row r="63" spans="1:32" ht="13.5" customHeight="1" outlineLevel="2">
      <c r="A63" s="177"/>
      <c r="B63" s="145"/>
      <c r="C63" s="146" t="s">
        <v>741</v>
      </c>
      <c r="D63" s="553">
        <f t="shared" ref="D63:G65" si="52">D151+D237+D323+D409+D495+D581</f>
        <v>0</v>
      </c>
      <c r="E63" s="553">
        <f t="shared" si="52"/>
        <v>0</v>
      </c>
      <c r="F63" s="553">
        <f t="shared" si="52"/>
        <v>0</v>
      </c>
      <c r="G63" s="553">
        <f t="shared" si="52"/>
        <v>0</v>
      </c>
      <c r="H63" s="198">
        <f>SUM(D63:G63)</f>
        <v>0</v>
      </c>
      <c r="I63" s="553">
        <f t="shared" ref="I63:N65" si="53">I151+I237+I323+I409+I495+I581</f>
        <v>0</v>
      </c>
      <c r="J63" s="553">
        <f t="shared" si="53"/>
        <v>0</v>
      </c>
      <c r="K63" s="553">
        <f t="shared" si="53"/>
        <v>0</v>
      </c>
      <c r="L63" s="553">
        <f t="shared" si="53"/>
        <v>0</v>
      </c>
      <c r="M63" s="553">
        <f t="shared" si="53"/>
        <v>0</v>
      </c>
      <c r="N63" s="553">
        <f t="shared" si="53"/>
        <v>0</v>
      </c>
      <c r="O63" s="202">
        <f>SUM(I63:N63)</f>
        <v>0</v>
      </c>
      <c r="P63" s="553">
        <f t="shared" ref="P63:U65" si="54">P151+P237+P323+P409+P495+P581</f>
        <v>0</v>
      </c>
      <c r="Q63" s="553">
        <f t="shared" si="54"/>
        <v>0</v>
      </c>
      <c r="R63" s="553">
        <f t="shared" si="54"/>
        <v>0</v>
      </c>
      <c r="S63" s="553">
        <f t="shared" si="54"/>
        <v>0</v>
      </c>
      <c r="T63" s="553">
        <f t="shared" si="54"/>
        <v>0</v>
      </c>
      <c r="U63" s="553">
        <f t="shared" si="54"/>
        <v>0</v>
      </c>
      <c r="V63" s="201">
        <f>SUM(P63:U63)</f>
        <v>0</v>
      </c>
      <c r="W63" s="200">
        <f>O63+V63</f>
        <v>0</v>
      </c>
      <c r="X63" s="586">
        <f t="shared" si="1"/>
        <v>0</v>
      </c>
      <c r="Y63" s="553">
        <f t="shared" ref="Y63:Z65" si="55">Y151+Y237+Y323+Y409+Y495+Y581</f>
        <v>0</v>
      </c>
      <c r="Z63" s="553">
        <f t="shared" si="55"/>
        <v>0</v>
      </c>
      <c r="AA63" s="200">
        <f>Y63+Z63</f>
        <v>0</v>
      </c>
      <c r="AB63" s="586">
        <f t="shared" si="2"/>
        <v>0</v>
      </c>
      <c r="AC63" s="553">
        <f t="shared" ref="AC63:AD65" si="56">AC151+AC237+AC323+AC409+AC495+AC581</f>
        <v>0</v>
      </c>
      <c r="AD63" s="553">
        <f t="shared" si="56"/>
        <v>0</v>
      </c>
      <c r="AE63" s="200">
        <f>AC63+AD63</f>
        <v>0</v>
      </c>
      <c r="AF63" s="586">
        <f t="shared" si="27"/>
        <v>0</v>
      </c>
    </row>
    <row r="64" spans="1:32" ht="13.5" customHeight="1" outlineLevel="2">
      <c r="A64" s="177"/>
      <c r="B64" s="145"/>
      <c r="C64" s="146" t="s">
        <v>1679</v>
      </c>
      <c r="D64" s="553">
        <f t="shared" si="52"/>
        <v>0</v>
      </c>
      <c r="E64" s="553">
        <f t="shared" si="52"/>
        <v>0</v>
      </c>
      <c r="F64" s="553">
        <f t="shared" si="52"/>
        <v>0</v>
      </c>
      <c r="G64" s="553">
        <f t="shared" si="52"/>
        <v>0</v>
      </c>
      <c r="H64" s="198">
        <f>SUM(D64:G64)</f>
        <v>0</v>
      </c>
      <c r="I64" s="553">
        <f t="shared" si="53"/>
        <v>0</v>
      </c>
      <c r="J64" s="553">
        <f t="shared" si="53"/>
        <v>0</v>
      </c>
      <c r="K64" s="553">
        <f t="shared" si="53"/>
        <v>0</v>
      </c>
      <c r="L64" s="553">
        <f t="shared" si="53"/>
        <v>0</v>
      </c>
      <c r="M64" s="553">
        <f t="shared" si="53"/>
        <v>0</v>
      </c>
      <c r="N64" s="553">
        <f t="shared" si="53"/>
        <v>0</v>
      </c>
      <c r="O64" s="202">
        <f>SUM(I64:N64)</f>
        <v>0</v>
      </c>
      <c r="P64" s="553">
        <f t="shared" si="54"/>
        <v>0</v>
      </c>
      <c r="Q64" s="553">
        <f t="shared" si="54"/>
        <v>0</v>
      </c>
      <c r="R64" s="553">
        <f t="shared" si="54"/>
        <v>0</v>
      </c>
      <c r="S64" s="553">
        <f t="shared" si="54"/>
        <v>0</v>
      </c>
      <c r="T64" s="553">
        <f t="shared" si="54"/>
        <v>0</v>
      </c>
      <c r="U64" s="553">
        <f t="shared" si="54"/>
        <v>0</v>
      </c>
      <c r="V64" s="201">
        <f>SUM(P64:U64)</f>
        <v>0</v>
      </c>
      <c r="W64" s="200">
        <f>O64+V64</f>
        <v>0</v>
      </c>
      <c r="X64" s="586">
        <f t="shared" si="1"/>
        <v>0</v>
      </c>
      <c r="Y64" s="553">
        <f t="shared" si="55"/>
        <v>0</v>
      </c>
      <c r="Z64" s="553">
        <f t="shared" si="55"/>
        <v>0</v>
      </c>
      <c r="AA64" s="200">
        <f>Y64+Z64</f>
        <v>0</v>
      </c>
      <c r="AB64" s="586">
        <f t="shared" si="2"/>
        <v>0</v>
      </c>
      <c r="AC64" s="553">
        <f t="shared" si="56"/>
        <v>0</v>
      </c>
      <c r="AD64" s="553">
        <f t="shared" si="56"/>
        <v>0</v>
      </c>
      <c r="AE64" s="200">
        <f>AC64+AD64</f>
        <v>0</v>
      </c>
      <c r="AF64" s="586">
        <f t="shared" si="27"/>
        <v>0</v>
      </c>
    </row>
    <row r="65" spans="2:32" ht="13.5" customHeight="1" outlineLevel="2">
      <c r="B65" s="145"/>
      <c r="C65" s="146" t="s">
        <v>1638</v>
      </c>
      <c r="D65" s="553">
        <f t="shared" si="52"/>
        <v>0</v>
      </c>
      <c r="E65" s="553">
        <f t="shared" si="52"/>
        <v>0</v>
      </c>
      <c r="F65" s="553">
        <f t="shared" si="52"/>
        <v>0</v>
      </c>
      <c r="G65" s="553">
        <f t="shared" si="52"/>
        <v>0</v>
      </c>
      <c r="H65" s="198">
        <f>SUM(D65:G65)</f>
        <v>0</v>
      </c>
      <c r="I65" s="553">
        <f t="shared" si="53"/>
        <v>0</v>
      </c>
      <c r="J65" s="553">
        <f t="shared" si="53"/>
        <v>0</v>
      </c>
      <c r="K65" s="553">
        <f t="shared" si="53"/>
        <v>0</v>
      </c>
      <c r="L65" s="553">
        <f t="shared" si="53"/>
        <v>0</v>
      </c>
      <c r="M65" s="553">
        <f t="shared" si="53"/>
        <v>0</v>
      </c>
      <c r="N65" s="553">
        <f t="shared" si="53"/>
        <v>0</v>
      </c>
      <c r="O65" s="202">
        <f>SUM(I65:N65)</f>
        <v>0</v>
      </c>
      <c r="P65" s="553">
        <f t="shared" si="54"/>
        <v>0</v>
      </c>
      <c r="Q65" s="553">
        <f t="shared" si="54"/>
        <v>0</v>
      </c>
      <c r="R65" s="553">
        <f t="shared" si="54"/>
        <v>0</v>
      </c>
      <c r="S65" s="553">
        <f t="shared" si="54"/>
        <v>0</v>
      </c>
      <c r="T65" s="553">
        <f t="shared" si="54"/>
        <v>0</v>
      </c>
      <c r="U65" s="553">
        <f t="shared" si="54"/>
        <v>0</v>
      </c>
      <c r="V65" s="201">
        <f>SUM(P65:U65)</f>
        <v>0</v>
      </c>
      <c r="W65" s="200">
        <f>O65+V65</f>
        <v>0</v>
      </c>
      <c r="X65" s="586">
        <f t="shared" si="1"/>
        <v>0</v>
      </c>
      <c r="Y65" s="553">
        <f t="shared" si="55"/>
        <v>0</v>
      </c>
      <c r="Z65" s="553">
        <f t="shared" si="55"/>
        <v>0</v>
      </c>
      <c r="AA65" s="200">
        <f>Y65+Z65</f>
        <v>0</v>
      </c>
      <c r="AB65" s="586">
        <f t="shared" si="2"/>
        <v>0</v>
      </c>
      <c r="AC65" s="553">
        <f t="shared" si="56"/>
        <v>0</v>
      </c>
      <c r="AD65" s="553">
        <f t="shared" si="56"/>
        <v>0</v>
      </c>
      <c r="AE65" s="200">
        <f>AC65+AD65</f>
        <v>0</v>
      </c>
      <c r="AF65" s="586">
        <f t="shared" si="27"/>
        <v>0</v>
      </c>
    </row>
    <row r="66" spans="2:32" ht="13.5" customHeight="1" outlineLevel="2">
      <c r="B66" s="147" t="s">
        <v>1680</v>
      </c>
      <c r="C66" s="542" t="s">
        <v>1681</v>
      </c>
      <c r="D66" s="198">
        <f>SUM(D67:D69)</f>
        <v>0</v>
      </c>
      <c r="E66" s="198">
        <f t="shared" ref="E66:W66" si="57">SUM(E67:E69)</f>
        <v>0</v>
      </c>
      <c r="F66" s="198">
        <f t="shared" si="57"/>
        <v>0</v>
      </c>
      <c r="G66" s="198">
        <f t="shared" si="57"/>
        <v>0</v>
      </c>
      <c r="H66" s="198">
        <f t="shared" si="57"/>
        <v>0</v>
      </c>
      <c r="I66" s="198">
        <f t="shared" si="57"/>
        <v>0</v>
      </c>
      <c r="J66" s="198">
        <f t="shared" si="57"/>
        <v>0</v>
      </c>
      <c r="K66" s="198">
        <f t="shared" si="57"/>
        <v>0</v>
      </c>
      <c r="L66" s="198">
        <f t="shared" si="57"/>
        <v>0</v>
      </c>
      <c r="M66" s="198">
        <f t="shared" si="57"/>
        <v>0</v>
      </c>
      <c r="N66" s="198">
        <f t="shared" si="57"/>
        <v>0</v>
      </c>
      <c r="O66" s="198">
        <f t="shared" si="57"/>
        <v>0</v>
      </c>
      <c r="P66" s="198">
        <f t="shared" si="57"/>
        <v>0</v>
      </c>
      <c r="Q66" s="198">
        <f t="shared" si="57"/>
        <v>0</v>
      </c>
      <c r="R66" s="198">
        <f t="shared" si="57"/>
        <v>0</v>
      </c>
      <c r="S66" s="198">
        <f t="shared" si="57"/>
        <v>0</v>
      </c>
      <c r="T66" s="198">
        <f t="shared" si="57"/>
        <v>0</v>
      </c>
      <c r="U66" s="198">
        <f t="shared" si="57"/>
        <v>0</v>
      </c>
      <c r="V66" s="198">
        <f t="shared" si="57"/>
        <v>0</v>
      </c>
      <c r="W66" s="198">
        <f t="shared" si="57"/>
        <v>0</v>
      </c>
      <c r="X66" s="585">
        <f t="shared" si="1"/>
        <v>0</v>
      </c>
      <c r="Y66" s="198">
        <f>SUM(Y67:Y69)</f>
        <v>0</v>
      </c>
      <c r="Z66" s="198">
        <f>SUM(Z67:Z69)</f>
        <v>0</v>
      </c>
      <c r="AA66" s="198">
        <f>SUM(AA67:AA69)</f>
        <v>0</v>
      </c>
      <c r="AB66" s="585">
        <f t="shared" si="2"/>
        <v>0</v>
      </c>
      <c r="AC66" s="198">
        <f>SUM(AC67:AC69)</f>
        <v>0</v>
      </c>
      <c r="AD66" s="198">
        <f>SUM(AD67:AD69)</f>
        <v>0</v>
      </c>
      <c r="AE66" s="198">
        <f>SUM(AE67:AE69)</f>
        <v>0</v>
      </c>
      <c r="AF66" s="585">
        <f t="shared" si="27"/>
        <v>0</v>
      </c>
    </row>
    <row r="67" spans="2:32" ht="13.5" customHeight="1" outlineLevel="2">
      <c r="B67" s="145"/>
      <c r="C67" s="248" t="s">
        <v>1682</v>
      </c>
      <c r="D67" s="553">
        <f t="shared" ref="D67:G69" si="58">D155+D241+D327+D413+D499+D585</f>
        <v>0</v>
      </c>
      <c r="E67" s="553">
        <f t="shared" si="58"/>
        <v>0</v>
      </c>
      <c r="F67" s="553">
        <f t="shared" si="58"/>
        <v>0</v>
      </c>
      <c r="G67" s="553">
        <f t="shared" si="58"/>
        <v>0</v>
      </c>
      <c r="H67" s="198">
        <f>SUM(D67:G67)</f>
        <v>0</v>
      </c>
      <c r="I67" s="553">
        <f t="shared" ref="I67:N69" si="59">I155+I241+I327+I413+I499+I585</f>
        <v>0</v>
      </c>
      <c r="J67" s="553">
        <f t="shared" si="59"/>
        <v>0</v>
      </c>
      <c r="K67" s="553">
        <f t="shared" si="59"/>
        <v>0</v>
      </c>
      <c r="L67" s="553">
        <f t="shared" si="59"/>
        <v>0</v>
      </c>
      <c r="M67" s="553">
        <f t="shared" si="59"/>
        <v>0</v>
      </c>
      <c r="N67" s="553">
        <f t="shared" si="59"/>
        <v>0</v>
      </c>
      <c r="O67" s="202">
        <f>SUM(I67:N67)</f>
        <v>0</v>
      </c>
      <c r="P67" s="553">
        <f t="shared" ref="P67:U69" si="60">P155+P241+P327+P413+P499+P585</f>
        <v>0</v>
      </c>
      <c r="Q67" s="553">
        <f t="shared" si="60"/>
        <v>0</v>
      </c>
      <c r="R67" s="553">
        <f t="shared" si="60"/>
        <v>0</v>
      </c>
      <c r="S67" s="553">
        <f t="shared" si="60"/>
        <v>0</v>
      </c>
      <c r="T67" s="553">
        <f t="shared" si="60"/>
        <v>0</v>
      </c>
      <c r="U67" s="553">
        <f t="shared" si="60"/>
        <v>0</v>
      </c>
      <c r="V67" s="201">
        <f>SUM(P67:U67)</f>
        <v>0</v>
      </c>
      <c r="W67" s="200">
        <f>O67+V67</f>
        <v>0</v>
      </c>
      <c r="X67" s="586">
        <f t="shared" si="1"/>
        <v>0</v>
      </c>
      <c r="Y67" s="553">
        <f t="shared" ref="Y67:Z69" si="61">Y155+Y241+Y327+Y413+Y499+Y585</f>
        <v>0</v>
      </c>
      <c r="Z67" s="553">
        <f t="shared" si="61"/>
        <v>0</v>
      </c>
      <c r="AA67" s="200">
        <f>Y67+Z67</f>
        <v>0</v>
      </c>
      <c r="AB67" s="586">
        <f t="shared" si="2"/>
        <v>0</v>
      </c>
      <c r="AC67" s="553">
        <f t="shared" ref="AC67:AD69" si="62">AC155+AC241+AC327+AC413+AC499+AC585</f>
        <v>0</v>
      </c>
      <c r="AD67" s="553">
        <f t="shared" si="62"/>
        <v>0</v>
      </c>
      <c r="AE67" s="200">
        <f>AC67+AD67</f>
        <v>0</v>
      </c>
      <c r="AF67" s="586">
        <f t="shared" si="27"/>
        <v>0</v>
      </c>
    </row>
    <row r="68" spans="2:32" ht="13.5" customHeight="1" outlineLevel="2">
      <c r="B68" s="145"/>
      <c r="C68" s="248" t="s">
        <v>1683</v>
      </c>
      <c r="D68" s="553">
        <f t="shared" si="58"/>
        <v>0</v>
      </c>
      <c r="E68" s="553">
        <f t="shared" si="58"/>
        <v>0</v>
      </c>
      <c r="F68" s="553">
        <f t="shared" si="58"/>
        <v>0</v>
      </c>
      <c r="G68" s="553">
        <f t="shared" si="58"/>
        <v>0</v>
      </c>
      <c r="H68" s="198">
        <f>SUM(D68:G68)</f>
        <v>0</v>
      </c>
      <c r="I68" s="553">
        <f t="shared" si="59"/>
        <v>0</v>
      </c>
      <c r="J68" s="553">
        <f t="shared" si="59"/>
        <v>0</v>
      </c>
      <c r="K68" s="553">
        <f t="shared" si="59"/>
        <v>0</v>
      </c>
      <c r="L68" s="553">
        <f t="shared" si="59"/>
        <v>0</v>
      </c>
      <c r="M68" s="553">
        <f t="shared" si="59"/>
        <v>0</v>
      </c>
      <c r="N68" s="553">
        <f t="shared" si="59"/>
        <v>0</v>
      </c>
      <c r="O68" s="202">
        <f>SUM(I68:N68)</f>
        <v>0</v>
      </c>
      <c r="P68" s="553">
        <f t="shared" si="60"/>
        <v>0</v>
      </c>
      <c r="Q68" s="553">
        <f t="shared" si="60"/>
        <v>0</v>
      </c>
      <c r="R68" s="553">
        <f t="shared" si="60"/>
        <v>0</v>
      </c>
      <c r="S68" s="553">
        <f t="shared" si="60"/>
        <v>0</v>
      </c>
      <c r="T68" s="553">
        <f t="shared" si="60"/>
        <v>0</v>
      </c>
      <c r="U68" s="553">
        <f t="shared" si="60"/>
        <v>0</v>
      </c>
      <c r="V68" s="201">
        <f>SUM(P68:U68)</f>
        <v>0</v>
      </c>
      <c r="W68" s="200">
        <f>O68+V68</f>
        <v>0</v>
      </c>
      <c r="X68" s="586">
        <f t="shared" si="1"/>
        <v>0</v>
      </c>
      <c r="Y68" s="553">
        <f t="shared" si="61"/>
        <v>0</v>
      </c>
      <c r="Z68" s="553">
        <f t="shared" si="61"/>
        <v>0</v>
      </c>
      <c r="AA68" s="200">
        <f>Y68+Z68</f>
        <v>0</v>
      </c>
      <c r="AB68" s="586">
        <f t="shared" si="2"/>
        <v>0</v>
      </c>
      <c r="AC68" s="553">
        <f t="shared" si="62"/>
        <v>0</v>
      </c>
      <c r="AD68" s="553">
        <f t="shared" si="62"/>
        <v>0</v>
      </c>
      <c r="AE68" s="200">
        <f>AC68+AD68</f>
        <v>0</v>
      </c>
      <c r="AF68" s="586">
        <f t="shared" si="27"/>
        <v>0</v>
      </c>
    </row>
    <row r="69" spans="2:32" ht="13.5" customHeight="1" outlineLevel="2">
      <c r="B69" s="145"/>
      <c r="C69" s="248" t="s">
        <v>1638</v>
      </c>
      <c r="D69" s="553">
        <f t="shared" si="58"/>
        <v>0</v>
      </c>
      <c r="E69" s="553">
        <f t="shared" si="58"/>
        <v>0</v>
      </c>
      <c r="F69" s="553">
        <f t="shared" si="58"/>
        <v>0</v>
      </c>
      <c r="G69" s="553">
        <f t="shared" si="58"/>
        <v>0</v>
      </c>
      <c r="H69" s="198">
        <f>SUM(D69:G69)</f>
        <v>0</v>
      </c>
      <c r="I69" s="553">
        <f t="shared" si="59"/>
        <v>0</v>
      </c>
      <c r="J69" s="553">
        <f t="shared" si="59"/>
        <v>0</v>
      </c>
      <c r="K69" s="553">
        <f t="shared" si="59"/>
        <v>0</v>
      </c>
      <c r="L69" s="553">
        <f t="shared" si="59"/>
        <v>0</v>
      </c>
      <c r="M69" s="553">
        <f t="shared" si="59"/>
        <v>0</v>
      </c>
      <c r="N69" s="553">
        <f t="shared" si="59"/>
        <v>0</v>
      </c>
      <c r="O69" s="202">
        <f>SUM(I69:N69)</f>
        <v>0</v>
      </c>
      <c r="P69" s="553">
        <f t="shared" si="60"/>
        <v>0</v>
      </c>
      <c r="Q69" s="553">
        <f t="shared" si="60"/>
        <v>0</v>
      </c>
      <c r="R69" s="553">
        <f t="shared" si="60"/>
        <v>0</v>
      </c>
      <c r="S69" s="553">
        <f t="shared" si="60"/>
        <v>0</v>
      </c>
      <c r="T69" s="553">
        <f t="shared" si="60"/>
        <v>0</v>
      </c>
      <c r="U69" s="553">
        <f t="shared" si="60"/>
        <v>0</v>
      </c>
      <c r="V69" s="201">
        <f>SUM(P69:U69)</f>
        <v>0</v>
      </c>
      <c r="W69" s="200">
        <f>O69+V69</f>
        <v>0</v>
      </c>
      <c r="X69" s="586">
        <f t="shared" si="1"/>
        <v>0</v>
      </c>
      <c r="Y69" s="553">
        <f t="shared" si="61"/>
        <v>0</v>
      </c>
      <c r="Z69" s="553">
        <f t="shared" si="61"/>
        <v>0</v>
      </c>
      <c r="AA69" s="200">
        <f>Y69+Z69</f>
        <v>0</v>
      </c>
      <c r="AB69" s="586">
        <f t="shared" si="2"/>
        <v>0</v>
      </c>
      <c r="AC69" s="553">
        <f t="shared" si="62"/>
        <v>0</v>
      </c>
      <c r="AD69" s="553">
        <f t="shared" si="62"/>
        <v>0</v>
      </c>
      <c r="AE69" s="200">
        <f>AC69+AD69</f>
        <v>0</v>
      </c>
      <c r="AF69" s="586">
        <f t="shared" si="27"/>
        <v>0</v>
      </c>
    </row>
    <row r="70" spans="2:32" outlineLevel="1">
      <c r="B70" s="142" t="s">
        <v>1684</v>
      </c>
      <c r="C70" s="143"/>
      <c r="D70" s="198" t="e">
        <f t="shared" ref="D70:W70" si="63">D8+D25+D47+D51+D56+D62+D66</f>
        <v>#REF!</v>
      </c>
      <c r="E70" s="198" t="e">
        <f t="shared" si="63"/>
        <v>#REF!</v>
      </c>
      <c r="F70" s="198" t="e">
        <f t="shared" si="63"/>
        <v>#REF!</v>
      </c>
      <c r="G70" s="198" t="e">
        <f t="shared" si="63"/>
        <v>#REF!</v>
      </c>
      <c r="H70" s="198" t="e">
        <f t="shared" si="63"/>
        <v>#REF!</v>
      </c>
      <c r="I70" s="198">
        <f t="shared" si="63"/>
        <v>896.4256619902477</v>
      </c>
      <c r="J70" s="198">
        <f t="shared" si="63"/>
        <v>909.38403264954707</v>
      </c>
      <c r="K70" s="198">
        <f t="shared" si="63"/>
        <v>892.32668233217885</v>
      </c>
      <c r="L70" s="198">
        <f t="shared" si="63"/>
        <v>900.67122886922493</v>
      </c>
      <c r="M70" s="198">
        <f t="shared" si="63"/>
        <v>936.33601927185271</v>
      </c>
      <c r="N70" s="198">
        <f t="shared" si="63"/>
        <v>940.91265473754049</v>
      </c>
      <c r="O70" s="198">
        <f t="shared" si="63"/>
        <v>5476.0562798505925</v>
      </c>
      <c r="P70" s="198">
        <f t="shared" si="63"/>
        <v>941.3741838980136</v>
      </c>
      <c r="Q70" s="198">
        <f t="shared" si="63"/>
        <v>938.76063783054667</v>
      </c>
      <c r="R70" s="198">
        <f t="shared" si="63"/>
        <v>932.5567069774296</v>
      </c>
      <c r="S70" s="198">
        <f t="shared" si="63"/>
        <v>943.76283946613785</v>
      </c>
      <c r="T70" s="198">
        <f t="shared" si="63"/>
        <v>930.87652571438116</v>
      </c>
      <c r="U70" s="198">
        <f t="shared" si="63"/>
        <v>934.74613593303684</v>
      </c>
      <c r="V70" s="198">
        <f t="shared" si="63"/>
        <v>5622.0770298195466</v>
      </c>
      <c r="W70" s="198">
        <f t="shared" si="63"/>
        <v>11098.133309670138</v>
      </c>
      <c r="X70" s="585" t="e">
        <f t="shared" si="1"/>
        <v>#REF!</v>
      </c>
      <c r="Y70" s="198" t="e">
        <f>Y8+Y25+Y47+Y51+Y56+Y62+Y66</f>
        <v>#REF!</v>
      </c>
      <c r="Z70" s="198" t="e">
        <f>Z8+Z25+Z47+Z51+Z56+Z62+Z66</f>
        <v>#REF!</v>
      </c>
      <c r="AA70" s="198" t="e">
        <f>AA8+AA25+AA47+AA51+AA56+AA62+AA66</f>
        <v>#REF!</v>
      </c>
      <c r="AB70" s="585" t="e">
        <f t="shared" si="2"/>
        <v>#REF!</v>
      </c>
      <c r="AC70" s="198" t="e">
        <f>AC8+AC25+AC47+AC51+AC56+AC62+AC66</f>
        <v>#REF!</v>
      </c>
      <c r="AD70" s="198" t="e">
        <f>AD8+AD25+AD47+AD51+AD56+AD62+AD66</f>
        <v>#REF!</v>
      </c>
      <c r="AE70" s="198" t="e">
        <f>AE8+AE25+AE47+AE51+AE56+AE62+AE66</f>
        <v>#REF!</v>
      </c>
      <c r="AF70" s="585" t="e">
        <f>IF(AA70=0,0,AE70/AA70-1)</f>
        <v>#REF!</v>
      </c>
    </row>
    <row r="71" spans="2:32" outlineLevel="1">
      <c r="B71" s="145" t="s">
        <v>1685</v>
      </c>
      <c r="C71" s="368" t="s">
        <v>1686</v>
      </c>
      <c r="D71" s="202" t="e">
        <f>D26+D27+D28+D32++D34+D35+D36+D38+D39+D49</f>
        <v>#REF!</v>
      </c>
      <c r="E71" s="202" t="e">
        <f t="shared" ref="E71:AA71" si="64">E26+E27+E28+E32++E34+E35+E36+E38+E39+E49</f>
        <v>#REF!</v>
      </c>
      <c r="F71" s="202" t="e">
        <f t="shared" si="64"/>
        <v>#REF!</v>
      </c>
      <c r="G71" s="202" t="e">
        <f t="shared" si="64"/>
        <v>#REF!</v>
      </c>
      <c r="H71" s="198" t="e">
        <f t="shared" si="64"/>
        <v>#REF!</v>
      </c>
      <c r="I71" s="202">
        <f t="shared" si="64"/>
        <v>11.692508639281405</v>
      </c>
      <c r="J71" s="202">
        <f t="shared" si="64"/>
        <v>11.969402399094196</v>
      </c>
      <c r="K71" s="202">
        <f t="shared" si="64"/>
        <v>12.315784009808525</v>
      </c>
      <c r="L71" s="202">
        <f t="shared" si="64"/>
        <v>13.113387378656101</v>
      </c>
      <c r="M71" s="202">
        <f t="shared" si="64"/>
        <v>10.331007581516133</v>
      </c>
      <c r="N71" s="202">
        <f t="shared" si="64"/>
        <v>12.897344943290383</v>
      </c>
      <c r="O71" s="198">
        <f t="shared" si="64"/>
        <v>72.319434951646741</v>
      </c>
      <c r="P71" s="202">
        <f t="shared" si="64"/>
        <v>10.684110985891257</v>
      </c>
      <c r="Q71" s="202">
        <f t="shared" si="64"/>
        <v>9.616369804914342</v>
      </c>
      <c r="R71" s="202">
        <f t="shared" si="64"/>
        <v>10.315561854007584</v>
      </c>
      <c r="S71" s="202">
        <f t="shared" si="64"/>
        <v>10.303234617310617</v>
      </c>
      <c r="T71" s="202">
        <f t="shared" si="64"/>
        <v>10.218799144518869</v>
      </c>
      <c r="U71" s="202">
        <f t="shared" si="64"/>
        <v>9.6506372118874033</v>
      </c>
      <c r="V71" s="198">
        <f t="shared" si="64"/>
        <v>60.788713618530068</v>
      </c>
      <c r="W71" s="198">
        <f t="shared" si="64"/>
        <v>133.10814857017681</v>
      </c>
      <c r="X71" s="585" t="e">
        <f t="shared" si="1"/>
        <v>#REF!</v>
      </c>
      <c r="Y71" s="202" t="e">
        <f>Y26+Y27+Y28+Y32++Y34+Y35+Y36+Y38+Y39+Y49</f>
        <v>#REF!</v>
      </c>
      <c r="Z71" s="202" t="e">
        <f>Z26+Z27+Z28+Z32++Z34+Z35+Z36+Z38+Z39+Z49</f>
        <v>#REF!</v>
      </c>
      <c r="AA71" s="198" t="e">
        <f t="shared" si="64"/>
        <v>#REF!</v>
      </c>
      <c r="AB71" s="585" t="e">
        <f t="shared" si="2"/>
        <v>#REF!</v>
      </c>
      <c r="AC71" s="202" t="e">
        <f>AC26+AC27+AC28+AC32++AC34+AC35+AC36+AC38+AC39+AC49</f>
        <v>#REF!</v>
      </c>
      <c r="AD71" s="202" t="e">
        <f>AD26+AD27+AD28+AD32++AD34+AD35+AD36+AD38+AD39+AD49</f>
        <v>#REF!</v>
      </c>
      <c r="AE71" s="198" t="e">
        <f>AE26+AE27+AE28+AE32++AE34+AE35+AE36+AE38+AE39+AE49</f>
        <v>#REF!</v>
      </c>
      <c r="AF71" s="585" t="e">
        <f>IF(AA71=0,0,AE71/AA71-1)</f>
        <v>#REF!</v>
      </c>
    </row>
    <row r="72" spans="2:32" s="151" customFormat="1" outlineLevel="1">
      <c r="B72" s="152"/>
      <c r="C72" s="152" t="s">
        <v>1687</v>
      </c>
      <c r="D72" s="160" t="e">
        <f t="shared" ref="D72:W72" si="65">D70-D158-D244-D330-D502-D588-D416</f>
        <v>#REF!</v>
      </c>
      <c r="E72" s="160" t="e">
        <f t="shared" si="65"/>
        <v>#REF!</v>
      </c>
      <c r="F72" s="160" t="e">
        <f t="shared" si="65"/>
        <v>#REF!</v>
      </c>
      <c r="G72" s="160" t="e">
        <f t="shared" si="65"/>
        <v>#REF!</v>
      </c>
      <c r="H72" s="160" t="e">
        <f t="shared" si="65"/>
        <v>#REF!</v>
      </c>
      <c r="I72" s="160">
        <f t="shared" si="65"/>
        <v>0</v>
      </c>
      <c r="J72" s="160">
        <f t="shared" si="65"/>
        <v>0</v>
      </c>
      <c r="K72" s="160">
        <f t="shared" si="65"/>
        <v>0</v>
      </c>
      <c r="L72" s="160">
        <f t="shared" si="65"/>
        <v>0</v>
      </c>
      <c r="M72" s="160">
        <f t="shared" si="65"/>
        <v>0</v>
      </c>
      <c r="N72" s="160">
        <f t="shared" si="65"/>
        <v>0</v>
      </c>
      <c r="O72" s="160">
        <f t="shared" si="65"/>
        <v>0</v>
      </c>
      <c r="P72" s="160">
        <f t="shared" si="65"/>
        <v>0</v>
      </c>
      <c r="Q72" s="160">
        <f t="shared" si="65"/>
        <v>0</v>
      </c>
      <c r="R72" s="160">
        <f t="shared" si="65"/>
        <v>0</v>
      </c>
      <c r="S72" s="160">
        <f t="shared" si="65"/>
        <v>0</v>
      </c>
      <c r="T72" s="160">
        <f t="shared" si="65"/>
        <v>0</v>
      </c>
      <c r="U72" s="160">
        <f t="shared" si="65"/>
        <v>0</v>
      </c>
      <c r="V72" s="160">
        <f t="shared" si="65"/>
        <v>0</v>
      </c>
      <c r="W72" s="160">
        <f t="shared" si="65"/>
        <v>0</v>
      </c>
      <c r="X72" s="587"/>
      <c r="Y72" s="160" t="e">
        <f>Y70-Y158-Y244-Y330-Y502-Y588-Y416</f>
        <v>#REF!</v>
      </c>
      <c r="Z72" s="160" t="e">
        <f>Z70-Z158-Z244-Z330-Z502-Z588-Z416</f>
        <v>#REF!</v>
      </c>
      <c r="AA72" s="160" t="e">
        <f>AA70-AA158-AA244-AA330-AA502-AA588-AA416</f>
        <v>#REF!</v>
      </c>
      <c r="AB72" s="587"/>
      <c r="AC72" s="160" t="e">
        <f>AC70-AC158-AC244-AC330-AC502-AC588-AC416</f>
        <v>#REF!</v>
      </c>
      <c r="AD72" s="160" t="e">
        <f>AD70-AD158-AD244-AD330-AD502-AD588-AD416</f>
        <v>#REF!</v>
      </c>
      <c r="AE72" s="160" t="e">
        <f>AE70-AE158-AE244-AE330-AE502-AE588-AE416</f>
        <v>#REF!</v>
      </c>
      <c r="AF72" s="587"/>
    </row>
    <row r="73" spans="2:32" outlineLevel="1">
      <c r="C73" s="152" t="s">
        <v>1687</v>
      </c>
      <c r="D73" s="153" t="e">
        <f>D26+D27+D28+D32+D34+D35+D36+D38+D39+D49-D71</f>
        <v>#REF!</v>
      </c>
      <c r="E73" s="153" t="e">
        <f t="shared" ref="E73:W73" si="66">E26+E27+E28+E32+E34+E35+E36+E38+E39+E49-E71</f>
        <v>#REF!</v>
      </c>
      <c r="F73" s="153" t="e">
        <f t="shared" si="66"/>
        <v>#REF!</v>
      </c>
      <c r="G73" s="153" t="e">
        <f t="shared" si="66"/>
        <v>#REF!</v>
      </c>
      <c r="H73" s="153" t="e">
        <f t="shared" si="66"/>
        <v>#REF!</v>
      </c>
      <c r="I73" s="153">
        <f t="shared" si="66"/>
        <v>0</v>
      </c>
      <c r="J73" s="153">
        <f t="shared" si="66"/>
        <v>0</v>
      </c>
      <c r="K73" s="153">
        <f t="shared" si="66"/>
        <v>0</v>
      </c>
      <c r="L73" s="153">
        <f t="shared" si="66"/>
        <v>0</v>
      </c>
      <c r="M73" s="153">
        <f t="shared" si="66"/>
        <v>0</v>
      </c>
      <c r="N73" s="153">
        <f t="shared" si="66"/>
        <v>0</v>
      </c>
      <c r="O73" s="153">
        <f t="shared" si="66"/>
        <v>0</v>
      </c>
      <c r="P73" s="153">
        <f t="shared" si="66"/>
        <v>0</v>
      </c>
      <c r="Q73" s="153">
        <f t="shared" si="66"/>
        <v>0</v>
      </c>
      <c r="R73" s="153">
        <f t="shared" si="66"/>
        <v>0</v>
      </c>
      <c r="S73" s="153">
        <f t="shared" si="66"/>
        <v>0</v>
      </c>
      <c r="T73" s="153">
        <f t="shared" si="66"/>
        <v>0</v>
      </c>
      <c r="U73" s="153">
        <f t="shared" si="66"/>
        <v>0</v>
      </c>
      <c r="V73" s="153">
        <f t="shared" si="66"/>
        <v>0</v>
      </c>
      <c r="W73" s="153">
        <f t="shared" si="66"/>
        <v>0</v>
      </c>
      <c r="Y73" s="153" t="e">
        <f>Y26+Y27+Y28+Y32+Y34+Y35+Y36+Y38+Y39+Y49-Y71</f>
        <v>#REF!</v>
      </c>
      <c r="Z73" s="153" t="e">
        <f>Z26+Z27+Z28+Z32+Z34+Z35+Z36+Z38+Z39+Z49-Z71</f>
        <v>#REF!</v>
      </c>
      <c r="AA73" s="153" t="e">
        <f>AA26+AA27+AA28+AA32+AA34+AA35+AA36+AA38+AA39+AA49-AA71</f>
        <v>#REF!</v>
      </c>
      <c r="AC73" s="153" t="e">
        <f>AC26+AC27+AC28+AC32+AC34+AC35+AC36+AC38+AC39+AC49-AC71</f>
        <v>#REF!</v>
      </c>
      <c r="AD73" s="153" t="e">
        <f>AD26+AD27+AD28+AD32+AD34+AD35+AD36+AD38+AD39+AD49-AD71</f>
        <v>#REF!</v>
      </c>
      <c r="AE73" s="153" t="e">
        <f>AE26+AE27+AE28+AE32+AE34+AE35+AE36+AE38+AE39+AE49-AE71</f>
        <v>#REF!</v>
      </c>
    </row>
    <row r="74" spans="2:32" outlineLevel="1">
      <c r="B74" s="148" t="s">
        <v>1688</v>
      </c>
      <c r="X74" s="136"/>
      <c r="Y74" s="136"/>
      <c r="Z74" s="136"/>
      <c r="AB74" s="136"/>
      <c r="AC74" s="136"/>
      <c r="AD74" s="136"/>
      <c r="AF74" s="136"/>
    </row>
    <row r="75" spans="2:32" ht="13.5" customHeight="1" outlineLevel="1">
      <c r="B75" s="149" t="s">
        <v>1169</v>
      </c>
      <c r="X75" s="136"/>
      <c r="Y75" s="136"/>
      <c r="Z75" s="136"/>
      <c r="AB75" s="136"/>
      <c r="AC75" s="136"/>
      <c r="AD75" s="136"/>
      <c r="AF75" s="136"/>
    </row>
    <row r="76" spans="2:32" ht="13.5" customHeight="1" outlineLevel="1">
      <c r="X76" s="136"/>
      <c r="Y76" s="136"/>
      <c r="Z76" s="136"/>
      <c r="AB76" s="136"/>
      <c r="AC76" s="136"/>
      <c r="AD76" s="136"/>
      <c r="AF76" s="136"/>
    </row>
    <row r="77" spans="2:32" ht="13.5" customHeight="1" outlineLevel="1">
      <c r="B77" s="780" t="s">
        <v>1689</v>
      </c>
      <c r="C77" s="780"/>
      <c r="X77" s="136"/>
      <c r="Y77" s="136"/>
      <c r="Z77" s="136"/>
      <c r="AB77" s="136"/>
      <c r="AC77" s="136"/>
      <c r="AD77" s="136"/>
      <c r="AF77" s="136"/>
    </row>
    <row r="78" spans="2:32" ht="13.5" customHeight="1" outlineLevel="1">
      <c r="B78" s="146" t="str">
        <f t="shared" ref="B78:G78" si="67">B423</f>
        <v>ContractServices</v>
      </c>
      <c r="C78" s="146" t="str">
        <f t="shared" si="67"/>
        <v>合同服务费</v>
      </c>
      <c r="D78" s="706">
        <f t="shared" si="67"/>
        <v>22.061292999999999</v>
      </c>
      <c r="E78" s="706">
        <f t="shared" si="67"/>
        <v>1.54</v>
      </c>
      <c r="F78" s="706">
        <f t="shared" si="67"/>
        <v>1.54</v>
      </c>
      <c r="G78" s="706">
        <f t="shared" si="67"/>
        <v>1.54</v>
      </c>
      <c r="H78" s="200">
        <f t="shared" ref="H78:H87" si="68">SUM(D78:G78)</f>
        <v>26.681292999999997</v>
      </c>
      <c r="I78" s="706">
        <f t="shared" ref="I78:N78" si="69">I423</f>
        <v>1.5049999999999999</v>
      </c>
      <c r="J78" s="706">
        <f t="shared" si="69"/>
        <v>1.5049999999999999</v>
      </c>
      <c r="K78" s="706">
        <f t="shared" si="69"/>
        <v>1.5049999999999999</v>
      </c>
      <c r="L78" s="706">
        <f t="shared" si="69"/>
        <v>1.5049999999999999</v>
      </c>
      <c r="M78" s="706">
        <f t="shared" si="69"/>
        <v>1.5049999999999999</v>
      </c>
      <c r="N78" s="706">
        <f t="shared" si="69"/>
        <v>1.5049999999999999</v>
      </c>
      <c r="O78" s="201">
        <f t="shared" ref="O78:O87" si="70">SUM(I78:N78)</f>
        <v>9.0299999999999994</v>
      </c>
      <c r="P78" s="706">
        <f t="shared" ref="P78:U78" si="71">P423</f>
        <v>1.5049999999999999</v>
      </c>
      <c r="Q78" s="706">
        <f t="shared" si="71"/>
        <v>1.54</v>
      </c>
      <c r="R78" s="706">
        <f t="shared" si="71"/>
        <v>1.54</v>
      </c>
      <c r="S78" s="706">
        <f t="shared" si="71"/>
        <v>1.54</v>
      </c>
      <c r="T78" s="706">
        <f t="shared" si="71"/>
        <v>1.54</v>
      </c>
      <c r="U78" s="706">
        <f t="shared" si="71"/>
        <v>1.54</v>
      </c>
      <c r="V78" s="201">
        <f t="shared" ref="V78:V87" si="72">SUM(P78:U78)</f>
        <v>9.2050000000000001</v>
      </c>
      <c r="W78" s="200">
        <f t="shared" ref="W78:W87" si="73">O78+V78</f>
        <v>18.234999999999999</v>
      </c>
      <c r="X78" s="586">
        <f t="shared" ref="X78:X87" si="74">IF(H78=0,0,W78/H78-1)</f>
        <v>-0.31656235700421254</v>
      </c>
      <c r="Y78" s="706" t="e">
        <f t="shared" ref="Y78:Z87" si="75">Y423</f>
        <v>#REF!</v>
      </c>
      <c r="Z78" s="706" t="e">
        <f t="shared" si="75"/>
        <v>#REF!</v>
      </c>
      <c r="AA78" s="200" t="e">
        <f t="shared" ref="AA78:AA87" si="76">Y78+Z78</f>
        <v>#REF!</v>
      </c>
      <c r="AB78" s="586" t="e">
        <f t="shared" ref="AB78:AB88" si="77">IF(W78=0,0,AA78/W78-1)</f>
        <v>#REF!</v>
      </c>
      <c r="AC78" s="706" t="e">
        <f t="shared" ref="AC78:AD87" si="78">AC423</f>
        <v>#REF!</v>
      </c>
      <c r="AD78" s="706" t="e">
        <f t="shared" si="78"/>
        <v>#REF!</v>
      </c>
      <c r="AE78" s="200" t="e">
        <f t="shared" ref="AE78:AE87" si="79">AC78+AD78</f>
        <v>#REF!</v>
      </c>
      <c r="AF78" s="586" t="e">
        <f t="shared" ref="AF78:AF88" si="80">IF(AA78=0,0,AE78/AA78-1)</f>
        <v>#REF!</v>
      </c>
    </row>
    <row r="79" spans="2:32" ht="13.5" customHeight="1" outlineLevel="1">
      <c r="B79" s="146" t="str">
        <f t="shared" ref="B79:G79" si="81">B424</f>
        <v>CCCommissions</v>
      </c>
      <c r="C79" s="146" t="str">
        <f t="shared" si="81"/>
        <v>信用卡佣金</v>
      </c>
      <c r="D79" s="706">
        <f t="shared" si="81"/>
        <v>0</v>
      </c>
      <c r="E79" s="706">
        <f t="shared" si="81"/>
        <v>0</v>
      </c>
      <c r="F79" s="706">
        <f t="shared" si="81"/>
        <v>0</v>
      </c>
      <c r="G79" s="706">
        <f t="shared" si="81"/>
        <v>0</v>
      </c>
      <c r="H79" s="200">
        <f t="shared" si="68"/>
        <v>0</v>
      </c>
      <c r="I79" s="706">
        <f t="shared" ref="I79:N79" si="82">I424</f>
        <v>0</v>
      </c>
      <c r="J79" s="706">
        <f t="shared" si="82"/>
        <v>0</v>
      </c>
      <c r="K79" s="706">
        <f t="shared" si="82"/>
        <v>0</v>
      </c>
      <c r="L79" s="706">
        <f t="shared" si="82"/>
        <v>0</v>
      </c>
      <c r="M79" s="706">
        <f t="shared" si="82"/>
        <v>0</v>
      </c>
      <c r="N79" s="706">
        <f t="shared" si="82"/>
        <v>0</v>
      </c>
      <c r="O79" s="201">
        <f t="shared" si="70"/>
        <v>0</v>
      </c>
      <c r="P79" s="706">
        <f t="shared" ref="P79:U79" si="83">P424</f>
        <v>0</v>
      </c>
      <c r="Q79" s="706">
        <f t="shared" si="83"/>
        <v>0</v>
      </c>
      <c r="R79" s="706">
        <f t="shared" si="83"/>
        <v>0</v>
      </c>
      <c r="S79" s="706">
        <f t="shared" si="83"/>
        <v>0</v>
      </c>
      <c r="T79" s="706">
        <f t="shared" si="83"/>
        <v>0</v>
      </c>
      <c r="U79" s="706">
        <f t="shared" si="83"/>
        <v>0</v>
      </c>
      <c r="V79" s="201">
        <f t="shared" si="72"/>
        <v>0</v>
      </c>
      <c r="W79" s="200">
        <f t="shared" si="73"/>
        <v>0</v>
      </c>
      <c r="X79" s="586">
        <f t="shared" si="74"/>
        <v>0</v>
      </c>
      <c r="Y79" s="706" t="e">
        <f t="shared" si="75"/>
        <v>#REF!</v>
      </c>
      <c r="Z79" s="706" t="e">
        <f t="shared" si="75"/>
        <v>#REF!</v>
      </c>
      <c r="AA79" s="200" t="e">
        <f t="shared" si="76"/>
        <v>#REF!</v>
      </c>
      <c r="AB79" s="586">
        <f t="shared" si="77"/>
        <v>0</v>
      </c>
      <c r="AC79" s="706" t="e">
        <f t="shared" si="78"/>
        <v>#REF!</v>
      </c>
      <c r="AD79" s="706" t="e">
        <f t="shared" si="78"/>
        <v>#REF!</v>
      </c>
      <c r="AE79" s="200" t="e">
        <f t="shared" si="79"/>
        <v>#REF!</v>
      </c>
      <c r="AF79" s="586" t="e">
        <f t="shared" si="80"/>
        <v>#REF!</v>
      </c>
    </row>
    <row r="80" spans="2:32" ht="13.5" customHeight="1" outlineLevel="1">
      <c r="B80" s="146" t="str">
        <f t="shared" ref="B80:G80" si="84">B425</f>
        <v>Donations</v>
      </c>
      <c r="C80" s="146" t="str">
        <f t="shared" si="84"/>
        <v>慈善捐赠</v>
      </c>
      <c r="D80" s="706">
        <f t="shared" si="84"/>
        <v>0</v>
      </c>
      <c r="E80" s="706">
        <f t="shared" si="84"/>
        <v>0</v>
      </c>
      <c r="F80" s="706">
        <f t="shared" si="84"/>
        <v>0</v>
      </c>
      <c r="G80" s="706">
        <f t="shared" si="84"/>
        <v>0</v>
      </c>
      <c r="H80" s="200">
        <f t="shared" si="68"/>
        <v>0</v>
      </c>
      <c r="I80" s="706">
        <f t="shared" ref="I80:N80" si="85">I425</f>
        <v>0</v>
      </c>
      <c r="J80" s="706">
        <f t="shared" si="85"/>
        <v>0</v>
      </c>
      <c r="K80" s="706">
        <f t="shared" si="85"/>
        <v>0</v>
      </c>
      <c r="L80" s="706">
        <f t="shared" si="85"/>
        <v>0</v>
      </c>
      <c r="M80" s="706">
        <f t="shared" si="85"/>
        <v>0</v>
      </c>
      <c r="N80" s="706">
        <f t="shared" si="85"/>
        <v>0</v>
      </c>
      <c r="O80" s="201">
        <f t="shared" si="70"/>
        <v>0</v>
      </c>
      <c r="P80" s="706">
        <f t="shared" ref="P80:U80" si="86">P425</f>
        <v>0</v>
      </c>
      <c r="Q80" s="706">
        <f t="shared" si="86"/>
        <v>0</v>
      </c>
      <c r="R80" s="706">
        <f t="shared" si="86"/>
        <v>0</v>
      </c>
      <c r="S80" s="706">
        <f t="shared" si="86"/>
        <v>0</v>
      </c>
      <c r="T80" s="706">
        <f t="shared" si="86"/>
        <v>0</v>
      </c>
      <c r="U80" s="706">
        <f t="shared" si="86"/>
        <v>0</v>
      </c>
      <c r="V80" s="201">
        <f t="shared" si="72"/>
        <v>0</v>
      </c>
      <c r="W80" s="200">
        <f t="shared" si="73"/>
        <v>0</v>
      </c>
      <c r="X80" s="586">
        <f t="shared" si="74"/>
        <v>0</v>
      </c>
      <c r="Y80" s="706" t="e">
        <f t="shared" si="75"/>
        <v>#REF!</v>
      </c>
      <c r="Z80" s="706" t="e">
        <f t="shared" si="75"/>
        <v>#REF!</v>
      </c>
      <c r="AA80" s="200" t="e">
        <f t="shared" si="76"/>
        <v>#REF!</v>
      </c>
      <c r="AB80" s="586">
        <f t="shared" si="77"/>
        <v>0</v>
      </c>
      <c r="AC80" s="706" t="e">
        <f t="shared" si="78"/>
        <v>#REF!</v>
      </c>
      <c r="AD80" s="706" t="e">
        <f t="shared" si="78"/>
        <v>#REF!</v>
      </c>
      <c r="AE80" s="200" t="e">
        <f t="shared" si="79"/>
        <v>#REF!</v>
      </c>
      <c r="AF80" s="586" t="e">
        <f t="shared" si="80"/>
        <v>#REF!</v>
      </c>
    </row>
    <row r="81" spans="1:32" ht="13.5" customHeight="1" outlineLevel="1">
      <c r="B81" s="146" t="str">
        <f t="shared" ref="B81:G81" si="87">B426</f>
        <v>LaundryDryCln</v>
      </c>
      <c r="C81" s="146" t="str">
        <f t="shared" si="87"/>
        <v>员工布草洗涤费</v>
      </c>
      <c r="D81" s="706">
        <f t="shared" si="87"/>
        <v>6.7539499999999997</v>
      </c>
      <c r="E81" s="706">
        <f t="shared" si="87"/>
        <v>0.5315929130289524</v>
      </c>
      <c r="F81" s="706">
        <f t="shared" si="87"/>
        <v>0.49310213011792647</v>
      </c>
      <c r="G81" s="706">
        <f t="shared" si="87"/>
        <v>0.47222283497625839</v>
      </c>
      <c r="H81" s="200">
        <f t="shared" si="68"/>
        <v>8.2508678781231382</v>
      </c>
      <c r="I81" s="706">
        <f t="shared" ref="I81:N81" si="88">I426</f>
        <v>0.81183914331094154</v>
      </c>
      <c r="J81" s="706">
        <f t="shared" si="88"/>
        <v>0.88008922941912482</v>
      </c>
      <c r="K81" s="706">
        <f t="shared" si="88"/>
        <v>0.6966081059712147</v>
      </c>
      <c r="L81" s="706">
        <f t="shared" si="88"/>
        <v>0.76802320659651246</v>
      </c>
      <c r="M81" s="706">
        <f t="shared" si="88"/>
        <v>0.78748826124171833</v>
      </c>
      <c r="N81" s="706">
        <f t="shared" si="88"/>
        <v>0.78018351042501566</v>
      </c>
      <c r="O81" s="201">
        <f t="shared" si="70"/>
        <v>4.7242314569645272</v>
      </c>
      <c r="P81" s="706">
        <f t="shared" ref="P81:U81" si="89">P426</f>
        <v>0.64089165520908642</v>
      </c>
      <c r="Q81" s="706">
        <f t="shared" si="89"/>
        <v>0.78208936665379036</v>
      </c>
      <c r="R81" s="706">
        <f t="shared" si="89"/>
        <v>0.53116369576691036</v>
      </c>
      <c r="S81" s="706">
        <f t="shared" si="89"/>
        <v>0.54307712302448596</v>
      </c>
      <c r="T81" s="706">
        <f t="shared" si="89"/>
        <v>0.55345648280530868</v>
      </c>
      <c r="U81" s="706">
        <f t="shared" si="89"/>
        <v>0.46830876417502842</v>
      </c>
      <c r="V81" s="201">
        <f t="shared" si="72"/>
        <v>3.5189870876346103</v>
      </c>
      <c r="W81" s="200">
        <f t="shared" si="73"/>
        <v>8.2432185445991379</v>
      </c>
      <c r="X81" s="586">
        <f t="shared" si="74"/>
        <v>-9.2709441442906382E-4</v>
      </c>
      <c r="Y81" s="706" t="e">
        <f t="shared" si="75"/>
        <v>#REF!</v>
      </c>
      <c r="Z81" s="706" t="e">
        <f t="shared" si="75"/>
        <v>#REF!</v>
      </c>
      <c r="AA81" s="200" t="e">
        <f t="shared" si="76"/>
        <v>#REF!</v>
      </c>
      <c r="AB81" s="586" t="e">
        <f t="shared" si="77"/>
        <v>#REF!</v>
      </c>
      <c r="AC81" s="706" t="e">
        <f t="shared" si="78"/>
        <v>#REF!</v>
      </c>
      <c r="AD81" s="706" t="e">
        <f t="shared" si="78"/>
        <v>#REF!</v>
      </c>
      <c r="AE81" s="200" t="e">
        <f t="shared" si="79"/>
        <v>#REF!</v>
      </c>
      <c r="AF81" s="586" t="e">
        <f t="shared" si="80"/>
        <v>#REF!</v>
      </c>
    </row>
    <row r="82" spans="1:32" ht="25.5" outlineLevel="1">
      <c r="B82" s="146" t="str">
        <f t="shared" ref="B82:G82" si="90">B427</f>
        <v>LossDamage</v>
      </c>
      <c r="C82" s="146" t="str">
        <f t="shared" si="90"/>
        <v>客人物品遗失损坏酒店承担费用</v>
      </c>
      <c r="D82" s="706">
        <f t="shared" si="90"/>
        <v>8.8999999999999999E-3</v>
      </c>
      <c r="E82" s="706">
        <f t="shared" si="90"/>
        <v>0.04</v>
      </c>
      <c r="F82" s="706">
        <f t="shared" si="90"/>
        <v>0.04</v>
      </c>
      <c r="G82" s="706">
        <f t="shared" si="90"/>
        <v>0.04</v>
      </c>
      <c r="H82" s="200">
        <f t="shared" si="68"/>
        <v>0.12890000000000001</v>
      </c>
      <c r="I82" s="706">
        <f t="shared" ref="I82:N82" si="91">I427</f>
        <v>0.01</v>
      </c>
      <c r="J82" s="706">
        <f t="shared" si="91"/>
        <v>0.01</v>
      </c>
      <c r="K82" s="706">
        <f t="shared" si="91"/>
        <v>0.01</v>
      </c>
      <c r="L82" s="706">
        <f t="shared" si="91"/>
        <v>0.01</v>
      </c>
      <c r="M82" s="706">
        <f t="shared" si="91"/>
        <v>0.01</v>
      </c>
      <c r="N82" s="706">
        <f t="shared" si="91"/>
        <v>0.01</v>
      </c>
      <c r="O82" s="201">
        <f t="shared" si="70"/>
        <v>6.0000000000000005E-2</v>
      </c>
      <c r="P82" s="706">
        <f t="shared" ref="P82:U82" si="92">P427</f>
        <v>0.01</v>
      </c>
      <c r="Q82" s="706">
        <f t="shared" si="92"/>
        <v>0.01</v>
      </c>
      <c r="R82" s="706">
        <f t="shared" si="92"/>
        <v>0.01</v>
      </c>
      <c r="S82" s="706">
        <f t="shared" si="92"/>
        <v>0.01</v>
      </c>
      <c r="T82" s="706">
        <f t="shared" si="92"/>
        <v>0.01</v>
      </c>
      <c r="U82" s="706">
        <f t="shared" si="92"/>
        <v>0.01</v>
      </c>
      <c r="V82" s="201">
        <f t="shared" si="72"/>
        <v>6.0000000000000005E-2</v>
      </c>
      <c r="W82" s="200">
        <f t="shared" si="73"/>
        <v>0.12000000000000001</v>
      </c>
      <c r="X82" s="586">
        <f t="shared" si="74"/>
        <v>-6.9045771916214194E-2</v>
      </c>
      <c r="Y82" s="706" t="e">
        <f t="shared" si="75"/>
        <v>#REF!</v>
      </c>
      <c r="Z82" s="706" t="e">
        <f t="shared" si="75"/>
        <v>#REF!</v>
      </c>
      <c r="AA82" s="200" t="e">
        <f t="shared" si="76"/>
        <v>#REF!</v>
      </c>
      <c r="AB82" s="586" t="e">
        <f t="shared" si="77"/>
        <v>#REF!</v>
      </c>
      <c r="AC82" s="706" t="e">
        <f t="shared" si="78"/>
        <v>#REF!</v>
      </c>
      <c r="AD82" s="706" t="e">
        <f t="shared" si="78"/>
        <v>#REF!</v>
      </c>
      <c r="AE82" s="200" t="e">
        <f t="shared" si="79"/>
        <v>#REF!</v>
      </c>
      <c r="AF82" s="586" t="e">
        <f t="shared" si="80"/>
        <v>#REF!</v>
      </c>
    </row>
    <row r="83" spans="1:32" s="144" customFormat="1" ht="25.5" outlineLevel="1">
      <c r="B83" s="146" t="str">
        <f t="shared" ref="B83:G83" si="93">B428</f>
        <v>AgProvDbtflAcctS</v>
      </c>
      <c r="C83" s="146" t="str">
        <f t="shared" si="93"/>
        <v>预提坏账准备</v>
      </c>
      <c r="D83" s="706">
        <f t="shared" si="93"/>
        <v>-22.592979999999997</v>
      </c>
      <c r="E83" s="706">
        <f t="shared" si="93"/>
        <v>0.5</v>
      </c>
      <c r="F83" s="706">
        <f t="shared" si="93"/>
        <v>0.5</v>
      </c>
      <c r="G83" s="706">
        <f t="shared" si="93"/>
        <v>0.5</v>
      </c>
      <c r="H83" s="200">
        <f>SUM(D83:G83)</f>
        <v>-21.092979999999997</v>
      </c>
      <c r="I83" s="706">
        <f t="shared" ref="I83:N83" si="94">I428</f>
        <v>1</v>
      </c>
      <c r="J83" s="706">
        <f t="shared" si="94"/>
        <v>1</v>
      </c>
      <c r="K83" s="706">
        <f t="shared" si="94"/>
        <v>1</v>
      </c>
      <c r="L83" s="706">
        <f t="shared" si="94"/>
        <v>1</v>
      </c>
      <c r="M83" s="706">
        <f t="shared" si="94"/>
        <v>1</v>
      </c>
      <c r="N83" s="706">
        <f t="shared" si="94"/>
        <v>1</v>
      </c>
      <c r="O83" s="201">
        <f>SUM(I83:N83)</f>
        <v>6</v>
      </c>
      <c r="P83" s="706">
        <f t="shared" ref="P83:U83" si="95">P428</f>
        <v>1</v>
      </c>
      <c r="Q83" s="706">
        <f t="shared" si="95"/>
        <v>1</v>
      </c>
      <c r="R83" s="706">
        <f t="shared" si="95"/>
        <v>1</v>
      </c>
      <c r="S83" s="706">
        <f t="shared" si="95"/>
        <v>1</v>
      </c>
      <c r="T83" s="706">
        <f t="shared" si="95"/>
        <v>1</v>
      </c>
      <c r="U83" s="706">
        <f t="shared" si="95"/>
        <v>1</v>
      </c>
      <c r="V83" s="201">
        <f>SUM(P83:U83)</f>
        <v>6</v>
      </c>
      <c r="W83" s="200">
        <f>O83+V83</f>
        <v>12</v>
      </c>
      <c r="X83" s="586">
        <f t="shared" si="74"/>
        <v>-1.568909656198413</v>
      </c>
      <c r="Y83" s="706" t="e">
        <f t="shared" si="75"/>
        <v>#REF!</v>
      </c>
      <c r="Z83" s="706" t="e">
        <f t="shared" si="75"/>
        <v>#REF!</v>
      </c>
      <c r="AA83" s="200" t="e">
        <f t="shared" si="76"/>
        <v>#REF!</v>
      </c>
      <c r="AB83" s="586" t="e">
        <f t="shared" si="77"/>
        <v>#REF!</v>
      </c>
      <c r="AC83" s="706" t="e">
        <f t="shared" si="78"/>
        <v>#REF!</v>
      </c>
      <c r="AD83" s="706" t="e">
        <f t="shared" si="78"/>
        <v>#REF!</v>
      </c>
      <c r="AE83" s="200" t="e">
        <f t="shared" si="79"/>
        <v>#REF!</v>
      </c>
      <c r="AF83" s="586" t="e">
        <f>IF(AA83=0,0,AE83/AA83-1)</f>
        <v>#REF!</v>
      </c>
    </row>
    <row r="84" spans="1:32" ht="25.5" outlineLevel="1">
      <c r="B84" s="146" t="str">
        <f t="shared" ref="B84:G84" si="96">B429</f>
        <v>EXPLaundryUniforms</v>
      </c>
      <c r="C84" s="146" t="str">
        <f t="shared" si="96"/>
        <v>制服洗涤费</v>
      </c>
      <c r="D84" s="706">
        <f t="shared" si="96"/>
        <v>8.5089600000000001</v>
      </c>
      <c r="E84" s="706">
        <f t="shared" si="96"/>
        <v>1.6571443881014272</v>
      </c>
      <c r="F84" s="706">
        <f t="shared" si="96"/>
        <v>1.5371563609262739</v>
      </c>
      <c r="G84" s="706">
        <f t="shared" si="96"/>
        <v>1.4720689492555987</v>
      </c>
      <c r="H84" s="200">
        <f>SUM(D84:G84)</f>
        <v>13.175329698283299</v>
      </c>
      <c r="I84" s="706">
        <f t="shared" ref="I84:N84" si="97">I429</f>
        <v>0.92721014321280493</v>
      </c>
      <c r="J84" s="706">
        <f t="shared" si="97"/>
        <v>1.2063614521216042</v>
      </c>
      <c r="K84" s="706">
        <f t="shared" si="97"/>
        <v>0.89597899633906541</v>
      </c>
      <c r="L84" s="706">
        <f t="shared" si="97"/>
        <v>1.0298527079148161</v>
      </c>
      <c r="M84" s="706">
        <f t="shared" si="97"/>
        <v>1.2156382529818173</v>
      </c>
      <c r="N84" s="706">
        <f t="shared" si="97"/>
        <v>0.98348320093876684</v>
      </c>
      <c r="O84" s="201">
        <f>SUM(I84:N84)</f>
        <v>6.2585247535088744</v>
      </c>
      <c r="P84" s="706">
        <f t="shared" ref="P84:U84" si="98">P429</f>
        <v>0.64886369735867211</v>
      </c>
      <c r="Q84" s="706">
        <f t="shared" si="98"/>
        <v>1.0537154905995507</v>
      </c>
      <c r="R84" s="706">
        <f t="shared" si="98"/>
        <v>1.6558063812175199</v>
      </c>
      <c r="S84" s="706">
        <f t="shared" si="98"/>
        <v>1.6929443276405767</v>
      </c>
      <c r="T84" s="706">
        <f t="shared" si="98"/>
        <v>1.7253000972366608</v>
      </c>
      <c r="U84" s="706">
        <f t="shared" si="98"/>
        <v>1.4598675441880775</v>
      </c>
      <c r="V84" s="201">
        <f>SUM(P84:U84)</f>
        <v>8.236497538241057</v>
      </c>
      <c r="W84" s="200">
        <f>O84+V84</f>
        <v>14.495022291749931</v>
      </c>
      <c r="X84" s="586">
        <f t="shared" si="74"/>
        <v>0.10016391420084036</v>
      </c>
      <c r="Y84" s="706" t="e">
        <f t="shared" si="75"/>
        <v>#REF!</v>
      </c>
      <c r="Z84" s="706" t="e">
        <f t="shared" si="75"/>
        <v>#REF!</v>
      </c>
      <c r="AA84" s="200" t="e">
        <f t="shared" si="76"/>
        <v>#REF!</v>
      </c>
      <c r="AB84" s="586" t="e">
        <f t="shared" si="77"/>
        <v>#REF!</v>
      </c>
      <c r="AC84" s="706" t="e">
        <f t="shared" si="78"/>
        <v>#REF!</v>
      </c>
      <c r="AD84" s="706" t="e">
        <f t="shared" si="78"/>
        <v>#REF!</v>
      </c>
      <c r="AE84" s="200" t="e">
        <f t="shared" si="79"/>
        <v>#REF!</v>
      </c>
      <c r="AF84" s="586" t="e">
        <f>IF(AA84=0,0,AE84/AA84-1)</f>
        <v>#REF!</v>
      </c>
    </row>
    <row r="85" spans="1:32" s="144" customFormat="1" outlineLevel="1">
      <c r="B85" s="146" t="str">
        <f t="shared" ref="B85:G85" si="99">B430</f>
        <v>Uniforms</v>
      </c>
      <c r="C85" s="146" t="str">
        <f t="shared" si="99"/>
        <v>制服费用</v>
      </c>
      <c r="D85" s="706">
        <f t="shared" si="99"/>
        <v>0.72791700000000004</v>
      </c>
      <c r="E85" s="706">
        <f t="shared" si="99"/>
        <v>0.58296066666999991</v>
      </c>
      <c r="F85" s="706">
        <f t="shared" si="99"/>
        <v>0.58296066666999991</v>
      </c>
      <c r="G85" s="706">
        <f t="shared" si="99"/>
        <v>0.58296066666999991</v>
      </c>
      <c r="H85" s="200">
        <f t="shared" si="68"/>
        <v>2.4767990000099998</v>
      </c>
      <c r="I85" s="706">
        <f t="shared" ref="I85:N85" si="100">I430</f>
        <v>1.1634928333333334</v>
      </c>
      <c r="J85" s="706">
        <f t="shared" si="100"/>
        <v>1.1634928333333334</v>
      </c>
      <c r="K85" s="706">
        <f t="shared" si="100"/>
        <v>1.1634928333333334</v>
      </c>
      <c r="L85" s="706">
        <f t="shared" si="100"/>
        <v>1.1634928333333334</v>
      </c>
      <c r="M85" s="706">
        <f t="shared" si="100"/>
        <v>1.1634928333333334</v>
      </c>
      <c r="N85" s="706">
        <f t="shared" si="100"/>
        <v>1.1634928333333334</v>
      </c>
      <c r="O85" s="201">
        <f t="shared" si="70"/>
        <v>6.980957000000001</v>
      </c>
      <c r="P85" s="706">
        <f t="shared" ref="P85:U85" si="101">P430</f>
        <v>1.1634928333333334</v>
      </c>
      <c r="Q85" s="706">
        <f t="shared" si="101"/>
        <v>1.1634928333333334</v>
      </c>
      <c r="R85" s="706">
        <f t="shared" si="101"/>
        <v>1.1634928333333334</v>
      </c>
      <c r="S85" s="706">
        <f t="shared" si="101"/>
        <v>1.1634928333333334</v>
      </c>
      <c r="T85" s="706">
        <f t="shared" si="101"/>
        <v>1.1634928333333334</v>
      </c>
      <c r="U85" s="706">
        <f t="shared" si="101"/>
        <v>1.1634928333333334</v>
      </c>
      <c r="V85" s="201">
        <f t="shared" si="72"/>
        <v>6.980957000000001</v>
      </c>
      <c r="W85" s="200">
        <f t="shared" si="73"/>
        <v>13.961914000000002</v>
      </c>
      <c r="X85" s="586">
        <f t="shared" si="74"/>
        <v>4.6370799568086198</v>
      </c>
      <c r="Y85" s="706" t="e">
        <f t="shared" si="75"/>
        <v>#REF!</v>
      </c>
      <c r="Z85" s="706" t="e">
        <f t="shared" si="75"/>
        <v>#REF!</v>
      </c>
      <c r="AA85" s="200" t="e">
        <f t="shared" si="76"/>
        <v>#REF!</v>
      </c>
      <c r="AB85" s="586" t="e">
        <f t="shared" si="77"/>
        <v>#REF!</v>
      </c>
      <c r="AC85" s="706" t="e">
        <f t="shared" si="78"/>
        <v>#REF!</v>
      </c>
      <c r="AD85" s="706" t="e">
        <f t="shared" si="78"/>
        <v>#REF!</v>
      </c>
      <c r="AE85" s="200" t="e">
        <f t="shared" si="79"/>
        <v>#REF!</v>
      </c>
      <c r="AF85" s="586" t="e">
        <f t="shared" si="80"/>
        <v>#REF!</v>
      </c>
    </row>
    <row r="86" spans="1:32" ht="25.5" outlineLevel="1">
      <c r="B86" s="146" t="str">
        <f t="shared" ref="B86:G86" si="102">B431</f>
        <v>CashOvrSht/MiscOtehr Exp</v>
      </c>
      <c r="C86" s="146" t="str">
        <f t="shared" si="102"/>
        <v>其他杂费及现金溢缺款</v>
      </c>
      <c r="D86" s="706">
        <f t="shared" si="102"/>
        <v>0</v>
      </c>
      <c r="E86" s="706">
        <f t="shared" si="102"/>
        <v>5.0000000000000001E-3</v>
      </c>
      <c r="F86" s="706">
        <f t="shared" si="102"/>
        <v>5.0000000000000001E-3</v>
      </c>
      <c r="G86" s="706">
        <f t="shared" si="102"/>
        <v>5.0000000000000001E-3</v>
      </c>
      <c r="H86" s="200">
        <f t="shared" si="68"/>
        <v>1.4999999999999999E-2</v>
      </c>
      <c r="I86" s="706">
        <f t="shared" ref="I86:N86" si="103">I431</f>
        <v>0</v>
      </c>
      <c r="J86" s="706">
        <f t="shared" si="103"/>
        <v>0</v>
      </c>
      <c r="K86" s="706">
        <f t="shared" si="103"/>
        <v>0</v>
      </c>
      <c r="L86" s="706">
        <f t="shared" si="103"/>
        <v>0</v>
      </c>
      <c r="M86" s="706">
        <f t="shared" si="103"/>
        <v>0</v>
      </c>
      <c r="N86" s="706">
        <f t="shared" si="103"/>
        <v>0</v>
      </c>
      <c r="O86" s="201">
        <f t="shared" si="70"/>
        <v>0</v>
      </c>
      <c r="P86" s="706">
        <f t="shared" ref="P86:U86" si="104">P431</f>
        <v>0</v>
      </c>
      <c r="Q86" s="706">
        <f t="shared" si="104"/>
        <v>5.0000000000000001E-3</v>
      </c>
      <c r="R86" s="706">
        <f t="shared" si="104"/>
        <v>5.0000000000000001E-3</v>
      </c>
      <c r="S86" s="706">
        <f t="shared" si="104"/>
        <v>5.0000000000000001E-3</v>
      </c>
      <c r="T86" s="706">
        <f t="shared" si="104"/>
        <v>5.0000000000000001E-3</v>
      </c>
      <c r="U86" s="706">
        <f t="shared" si="104"/>
        <v>5.0000000000000001E-3</v>
      </c>
      <c r="V86" s="201">
        <f t="shared" si="72"/>
        <v>2.5000000000000001E-2</v>
      </c>
      <c r="W86" s="200">
        <f t="shared" si="73"/>
        <v>2.5000000000000001E-2</v>
      </c>
      <c r="X86" s="586">
        <f t="shared" si="74"/>
        <v>0.66666666666666674</v>
      </c>
      <c r="Y86" s="706" t="e">
        <f t="shared" si="75"/>
        <v>#REF!</v>
      </c>
      <c r="Z86" s="706" t="e">
        <f t="shared" si="75"/>
        <v>#REF!</v>
      </c>
      <c r="AA86" s="200" t="e">
        <f t="shared" si="76"/>
        <v>#REF!</v>
      </c>
      <c r="AB86" s="586" t="e">
        <f t="shared" si="77"/>
        <v>#REF!</v>
      </c>
      <c r="AC86" s="706" t="e">
        <f t="shared" si="78"/>
        <v>#REF!</v>
      </c>
      <c r="AD86" s="706" t="e">
        <f t="shared" si="78"/>
        <v>#REF!</v>
      </c>
      <c r="AE86" s="200" t="e">
        <f t="shared" si="79"/>
        <v>#REF!</v>
      </c>
      <c r="AF86" s="586" t="e">
        <f t="shared" si="80"/>
        <v>#REF!</v>
      </c>
    </row>
    <row r="87" spans="1:32" s="151" customFormat="1" ht="25.5" outlineLevel="1">
      <c r="B87" s="146" t="str">
        <f t="shared" ref="B87:G87" si="105">B432</f>
        <v>CleaningSupplies</v>
      </c>
      <c r="C87" s="146" t="str">
        <f t="shared" si="105"/>
        <v>清洁用品费用</v>
      </c>
      <c r="D87" s="706">
        <f t="shared" si="105"/>
        <v>0</v>
      </c>
      <c r="E87" s="706">
        <f t="shared" si="105"/>
        <v>0</v>
      </c>
      <c r="F87" s="706">
        <f t="shared" si="105"/>
        <v>0</v>
      </c>
      <c r="G87" s="706">
        <f t="shared" si="105"/>
        <v>0</v>
      </c>
      <c r="H87" s="200">
        <f t="shared" si="68"/>
        <v>0</v>
      </c>
      <c r="I87" s="706">
        <f t="shared" ref="I87:N87" si="106">I432</f>
        <v>0</v>
      </c>
      <c r="J87" s="706">
        <f t="shared" si="106"/>
        <v>0</v>
      </c>
      <c r="K87" s="706">
        <f t="shared" si="106"/>
        <v>0</v>
      </c>
      <c r="L87" s="706">
        <f t="shared" si="106"/>
        <v>0</v>
      </c>
      <c r="M87" s="706">
        <f t="shared" si="106"/>
        <v>0</v>
      </c>
      <c r="N87" s="706">
        <f t="shared" si="106"/>
        <v>0</v>
      </c>
      <c r="O87" s="201">
        <f t="shared" si="70"/>
        <v>0</v>
      </c>
      <c r="P87" s="706">
        <f t="shared" ref="P87:U87" si="107">P432</f>
        <v>0</v>
      </c>
      <c r="Q87" s="706">
        <f t="shared" si="107"/>
        <v>0</v>
      </c>
      <c r="R87" s="706">
        <f t="shared" si="107"/>
        <v>0</v>
      </c>
      <c r="S87" s="706">
        <f t="shared" si="107"/>
        <v>0</v>
      </c>
      <c r="T87" s="706">
        <f t="shared" si="107"/>
        <v>0</v>
      </c>
      <c r="U87" s="706">
        <f t="shared" si="107"/>
        <v>0</v>
      </c>
      <c r="V87" s="201">
        <f t="shared" si="72"/>
        <v>0</v>
      </c>
      <c r="W87" s="200">
        <f t="shared" si="73"/>
        <v>0</v>
      </c>
      <c r="X87" s="586">
        <f t="shared" si="74"/>
        <v>0</v>
      </c>
      <c r="Y87" s="706" t="e">
        <f t="shared" si="75"/>
        <v>#REF!</v>
      </c>
      <c r="Z87" s="706" t="e">
        <f t="shared" si="75"/>
        <v>#REF!</v>
      </c>
      <c r="AA87" s="200" t="e">
        <f t="shared" si="76"/>
        <v>#REF!</v>
      </c>
      <c r="AB87" s="586">
        <f t="shared" si="77"/>
        <v>0</v>
      </c>
      <c r="AC87" s="706" t="e">
        <f t="shared" si="78"/>
        <v>#REF!</v>
      </c>
      <c r="AD87" s="706" t="e">
        <f t="shared" si="78"/>
        <v>#REF!</v>
      </c>
      <c r="AE87" s="200" t="e">
        <f t="shared" si="79"/>
        <v>#REF!</v>
      </c>
      <c r="AF87" s="586" t="e">
        <f t="shared" si="80"/>
        <v>#REF!</v>
      </c>
    </row>
    <row r="88" spans="1:32" outlineLevel="1">
      <c r="B88" s="781" t="s">
        <v>609</v>
      </c>
      <c r="C88" s="781"/>
      <c r="D88" s="198">
        <f t="shared" ref="D88:AA88" si="108">SUM(D78:D87)</f>
        <v>15.468040000000002</v>
      </c>
      <c r="E88" s="198">
        <f t="shared" si="108"/>
        <v>4.856697967800379</v>
      </c>
      <c r="F88" s="198">
        <f t="shared" si="108"/>
        <v>4.6982191577142007</v>
      </c>
      <c r="G88" s="198">
        <f t="shared" si="108"/>
        <v>4.612252450901857</v>
      </c>
      <c r="H88" s="198">
        <f t="shared" si="108"/>
        <v>29.63520957641644</v>
      </c>
      <c r="I88" s="198">
        <f t="shared" si="108"/>
        <v>5.4175421198570799</v>
      </c>
      <c r="J88" s="198">
        <f t="shared" si="108"/>
        <v>5.7649435148740622</v>
      </c>
      <c r="K88" s="198">
        <f t="shared" si="108"/>
        <v>5.2710799356436135</v>
      </c>
      <c r="L88" s="198">
        <f t="shared" si="108"/>
        <v>5.4763687478446625</v>
      </c>
      <c r="M88" s="198">
        <f t="shared" si="108"/>
        <v>5.681619347556869</v>
      </c>
      <c r="N88" s="198">
        <f t="shared" si="108"/>
        <v>5.442159544697116</v>
      </c>
      <c r="O88" s="198">
        <f t="shared" si="108"/>
        <v>33.053713210473404</v>
      </c>
      <c r="P88" s="198">
        <f t="shared" si="108"/>
        <v>4.9682481859010919</v>
      </c>
      <c r="Q88" s="198">
        <f t="shared" si="108"/>
        <v>5.5542976905866741</v>
      </c>
      <c r="R88" s="198">
        <f t="shared" si="108"/>
        <v>5.9054629103177634</v>
      </c>
      <c r="S88" s="198">
        <f t="shared" si="108"/>
        <v>5.954514283998396</v>
      </c>
      <c r="T88" s="198">
        <f t="shared" si="108"/>
        <v>5.9972494133753029</v>
      </c>
      <c r="U88" s="198">
        <f t="shared" si="108"/>
        <v>5.6466691416964396</v>
      </c>
      <c r="V88" s="198">
        <f t="shared" si="108"/>
        <v>34.02644162587567</v>
      </c>
      <c r="W88" s="198">
        <f t="shared" si="108"/>
        <v>67.080154836349081</v>
      </c>
      <c r="X88" s="588">
        <f t="shared" si="108"/>
        <v>3.4484656581428581</v>
      </c>
      <c r="Y88" s="198" t="e">
        <f>SUM(Y78:Y87)</f>
        <v>#REF!</v>
      </c>
      <c r="Z88" s="198" t="e">
        <f>SUM(Z78:Z87)</f>
        <v>#REF!</v>
      </c>
      <c r="AA88" s="198" t="e">
        <f t="shared" si="108"/>
        <v>#REF!</v>
      </c>
      <c r="AB88" s="588" t="e">
        <f t="shared" si="77"/>
        <v>#REF!</v>
      </c>
      <c r="AC88" s="198" t="e">
        <f>SUM(AC78:AC87)</f>
        <v>#REF!</v>
      </c>
      <c r="AD88" s="198" t="e">
        <f>SUM(AD78:AD87)</f>
        <v>#REF!</v>
      </c>
      <c r="AE88" s="198" t="e">
        <f>SUM(AE78:AE87)</f>
        <v>#REF!</v>
      </c>
      <c r="AF88" s="588" t="e">
        <f t="shared" si="80"/>
        <v>#REF!</v>
      </c>
    </row>
    <row r="89" spans="1:32" s="561" customFormat="1" outlineLevel="1">
      <c r="B89" s="558"/>
      <c r="C89" s="558"/>
      <c r="D89" s="559"/>
      <c r="E89" s="559"/>
      <c r="F89" s="559"/>
      <c r="G89" s="559"/>
      <c r="H89" s="559"/>
      <c r="I89" s="559"/>
      <c r="J89" s="559"/>
      <c r="K89" s="559"/>
      <c r="L89" s="559"/>
      <c r="M89" s="559"/>
      <c r="N89" s="559"/>
      <c r="O89" s="559"/>
      <c r="P89" s="559"/>
      <c r="Q89" s="559"/>
      <c r="R89" s="559"/>
      <c r="S89" s="559"/>
      <c r="T89" s="559"/>
      <c r="U89" s="559"/>
      <c r="V89" s="559"/>
      <c r="W89" s="559"/>
      <c r="X89" s="589"/>
      <c r="Y89" s="559"/>
      <c r="Z89" s="559"/>
      <c r="AA89" s="559"/>
      <c r="AB89" s="589"/>
      <c r="AC89" s="559"/>
      <c r="AD89" s="559"/>
      <c r="AE89" s="559"/>
      <c r="AF89" s="589"/>
    </row>
    <row r="90" spans="1:32" s="151" customFormat="1" outlineLevel="1">
      <c r="B90" s="152"/>
      <c r="C90" s="152" t="s">
        <v>1687</v>
      </c>
      <c r="D90" s="160">
        <f t="shared" ref="D90:Q90" si="109">D88-D175-D261-D347-D519-D605-D433</f>
        <v>0</v>
      </c>
      <c r="E90" s="160">
        <f t="shared" si="109"/>
        <v>0</v>
      </c>
      <c r="F90" s="160">
        <f t="shared" si="109"/>
        <v>0</v>
      </c>
      <c r="G90" s="160">
        <f t="shared" si="109"/>
        <v>0</v>
      </c>
      <c r="H90" s="160">
        <f t="shared" si="109"/>
        <v>0</v>
      </c>
      <c r="I90" s="160">
        <f t="shared" si="109"/>
        <v>0</v>
      </c>
      <c r="J90" s="160">
        <f t="shared" si="109"/>
        <v>0</v>
      </c>
      <c r="K90" s="160">
        <f t="shared" si="109"/>
        <v>0</v>
      </c>
      <c r="L90" s="160">
        <f t="shared" si="109"/>
        <v>0</v>
      </c>
      <c r="M90" s="160">
        <f t="shared" si="109"/>
        <v>0</v>
      </c>
      <c r="N90" s="160">
        <f t="shared" si="109"/>
        <v>0</v>
      </c>
      <c r="O90" s="160">
        <f t="shared" si="109"/>
        <v>0</v>
      </c>
      <c r="P90" s="160">
        <f t="shared" si="109"/>
        <v>0</v>
      </c>
      <c r="Q90" s="160">
        <f t="shared" si="109"/>
        <v>0</v>
      </c>
      <c r="R90" s="160">
        <f t="shared" ref="R90:W90" si="110">R88-R175-R261-R347-R519-R605-R433</f>
        <v>0</v>
      </c>
      <c r="S90" s="160">
        <f t="shared" si="110"/>
        <v>0</v>
      </c>
      <c r="T90" s="160">
        <f t="shared" si="110"/>
        <v>0</v>
      </c>
      <c r="U90" s="160">
        <f t="shared" si="110"/>
        <v>0</v>
      </c>
      <c r="V90" s="160">
        <f t="shared" si="110"/>
        <v>0</v>
      </c>
      <c r="W90" s="160">
        <f t="shared" si="110"/>
        <v>0</v>
      </c>
      <c r="X90" s="587"/>
      <c r="Y90" s="160" t="e">
        <f>Y88-Y175-Y261-Y347-Y519-Y605-Y433</f>
        <v>#REF!</v>
      </c>
      <c r="Z90" s="160" t="e">
        <f>Z88-Z175-Z261-Z347-Z519-Z605-Z433</f>
        <v>#REF!</v>
      </c>
      <c r="AA90" s="160" t="e">
        <f>AA88-AA175-AA261-AA347-AA519-AA605-AA433</f>
        <v>#REF!</v>
      </c>
      <c r="AB90" s="587"/>
      <c r="AC90" s="160" t="e">
        <f>AC88-AC175-AC261-AC347-AC519-AC605-AC433</f>
        <v>#REF!</v>
      </c>
      <c r="AD90" s="160" t="e">
        <f>AD88-AD175-AD261-AD347-AD519-AD605-AD433</f>
        <v>#REF!</v>
      </c>
      <c r="AE90" s="160" t="e">
        <f>AE88-AE175-AE261-AE347-AE519-AE605-AE433</f>
        <v>#REF!</v>
      </c>
      <c r="AF90" s="587"/>
    </row>
    <row r="91" spans="1:32" s="281" customFormat="1" outlineLevel="1">
      <c r="B91" s="792" t="s">
        <v>1501</v>
      </c>
      <c r="C91" s="792"/>
      <c r="D91" s="153">
        <f>D24+D46+D50+D55+D61+D65+D69-D88</f>
        <v>2.8421709430404007E-14</v>
      </c>
      <c r="E91" s="153">
        <f t="shared" ref="E91:W91" si="111">E24+E46+E50+E55+E61+E65+E69-E88</f>
        <v>0</v>
      </c>
      <c r="F91" s="153">
        <f t="shared" si="111"/>
        <v>0</v>
      </c>
      <c r="G91" s="153">
        <f t="shared" si="111"/>
        <v>-7.9936057773011271E-15</v>
      </c>
      <c r="H91" s="153">
        <f t="shared" si="111"/>
        <v>0</v>
      </c>
      <c r="I91" s="153">
        <f t="shared" si="111"/>
        <v>0</v>
      </c>
      <c r="J91" s="153">
        <f t="shared" si="111"/>
        <v>0</v>
      </c>
      <c r="K91" s="153">
        <f t="shared" si="111"/>
        <v>0</v>
      </c>
      <c r="L91" s="153">
        <f t="shared" si="111"/>
        <v>0</v>
      </c>
      <c r="M91" s="153">
        <f t="shared" si="111"/>
        <v>0</v>
      </c>
      <c r="N91" s="153">
        <f t="shared" si="111"/>
        <v>7.9936057773011271E-15</v>
      </c>
      <c r="O91" s="153">
        <f t="shared" si="111"/>
        <v>0</v>
      </c>
      <c r="P91" s="153">
        <f t="shared" si="111"/>
        <v>0</v>
      </c>
      <c r="Q91" s="153">
        <f t="shared" si="111"/>
        <v>0</v>
      </c>
      <c r="R91" s="153">
        <f t="shared" si="111"/>
        <v>-7.1054273576010019E-15</v>
      </c>
      <c r="S91" s="153">
        <f t="shared" si="111"/>
        <v>7.9936057773011271E-15</v>
      </c>
      <c r="T91" s="153">
        <f t="shared" si="111"/>
        <v>8.8817841970012523E-15</v>
      </c>
      <c r="U91" s="153">
        <f t="shared" si="111"/>
        <v>7.1054273576010019E-15</v>
      </c>
      <c r="V91" s="153">
        <f t="shared" si="111"/>
        <v>0</v>
      </c>
      <c r="W91" s="153">
        <f t="shared" si="111"/>
        <v>0</v>
      </c>
      <c r="Y91" s="153" t="e">
        <f>Y24+Y46+Y50+Y55+Y61+Y65+Y69-Y88</f>
        <v>#REF!</v>
      </c>
      <c r="Z91" s="153" t="e">
        <f>Z24+Z46+Z50+Z55+Z61+Z65+Z69-Z88</f>
        <v>#REF!</v>
      </c>
      <c r="AA91" s="153" t="e">
        <f>AA24+AA46+AA50+AA55+AA61+AA65+AA69-AA88</f>
        <v>#REF!</v>
      </c>
      <c r="AC91" s="153" t="e">
        <f>AC24+AC46+AC50+AC55+AC61+AC65+AC69-AC88</f>
        <v>#REF!</v>
      </c>
      <c r="AD91" s="153" t="e">
        <f>AD24+AD46+AD50+AD55+AD61+AD65+AD69-AD88</f>
        <v>#REF!</v>
      </c>
      <c r="AE91" s="153" t="e">
        <f>AE24+AE46+AE50+AE55+AE61+AE65+AE69-AE88</f>
        <v>#REF!</v>
      </c>
    </row>
    <row r="92" spans="1:32">
      <c r="B92" s="365" t="s">
        <v>1120</v>
      </c>
    </row>
    <row r="93" spans="1:32">
      <c r="B93" s="544" t="s">
        <v>1690</v>
      </c>
      <c r="C93" s="152"/>
    </row>
    <row r="94" spans="1:32" s="140" customFormat="1" ht="13.5" customHeight="1">
      <c r="A94" s="139"/>
      <c r="B94" s="784" t="s">
        <v>982</v>
      </c>
      <c r="C94" s="785"/>
      <c r="D94" s="788" t="s">
        <v>1466</v>
      </c>
      <c r="E94" s="789"/>
      <c r="F94" s="789"/>
      <c r="G94" s="790"/>
      <c r="H94" s="540" t="s">
        <v>1466</v>
      </c>
      <c r="I94" s="772" t="s">
        <v>1458</v>
      </c>
      <c r="J94" s="773"/>
      <c r="K94" s="773"/>
      <c r="L94" s="773"/>
      <c r="M94" s="773"/>
      <c r="N94" s="773"/>
      <c r="O94" s="774"/>
      <c r="P94" s="772" t="s">
        <v>1458</v>
      </c>
      <c r="Q94" s="773"/>
      <c r="R94" s="773"/>
      <c r="S94" s="773"/>
      <c r="T94" s="773"/>
      <c r="U94" s="773"/>
      <c r="V94" s="774"/>
      <c r="W94" s="493" t="s">
        <v>1458</v>
      </c>
      <c r="X94" s="583" t="s">
        <v>1480</v>
      </c>
      <c r="Y94" s="493" t="s">
        <v>1457</v>
      </c>
      <c r="Z94" s="493" t="s">
        <v>1457</v>
      </c>
      <c r="AA94" s="493" t="s">
        <v>1457</v>
      </c>
      <c r="AB94" s="583" t="s">
        <v>1478</v>
      </c>
      <c r="AC94" s="493" t="s">
        <v>1456</v>
      </c>
      <c r="AD94" s="493" t="s">
        <v>1456</v>
      </c>
      <c r="AE94" s="493" t="s">
        <v>1456</v>
      </c>
      <c r="AF94" s="583" t="s">
        <v>1476</v>
      </c>
    </row>
    <row r="95" spans="1:32" s="98" customFormat="1" ht="13.5" customHeight="1">
      <c r="A95" s="141"/>
      <c r="B95" s="786"/>
      <c r="C95" s="787"/>
      <c r="D95" s="584" t="s">
        <v>1420</v>
      </c>
      <c r="E95" s="101" t="s">
        <v>645</v>
      </c>
      <c r="F95" s="101" t="s">
        <v>646</v>
      </c>
      <c r="G95" s="101" t="s">
        <v>647</v>
      </c>
      <c r="H95" s="102" t="s">
        <v>1422</v>
      </c>
      <c r="I95" s="101" t="s">
        <v>649</v>
      </c>
      <c r="J95" s="101" t="s">
        <v>650</v>
      </c>
      <c r="K95" s="101" t="s">
        <v>651</v>
      </c>
      <c r="L95" s="101" t="s">
        <v>652</v>
      </c>
      <c r="M95" s="101" t="s">
        <v>653</v>
      </c>
      <c r="N95" s="101" t="s">
        <v>654</v>
      </c>
      <c r="O95" s="101" t="s">
        <v>1424</v>
      </c>
      <c r="P95" s="101" t="s">
        <v>655</v>
      </c>
      <c r="Q95" s="101" t="s">
        <v>656</v>
      </c>
      <c r="R95" s="101" t="s">
        <v>657</v>
      </c>
      <c r="S95" s="101" t="s">
        <v>658</v>
      </c>
      <c r="T95" s="101" t="s">
        <v>646</v>
      </c>
      <c r="U95" s="101" t="s">
        <v>647</v>
      </c>
      <c r="V95" s="103" t="s">
        <v>661</v>
      </c>
      <c r="W95" s="103" t="s">
        <v>1422</v>
      </c>
      <c r="X95" s="583" t="s">
        <v>608</v>
      </c>
      <c r="Y95" s="103" t="s">
        <v>1424</v>
      </c>
      <c r="Z95" s="103" t="s">
        <v>661</v>
      </c>
      <c r="AA95" s="103" t="s">
        <v>1422</v>
      </c>
      <c r="AB95" s="583" t="s">
        <v>608</v>
      </c>
      <c r="AC95" s="103" t="s">
        <v>1424</v>
      </c>
      <c r="AD95" s="103" t="s">
        <v>661</v>
      </c>
      <c r="AE95" s="103" t="s">
        <v>1422</v>
      </c>
      <c r="AF95" s="583" t="s">
        <v>608</v>
      </c>
    </row>
    <row r="96" spans="1:32" s="144" customFormat="1" ht="13.5" customHeight="1" outlineLevel="1">
      <c r="A96" s="129"/>
      <c r="B96" s="142" t="s">
        <v>943</v>
      </c>
      <c r="C96" s="143" t="s">
        <v>1691</v>
      </c>
      <c r="D96" s="198">
        <f>SUM(D97:D112)</f>
        <v>0</v>
      </c>
      <c r="E96" s="198">
        <f>SUM(E97:E112)</f>
        <v>0</v>
      </c>
      <c r="F96" s="198">
        <f>SUM(F97:F112)</f>
        <v>0</v>
      </c>
      <c r="G96" s="198">
        <f>SUM(G97:G112)</f>
        <v>0</v>
      </c>
      <c r="H96" s="198">
        <f t="shared" ref="H96:W96" si="112">SUM(H97:H112)</f>
        <v>0</v>
      </c>
      <c r="I96" s="198">
        <f t="shared" si="112"/>
        <v>0</v>
      </c>
      <c r="J96" s="198">
        <f t="shared" si="112"/>
        <v>0</v>
      </c>
      <c r="K96" s="198">
        <f t="shared" si="112"/>
        <v>0</v>
      </c>
      <c r="L96" s="198">
        <f t="shared" si="112"/>
        <v>0</v>
      </c>
      <c r="M96" s="198">
        <f t="shared" si="112"/>
        <v>0</v>
      </c>
      <c r="N96" s="198">
        <f t="shared" si="112"/>
        <v>0</v>
      </c>
      <c r="O96" s="198">
        <f t="shared" si="112"/>
        <v>0</v>
      </c>
      <c r="P96" s="198">
        <f t="shared" si="112"/>
        <v>0</v>
      </c>
      <c r="Q96" s="198">
        <f t="shared" si="112"/>
        <v>0</v>
      </c>
      <c r="R96" s="198">
        <f t="shared" si="112"/>
        <v>0</v>
      </c>
      <c r="S96" s="198">
        <f t="shared" si="112"/>
        <v>0</v>
      </c>
      <c r="T96" s="198">
        <f t="shared" si="112"/>
        <v>0</v>
      </c>
      <c r="U96" s="198">
        <f t="shared" si="112"/>
        <v>0</v>
      </c>
      <c r="V96" s="198">
        <f t="shared" si="112"/>
        <v>0</v>
      </c>
      <c r="W96" s="198">
        <f t="shared" si="112"/>
        <v>0</v>
      </c>
      <c r="X96" s="585">
        <f t="shared" ref="X96:X159" si="113">IF(H96=0,0,W96/H96-1)</f>
        <v>0</v>
      </c>
      <c r="Y96" s="198">
        <f>SUM(Y97:Y112)</f>
        <v>0</v>
      </c>
      <c r="Z96" s="198">
        <f>SUM(Z97:Z112)</f>
        <v>0</v>
      </c>
      <c r="AA96" s="198">
        <f>SUM(AA97:AA112)</f>
        <v>0</v>
      </c>
      <c r="AB96" s="585">
        <f t="shared" ref="AB96:AB159" si="114">IF(W96=0,0,AA96/W96-1)</f>
        <v>0</v>
      </c>
      <c r="AC96" s="198">
        <f>SUM(AC97:AC112)</f>
        <v>0</v>
      </c>
      <c r="AD96" s="198">
        <f>SUM(AD97:AD112)</f>
        <v>0</v>
      </c>
      <c r="AE96" s="198">
        <f>SUM(AE97:AE112)</f>
        <v>0</v>
      </c>
      <c r="AF96" s="585">
        <f>IF(AA96=0,0,AE96/AA96-1)</f>
        <v>0</v>
      </c>
    </row>
    <row r="97" spans="2:32" ht="12" customHeight="1" outlineLevel="2">
      <c r="B97" s="145"/>
      <c r="C97" s="146" t="s">
        <v>1692</v>
      </c>
      <c r="D97" s="95"/>
      <c r="E97" s="95"/>
      <c r="F97" s="95"/>
      <c r="G97" s="95"/>
      <c r="H97" s="198">
        <f>SUM(D97:G97)</f>
        <v>0</v>
      </c>
      <c r="I97" s="95"/>
      <c r="J97" s="95"/>
      <c r="K97" s="95"/>
      <c r="L97" s="95"/>
      <c r="M97" s="95"/>
      <c r="N97" s="95"/>
      <c r="O97" s="202">
        <f>SUM(I97:N97)</f>
        <v>0</v>
      </c>
      <c r="P97" s="95"/>
      <c r="Q97" s="95"/>
      <c r="R97" s="95"/>
      <c r="S97" s="95"/>
      <c r="T97" s="95"/>
      <c r="U97" s="95"/>
      <c r="V97" s="201">
        <f>SUM(P97:U97)</f>
        <v>0</v>
      </c>
      <c r="W97" s="200">
        <f>O97+V97</f>
        <v>0</v>
      </c>
      <c r="X97" s="586">
        <f t="shared" si="113"/>
        <v>0</v>
      </c>
      <c r="Y97" s="95"/>
      <c r="Z97" s="95"/>
      <c r="AA97" s="200">
        <f>Y97+Z97</f>
        <v>0</v>
      </c>
      <c r="AB97" s="586">
        <f t="shared" si="114"/>
        <v>0</v>
      </c>
      <c r="AC97" s="95"/>
      <c r="AD97" s="95"/>
      <c r="AE97" s="200">
        <f>AC97+AD97</f>
        <v>0</v>
      </c>
      <c r="AF97" s="586">
        <f>IF(AA97=0,0,AE97/AA97-1)</f>
        <v>0</v>
      </c>
    </row>
    <row r="98" spans="2:32" ht="12" customHeight="1" outlineLevel="2">
      <c r="B98" s="145"/>
      <c r="C98" s="146" t="s">
        <v>945</v>
      </c>
      <c r="D98" s="95"/>
      <c r="E98" s="95"/>
      <c r="F98" s="95"/>
      <c r="G98" s="95"/>
      <c r="H98" s="198">
        <f t="shared" ref="H98:H109" si="115">SUM(D98:G98)</f>
        <v>0</v>
      </c>
      <c r="I98" s="95"/>
      <c r="J98" s="95"/>
      <c r="K98" s="95"/>
      <c r="L98" s="95"/>
      <c r="M98" s="95"/>
      <c r="N98" s="95"/>
      <c r="O98" s="202">
        <f t="shared" ref="O98:O109" si="116">SUM(I98:N98)</f>
        <v>0</v>
      </c>
      <c r="P98" s="95"/>
      <c r="Q98" s="95"/>
      <c r="R98" s="95"/>
      <c r="S98" s="95"/>
      <c r="T98" s="95"/>
      <c r="U98" s="95"/>
      <c r="V98" s="201">
        <f t="shared" ref="V98:V109" si="117">SUM(P98:U98)</f>
        <v>0</v>
      </c>
      <c r="W98" s="200">
        <f t="shared" ref="W98:W109" si="118">O98+V98</f>
        <v>0</v>
      </c>
      <c r="X98" s="586">
        <f t="shared" si="113"/>
        <v>0</v>
      </c>
      <c r="Y98" s="95"/>
      <c r="Z98" s="95"/>
      <c r="AA98" s="200">
        <f t="shared" ref="AA98:AA112" si="119">Y98+Z98</f>
        <v>0</v>
      </c>
      <c r="AB98" s="586">
        <f t="shared" si="114"/>
        <v>0</v>
      </c>
      <c r="AC98" s="95"/>
      <c r="AD98" s="95"/>
      <c r="AE98" s="200">
        <f t="shared" ref="AE98:AE112" si="120">AC98+AD98</f>
        <v>0</v>
      </c>
      <c r="AF98" s="586">
        <f t="shared" ref="AF98:AF109" si="121">IF(AA98=0,0,AE98/AA98-1)</f>
        <v>0</v>
      </c>
    </row>
    <row r="99" spans="2:32" ht="12" customHeight="1" outlineLevel="2">
      <c r="B99" s="145"/>
      <c r="C99" s="146" t="s">
        <v>1693</v>
      </c>
      <c r="D99" s="95"/>
      <c r="E99" s="95"/>
      <c r="F99" s="95"/>
      <c r="G99" s="95"/>
      <c r="H99" s="198">
        <f t="shared" si="115"/>
        <v>0</v>
      </c>
      <c r="I99" s="95"/>
      <c r="J99" s="95"/>
      <c r="K99" s="95"/>
      <c r="L99" s="95"/>
      <c r="M99" s="95"/>
      <c r="N99" s="95"/>
      <c r="O99" s="202">
        <f t="shared" si="116"/>
        <v>0</v>
      </c>
      <c r="P99" s="95"/>
      <c r="Q99" s="95"/>
      <c r="R99" s="95"/>
      <c r="S99" s="95"/>
      <c r="T99" s="95"/>
      <c r="U99" s="95"/>
      <c r="V99" s="201">
        <f t="shared" si="117"/>
        <v>0</v>
      </c>
      <c r="W99" s="200">
        <f t="shared" si="118"/>
        <v>0</v>
      </c>
      <c r="X99" s="586">
        <f t="shared" si="113"/>
        <v>0</v>
      </c>
      <c r="Y99" s="95"/>
      <c r="Z99" s="95"/>
      <c r="AA99" s="200">
        <f t="shared" si="119"/>
        <v>0</v>
      </c>
      <c r="AB99" s="586">
        <f t="shared" si="114"/>
        <v>0</v>
      </c>
      <c r="AC99" s="95"/>
      <c r="AD99" s="95"/>
      <c r="AE99" s="200">
        <f t="shared" si="120"/>
        <v>0</v>
      </c>
      <c r="AF99" s="586">
        <f t="shared" si="121"/>
        <v>0</v>
      </c>
    </row>
    <row r="100" spans="2:32" ht="12" customHeight="1" outlineLevel="2">
      <c r="B100" s="145"/>
      <c r="C100" s="146" t="s">
        <v>1694</v>
      </c>
      <c r="D100" s="95"/>
      <c r="E100" s="95"/>
      <c r="F100" s="95"/>
      <c r="G100" s="95"/>
      <c r="H100" s="198">
        <f t="shared" si="115"/>
        <v>0</v>
      </c>
      <c r="I100" s="95"/>
      <c r="J100" s="95"/>
      <c r="K100" s="95"/>
      <c r="L100" s="95"/>
      <c r="M100" s="95"/>
      <c r="N100" s="95"/>
      <c r="O100" s="202">
        <f t="shared" si="116"/>
        <v>0</v>
      </c>
      <c r="P100" s="95"/>
      <c r="Q100" s="95"/>
      <c r="R100" s="95"/>
      <c r="S100" s="95"/>
      <c r="T100" s="95"/>
      <c r="U100" s="95"/>
      <c r="V100" s="201">
        <f t="shared" si="117"/>
        <v>0</v>
      </c>
      <c r="W100" s="200">
        <f t="shared" si="118"/>
        <v>0</v>
      </c>
      <c r="X100" s="586">
        <f t="shared" si="113"/>
        <v>0</v>
      </c>
      <c r="Y100" s="95"/>
      <c r="Z100" s="95"/>
      <c r="AA100" s="200">
        <f t="shared" si="119"/>
        <v>0</v>
      </c>
      <c r="AB100" s="586">
        <f t="shared" si="114"/>
        <v>0</v>
      </c>
      <c r="AC100" s="95"/>
      <c r="AD100" s="95"/>
      <c r="AE100" s="200">
        <f t="shared" si="120"/>
        <v>0</v>
      </c>
      <c r="AF100" s="586">
        <f t="shared" si="121"/>
        <v>0</v>
      </c>
    </row>
    <row r="101" spans="2:32" ht="12" customHeight="1" outlineLevel="2">
      <c r="B101" s="145"/>
      <c r="C101" s="146" t="s">
        <v>1695</v>
      </c>
      <c r="D101" s="95"/>
      <c r="E101" s="95"/>
      <c r="F101" s="95"/>
      <c r="G101" s="95"/>
      <c r="H101" s="198">
        <f t="shared" si="115"/>
        <v>0</v>
      </c>
      <c r="I101" s="95"/>
      <c r="J101" s="95"/>
      <c r="K101" s="95"/>
      <c r="L101" s="95"/>
      <c r="M101" s="95"/>
      <c r="N101" s="95"/>
      <c r="O101" s="202">
        <f t="shared" si="116"/>
        <v>0</v>
      </c>
      <c r="P101" s="95"/>
      <c r="Q101" s="95"/>
      <c r="R101" s="95"/>
      <c r="S101" s="95"/>
      <c r="T101" s="95"/>
      <c r="U101" s="95"/>
      <c r="V101" s="201">
        <f t="shared" si="117"/>
        <v>0</v>
      </c>
      <c r="W101" s="200">
        <f t="shared" si="118"/>
        <v>0</v>
      </c>
      <c r="X101" s="586">
        <f t="shared" si="113"/>
        <v>0</v>
      </c>
      <c r="Y101" s="95"/>
      <c r="Z101" s="95"/>
      <c r="AA101" s="200">
        <f t="shared" si="119"/>
        <v>0</v>
      </c>
      <c r="AB101" s="586">
        <f t="shared" si="114"/>
        <v>0</v>
      </c>
      <c r="AC101" s="95"/>
      <c r="AD101" s="95"/>
      <c r="AE101" s="200">
        <f t="shared" si="120"/>
        <v>0</v>
      </c>
      <c r="AF101" s="586">
        <f t="shared" si="121"/>
        <v>0</v>
      </c>
    </row>
    <row r="102" spans="2:32" ht="12" customHeight="1" outlineLevel="2">
      <c r="B102" s="145"/>
      <c r="C102" s="146" t="s">
        <v>949</v>
      </c>
      <c r="D102" s="95"/>
      <c r="E102" s="95"/>
      <c r="F102" s="95"/>
      <c r="G102" s="95"/>
      <c r="H102" s="198">
        <f t="shared" si="115"/>
        <v>0</v>
      </c>
      <c r="I102" s="95"/>
      <c r="J102" s="95"/>
      <c r="K102" s="95"/>
      <c r="L102" s="95"/>
      <c r="M102" s="95"/>
      <c r="N102" s="95"/>
      <c r="O102" s="202">
        <f t="shared" si="116"/>
        <v>0</v>
      </c>
      <c r="P102" s="95"/>
      <c r="Q102" s="95"/>
      <c r="R102" s="95"/>
      <c r="S102" s="95"/>
      <c r="T102" s="95"/>
      <c r="U102" s="95"/>
      <c r="V102" s="201">
        <f t="shared" si="117"/>
        <v>0</v>
      </c>
      <c r="W102" s="200">
        <f t="shared" si="118"/>
        <v>0</v>
      </c>
      <c r="X102" s="586">
        <f t="shared" si="113"/>
        <v>0</v>
      </c>
      <c r="Y102" s="95"/>
      <c r="Z102" s="95"/>
      <c r="AA102" s="200">
        <f t="shared" si="119"/>
        <v>0</v>
      </c>
      <c r="AB102" s="586">
        <f t="shared" si="114"/>
        <v>0</v>
      </c>
      <c r="AC102" s="95"/>
      <c r="AD102" s="95"/>
      <c r="AE102" s="200">
        <f t="shared" si="120"/>
        <v>0</v>
      </c>
      <c r="AF102" s="586">
        <f t="shared" si="121"/>
        <v>0</v>
      </c>
    </row>
    <row r="103" spans="2:32" ht="12" customHeight="1" outlineLevel="2">
      <c r="B103" s="145"/>
      <c r="C103" s="134" t="s">
        <v>1696</v>
      </c>
      <c r="D103" s="95"/>
      <c r="E103" s="95"/>
      <c r="F103" s="95"/>
      <c r="G103" s="95"/>
      <c r="H103" s="198">
        <f t="shared" si="115"/>
        <v>0</v>
      </c>
      <c r="I103" s="95"/>
      <c r="J103" s="95"/>
      <c r="K103" s="95"/>
      <c r="L103" s="95"/>
      <c r="M103" s="95"/>
      <c r="N103" s="95"/>
      <c r="O103" s="202">
        <f t="shared" si="116"/>
        <v>0</v>
      </c>
      <c r="P103" s="95"/>
      <c r="Q103" s="95"/>
      <c r="R103" s="95"/>
      <c r="S103" s="95"/>
      <c r="T103" s="95"/>
      <c r="U103" s="95"/>
      <c r="V103" s="201">
        <f t="shared" si="117"/>
        <v>0</v>
      </c>
      <c r="W103" s="200">
        <f t="shared" si="118"/>
        <v>0</v>
      </c>
      <c r="X103" s="586">
        <f t="shared" si="113"/>
        <v>0</v>
      </c>
      <c r="Y103" s="95"/>
      <c r="Z103" s="95"/>
      <c r="AA103" s="200">
        <f t="shared" si="119"/>
        <v>0</v>
      </c>
      <c r="AB103" s="586">
        <f t="shared" si="114"/>
        <v>0</v>
      </c>
      <c r="AC103" s="95"/>
      <c r="AD103" s="95"/>
      <c r="AE103" s="200">
        <f t="shared" si="120"/>
        <v>0</v>
      </c>
      <c r="AF103" s="586">
        <f t="shared" si="121"/>
        <v>0</v>
      </c>
    </row>
    <row r="104" spans="2:32" ht="12" customHeight="1" outlineLevel="2">
      <c r="B104" s="145"/>
      <c r="C104" s="134" t="s">
        <v>951</v>
      </c>
      <c r="D104" s="95"/>
      <c r="E104" s="95"/>
      <c r="F104" s="95"/>
      <c r="G104" s="95"/>
      <c r="H104" s="198">
        <f t="shared" si="115"/>
        <v>0</v>
      </c>
      <c r="I104" s="95"/>
      <c r="J104" s="95"/>
      <c r="K104" s="95"/>
      <c r="L104" s="95"/>
      <c r="M104" s="95"/>
      <c r="N104" s="95"/>
      <c r="O104" s="202">
        <f t="shared" si="116"/>
        <v>0</v>
      </c>
      <c r="P104" s="95"/>
      <c r="Q104" s="95"/>
      <c r="R104" s="95"/>
      <c r="S104" s="95"/>
      <c r="T104" s="95"/>
      <c r="U104" s="95"/>
      <c r="V104" s="201">
        <f t="shared" si="117"/>
        <v>0</v>
      </c>
      <c r="W104" s="200">
        <f t="shared" si="118"/>
        <v>0</v>
      </c>
      <c r="X104" s="586">
        <f t="shared" si="113"/>
        <v>0</v>
      </c>
      <c r="Y104" s="95"/>
      <c r="Z104" s="95"/>
      <c r="AA104" s="200">
        <f t="shared" si="119"/>
        <v>0</v>
      </c>
      <c r="AB104" s="586">
        <f t="shared" si="114"/>
        <v>0</v>
      </c>
      <c r="AC104" s="95"/>
      <c r="AD104" s="95"/>
      <c r="AE104" s="200">
        <f t="shared" si="120"/>
        <v>0</v>
      </c>
      <c r="AF104" s="586">
        <f t="shared" si="121"/>
        <v>0</v>
      </c>
    </row>
    <row r="105" spans="2:32" ht="12" customHeight="1" outlineLevel="2">
      <c r="B105" s="145"/>
      <c r="C105" s="134" t="s">
        <v>952</v>
      </c>
      <c r="D105" s="95"/>
      <c r="E105" s="95"/>
      <c r="F105" s="95"/>
      <c r="G105" s="95"/>
      <c r="H105" s="198">
        <f t="shared" si="115"/>
        <v>0</v>
      </c>
      <c r="I105" s="95"/>
      <c r="J105" s="95"/>
      <c r="K105" s="95"/>
      <c r="L105" s="95"/>
      <c r="M105" s="95"/>
      <c r="N105" s="95"/>
      <c r="O105" s="202">
        <f t="shared" si="116"/>
        <v>0</v>
      </c>
      <c r="P105" s="95"/>
      <c r="Q105" s="95"/>
      <c r="R105" s="95"/>
      <c r="S105" s="95"/>
      <c r="T105" s="95"/>
      <c r="U105" s="95"/>
      <c r="V105" s="201">
        <f t="shared" si="117"/>
        <v>0</v>
      </c>
      <c r="W105" s="200">
        <f t="shared" si="118"/>
        <v>0</v>
      </c>
      <c r="X105" s="586">
        <f t="shared" si="113"/>
        <v>0</v>
      </c>
      <c r="Y105" s="95"/>
      <c r="Z105" s="95"/>
      <c r="AA105" s="200">
        <f t="shared" si="119"/>
        <v>0</v>
      </c>
      <c r="AB105" s="586">
        <f t="shared" si="114"/>
        <v>0</v>
      </c>
      <c r="AC105" s="95"/>
      <c r="AD105" s="95"/>
      <c r="AE105" s="200">
        <f t="shared" si="120"/>
        <v>0</v>
      </c>
      <c r="AF105" s="586">
        <f t="shared" si="121"/>
        <v>0</v>
      </c>
    </row>
    <row r="106" spans="2:32" ht="12" customHeight="1" outlineLevel="2">
      <c r="B106" s="145"/>
      <c r="C106" s="134" t="s">
        <v>953</v>
      </c>
      <c r="D106" s="95"/>
      <c r="E106" s="95"/>
      <c r="F106" s="95"/>
      <c r="G106" s="95"/>
      <c r="H106" s="198">
        <f t="shared" si="115"/>
        <v>0</v>
      </c>
      <c r="I106" s="95"/>
      <c r="J106" s="95"/>
      <c r="K106" s="95"/>
      <c r="L106" s="95"/>
      <c r="M106" s="95"/>
      <c r="N106" s="95"/>
      <c r="O106" s="202">
        <f t="shared" si="116"/>
        <v>0</v>
      </c>
      <c r="P106" s="95"/>
      <c r="Q106" s="95"/>
      <c r="R106" s="95"/>
      <c r="S106" s="95"/>
      <c r="T106" s="95"/>
      <c r="U106" s="95"/>
      <c r="V106" s="201">
        <f t="shared" si="117"/>
        <v>0</v>
      </c>
      <c r="W106" s="200">
        <f t="shared" si="118"/>
        <v>0</v>
      </c>
      <c r="X106" s="586">
        <f t="shared" si="113"/>
        <v>0</v>
      </c>
      <c r="Y106" s="95"/>
      <c r="Z106" s="95"/>
      <c r="AA106" s="200">
        <f t="shared" si="119"/>
        <v>0</v>
      </c>
      <c r="AB106" s="586">
        <f t="shared" si="114"/>
        <v>0</v>
      </c>
      <c r="AC106" s="95"/>
      <c r="AD106" s="95"/>
      <c r="AE106" s="200">
        <f t="shared" si="120"/>
        <v>0</v>
      </c>
      <c r="AF106" s="586">
        <f t="shared" si="121"/>
        <v>0</v>
      </c>
    </row>
    <row r="107" spans="2:32" ht="12" customHeight="1" outlineLevel="2">
      <c r="B107" s="145"/>
      <c r="C107" s="134" t="s">
        <v>1697</v>
      </c>
      <c r="D107" s="95"/>
      <c r="E107" s="95"/>
      <c r="F107" s="95"/>
      <c r="G107" s="95"/>
      <c r="H107" s="198">
        <f t="shared" si="115"/>
        <v>0</v>
      </c>
      <c r="I107" s="95"/>
      <c r="J107" s="95"/>
      <c r="K107" s="95"/>
      <c r="L107" s="95"/>
      <c r="M107" s="95"/>
      <c r="N107" s="95"/>
      <c r="O107" s="202">
        <f t="shared" si="116"/>
        <v>0</v>
      </c>
      <c r="P107" s="95"/>
      <c r="Q107" s="95"/>
      <c r="R107" s="95"/>
      <c r="S107" s="95"/>
      <c r="T107" s="95"/>
      <c r="U107" s="95"/>
      <c r="V107" s="201">
        <f t="shared" si="117"/>
        <v>0</v>
      </c>
      <c r="W107" s="200">
        <f t="shared" si="118"/>
        <v>0</v>
      </c>
      <c r="X107" s="586">
        <f t="shared" si="113"/>
        <v>0</v>
      </c>
      <c r="Y107" s="95"/>
      <c r="Z107" s="95"/>
      <c r="AA107" s="200">
        <f t="shared" si="119"/>
        <v>0</v>
      </c>
      <c r="AB107" s="586">
        <f t="shared" si="114"/>
        <v>0</v>
      </c>
      <c r="AC107" s="95"/>
      <c r="AD107" s="95"/>
      <c r="AE107" s="200">
        <f t="shared" si="120"/>
        <v>0</v>
      </c>
      <c r="AF107" s="586">
        <f t="shared" si="121"/>
        <v>0</v>
      </c>
    </row>
    <row r="108" spans="2:32" ht="12" customHeight="1" outlineLevel="2">
      <c r="B108" s="145"/>
      <c r="C108" s="134" t="s">
        <v>1698</v>
      </c>
      <c r="D108" s="95"/>
      <c r="E108" s="95"/>
      <c r="F108" s="95"/>
      <c r="G108" s="95"/>
      <c r="H108" s="198">
        <f t="shared" si="115"/>
        <v>0</v>
      </c>
      <c r="I108" s="95"/>
      <c r="J108" s="95"/>
      <c r="K108" s="95"/>
      <c r="L108" s="95"/>
      <c r="M108" s="95"/>
      <c r="N108" s="95"/>
      <c r="O108" s="202">
        <f t="shared" si="116"/>
        <v>0</v>
      </c>
      <c r="P108" s="95"/>
      <c r="Q108" s="95"/>
      <c r="R108" s="95"/>
      <c r="S108" s="95"/>
      <c r="T108" s="95"/>
      <c r="U108" s="95"/>
      <c r="V108" s="201">
        <f t="shared" si="117"/>
        <v>0</v>
      </c>
      <c r="W108" s="200">
        <f t="shared" si="118"/>
        <v>0</v>
      </c>
      <c r="X108" s="586">
        <f t="shared" si="113"/>
        <v>0</v>
      </c>
      <c r="Y108" s="95"/>
      <c r="Z108" s="95"/>
      <c r="AA108" s="200">
        <f t="shared" si="119"/>
        <v>0</v>
      </c>
      <c r="AB108" s="586">
        <f t="shared" si="114"/>
        <v>0</v>
      </c>
      <c r="AC108" s="95"/>
      <c r="AD108" s="95"/>
      <c r="AE108" s="200">
        <f t="shared" si="120"/>
        <v>0</v>
      </c>
      <c r="AF108" s="586">
        <f t="shared" si="121"/>
        <v>0</v>
      </c>
    </row>
    <row r="109" spans="2:32" ht="12" customHeight="1" outlineLevel="2">
      <c r="B109" s="145"/>
      <c r="C109" s="134" t="s">
        <v>956</v>
      </c>
      <c r="D109" s="95"/>
      <c r="E109" s="95"/>
      <c r="F109" s="95"/>
      <c r="G109" s="95"/>
      <c r="H109" s="198">
        <f t="shared" si="115"/>
        <v>0</v>
      </c>
      <c r="I109" s="95"/>
      <c r="J109" s="95"/>
      <c r="K109" s="95"/>
      <c r="L109" s="95"/>
      <c r="M109" s="95"/>
      <c r="N109" s="95"/>
      <c r="O109" s="202">
        <f t="shared" si="116"/>
        <v>0</v>
      </c>
      <c r="P109" s="95"/>
      <c r="Q109" s="95"/>
      <c r="R109" s="95"/>
      <c r="S109" s="95"/>
      <c r="T109" s="95"/>
      <c r="U109" s="95"/>
      <c r="V109" s="201">
        <f t="shared" si="117"/>
        <v>0</v>
      </c>
      <c r="W109" s="200">
        <f t="shared" si="118"/>
        <v>0</v>
      </c>
      <c r="X109" s="586">
        <f t="shared" si="113"/>
        <v>0</v>
      </c>
      <c r="Y109" s="95"/>
      <c r="Z109" s="95"/>
      <c r="AA109" s="200">
        <f t="shared" si="119"/>
        <v>0</v>
      </c>
      <c r="AB109" s="586">
        <f t="shared" si="114"/>
        <v>0</v>
      </c>
      <c r="AC109" s="95"/>
      <c r="AD109" s="95"/>
      <c r="AE109" s="200">
        <f t="shared" si="120"/>
        <v>0</v>
      </c>
      <c r="AF109" s="586">
        <f t="shared" si="121"/>
        <v>0</v>
      </c>
    </row>
    <row r="110" spans="2:32" ht="12" customHeight="1" outlineLevel="2">
      <c r="B110" s="145"/>
      <c r="C110" s="497" t="s">
        <v>1699</v>
      </c>
      <c r="D110" s="95"/>
      <c r="E110" s="95"/>
      <c r="F110" s="95"/>
      <c r="G110" s="95"/>
      <c r="H110" s="198">
        <f>SUM(D110:G110)</f>
        <v>0</v>
      </c>
      <c r="I110" s="95"/>
      <c r="J110" s="95"/>
      <c r="K110" s="95"/>
      <c r="L110" s="95"/>
      <c r="M110" s="95"/>
      <c r="N110" s="95"/>
      <c r="O110" s="202">
        <f>SUM(I110:N110)</f>
        <v>0</v>
      </c>
      <c r="P110" s="95"/>
      <c r="Q110" s="95"/>
      <c r="R110" s="95"/>
      <c r="S110" s="95"/>
      <c r="T110" s="95"/>
      <c r="U110" s="95"/>
      <c r="V110" s="201">
        <f>SUM(P110:U110)</f>
        <v>0</v>
      </c>
      <c r="W110" s="200">
        <f>O110+V110</f>
        <v>0</v>
      </c>
      <c r="X110" s="586">
        <f t="shared" si="113"/>
        <v>0</v>
      </c>
      <c r="Y110" s="95"/>
      <c r="Z110" s="95"/>
      <c r="AA110" s="200">
        <f t="shared" si="119"/>
        <v>0</v>
      </c>
      <c r="AB110" s="586">
        <f t="shared" si="114"/>
        <v>0</v>
      </c>
      <c r="AC110" s="95"/>
      <c r="AD110" s="95"/>
      <c r="AE110" s="200">
        <f t="shared" si="120"/>
        <v>0</v>
      </c>
      <c r="AF110" s="586">
        <f>IF(AA110=0,0,AE110/AA110-1)</f>
        <v>0</v>
      </c>
    </row>
    <row r="111" spans="2:32" ht="12" customHeight="1" outlineLevel="2">
      <c r="B111" s="145"/>
      <c r="C111" s="322" t="s">
        <v>983</v>
      </c>
      <c r="D111" s="95"/>
      <c r="E111" s="95"/>
      <c r="F111" s="95"/>
      <c r="G111" s="95"/>
      <c r="H111" s="198">
        <f>SUM(D111:G111)</f>
        <v>0</v>
      </c>
      <c r="I111" s="95"/>
      <c r="J111" s="95"/>
      <c r="K111" s="95"/>
      <c r="L111" s="95"/>
      <c r="M111" s="95"/>
      <c r="N111" s="95"/>
      <c r="O111" s="202">
        <f>SUM(I111:N111)</f>
        <v>0</v>
      </c>
      <c r="P111" s="95"/>
      <c r="Q111" s="95"/>
      <c r="R111" s="95"/>
      <c r="S111" s="95"/>
      <c r="T111" s="95"/>
      <c r="U111" s="95"/>
      <c r="V111" s="201">
        <f>SUM(P111:U111)</f>
        <v>0</v>
      </c>
      <c r="W111" s="200">
        <f>O111+V111</f>
        <v>0</v>
      </c>
      <c r="X111" s="586">
        <f t="shared" si="113"/>
        <v>0</v>
      </c>
      <c r="Y111" s="95"/>
      <c r="Z111" s="95"/>
      <c r="AA111" s="200">
        <f t="shared" si="119"/>
        <v>0</v>
      </c>
      <c r="AB111" s="586">
        <f t="shared" si="114"/>
        <v>0</v>
      </c>
      <c r="AC111" s="95"/>
      <c r="AD111" s="95"/>
      <c r="AE111" s="200">
        <f t="shared" si="120"/>
        <v>0</v>
      </c>
      <c r="AF111" s="586">
        <f>IF(AA111=0,0,AE111/AA111-1)</f>
        <v>0</v>
      </c>
    </row>
    <row r="112" spans="2:32" ht="12" customHeight="1" outlineLevel="2">
      <c r="B112" s="145"/>
      <c r="C112" s="497" t="s">
        <v>1700</v>
      </c>
      <c r="D112" s="95"/>
      <c r="E112" s="95"/>
      <c r="F112" s="95"/>
      <c r="G112" s="95"/>
      <c r="H112" s="198">
        <f>SUM(D112:G112)</f>
        <v>0</v>
      </c>
      <c r="I112" s="95"/>
      <c r="J112" s="95"/>
      <c r="K112" s="95"/>
      <c r="L112" s="95"/>
      <c r="M112" s="95"/>
      <c r="N112" s="95"/>
      <c r="O112" s="202">
        <f>SUM(I112:N112)</f>
        <v>0</v>
      </c>
      <c r="P112" s="95"/>
      <c r="Q112" s="95"/>
      <c r="R112" s="95"/>
      <c r="S112" s="95"/>
      <c r="T112" s="95"/>
      <c r="U112" s="95"/>
      <c r="V112" s="201">
        <f>SUM(P112:U112)</f>
        <v>0</v>
      </c>
      <c r="W112" s="200">
        <f>O112+V112</f>
        <v>0</v>
      </c>
      <c r="X112" s="586">
        <f t="shared" si="113"/>
        <v>0</v>
      </c>
      <c r="Y112" s="95"/>
      <c r="Z112" s="95"/>
      <c r="AA112" s="200">
        <f t="shared" si="119"/>
        <v>0</v>
      </c>
      <c r="AB112" s="586">
        <f t="shared" si="114"/>
        <v>0</v>
      </c>
      <c r="AC112" s="95"/>
      <c r="AD112" s="95"/>
      <c r="AE112" s="200">
        <f t="shared" si="120"/>
        <v>0</v>
      </c>
      <c r="AF112" s="586">
        <f>IF(AA112=0,0,AE112/AA112-1)</f>
        <v>0</v>
      </c>
    </row>
    <row r="113" spans="1:32" s="144" customFormat="1" ht="13.5" customHeight="1" outlineLevel="1">
      <c r="A113" s="129"/>
      <c r="B113" s="142" t="s">
        <v>1701</v>
      </c>
      <c r="C113" s="498" t="s">
        <v>1702</v>
      </c>
      <c r="D113" s="198">
        <f>SUM(D114:D134)</f>
        <v>0</v>
      </c>
      <c r="E113" s="198">
        <f t="shared" ref="E113:W113" si="122">SUM(E114:E134)</f>
        <v>0</v>
      </c>
      <c r="F113" s="198">
        <f t="shared" si="122"/>
        <v>0</v>
      </c>
      <c r="G113" s="198">
        <f t="shared" si="122"/>
        <v>0</v>
      </c>
      <c r="H113" s="198">
        <f t="shared" si="122"/>
        <v>0</v>
      </c>
      <c r="I113" s="198">
        <f t="shared" si="122"/>
        <v>0</v>
      </c>
      <c r="J113" s="198">
        <f t="shared" si="122"/>
        <v>0</v>
      </c>
      <c r="K113" s="198">
        <f t="shared" si="122"/>
        <v>0</v>
      </c>
      <c r="L113" s="198">
        <f t="shared" si="122"/>
        <v>0</v>
      </c>
      <c r="M113" s="198">
        <f t="shared" si="122"/>
        <v>0</v>
      </c>
      <c r="N113" s="198">
        <f t="shared" si="122"/>
        <v>0</v>
      </c>
      <c r="O113" s="198">
        <f t="shared" si="122"/>
        <v>0</v>
      </c>
      <c r="P113" s="198">
        <f t="shared" si="122"/>
        <v>0</v>
      </c>
      <c r="Q113" s="198">
        <f t="shared" si="122"/>
        <v>0</v>
      </c>
      <c r="R113" s="198">
        <f t="shared" si="122"/>
        <v>0</v>
      </c>
      <c r="S113" s="198">
        <f t="shared" si="122"/>
        <v>0</v>
      </c>
      <c r="T113" s="198">
        <f t="shared" si="122"/>
        <v>0</v>
      </c>
      <c r="U113" s="198">
        <f t="shared" si="122"/>
        <v>0</v>
      </c>
      <c r="V113" s="198">
        <f t="shared" si="122"/>
        <v>0</v>
      </c>
      <c r="W113" s="198">
        <f t="shared" si="122"/>
        <v>0</v>
      </c>
      <c r="X113" s="585">
        <f t="shared" si="113"/>
        <v>0</v>
      </c>
      <c r="Y113" s="198">
        <f>SUM(Y114:Y134)</f>
        <v>0</v>
      </c>
      <c r="Z113" s="198">
        <f>SUM(Z114:Z134)</f>
        <v>0</v>
      </c>
      <c r="AA113" s="198">
        <f>SUM(AA114:AA134)</f>
        <v>0</v>
      </c>
      <c r="AB113" s="585">
        <f t="shared" si="114"/>
        <v>0</v>
      </c>
      <c r="AC113" s="198">
        <f>SUM(AC114:AC134)</f>
        <v>0</v>
      </c>
      <c r="AD113" s="198">
        <f>SUM(AD114:AD134)</f>
        <v>0</v>
      </c>
      <c r="AE113" s="198">
        <f>SUM(AE114:AE134)</f>
        <v>0</v>
      </c>
      <c r="AF113" s="585">
        <f>IF(AA113=0,0,AE113/AA113-1)</f>
        <v>0</v>
      </c>
    </row>
    <row r="114" spans="1:32" ht="12" customHeight="1" outlineLevel="2">
      <c r="B114" s="405" t="s">
        <v>1703</v>
      </c>
      <c r="C114" s="322" t="s">
        <v>1704</v>
      </c>
      <c r="D114" s="95"/>
      <c r="E114" s="95"/>
      <c r="F114" s="95"/>
      <c r="G114" s="95"/>
      <c r="H114" s="198">
        <f t="shared" ref="H114:H134" si="123">SUM(D114:G114)</f>
        <v>0</v>
      </c>
      <c r="I114" s="95"/>
      <c r="J114" s="95"/>
      <c r="K114" s="95"/>
      <c r="L114" s="95"/>
      <c r="M114" s="95"/>
      <c r="N114" s="95"/>
      <c r="O114" s="202">
        <f t="shared" ref="O114:O134" si="124">SUM(I114:N114)</f>
        <v>0</v>
      </c>
      <c r="P114" s="95"/>
      <c r="Q114" s="95"/>
      <c r="R114" s="95"/>
      <c r="S114" s="95"/>
      <c r="T114" s="95"/>
      <c r="U114" s="95"/>
      <c r="V114" s="201">
        <f t="shared" ref="V114:V134" si="125">SUM(P114:U114)</f>
        <v>0</v>
      </c>
      <c r="W114" s="200">
        <f t="shared" ref="W114:W134" si="126">O114+V114</f>
        <v>0</v>
      </c>
      <c r="X114" s="586">
        <f t="shared" si="113"/>
        <v>0</v>
      </c>
      <c r="Y114" s="95"/>
      <c r="Z114" s="95"/>
      <c r="AA114" s="200">
        <f t="shared" ref="AA114:AA134" si="127">Y114+Z114</f>
        <v>0</v>
      </c>
      <c r="AB114" s="586">
        <f t="shared" si="114"/>
        <v>0</v>
      </c>
      <c r="AC114" s="95"/>
      <c r="AD114" s="95"/>
      <c r="AE114" s="200">
        <f t="shared" ref="AE114:AE134" si="128">AC114+AD114</f>
        <v>0</v>
      </c>
      <c r="AF114" s="586">
        <f t="shared" ref="AF114:AF157" si="129">IF(AA114=0,0,AE114/AA114-1)</f>
        <v>0</v>
      </c>
    </row>
    <row r="115" spans="1:32" ht="12" customHeight="1" outlineLevel="2">
      <c r="B115" s="405" t="s">
        <v>1703</v>
      </c>
      <c r="C115" s="322" t="s">
        <v>1705</v>
      </c>
      <c r="D115" s="95"/>
      <c r="E115" s="95"/>
      <c r="F115" s="95"/>
      <c r="G115" s="95"/>
      <c r="H115" s="198">
        <f t="shared" si="123"/>
        <v>0</v>
      </c>
      <c r="I115" s="95"/>
      <c r="J115" s="95"/>
      <c r="K115" s="95"/>
      <c r="L115" s="95"/>
      <c r="M115" s="95"/>
      <c r="N115" s="95"/>
      <c r="O115" s="202">
        <f t="shared" si="124"/>
        <v>0</v>
      </c>
      <c r="P115" s="95"/>
      <c r="Q115" s="95"/>
      <c r="R115" s="95"/>
      <c r="S115" s="95"/>
      <c r="T115" s="95"/>
      <c r="U115" s="95"/>
      <c r="V115" s="201">
        <f t="shared" si="125"/>
        <v>0</v>
      </c>
      <c r="W115" s="200">
        <f t="shared" si="126"/>
        <v>0</v>
      </c>
      <c r="X115" s="586">
        <f t="shared" si="113"/>
        <v>0</v>
      </c>
      <c r="Y115" s="95"/>
      <c r="Z115" s="95"/>
      <c r="AA115" s="200">
        <f t="shared" si="127"/>
        <v>0</v>
      </c>
      <c r="AB115" s="586">
        <f t="shared" si="114"/>
        <v>0</v>
      </c>
      <c r="AC115" s="95"/>
      <c r="AD115" s="95"/>
      <c r="AE115" s="200">
        <f t="shared" si="128"/>
        <v>0</v>
      </c>
      <c r="AF115" s="586">
        <f t="shared" si="129"/>
        <v>0</v>
      </c>
    </row>
    <row r="116" spans="1:32" ht="12" customHeight="1" outlineLevel="2">
      <c r="B116" s="405" t="s">
        <v>1703</v>
      </c>
      <c r="C116" s="322" t="s">
        <v>1706</v>
      </c>
      <c r="D116" s="95"/>
      <c r="E116" s="95"/>
      <c r="F116" s="95"/>
      <c r="G116" s="95"/>
      <c r="H116" s="198">
        <f t="shared" si="123"/>
        <v>0</v>
      </c>
      <c r="I116" s="95"/>
      <c r="J116" s="95"/>
      <c r="K116" s="95"/>
      <c r="L116" s="95"/>
      <c r="M116" s="95"/>
      <c r="N116" s="95"/>
      <c r="O116" s="202">
        <f t="shared" si="124"/>
        <v>0</v>
      </c>
      <c r="P116" s="95"/>
      <c r="Q116" s="95"/>
      <c r="R116" s="95"/>
      <c r="S116" s="95"/>
      <c r="T116" s="95"/>
      <c r="U116" s="95"/>
      <c r="V116" s="201">
        <f t="shared" si="125"/>
        <v>0</v>
      </c>
      <c r="W116" s="200">
        <f t="shared" si="126"/>
        <v>0</v>
      </c>
      <c r="X116" s="586">
        <f t="shared" si="113"/>
        <v>0</v>
      </c>
      <c r="Y116" s="95"/>
      <c r="Z116" s="95"/>
      <c r="AA116" s="200">
        <f t="shared" si="127"/>
        <v>0</v>
      </c>
      <c r="AB116" s="586">
        <f t="shared" si="114"/>
        <v>0</v>
      </c>
      <c r="AC116" s="95"/>
      <c r="AD116" s="95"/>
      <c r="AE116" s="200">
        <f t="shared" si="128"/>
        <v>0</v>
      </c>
      <c r="AF116" s="586">
        <f t="shared" si="129"/>
        <v>0</v>
      </c>
    </row>
    <row r="117" spans="1:32" ht="12" customHeight="1" outlineLevel="2">
      <c r="B117" s="406"/>
      <c r="C117" s="322" t="s">
        <v>961</v>
      </c>
      <c r="D117" s="95"/>
      <c r="E117" s="95"/>
      <c r="F117" s="95"/>
      <c r="G117" s="95"/>
      <c r="H117" s="198">
        <f t="shared" si="123"/>
        <v>0</v>
      </c>
      <c r="I117" s="95"/>
      <c r="J117" s="95"/>
      <c r="K117" s="95"/>
      <c r="L117" s="95"/>
      <c r="M117" s="95"/>
      <c r="N117" s="95"/>
      <c r="O117" s="202">
        <f t="shared" si="124"/>
        <v>0</v>
      </c>
      <c r="P117" s="95"/>
      <c r="Q117" s="95"/>
      <c r="R117" s="95"/>
      <c r="S117" s="95"/>
      <c r="T117" s="95"/>
      <c r="U117" s="95"/>
      <c r="V117" s="201">
        <f t="shared" si="125"/>
        <v>0</v>
      </c>
      <c r="W117" s="200">
        <f t="shared" si="126"/>
        <v>0</v>
      </c>
      <c r="X117" s="586">
        <f t="shared" si="113"/>
        <v>0</v>
      </c>
      <c r="Y117" s="95"/>
      <c r="Z117" s="95"/>
      <c r="AA117" s="200">
        <f t="shared" si="127"/>
        <v>0</v>
      </c>
      <c r="AB117" s="586">
        <f t="shared" si="114"/>
        <v>0</v>
      </c>
      <c r="AC117" s="95"/>
      <c r="AD117" s="95"/>
      <c r="AE117" s="200">
        <f t="shared" si="128"/>
        <v>0</v>
      </c>
      <c r="AF117" s="586">
        <f t="shared" si="129"/>
        <v>0</v>
      </c>
    </row>
    <row r="118" spans="1:32" ht="12" customHeight="1" outlineLevel="2">
      <c r="B118" s="406"/>
      <c r="C118" s="322" t="s">
        <v>1707</v>
      </c>
      <c r="D118" s="95"/>
      <c r="E118" s="95"/>
      <c r="F118" s="95"/>
      <c r="G118" s="95"/>
      <c r="H118" s="198">
        <f t="shared" si="123"/>
        <v>0</v>
      </c>
      <c r="I118" s="95"/>
      <c r="J118" s="95"/>
      <c r="K118" s="95"/>
      <c r="L118" s="95"/>
      <c r="M118" s="95"/>
      <c r="N118" s="95"/>
      <c r="O118" s="202">
        <f t="shared" si="124"/>
        <v>0</v>
      </c>
      <c r="P118" s="95"/>
      <c r="Q118" s="95"/>
      <c r="R118" s="95"/>
      <c r="S118" s="95"/>
      <c r="T118" s="95"/>
      <c r="U118" s="95"/>
      <c r="V118" s="201">
        <f t="shared" si="125"/>
        <v>0</v>
      </c>
      <c r="W118" s="200">
        <f t="shared" si="126"/>
        <v>0</v>
      </c>
      <c r="X118" s="586">
        <f t="shared" si="113"/>
        <v>0</v>
      </c>
      <c r="Y118" s="95"/>
      <c r="Z118" s="95"/>
      <c r="AA118" s="200">
        <f t="shared" si="127"/>
        <v>0</v>
      </c>
      <c r="AB118" s="586">
        <f t="shared" si="114"/>
        <v>0</v>
      </c>
      <c r="AC118" s="95"/>
      <c r="AD118" s="95"/>
      <c r="AE118" s="200">
        <f t="shared" si="128"/>
        <v>0</v>
      </c>
      <c r="AF118" s="586">
        <f t="shared" si="129"/>
        <v>0</v>
      </c>
    </row>
    <row r="119" spans="1:32" ht="12" customHeight="1" outlineLevel="2">
      <c r="B119" s="406"/>
      <c r="C119" s="322" t="s">
        <v>963</v>
      </c>
      <c r="D119" s="95"/>
      <c r="E119" s="95"/>
      <c r="F119" s="95"/>
      <c r="G119" s="95"/>
      <c r="H119" s="198">
        <f t="shared" si="123"/>
        <v>0</v>
      </c>
      <c r="I119" s="95"/>
      <c r="J119" s="95"/>
      <c r="K119" s="95"/>
      <c r="L119" s="95"/>
      <c r="M119" s="95"/>
      <c r="N119" s="95"/>
      <c r="O119" s="202">
        <f t="shared" si="124"/>
        <v>0</v>
      </c>
      <c r="P119" s="95"/>
      <c r="Q119" s="95"/>
      <c r="R119" s="95"/>
      <c r="S119" s="95"/>
      <c r="T119" s="95"/>
      <c r="U119" s="95"/>
      <c r="V119" s="201">
        <f t="shared" si="125"/>
        <v>0</v>
      </c>
      <c r="W119" s="200">
        <f t="shared" si="126"/>
        <v>0</v>
      </c>
      <c r="X119" s="586">
        <f t="shared" si="113"/>
        <v>0</v>
      </c>
      <c r="Y119" s="95"/>
      <c r="Z119" s="95"/>
      <c r="AA119" s="200">
        <f t="shared" si="127"/>
        <v>0</v>
      </c>
      <c r="AB119" s="586">
        <f t="shared" si="114"/>
        <v>0</v>
      </c>
      <c r="AC119" s="95"/>
      <c r="AD119" s="95"/>
      <c r="AE119" s="200">
        <f t="shared" si="128"/>
        <v>0</v>
      </c>
      <c r="AF119" s="586">
        <f t="shared" si="129"/>
        <v>0</v>
      </c>
    </row>
    <row r="120" spans="1:32" ht="12" customHeight="1" outlineLevel="2">
      <c r="B120" s="405" t="s">
        <v>1703</v>
      </c>
      <c r="C120" s="322" t="s">
        <v>964</v>
      </c>
      <c r="D120" s="95"/>
      <c r="E120" s="95"/>
      <c r="F120" s="95"/>
      <c r="G120" s="95"/>
      <c r="H120" s="198">
        <f t="shared" si="123"/>
        <v>0</v>
      </c>
      <c r="I120" s="95"/>
      <c r="J120" s="95"/>
      <c r="K120" s="95"/>
      <c r="L120" s="95"/>
      <c r="M120" s="95"/>
      <c r="N120" s="95"/>
      <c r="O120" s="202">
        <f t="shared" si="124"/>
        <v>0</v>
      </c>
      <c r="P120" s="95"/>
      <c r="Q120" s="95"/>
      <c r="R120" s="95"/>
      <c r="S120" s="95"/>
      <c r="T120" s="95"/>
      <c r="U120" s="95"/>
      <c r="V120" s="201">
        <f t="shared" si="125"/>
        <v>0</v>
      </c>
      <c r="W120" s="200">
        <f t="shared" si="126"/>
        <v>0</v>
      </c>
      <c r="X120" s="586">
        <f t="shared" si="113"/>
        <v>0</v>
      </c>
      <c r="Y120" s="95"/>
      <c r="Z120" s="95"/>
      <c r="AA120" s="200">
        <f t="shared" si="127"/>
        <v>0</v>
      </c>
      <c r="AB120" s="586">
        <f t="shared" si="114"/>
        <v>0</v>
      </c>
      <c r="AC120" s="95"/>
      <c r="AD120" s="95"/>
      <c r="AE120" s="200">
        <f t="shared" si="128"/>
        <v>0</v>
      </c>
      <c r="AF120" s="586">
        <f t="shared" si="129"/>
        <v>0</v>
      </c>
    </row>
    <row r="121" spans="1:32" ht="12" customHeight="1" outlineLevel="2">
      <c r="B121" s="406"/>
      <c r="C121" s="322" t="s">
        <v>965</v>
      </c>
      <c r="D121" s="95"/>
      <c r="E121" s="95"/>
      <c r="F121" s="95"/>
      <c r="G121" s="95"/>
      <c r="H121" s="198">
        <f t="shared" si="123"/>
        <v>0</v>
      </c>
      <c r="I121" s="95"/>
      <c r="J121" s="95"/>
      <c r="K121" s="95"/>
      <c r="L121" s="95"/>
      <c r="M121" s="95"/>
      <c r="N121" s="95"/>
      <c r="O121" s="202">
        <f t="shared" si="124"/>
        <v>0</v>
      </c>
      <c r="P121" s="95"/>
      <c r="Q121" s="95"/>
      <c r="R121" s="95"/>
      <c r="S121" s="95"/>
      <c r="T121" s="95"/>
      <c r="U121" s="95"/>
      <c r="V121" s="201">
        <f t="shared" si="125"/>
        <v>0</v>
      </c>
      <c r="W121" s="200">
        <f t="shared" si="126"/>
        <v>0</v>
      </c>
      <c r="X121" s="586">
        <f t="shared" si="113"/>
        <v>0</v>
      </c>
      <c r="Y121" s="95"/>
      <c r="Z121" s="95"/>
      <c r="AA121" s="200">
        <f t="shared" si="127"/>
        <v>0</v>
      </c>
      <c r="AB121" s="586">
        <f t="shared" si="114"/>
        <v>0</v>
      </c>
      <c r="AC121" s="95"/>
      <c r="AD121" s="95"/>
      <c r="AE121" s="200">
        <f t="shared" si="128"/>
        <v>0</v>
      </c>
      <c r="AF121" s="586">
        <f t="shared" si="129"/>
        <v>0</v>
      </c>
    </row>
    <row r="122" spans="1:32" ht="12" customHeight="1" outlineLevel="2">
      <c r="B122" s="405" t="s">
        <v>1703</v>
      </c>
      <c r="C122" s="322" t="s">
        <v>1708</v>
      </c>
      <c r="D122" s="95"/>
      <c r="E122" s="95"/>
      <c r="F122" s="95"/>
      <c r="G122" s="95"/>
      <c r="H122" s="198">
        <f t="shared" si="123"/>
        <v>0</v>
      </c>
      <c r="I122" s="95"/>
      <c r="J122" s="95"/>
      <c r="K122" s="95"/>
      <c r="L122" s="95"/>
      <c r="M122" s="95"/>
      <c r="N122" s="95"/>
      <c r="O122" s="202">
        <f t="shared" si="124"/>
        <v>0</v>
      </c>
      <c r="P122" s="95"/>
      <c r="Q122" s="95"/>
      <c r="R122" s="95"/>
      <c r="S122" s="95"/>
      <c r="T122" s="95"/>
      <c r="U122" s="95"/>
      <c r="V122" s="201">
        <f t="shared" si="125"/>
        <v>0</v>
      </c>
      <c r="W122" s="200">
        <f t="shared" si="126"/>
        <v>0</v>
      </c>
      <c r="X122" s="586">
        <f t="shared" si="113"/>
        <v>0</v>
      </c>
      <c r="Y122" s="95"/>
      <c r="Z122" s="95"/>
      <c r="AA122" s="200">
        <f t="shared" si="127"/>
        <v>0</v>
      </c>
      <c r="AB122" s="586">
        <f t="shared" si="114"/>
        <v>0</v>
      </c>
      <c r="AC122" s="95"/>
      <c r="AD122" s="95"/>
      <c r="AE122" s="200">
        <f t="shared" si="128"/>
        <v>0</v>
      </c>
      <c r="AF122" s="586">
        <f t="shared" si="129"/>
        <v>0</v>
      </c>
    </row>
    <row r="123" spans="1:32" ht="12" customHeight="1" outlineLevel="2">
      <c r="B123" s="405" t="s">
        <v>1703</v>
      </c>
      <c r="C123" s="322" t="s">
        <v>967</v>
      </c>
      <c r="D123" s="95"/>
      <c r="E123" s="95"/>
      <c r="F123" s="95"/>
      <c r="G123" s="95"/>
      <c r="H123" s="198">
        <f t="shared" si="123"/>
        <v>0</v>
      </c>
      <c r="I123" s="95"/>
      <c r="J123" s="95"/>
      <c r="K123" s="95"/>
      <c r="L123" s="95"/>
      <c r="M123" s="95"/>
      <c r="N123" s="95"/>
      <c r="O123" s="202">
        <f t="shared" si="124"/>
        <v>0</v>
      </c>
      <c r="P123" s="95"/>
      <c r="Q123" s="95"/>
      <c r="R123" s="95"/>
      <c r="S123" s="95"/>
      <c r="T123" s="95"/>
      <c r="U123" s="95"/>
      <c r="V123" s="201">
        <f t="shared" si="125"/>
        <v>0</v>
      </c>
      <c r="W123" s="200">
        <f t="shared" si="126"/>
        <v>0</v>
      </c>
      <c r="X123" s="586">
        <f t="shared" si="113"/>
        <v>0</v>
      </c>
      <c r="Y123" s="95"/>
      <c r="Z123" s="95"/>
      <c r="AA123" s="200">
        <f t="shared" si="127"/>
        <v>0</v>
      </c>
      <c r="AB123" s="586">
        <f t="shared" si="114"/>
        <v>0</v>
      </c>
      <c r="AC123" s="95"/>
      <c r="AD123" s="95"/>
      <c r="AE123" s="200">
        <f t="shared" si="128"/>
        <v>0</v>
      </c>
      <c r="AF123" s="586">
        <f t="shared" si="129"/>
        <v>0</v>
      </c>
    </row>
    <row r="124" spans="1:32" ht="12" customHeight="1" outlineLevel="2">
      <c r="B124" s="405" t="s">
        <v>1703</v>
      </c>
      <c r="C124" s="322" t="s">
        <v>968</v>
      </c>
      <c r="D124" s="95"/>
      <c r="E124" s="95"/>
      <c r="F124" s="95"/>
      <c r="G124" s="95"/>
      <c r="H124" s="198">
        <f t="shared" si="123"/>
        <v>0</v>
      </c>
      <c r="I124" s="95"/>
      <c r="J124" s="95"/>
      <c r="K124" s="95"/>
      <c r="L124" s="95"/>
      <c r="M124" s="95"/>
      <c r="N124" s="95"/>
      <c r="O124" s="202">
        <f t="shared" si="124"/>
        <v>0</v>
      </c>
      <c r="P124" s="95"/>
      <c r="Q124" s="95"/>
      <c r="R124" s="95"/>
      <c r="S124" s="95"/>
      <c r="T124" s="95"/>
      <c r="U124" s="95"/>
      <c r="V124" s="201">
        <f t="shared" si="125"/>
        <v>0</v>
      </c>
      <c r="W124" s="200">
        <f t="shared" si="126"/>
        <v>0</v>
      </c>
      <c r="X124" s="586">
        <f t="shared" si="113"/>
        <v>0</v>
      </c>
      <c r="Y124" s="95"/>
      <c r="Z124" s="95"/>
      <c r="AA124" s="200">
        <f t="shared" si="127"/>
        <v>0</v>
      </c>
      <c r="AB124" s="586">
        <f t="shared" si="114"/>
        <v>0</v>
      </c>
      <c r="AC124" s="95"/>
      <c r="AD124" s="95"/>
      <c r="AE124" s="200">
        <f t="shared" si="128"/>
        <v>0</v>
      </c>
      <c r="AF124" s="586">
        <f t="shared" si="129"/>
        <v>0</v>
      </c>
    </row>
    <row r="125" spans="1:32" ht="12" customHeight="1" outlineLevel="2">
      <c r="B125" s="406"/>
      <c r="C125" s="322" t="s">
        <v>1709</v>
      </c>
      <c r="D125" s="95"/>
      <c r="E125" s="95"/>
      <c r="F125" s="95"/>
      <c r="G125" s="95"/>
      <c r="H125" s="198">
        <f t="shared" si="123"/>
        <v>0</v>
      </c>
      <c r="I125" s="95"/>
      <c r="J125" s="95"/>
      <c r="K125" s="95"/>
      <c r="L125" s="95"/>
      <c r="M125" s="95"/>
      <c r="N125" s="95"/>
      <c r="O125" s="202">
        <f t="shared" si="124"/>
        <v>0</v>
      </c>
      <c r="P125" s="95"/>
      <c r="Q125" s="95"/>
      <c r="R125" s="95"/>
      <c r="S125" s="95"/>
      <c r="T125" s="95"/>
      <c r="U125" s="95"/>
      <c r="V125" s="201">
        <f t="shared" si="125"/>
        <v>0</v>
      </c>
      <c r="W125" s="200">
        <f t="shared" si="126"/>
        <v>0</v>
      </c>
      <c r="X125" s="586">
        <f t="shared" si="113"/>
        <v>0</v>
      </c>
      <c r="Y125" s="95"/>
      <c r="Z125" s="95"/>
      <c r="AA125" s="200">
        <f t="shared" si="127"/>
        <v>0</v>
      </c>
      <c r="AB125" s="586">
        <f t="shared" si="114"/>
        <v>0</v>
      </c>
      <c r="AC125" s="95"/>
      <c r="AD125" s="95"/>
      <c r="AE125" s="200">
        <f t="shared" si="128"/>
        <v>0</v>
      </c>
      <c r="AF125" s="586">
        <f t="shared" si="129"/>
        <v>0</v>
      </c>
    </row>
    <row r="126" spans="1:32" ht="12" customHeight="1" outlineLevel="2">
      <c r="B126" s="405" t="s">
        <v>1703</v>
      </c>
      <c r="C126" s="322" t="s">
        <v>970</v>
      </c>
      <c r="D126" s="95"/>
      <c r="E126" s="95"/>
      <c r="F126" s="95"/>
      <c r="G126" s="95"/>
      <c r="H126" s="198">
        <f t="shared" si="123"/>
        <v>0</v>
      </c>
      <c r="I126" s="95"/>
      <c r="J126" s="95"/>
      <c r="K126" s="95"/>
      <c r="L126" s="95"/>
      <c r="M126" s="95"/>
      <c r="N126" s="95"/>
      <c r="O126" s="202">
        <f t="shared" si="124"/>
        <v>0</v>
      </c>
      <c r="P126" s="95"/>
      <c r="Q126" s="95"/>
      <c r="R126" s="95"/>
      <c r="S126" s="95"/>
      <c r="T126" s="95"/>
      <c r="U126" s="95"/>
      <c r="V126" s="201">
        <f t="shared" si="125"/>
        <v>0</v>
      </c>
      <c r="W126" s="200">
        <f t="shared" si="126"/>
        <v>0</v>
      </c>
      <c r="X126" s="586">
        <f t="shared" si="113"/>
        <v>0</v>
      </c>
      <c r="Y126" s="95"/>
      <c r="Z126" s="95"/>
      <c r="AA126" s="200">
        <f t="shared" si="127"/>
        <v>0</v>
      </c>
      <c r="AB126" s="586">
        <f t="shared" si="114"/>
        <v>0</v>
      </c>
      <c r="AC126" s="95"/>
      <c r="AD126" s="95"/>
      <c r="AE126" s="200">
        <f t="shared" si="128"/>
        <v>0</v>
      </c>
      <c r="AF126" s="586">
        <f t="shared" si="129"/>
        <v>0</v>
      </c>
    </row>
    <row r="127" spans="1:32" ht="12" customHeight="1" outlineLevel="2">
      <c r="B127" s="405" t="s">
        <v>1703</v>
      </c>
      <c r="C127" s="322" t="s">
        <v>971</v>
      </c>
      <c r="D127" s="95"/>
      <c r="E127" s="95"/>
      <c r="F127" s="95"/>
      <c r="G127" s="95"/>
      <c r="H127" s="198">
        <f t="shared" si="123"/>
        <v>0</v>
      </c>
      <c r="I127" s="95"/>
      <c r="J127" s="95"/>
      <c r="K127" s="95"/>
      <c r="L127" s="95"/>
      <c r="M127" s="95"/>
      <c r="N127" s="95"/>
      <c r="O127" s="202">
        <f t="shared" si="124"/>
        <v>0</v>
      </c>
      <c r="P127" s="95"/>
      <c r="Q127" s="95"/>
      <c r="R127" s="95"/>
      <c r="S127" s="95"/>
      <c r="T127" s="95"/>
      <c r="U127" s="95"/>
      <c r="V127" s="201">
        <f t="shared" si="125"/>
        <v>0</v>
      </c>
      <c r="W127" s="200">
        <f t="shared" si="126"/>
        <v>0</v>
      </c>
      <c r="X127" s="586">
        <f t="shared" si="113"/>
        <v>0</v>
      </c>
      <c r="Y127" s="95"/>
      <c r="Z127" s="95"/>
      <c r="AA127" s="200">
        <f t="shared" si="127"/>
        <v>0</v>
      </c>
      <c r="AB127" s="586">
        <f t="shared" si="114"/>
        <v>0</v>
      </c>
      <c r="AC127" s="95"/>
      <c r="AD127" s="95"/>
      <c r="AE127" s="200">
        <f t="shared" si="128"/>
        <v>0</v>
      </c>
      <c r="AF127" s="586">
        <f t="shared" si="129"/>
        <v>0</v>
      </c>
    </row>
    <row r="128" spans="1:32" ht="12" customHeight="1" outlineLevel="2">
      <c r="B128" s="145"/>
      <c r="C128" s="322" t="s">
        <v>972</v>
      </c>
      <c r="D128" s="95"/>
      <c r="E128" s="95"/>
      <c r="F128" s="95"/>
      <c r="G128" s="95"/>
      <c r="H128" s="198">
        <f t="shared" si="123"/>
        <v>0</v>
      </c>
      <c r="I128" s="95"/>
      <c r="J128" s="95"/>
      <c r="K128" s="95"/>
      <c r="L128" s="95"/>
      <c r="M128" s="95"/>
      <c r="N128" s="95"/>
      <c r="O128" s="202">
        <f t="shared" si="124"/>
        <v>0</v>
      </c>
      <c r="P128" s="95"/>
      <c r="Q128" s="95"/>
      <c r="R128" s="95"/>
      <c r="S128" s="95"/>
      <c r="T128" s="95"/>
      <c r="U128" s="95"/>
      <c r="V128" s="201">
        <f t="shared" si="125"/>
        <v>0</v>
      </c>
      <c r="W128" s="200">
        <f t="shared" si="126"/>
        <v>0</v>
      </c>
      <c r="X128" s="586">
        <f t="shared" si="113"/>
        <v>0</v>
      </c>
      <c r="Y128" s="95"/>
      <c r="Z128" s="95"/>
      <c r="AA128" s="200">
        <f t="shared" si="127"/>
        <v>0</v>
      </c>
      <c r="AB128" s="586">
        <f t="shared" si="114"/>
        <v>0</v>
      </c>
      <c r="AC128" s="95"/>
      <c r="AD128" s="95"/>
      <c r="AE128" s="200">
        <f t="shared" si="128"/>
        <v>0</v>
      </c>
      <c r="AF128" s="586">
        <f t="shared" si="129"/>
        <v>0</v>
      </c>
    </row>
    <row r="129" spans="1:32" ht="12" customHeight="1" outlineLevel="2">
      <c r="B129" s="145"/>
      <c r="C129" s="322" t="s">
        <v>984</v>
      </c>
      <c r="D129" s="95"/>
      <c r="E129" s="95"/>
      <c r="F129" s="95"/>
      <c r="G129" s="95"/>
      <c r="H129" s="198">
        <f t="shared" si="123"/>
        <v>0</v>
      </c>
      <c r="I129" s="95"/>
      <c r="J129" s="95"/>
      <c r="K129" s="95"/>
      <c r="L129" s="95"/>
      <c r="M129" s="95"/>
      <c r="N129" s="95"/>
      <c r="O129" s="202">
        <f t="shared" si="124"/>
        <v>0</v>
      </c>
      <c r="P129" s="95"/>
      <c r="Q129" s="95"/>
      <c r="R129" s="95"/>
      <c r="S129" s="95"/>
      <c r="T129" s="95"/>
      <c r="U129" s="95"/>
      <c r="V129" s="201">
        <f t="shared" si="125"/>
        <v>0</v>
      </c>
      <c r="W129" s="200">
        <f t="shared" si="126"/>
        <v>0</v>
      </c>
      <c r="X129" s="586">
        <f t="shared" si="113"/>
        <v>0</v>
      </c>
      <c r="Y129" s="95"/>
      <c r="Z129" s="95"/>
      <c r="AA129" s="200">
        <f t="shared" si="127"/>
        <v>0</v>
      </c>
      <c r="AB129" s="586">
        <f t="shared" si="114"/>
        <v>0</v>
      </c>
      <c r="AC129" s="95"/>
      <c r="AD129" s="95"/>
      <c r="AE129" s="200">
        <f t="shared" si="128"/>
        <v>0</v>
      </c>
      <c r="AF129" s="586">
        <f t="shared" si="129"/>
        <v>0</v>
      </c>
    </row>
    <row r="130" spans="1:32" ht="12" customHeight="1" outlineLevel="2">
      <c r="B130" s="145"/>
      <c r="C130" s="322" t="s">
        <v>1710</v>
      </c>
      <c r="D130" s="95"/>
      <c r="E130" s="95"/>
      <c r="F130" s="95"/>
      <c r="G130" s="95"/>
      <c r="H130" s="198">
        <f t="shared" si="123"/>
        <v>0</v>
      </c>
      <c r="I130" s="95"/>
      <c r="J130" s="95"/>
      <c r="K130" s="95"/>
      <c r="L130" s="95"/>
      <c r="M130" s="95"/>
      <c r="N130" s="95"/>
      <c r="O130" s="202">
        <f t="shared" si="124"/>
        <v>0</v>
      </c>
      <c r="P130" s="95"/>
      <c r="Q130" s="95"/>
      <c r="R130" s="95"/>
      <c r="S130" s="95"/>
      <c r="T130" s="95"/>
      <c r="U130" s="95"/>
      <c r="V130" s="201">
        <f t="shared" si="125"/>
        <v>0</v>
      </c>
      <c r="W130" s="200">
        <f t="shared" si="126"/>
        <v>0</v>
      </c>
      <c r="X130" s="586">
        <f t="shared" si="113"/>
        <v>0</v>
      </c>
      <c r="Y130" s="95"/>
      <c r="Z130" s="95"/>
      <c r="AA130" s="200">
        <f t="shared" si="127"/>
        <v>0</v>
      </c>
      <c r="AB130" s="586">
        <f t="shared" si="114"/>
        <v>0</v>
      </c>
      <c r="AC130" s="95"/>
      <c r="AD130" s="95"/>
      <c r="AE130" s="200">
        <f t="shared" si="128"/>
        <v>0</v>
      </c>
      <c r="AF130" s="586">
        <f t="shared" si="129"/>
        <v>0</v>
      </c>
    </row>
    <row r="131" spans="1:32" ht="12" customHeight="1" outlineLevel="2">
      <c r="B131" s="145"/>
      <c r="C131" s="322" t="s">
        <v>973</v>
      </c>
      <c r="D131" s="95"/>
      <c r="E131" s="95"/>
      <c r="F131" s="95"/>
      <c r="G131" s="95"/>
      <c r="H131" s="198">
        <f t="shared" si="123"/>
        <v>0</v>
      </c>
      <c r="I131" s="95"/>
      <c r="J131" s="95"/>
      <c r="K131" s="95"/>
      <c r="L131" s="95"/>
      <c r="M131" s="95"/>
      <c r="N131" s="95"/>
      <c r="O131" s="202">
        <f t="shared" si="124"/>
        <v>0</v>
      </c>
      <c r="P131" s="95"/>
      <c r="Q131" s="95"/>
      <c r="R131" s="95"/>
      <c r="S131" s="95"/>
      <c r="T131" s="95"/>
      <c r="U131" s="95"/>
      <c r="V131" s="201">
        <f t="shared" si="125"/>
        <v>0</v>
      </c>
      <c r="W131" s="200">
        <f t="shared" si="126"/>
        <v>0</v>
      </c>
      <c r="X131" s="586">
        <f t="shared" si="113"/>
        <v>0</v>
      </c>
      <c r="Y131" s="95"/>
      <c r="Z131" s="95"/>
      <c r="AA131" s="200">
        <f t="shared" si="127"/>
        <v>0</v>
      </c>
      <c r="AB131" s="586">
        <f t="shared" si="114"/>
        <v>0</v>
      </c>
      <c r="AC131" s="95"/>
      <c r="AD131" s="95"/>
      <c r="AE131" s="200">
        <f t="shared" si="128"/>
        <v>0</v>
      </c>
      <c r="AF131" s="586">
        <f t="shared" si="129"/>
        <v>0</v>
      </c>
    </row>
    <row r="132" spans="1:32" ht="12" customHeight="1" outlineLevel="2">
      <c r="B132" s="145"/>
      <c r="C132" s="322" t="s">
        <v>1048</v>
      </c>
      <c r="D132" s="95"/>
      <c r="E132" s="95"/>
      <c r="F132" s="95"/>
      <c r="G132" s="95"/>
      <c r="H132" s="198">
        <f t="shared" si="123"/>
        <v>0</v>
      </c>
      <c r="I132" s="95"/>
      <c r="J132" s="95"/>
      <c r="K132" s="95"/>
      <c r="L132" s="95"/>
      <c r="M132" s="95"/>
      <c r="N132" s="95"/>
      <c r="O132" s="202">
        <f t="shared" si="124"/>
        <v>0</v>
      </c>
      <c r="P132" s="95"/>
      <c r="Q132" s="95"/>
      <c r="R132" s="95"/>
      <c r="S132" s="95"/>
      <c r="T132" s="95"/>
      <c r="U132" s="95"/>
      <c r="V132" s="201">
        <f t="shared" si="125"/>
        <v>0</v>
      </c>
      <c r="W132" s="200">
        <f t="shared" si="126"/>
        <v>0</v>
      </c>
      <c r="X132" s="586">
        <f t="shared" si="113"/>
        <v>0</v>
      </c>
      <c r="Y132" s="95"/>
      <c r="Z132" s="95"/>
      <c r="AA132" s="200">
        <f t="shared" si="127"/>
        <v>0</v>
      </c>
      <c r="AB132" s="586">
        <f t="shared" si="114"/>
        <v>0</v>
      </c>
      <c r="AC132" s="95"/>
      <c r="AD132" s="95"/>
      <c r="AE132" s="200">
        <f t="shared" si="128"/>
        <v>0</v>
      </c>
      <c r="AF132" s="586">
        <f t="shared" si="129"/>
        <v>0</v>
      </c>
    </row>
    <row r="133" spans="1:32" ht="12" customHeight="1" outlineLevel="2">
      <c r="B133" s="145"/>
      <c r="C133" s="146" t="s">
        <v>986</v>
      </c>
      <c r="D133" s="95"/>
      <c r="E133" s="95"/>
      <c r="F133" s="95"/>
      <c r="G133" s="95"/>
      <c r="H133" s="198">
        <f t="shared" si="123"/>
        <v>0</v>
      </c>
      <c r="I133" s="95"/>
      <c r="J133" s="95"/>
      <c r="K133" s="95"/>
      <c r="L133" s="95"/>
      <c r="M133" s="95"/>
      <c r="N133" s="95"/>
      <c r="O133" s="202">
        <f t="shared" si="124"/>
        <v>0</v>
      </c>
      <c r="P133" s="95"/>
      <c r="Q133" s="95"/>
      <c r="R133" s="95"/>
      <c r="S133" s="95"/>
      <c r="T133" s="95"/>
      <c r="U133" s="95"/>
      <c r="V133" s="201">
        <f t="shared" si="125"/>
        <v>0</v>
      </c>
      <c r="W133" s="200">
        <f t="shared" si="126"/>
        <v>0</v>
      </c>
      <c r="X133" s="586">
        <f t="shared" si="113"/>
        <v>0</v>
      </c>
      <c r="Y133" s="95"/>
      <c r="Z133" s="95"/>
      <c r="AA133" s="200">
        <f t="shared" si="127"/>
        <v>0</v>
      </c>
      <c r="AB133" s="586">
        <f t="shared" si="114"/>
        <v>0</v>
      </c>
      <c r="AC133" s="95"/>
      <c r="AD133" s="95"/>
      <c r="AE133" s="200">
        <f t="shared" si="128"/>
        <v>0</v>
      </c>
      <c r="AF133" s="586">
        <f t="shared" si="129"/>
        <v>0</v>
      </c>
    </row>
    <row r="134" spans="1:32" ht="12" customHeight="1" outlineLevel="2">
      <c r="B134" s="145"/>
      <c r="C134" s="146" t="s">
        <v>840</v>
      </c>
      <c r="D134" s="95"/>
      <c r="E134" s="95"/>
      <c r="F134" s="95"/>
      <c r="G134" s="95"/>
      <c r="H134" s="198">
        <f t="shared" si="123"/>
        <v>0</v>
      </c>
      <c r="I134" s="95"/>
      <c r="J134" s="95"/>
      <c r="K134" s="95"/>
      <c r="L134" s="95"/>
      <c r="M134" s="95"/>
      <c r="N134" s="95"/>
      <c r="O134" s="202">
        <f t="shared" si="124"/>
        <v>0</v>
      </c>
      <c r="P134" s="95"/>
      <c r="Q134" s="95"/>
      <c r="R134" s="95"/>
      <c r="S134" s="95"/>
      <c r="T134" s="95"/>
      <c r="U134" s="95"/>
      <c r="V134" s="201">
        <f t="shared" si="125"/>
        <v>0</v>
      </c>
      <c r="W134" s="200">
        <f t="shared" si="126"/>
        <v>0</v>
      </c>
      <c r="X134" s="586">
        <f t="shared" si="113"/>
        <v>0</v>
      </c>
      <c r="Y134" s="95"/>
      <c r="Z134" s="95"/>
      <c r="AA134" s="200">
        <f t="shared" si="127"/>
        <v>0</v>
      </c>
      <c r="AB134" s="586">
        <f t="shared" si="114"/>
        <v>0</v>
      </c>
      <c r="AC134" s="95"/>
      <c r="AD134" s="95"/>
      <c r="AE134" s="200">
        <f t="shared" si="128"/>
        <v>0</v>
      </c>
      <c r="AF134" s="586">
        <f t="shared" si="129"/>
        <v>0</v>
      </c>
    </row>
    <row r="135" spans="1:32" s="144" customFormat="1" ht="13.5" customHeight="1" outlineLevel="1">
      <c r="A135" s="129"/>
      <c r="B135" s="142" t="s">
        <v>1711</v>
      </c>
      <c r="C135" s="143" t="s">
        <v>1712</v>
      </c>
      <c r="D135" s="198">
        <f>SUM(D136:D138)</f>
        <v>0</v>
      </c>
      <c r="E135" s="198">
        <f t="shared" ref="E135:W135" si="130">SUM(E136:E138)</f>
        <v>0</v>
      </c>
      <c r="F135" s="198">
        <f t="shared" si="130"/>
        <v>0</v>
      </c>
      <c r="G135" s="198">
        <f t="shared" si="130"/>
        <v>0</v>
      </c>
      <c r="H135" s="198">
        <f t="shared" si="130"/>
        <v>0</v>
      </c>
      <c r="I135" s="198">
        <f t="shared" si="130"/>
        <v>0</v>
      </c>
      <c r="J135" s="198">
        <f t="shared" si="130"/>
        <v>0</v>
      </c>
      <c r="K135" s="198">
        <f t="shared" si="130"/>
        <v>0</v>
      </c>
      <c r="L135" s="198">
        <f t="shared" si="130"/>
        <v>0</v>
      </c>
      <c r="M135" s="198">
        <f t="shared" si="130"/>
        <v>0</v>
      </c>
      <c r="N135" s="198">
        <f t="shared" si="130"/>
        <v>0</v>
      </c>
      <c r="O135" s="198">
        <f t="shared" si="130"/>
        <v>0</v>
      </c>
      <c r="P135" s="198">
        <f t="shared" si="130"/>
        <v>0</v>
      </c>
      <c r="Q135" s="198">
        <f t="shared" si="130"/>
        <v>0</v>
      </c>
      <c r="R135" s="198">
        <f t="shared" si="130"/>
        <v>0</v>
      </c>
      <c r="S135" s="198">
        <f t="shared" si="130"/>
        <v>0</v>
      </c>
      <c r="T135" s="198">
        <f t="shared" si="130"/>
        <v>0</v>
      </c>
      <c r="U135" s="198">
        <f t="shared" si="130"/>
        <v>0</v>
      </c>
      <c r="V135" s="198">
        <f t="shared" si="130"/>
        <v>0</v>
      </c>
      <c r="W135" s="198">
        <f t="shared" si="130"/>
        <v>0</v>
      </c>
      <c r="X135" s="585">
        <f t="shared" si="113"/>
        <v>0</v>
      </c>
      <c r="Y135" s="198">
        <f>SUM(Y136:Y138)</f>
        <v>0</v>
      </c>
      <c r="Z135" s="198">
        <f>SUM(Z136:Z138)</f>
        <v>0</v>
      </c>
      <c r="AA135" s="198">
        <f>SUM(AA136:AA138)</f>
        <v>0</v>
      </c>
      <c r="AB135" s="585">
        <f t="shared" si="114"/>
        <v>0</v>
      </c>
      <c r="AC135" s="198">
        <f>SUM(AC136:AC138)</f>
        <v>0</v>
      </c>
      <c r="AD135" s="198">
        <f>SUM(AD136:AD138)</f>
        <v>0</v>
      </c>
      <c r="AE135" s="198">
        <f>SUM(AE136:AE138)</f>
        <v>0</v>
      </c>
      <c r="AF135" s="585">
        <f t="shared" si="129"/>
        <v>0</v>
      </c>
    </row>
    <row r="136" spans="1:32" ht="12" customHeight="1" outlineLevel="2">
      <c r="B136" s="145"/>
      <c r="C136" s="146" t="s">
        <v>1713</v>
      </c>
      <c r="D136" s="95"/>
      <c r="E136" s="95"/>
      <c r="F136" s="95"/>
      <c r="G136" s="95"/>
      <c r="H136" s="198">
        <f>SUM(D136:G136)</f>
        <v>0</v>
      </c>
      <c r="I136" s="95"/>
      <c r="J136" s="95"/>
      <c r="K136" s="95"/>
      <c r="L136" s="95"/>
      <c r="M136" s="95"/>
      <c r="N136" s="95"/>
      <c r="O136" s="202">
        <f>SUM(I136:N136)</f>
        <v>0</v>
      </c>
      <c r="P136" s="95"/>
      <c r="Q136" s="95"/>
      <c r="R136" s="95"/>
      <c r="S136" s="95"/>
      <c r="T136" s="95"/>
      <c r="U136" s="95"/>
      <c r="V136" s="201">
        <f>SUM(P136:U136)</f>
        <v>0</v>
      </c>
      <c r="W136" s="200">
        <f>O136+V136</f>
        <v>0</v>
      </c>
      <c r="X136" s="586">
        <f t="shared" si="113"/>
        <v>0</v>
      </c>
      <c r="Y136" s="95"/>
      <c r="Z136" s="95"/>
      <c r="AA136" s="200">
        <f>Y136+Z136</f>
        <v>0</v>
      </c>
      <c r="AB136" s="586">
        <f t="shared" si="114"/>
        <v>0</v>
      </c>
      <c r="AC136" s="95"/>
      <c r="AD136" s="95"/>
      <c r="AE136" s="200">
        <f>AC136+AD136</f>
        <v>0</v>
      </c>
      <c r="AF136" s="586">
        <f t="shared" si="129"/>
        <v>0</v>
      </c>
    </row>
    <row r="137" spans="1:32" ht="12" customHeight="1" outlineLevel="2">
      <c r="B137" s="405" t="s">
        <v>1703</v>
      </c>
      <c r="C137" s="146" t="s">
        <v>1714</v>
      </c>
      <c r="D137" s="95"/>
      <c r="E137" s="95"/>
      <c r="F137" s="95"/>
      <c r="G137" s="95"/>
      <c r="H137" s="198">
        <f>SUM(D137:G137)</f>
        <v>0</v>
      </c>
      <c r="I137" s="95"/>
      <c r="J137" s="95"/>
      <c r="K137" s="95"/>
      <c r="L137" s="95"/>
      <c r="M137" s="95"/>
      <c r="N137" s="95"/>
      <c r="O137" s="202">
        <f>SUM(I137:N137)</f>
        <v>0</v>
      </c>
      <c r="P137" s="95"/>
      <c r="Q137" s="95"/>
      <c r="R137" s="95"/>
      <c r="S137" s="95"/>
      <c r="T137" s="95"/>
      <c r="U137" s="95"/>
      <c r="V137" s="201">
        <f>SUM(P137:U137)</f>
        <v>0</v>
      </c>
      <c r="W137" s="200">
        <f>O137+V137</f>
        <v>0</v>
      </c>
      <c r="X137" s="586">
        <f t="shared" si="113"/>
        <v>0</v>
      </c>
      <c r="Y137" s="95"/>
      <c r="Z137" s="95"/>
      <c r="AA137" s="200">
        <f>Y137+Z137</f>
        <v>0</v>
      </c>
      <c r="AB137" s="586">
        <f t="shared" si="114"/>
        <v>0</v>
      </c>
      <c r="AC137" s="95"/>
      <c r="AD137" s="95"/>
      <c r="AE137" s="200">
        <f>AC137+AD137</f>
        <v>0</v>
      </c>
      <c r="AF137" s="586">
        <f t="shared" si="129"/>
        <v>0</v>
      </c>
    </row>
    <row r="138" spans="1:32" ht="12" customHeight="1" outlineLevel="2">
      <c r="B138" s="145"/>
      <c r="C138" s="146" t="s">
        <v>840</v>
      </c>
      <c r="D138" s="95"/>
      <c r="E138" s="95"/>
      <c r="F138" s="95"/>
      <c r="G138" s="95"/>
      <c r="H138" s="198">
        <f>SUM(D138:G138)</f>
        <v>0</v>
      </c>
      <c r="I138" s="95"/>
      <c r="J138" s="95"/>
      <c r="K138" s="95"/>
      <c r="L138" s="95"/>
      <c r="M138" s="95"/>
      <c r="N138" s="95"/>
      <c r="O138" s="202">
        <f>SUM(I138:N138)</f>
        <v>0</v>
      </c>
      <c r="P138" s="95"/>
      <c r="Q138" s="95"/>
      <c r="R138" s="95"/>
      <c r="S138" s="95"/>
      <c r="T138" s="95"/>
      <c r="U138" s="95"/>
      <c r="V138" s="201">
        <f>SUM(P138:U138)</f>
        <v>0</v>
      </c>
      <c r="W138" s="200">
        <f>O138+V138</f>
        <v>0</v>
      </c>
      <c r="X138" s="586">
        <f t="shared" si="113"/>
        <v>0</v>
      </c>
      <c r="Y138" s="95"/>
      <c r="Z138" s="95"/>
      <c r="AA138" s="200">
        <f>Y138+Z138</f>
        <v>0</v>
      </c>
      <c r="AB138" s="586">
        <f t="shared" si="114"/>
        <v>0</v>
      </c>
      <c r="AC138" s="95"/>
      <c r="AD138" s="95"/>
      <c r="AE138" s="200">
        <f>AC138+AD138</f>
        <v>0</v>
      </c>
      <c r="AF138" s="586">
        <f t="shared" si="129"/>
        <v>0</v>
      </c>
    </row>
    <row r="139" spans="1:32" ht="12" customHeight="1" outlineLevel="1">
      <c r="B139" s="319" t="s">
        <v>988</v>
      </c>
      <c r="C139" s="320" t="s">
        <v>1715</v>
      </c>
      <c r="D139" s="198">
        <f>SUM(D140:D143)</f>
        <v>0</v>
      </c>
      <c r="E139" s="198">
        <f t="shared" ref="E139:W139" si="131">SUM(E140:E143)</f>
        <v>0</v>
      </c>
      <c r="F139" s="198">
        <f t="shared" si="131"/>
        <v>0</v>
      </c>
      <c r="G139" s="198">
        <f t="shared" si="131"/>
        <v>0</v>
      </c>
      <c r="H139" s="198">
        <f t="shared" si="131"/>
        <v>0</v>
      </c>
      <c r="I139" s="198">
        <f t="shared" si="131"/>
        <v>0</v>
      </c>
      <c r="J139" s="198">
        <f t="shared" si="131"/>
        <v>0</v>
      </c>
      <c r="K139" s="198">
        <f t="shared" si="131"/>
        <v>0</v>
      </c>
      <c r="L139" s="198">
        <f t="shared" si="131"/>
        <v>0</v>
      </c>
      <c r="M139" s="198">
        <f t="shared" si="131"/>
        <v>0</v>
      </c>
      <c r="N139" s="198">
        <f t="shared" si="131"/>
        <v>0</v>
      </c>
      <c r="O139" s="198">
        <f t="shared" si="131"/>
        <v>0</v>
      </c>
      <c r="P139" s="198">
        <f t="shared" si="131"/>
        <v>0</v>
      </c>
      <c r="Q139" s="198">
        <f t="shared" si="131"/>
        <v>0</v>
      </c>
      <c r="R139" s="198">
        <f t="shared" si="131"/>
        <v>0</v>
      </c>
      <c r="S139" s="198">
        <f t="shared" si="131"/>
        <v>0</v>
      </c>
      <c r="T139" s="198">
        <f t="shared" si="131"/>
        <v>0</v>
      </c>
      <c r="U139" s="198">
        <f t="shared" si="131"/>
        <v>0</v>
      </c>
      <c r="V139" s="198">
        <f t="shared" si="131"/>
        <v>0</v>
      </c>
      <c r="W139" s="198">
        <f t="shared" si="131"/>
        <v>0</v>
      </c>
      <c r="X139" s="585">
        <f t="shared" si="113"/>
        <v>0</v>
      </c>
      <c r="Y139" s="198">
        <f>SUM(Y140:Y143)</f>
        <v>0</v>
      </c>
      <c r="Z139" s="198">
        <f>SUM(Z140:Z143)</f>
        <v>0</v>
      </c>
      <c r="AA139" s="198">
        <f>SUM(AA140:AA143)</f>
        <v>0</v>
      </c>
      <c r="AB139" s="585">
        <f t="shared" si="114"/>
        <v>0</v>
      </c>
      <c r="AC139" s="198">
        <f>SUM(AC140:AC143)</f>
        <v>0</v>
      </c>
      <c r="AD139" s="198">
        <f>SUM(AD140:AD143)</f>
        <v>0</v>
      </c>
      <c r="AE139" s="198">
        <f>SUM(AE140:AE143)</f>
        <v>0</v>
      </c>
      <c r="AF139" s="585">
        <f t="shared" si="129"/>
        <v>0</v>
      </c>
    </row>
    <row r="140" spans="1:32" ht="12" customHeight="1" outlineLevel="2">
      <c r="B140" s="321"/>
      <c r="C140" s="322" t="s">
        <v>1716</v>
      </c>
      <c r="D140" s="95"/>
      <c r="E140" s="95"/>
      <c r="F140" s="95"/>
      <c r="G140" s="95"/>
      <c r="H140" s="198">
        <f>SUM(D140:G140)</f>
        <v>0</v>
      </c>
      <c r="I140" s="95"/>
      <c r="J140" s="95"/>
      <c r="K140" s="95"/>
      <c r="L140" s="95"/>
      <c r="M140" s="95"/>
      <c r="N140" s="95"/>
      <c r="O140" s="202">
        <f>SUM(I140:N140)</f>
        <v>0</v>
      </c>
      <c r="P140" s="95"/>
      <c r="Q140" s="95"/>
      <c r="R140" s="95"/>
      <c r="S140" s="95"/>
      <c r="T140" s="95"/>
      <c r="U140" s="95"/>
      <c r="V140" s="201">
        <f>SUM(P140:U140)</f>
        <v>0</v>
      </c>
      <c r="W140" s="200">
        <f>O140+V140</f>
        <v>0</v>
      </c>
      <c r="X140" s="586">
        <f t="shared" si="113"/>
        <v>0</v>
      </c>
      <c r="Y140" s="95"/>
      <c r="Z140" s="95"/>
      <c r="AA140" s="200">
        <f>Y140+Z140</f>
        <v>0</v>
      </c>
      <c r="AB140" s="586">
        <f t="shared" si="114"/>
        <v>0</v>
      </c>
      <c r="AC140" s="95"/>
      <c r="AD140" s="95"/>
      <c r="AE140" s="200">
        <f>AC140+AD140</f>
        <v>0</v>
      </c>
      <c r="AF140" s="586">
        <f t="shared" si="129"/>
        <v>0</v>
      </c>
    </row>
    <row r="141" spans="1:32" s="144" customFormat="1" ht="13.5" customHeight="1" outlineLevel="2">
      <c r="A141" s="129"/>
      <c r="B141" s="321"/>
      <c r="C141" s="322" t="s">
        <v>1717</v>
      </c>
      <c r="D141" s="95"/>
      <c r="E141" s="95"/>
      <c r="F141" s="95"/>
      <c r="G141" s="95"/>
      <c r="H141" s="198">
        <f>SUM(D141:G141)</f>
        <v>0</v>
      </c>
      <c r="I141" s="95"/>
      <c r="J141" s="95"/>
      <c r="K141" s="95"/>
      <c r="L141" s="95"/>
      <c r="M141" s="95"/>
      <c r="N141" s="95"/>
      <c r="O141" s="202">
        <f>SUM(I141:N141)</f>
        <v>0</v>
      </c>
      <c r="P141" s="95"/>
      <c r="Q141" s="95"/>
      <c r="R141" s="95"/>
      <c r="S141" s="95"/>
      <c r="T141" s="95"/>
      <c r="U141" s="95"/>
      <c r="V141" s="201">
        <f>SUM(P141:U141)</f>
        <v>0</v>
      </c>
      <c r="W141" s="200">
        <f>O141+V141</f>
        <v>0</v>
      </c>
      <c r="X141" s="586">
        <f t="shared" si="113"/>
        <v>0</v>
      </c>
      <c r="Y141" s="95"/>
      <c r="Z141" s="95"/>
      <c r="AA141" s="200">
        <f>Y141+Z141</f>
        <v>0</v>
      </c>
      <c r="AB141" s="586">
        <f t="shared" si="114"/>
        <v>0</v>
      </c>
      <c r="AC141" s="95"/>
      <c r="AD141" s="95"/>
      <c r="AE141" s="200">
        <f>AC141+AD141</f>
        <v>0</v>
      </c>
      <c r="AF141" s="586">
        <f t="shared" si="129"/>
        <v>0</v>
      </c>
    </row>
    <row r="142" spans="1:32" ht="12" customHeight="1" outlineLevel="2">
      <c r="B142" s="321"/>
      <c r="C142" s="322" t="s">
        <v>1718</v>
      </c>
      <c r="D142" s="95"/>
      <c r="E142" s="95"/>
      <c r="F142" s="95"/>
      <c r="G142" s="95"/>
      <c r="H142" s="198">
        <f>SUM(D142:G142)</f>
        <v>0</v>
      </c>
      <c r="I142" s="95"/>
      <c r="J142" s="95"/>
      <c r="K142" s="95"/>
      <c r="L142" s="95"/>
      <c r="M142" s="95"/>
      <c r="N142" s="95"/>
      <c r="O142" s="202">
        <f>SUM(I142:N142)</f>
        <v>0</v>
      </c>
      <c r="P142" s="95"/>
      <c r="Q142" s="95"/>
      <c r="R142" s="95"/>
      <c r="S142" s="95"/>
      <c r="T142" s="95"/>
      <c r="U142" s="95"/>
      <c r="V142" s="201">
        <f>SUM(P142:U142)</f>
        <v>0</v>
      </c>
      <c r="W142" s="200">
        <f>O142+V142</f>
        <v>0</v>
      </c>
      <c r="X142" s="586">
        <f t="shared" si="113"/>
        <v>0</v>
      </c>
      <c r="Y142" s="95"/>
      <c r="Z142" s="95"/>
      <c r="AA142" s="200">
        <f>Y142+Z142</f>
        <v>0</v>
      </c>
      <c r="AB142" s="586">
        <f t="shared" si="114"/>
        <v>0</v>
      </c>
      <c r="AC142" s="95"/>
      <c r="AD142" s="95"/>
      <c r="AE142" s="200">
        <f>AC142+AD142</f>
        <v>0</v>
      </c>
      <c r="AF142" s="586">
        <f t="shared" si="129"/>
        <v>0</v>
      </c>
    </row>
    <row r="143" spans="1:32" ht="12" customHeight="1" outlineLevel="2">
      <c r="B143" s="321"/>
      <c r="C143" s="322" t="s">
        <v>1700</v>
      </c>
      <c r="D143" s="95"/>
      <c r="E143" s="95"/>
      <c r="F143" s="95"/>
      <c r="G143" s="95"/>
      <c r="H143" s="198">
        <f>SUM(D143:G143)</f>
        <v>0</v>
      </c>
      <c r="I143" s="95"/>
      <c r="J143" s="95"/>
      <c r="K143" s="95"/>
      <c r="L143" s="95"/>
      <c r="M143" s="95"/>
      <c r="N143" s="95"/>
      <c r="O143" s="202">
        <f>SUM(I143:N143)</f>
        <v>0</v>
      </c>
      <c r="P143" s="95"/>
      <c r="Q143" s="95"/>
      <c r="R143" s="95"/>
      <c r="S143" s="95"/>
      <c r="T143" s="95"/>
      <c r="U143" s="95"/>
      <c r="V143" s="201">
        <f>SUM(P143:U143)</f>
        <v>0</v>
      </c>
      <c r="W143" s="200">
        <f>O143+V143</f>
        <v>0</v>
      </c>
      <c r="X143" s="586">
        <f t="shared" si="113"/>
        <v>0</v>
      </c>
      <c r="Y143" s="95"/>
      <c r="Z143" s="95"/>
      <c r="AA143" s="200">
        <f>Y143+Z143</f>
        <v>0</v>
      </c>
      <c r="AB143" s="586">
        <f t="shared" si="114"/>
        <v>0</v>
      </c>
      <c r="AC143" s="95"/>
      <c r="AD143" s="95"/>
      <c r="AE143" s="200">
        <f>AC143+AD143</f>
        <v>0</v>
      </c>
      <c r="AF143" s="586">
        <f t="shared" si="129"/>
        <v>0</v>
      </c>
    </row>
    <row r="144" spans="1:32" ht="12" customHeight="1" outlineLevel="1">
      <c r="B144" s="142" t="s">
        <v>989</v>
      </c>
      <c r="C144" s="143" t="s">
        <v>1719</v>
      </c>
      <c r="D144" s="198">
        <f>SUM(D145:D149)</f>
        <v>0</v>
      </c>
      <c r="E144" s="198">
        <f t="shared" ref="E144:W144" si="132">SUM(E145:E149)</f>
        <v>0</v>
      </c>
      <c r="F144" s="198">
        <f t="shared" si="132"/>
        <v>0</v>
      </c>
      <c r="G144" s="198">
        <f t="shared" si="132"/>
        <v>0</v>
      </c>
      <c r="H144" s="198">
        <f t="shared" si="132"/>
        <v>0</v>
      </c>
      <c r="I144" s="198">
        <f t="shared" si="132"/>
        <v>0</v>
      </c>
      <c r="J144" s="198">
        <f t="shared" si="132"/>
        <v>0</v>
      </c>
      <c r="K144" s="198">
        <f t="shared" si="132"/>
        <v>0</v>
      </c>
      <c r="L144" s="198">
        <f t="shared" si="132"/>
        <v>0</v>
      </c>
      <c r="M144" s="198">
        <f t="shared" si="132"/>
        <v>0</v>
      </c>
      <c r="N144" s="198">
        <f t="shared" si="132"/>
        <v>0</v>
      </c>
      <c r="O144" s="198">
        <f t="shared" si="132"/>
        <v>0</v>
      </c>
      <c r="P144" s="198">
        <f t="shared" si="132"/>
        <v>0</v>
      </c>
      <c r="Q144" s="198">
        <f t="shared" si="132"/>
        <v>0</v>
      </c>
      <c r="R144" s="198">
        <f t="shared" si="132"/>
        <v>0</v>
      </c>
      <c r="S144" s="198">
        <f t="shared" si="132"/>
        <v>0</v>
      </c>
      <c r="T144" s="198">
        <f t="shared" si="132"/>
        <v>0</v>
      </c>
      <c r="U144" s="198">
        <f t="shared" si="132"/>
        <v>0</v>
      </c>
      <c r="V144" s="198">
        <f t="shared" si="132"/>
        <v>0</v>
      </c>
      <c r="W144" s="198">
        <f t="shared" si="132"/>
        <v>0</v>
      </c>
      <c r="X144" s="585">
        <f t="shared" si="113"/>
        <v>0</v>
      </c>
      <c r="Y144" s="198">
        <f>SUM(Y145:Y149)</f>
        <v>0</v>
      </c>
      <c r="Z144" s="198">
        <f>SUM(Z145:Z149)</f>
        <v>0</v>
      </c>
      <c r="AA144" s="198">
        <f>SUM(AA145:AA149)</f>
        <v>0</v>
      </c>
      <c r="AB144" s="585">
        <f t="shared" si="114"/>
        <v>0</v>
      </c>
      <c r="AC144" s="198">
        <f>SUM(AC145:AC149)</f>
        <v>0</v>
      </c>
      <c r="AD144" s="198">
        <f>SUM(AD145:AD149)</f>
        <v>0</v>
      </c>
      <c r="AE144" s="198">
        <f>SUM(AE145:AE149)</f>
        <v>0</v>
      </c>
      <c r="AF144" s="585">
        <f t="shared" si="129"/>
        <v>0</v>
      </c>
    </row>
    <row r="145" spans="1:32" ht="12" customHeight="1" outlineLevel="2">
      <c r="B145" s="145"/>
      <c r="C145" s="248" t="s">
        <v>717</v>
      </c>
      <c r="D145" s="95"/>
      <c r="E145" s="95"/>
      <c r="F145" s="95"/>
      <c r="G145" s="95"/>
      <c r="H145" s="198">
        <f>SUM(D145:G145)</f>
        <v>0</v>
      </c>
      <c r="I145" s="95"/>
      <c r="J145" s="95"/>
      <c r="K145" s="95"/>
      <c r="L145" s="95"/>
      <c r="M145" s="95"/>
      <c r="N145" s="95"/>
      <c r="O145" s="202">
        <f>SUM(I145:N145)</f>
        <v>0</v>
      </c>
      <c r="P145" s="95"/>
      <c r="Q145" s="95"/>
      <c r="R145" s="95"/>
      <c r="S145" s="95"/>
      <c r="T145" s="95"/>
      <c r="U145" s="95"/>
      <c r="V145" s="201">
        <f>SUM(P145:U145)</f>
        <v>0</v>
      </c>
      <c r="W145" s="200">
        <f>O145+V145</f>
        <v>0</v>
      </c>
      <c r="X145" s="586">
        <f t="shared" si="113"/>
        <v>0</v>
      </c>
      <c r="Y145" s="95"/>
      <c r="Z145" s="95"/>
      <c r="AA145" s="200">
        <f>Y145+Z145</f>
        <v>0</v>
      </c>
      <c r="AB145" s="586">
        <f t="shared" si="114"/>
        <v>0</v>
      </c>
      <c r="AC145" s="95"/>
      <c r="AD145" s="95"/>
      <c r="AE145" s="200">
        <f>AC145+AD145</f>
        <v>0</v>
      </c>
      <c r="AF145" s="586">
        <f t="shared" si="129"/>
        <v>0</v>
      </c>
    </row>
    <row r="146" spans="1:32" ht="12" customHeight="1" outlineLevel="2">
      <c r="B146" s="145"/>
      <c r="C146" s="146" t="s">
        <v>1720</v>
      </c>
      <c r="D146" s="95"/>
      <c r="E146" s="95"/>
      <c r="F146" s="95"/>
      <c r="G146" s="95"/>
      <c r="H146" s="198">
        <f>SUM(D146:G146)</f>
        <v>0</v>
      </c>
      <c r="I146" s="95"/>
      <c r="J146" s="95"/>
      <c r="K146" s="95"/>
      <c r="L146" s="95"/>
      <c r="M146" s="95"/>
      <c r="N146" s="95"/>
      <c r="O146" s="202">
        <f>SUM(I146:N146)</f>
        <v>0</v>
      </c>
      <c r="P146" s="95"/>
      <c r="Q146" s="95"/>
      <c r="R146" s="95"/>
      <c r="S146" s="95"/>
      <c r="T146" s="95"/>
      <c r="U146" s="95"/>
      <c r="V146" s="201">
        <f>SUM(P146:U146)</f>
        <v>0</v>
      </c>
      <c r="W146" s="200">
        <f>O146+V146</f>
        <v>0</v>
      </c>
      <c r="X146" s="586">
        <f t="shared" si="113"/>
        <v>0</v>
      </c>
      <c r="Y146" s="95"/>
      <c r="Z146" s="95"/>
      <c r="AA146" s="200">
        <f>Y146+Z146</f>
        <v>0</v>
      </c>
      <c r="AB146" s="586">
        <f t="shared" si="114"/>
        <v>0</v>
      </c>
      <c r="AC146" s="95"/>
      <c r="AD146" s="95"/>
      <c r="AE146" s="200">
        <f>AC146+AD146</f>
        <v>0</v>
      </c>
      <c r="AF146" s="586">
        <f t="shared" si="129"/>
        <v>0</v>
      </c>
    </row>
    <row r="147" spans="1:32" ht="11.25" customHeight="1" outlineLevel="2">
      <c r="B147" s="145"/>
      <c r="C147" s="248" t="s">
        <v>1721</v>
      </c>
      <c r="D147" s="95"/>
      <c r="E147" s="95"/>
      <c r="F147" s="95"/>
      <c r="G147" s="95"/>
      <c r="H147" s="198">
        <f>SUM(D147:G147)</f>
        <v>0</v>
      </c>
      <c r="I147" s="95"/>
      <c r="J147" s="95"/>
      <c r="K147" s="95"/>
      <c r="L147" s="95"/>
      <c r="M147" s="95"/>
      <c r="N147" s="95"/>
      <c r="O147" s="202">
        <f>SUM(I147:N147)</f>
        <v>0</v>
      </c>
      <c r="P147" s="95"/>
      <c r="Q147" s="95"/>
      <c r="R147" s="95"/>
      <c r="S147" s="95"/>
      <c r="T147" s="95"/>
      <c r="U147" s="95"/>
      <c r="V147" s="201">
        <f>SUM(P147:U147)</f>
        <v>0</v>
      </c>
      <c r="W147" s="200">
        <f>O147+V147</f>
        <v>0</v>
      </c>
      <c r="X147" s="586">
        <f t="shared" si="113"/>
        <v>0</v>
      </c>
      <c r="Y147" s="95"/>
      <c r="Z147" s="95"/>
      <c r="AA147" s="200">
        <f>Y147+Z147</f>
        <v>0</v>
      </c>
      <c r="AB147" s="586">
        <f t="shared" si="114"/>
        <v>0</v>
      </c>
      <c r="AC147" s="95"/>
      <c r="AD147" s="95"/>
      <c r="AE147" s="200">
        <f>AC147+AD147</f>
        <v>0</v>
      </c>
      <c r="AF147" s="586">
        <f t="shared" si="129"/>
        <v>0</v>
      </c>
    </row>
    <row r="148" spans="1:32" ht="12" customHeight="1" outlineLevel="2">
      <c r="B148" s="145"/>
      <c r="C148" s="146" t="s">
        <v>1722</v>
      </c>
      <c r="D148" s="95"/>
      <c r="E148" s="95"/>
      <c r="F148" s="95"/>
      <c r="G148" s="95"/>
      <c r="H148" s="198">
        <f>SUM(D148:G148)</f>
        <v>0</v>
      </c>
      <c r="I148" s="95"/>
      <c r="J148" s="95"/>
      <c r="K148" s="95"/>
      <c r="L148" s="95"/>
      <c r="M148" s="95"/>
      <c r="N148" s="95"/>
      <c r="O148" s="202">
        <f>SUM(I148:N148)</f>
        <v>0</v>
      </c>
      <c r="P148" s="95"/>
      <c r="Q148" s="95"/>
      <c r="R148" s="95"/>
      <c r="S148" s="95"/>
      <c r="T148" s="95"/>
      <c r="U148" s="95"/>
      <c r="V148" s="201">
        <f>SUM(P148:U148)</f>
        <v>0</v>
      </c>
      <c r="W148" s="200">
        <f>O148+V148</f>
        <v>0</v>
      </c>
      <c r="X148" s="586">
        <f t="shared" si="113"/>
        <v>0</v>
      </c>
      <c r="Y148" s="95"/>
      <c r="Z148" s="95"/>
      <c r="AA148" s="200">
        <f>Y148+Z148</f>
        <v>0</v>
      </c>
      <c r="AB148" s="586">
        <f t="shared" si="114"/>
        <v>0</v>
      </c>
      <c r="AC148" s="95"/>
      <c r="AD148" s="95"/>
      <c r="AE148" s="200">
        <f>AC148+AD148</f>
        <v>0</v>
      </c>
      <c r="AF148" s="586">
        <f t="shared" si="129"/>
        <v>0</v>
      </c>
    </row>
    <row r="149" spans="1:32" ht="12" customHeight="1" outlineLevel="2">
      <c r="B149" s="145"/>
      <c r="C149" s="146" t="s">
        <v>840</v>
      </c>
      <c r="D149" s="95"/>
      <c r="E149" s="95"/>
      <c r="F149" s="95"/>
      <c r="G149" s="95"/>
      <c r="H149" s="198">
        <f>SUM(D149:G149)</f>
        <v>0</v>
      </c>
      <c r="I149" s="95"/>
      <c r="J149" s="95"/>
      <c r="K149" s="95"/>
      <c r="L149" s="95"/>
      <c r="M149" s="95"/>
      <c r="N149" s="95"/>
      <c r="O149" s="202">
        <f>SUM(I149:N149)</f>
        <v>0</v>
      </c>
      <c r="P149" s="95"/>
      <c r="Q149" s="95"/>
      <c r="R149" s="95"/>
      <c r="S149" s="95"/>
      <c r="T149" s="95"/>
      <c r="U149" s="95"/>
      <c r="V149" s="201">
        <f>SUM(P149:U149)</f>
        <v>0</v>
      </c>
      <c r="W149" s="200">
        <f>O149+V149</f>
        <v>0</v>
      </c>
      <c r="X149" s="586">
        <f t="shared" si="113"/>
        <v>0</v>
      </c>
      <c r="Y149" s="95"/>
      <c r="Z149" s="95"/>
      <c r="AA149" s="200">
        <f>Y149+Z149</f>
        <v>0</v>
      </c>
      <c r="AB149" s="586">
        <f t="shared" si="114"/>
        <v>0</v>
      </c>
      <c r="AC149" s="95"/>
      <c r="AD149" s="95"/>
      <c r="AE149" s="200">
        <f>AC149+AD149</f>
        <v>0</v>
      </c>
      <c r="AF149" s="586">
        <f t="shared" si="129"/>
        <v>0</v>
      </c>
    </row>
    <row r="150" spans="1:32" ht="12" customHeight="1" outlineLevel="1">
      <c r="B150" s="147" t="s">
        <v>991</v>
      </c>
      <c r="C150" s="147" t="s">
        <v>1723</v>
      </c>
      <c r="D150" s="198">
        <f>SUM(D151:D153)</f>
        <v>0</v>
      </c>
      <c r="E150" s="198">
        <f t="shared" ref="E150:W150" si="133">SUM(E151:E153)</f>
        <v>0</v>
      </c>
      <c r="F150" s="198">
        <f t="shared" si="133"/>
        <v>0</v>
      </c>
      <c r="G150" s="198">
        <f t="shared" si="133"/>
        <v>0</v>
      </c>
      <c r="H150" s="198">
        <f t="shared" si="133"/>
        <v>0</v>
      </c>
      <c r="I150" s="198">
        <f t="shared" si="133"/>
        <v>0</v>
      </c>
      <c r="J150" s="198">
        <f t="shared" si="133"/>
        <v>0</v>
      </c>
      <c r="K150" s="198">
        <f t="shared" si="133"/>
        <v>0</v>
      </c>
      <c r="L150" s="198">
        <f t="shared" si="133"/>
        <v>0</v>
      </c>
      <c r="M150" s="198">
        <f t="shared" si="133"/>
        <v>0</v>
      </c>
      <c r="N150" s="198">
        <f t="shared" si="133"/>
        <v>0</v>
      </c>
      <c r="O150" s="198">
        <f t="shared" si="133"/>
        <v>0</v>
      </c>
      <c r="P150" s="198">
        <f t="shared" si="133"/>
        <v>0</v>
      </c>
      <c r="Q150" s="198">
        <f t="shared" si="133"/>
        <v>0</v>
      </c>
      <c r="R150" s="198">
        <f t="shared" si="133"/>
        <v>0</v>
      </c>
      <c r="S150" s="198">
        <f t="shared" si="133"/>
        <v>0</v>
      </c>
      <c r="T150" s="198">
        <f t="shared" si="133"/>
        <v>0</v>
      </c>
      <c r="U150" s="198">
        <f t="shared" si="133"/>
        <v>0</v>
      </c>
      <c r="V150" s="198">
        <f t="shared" si="133"/>
        <v>0</v>
      </c>
      <c r="W150" s="198">
        <f t="shared" si="133"/>
        <v>0</v>
      </c>
      <c r="X150" s="585">
        <f t="shared" si="113"/>
        <v>0</v>
      </c>
      <c r="Y150" s="198">
        <f>SUM(Y151:Y153)</f>
        <v>0</v>
      </c>
      <c r="Z150" s="198">
        <f>SUM(Z151:Z153)</f>
        <v>0</v>
      </c>
      <c r="AA150" s="198">
        <f>SUM(AA151:AA153)</f>
        <v>0</v>
      </c>
      <c r="AB150" s="585">
        <f t="shared" si="114"/>
        <v>0</v>
      </c>
      <c r="AC150" s="198">
        <f>SUM(AC151:AC153)</f>
        <v>0</v>
      </c>
      <c r="AD150" s="198">
        <f>SUM(AD151:AD153)</f>
        <v>0</v>
      </c>
      <c r="AE150" s="198">
        <f>SUM(AE151:AE153)</f>
        <v>0</v>
      </c>
      <c r="AF150" s="585">
        <f t="shared" si="129"/>
        <v>0</v>
      </c>
    </row>
    <row r="151" spans="1:32" ht="13.5" customHeight="1" outlineLevel="2">
      <c r="A151" s="177"/>
      <c r="B151" s="145"/>
      <c r="C151" s="146" t="s">
        <v>741</v>
      </c>
      <c r="D151" s="95"/>
      <c r="E151" s="95"/>
      <c r="F151" s="95"/>
      <c r="G151" s="95"/>
      <c r="H151" s="198">
        <f>SUM(D151:G151)</f>
        <v>0</v>
      </c>
      <c r="I151" s="95"/>
      <c r="J151" s="95"/>
      <c r="K151" s="95"/>
      <c r="L151" s="95"/>
      <c r="M151" s="95"/>
      <c r="N151" s="95"/>
      <c r="O151" s="202">
        <f>SUM(I151:N151)</f>
        <v>0</v>
      </c>
      <c r="P151" s="95"/>
      <c r="Q151" s="95"/>
      <c r="R151" s="95"/>
      <c r="S151" s="95"/>
      <c r="T151" s="95"/>
      <c r="U151" s="95"/>
      <c r="V151" s="201">
        <f>SUM(P151:U151)</f>
        <v>0</v>
      </c>
      <c r="W151" s="200">
        <f>O151+V151</f>
        <v>0</v>
      </c>
      <c r="X151" s="586">
        <f t="shared" si="113"/>
        <v>0</v>
      </c>
      <c r="Y151" s="95"/>
      <c r="Z151" s="95"/>
      <c r="AA151" s="200">
        <f>Y151+Z151</f>
        <v>0</v>
      </c>
      <c r="AB151" s="586">
        <f t="shared" si="114"/>
        <v>0</v>
      </c>
      <c r="AC151" s="95"/>
      <c r="AD151" s="95"/>
      <c r="AE151" s="200">
        <f>AC151+AD151</f>
        <v>0</v>
      </c>
      <c r="AF151" s="586">
        <f t="shared" si="129"/>
        <v>0</v>
      </c>
    </row>
    <row r="152" spans="1:32" ht="13.5" customHeight="1" outlineLevel="2">
      <c r="A152" s="177"/>
      <c r="B152" s="145"/>
      <c r="C152" s="146" t="s">
        <v>1724</v>
      </c>
      <c r="D152" s="95"/>
      <c r="E152" s="95"/>
      <c r="F152" s="95"/>
      <c r="G152" s="95"/>
      <c r="H152" s="198">
        <f>SUM(D152:G152)</f>
        <v>0</v>
      </c>
      <c r="I152" s="95"/>
      <c r="J152" s="95"/>
      <c r="K152" s="95"/>
      <c r="L152" s="95"/>
      <c r="M152" s="95"/>
      <c r="N152" s="95"/>
      <c r="O152" s="202">
        <f>SUM(I152:N152)</f>
        <v>0</v>
      </c>
      <c r="P152" s="95"/>
      <c r="Q152" s="95"/>
      <c r="R152" s="95"/>
      <c r="S152" s="95"/>
      <c r="T152" s="95"/>
      <c r="U152" s="95"/>
      <c r="V152" s="201">
        <f>SUM(P152:U152)</f>
        <v>0</v>
      </c>
      <c r="W152" s="200">
        <f>O152+V152</f>
        <v>0</v>
      </c>
      <c r="X152" s="586">
        <f t="shared" si="113"/>
        <v>0</v>
      </c>
      <c r="Y152" s="95"/>
      <c r="Z152" s="95"/>
      <c r="AA152" s="200">
        <f>Y152+Z152</f>
        <v>0</v>
      </c>
      <c r="AB152" s="586">
        <f t="shared" si="114"/>
        <v>0</v>
      </c>
      <c r="AC152" s="95"/>
      <c r="AD152" s="95"/>
      <c r="AE152" s="200">
        <f>AC152+AD152</f>
        <v>0</v>
      </c>
      <c r="AF152" s="586">
        <f t="shared" si="129"/>
        <v>0</v>
      </c>
    </row>
    <row r="153" spans="1:32" ht="13.5" customHeight="1" outlineLevel="2">
      <c r="B153" s="145"/>
      <c r="C153" s="146" t="s">
        <v>1700</v>
      </c>
      <c r="D153" s="95"/>
      <c r="E153" s="95"/>
      <c r="F153" s="95"/>
      <c r="G153" s="95"/>
      <c r="H153" s="198">
        <f>SUM(D153:G153)</f>
        <v>0</v>
      </c>
      <c r="I153" s="95"/>
      <c r="J153" s="95"/>
      <c r="K153" s="95"/>
      <c r="L153" s="95"/>
      <c r="M153" s="95"/>
      <c r="N153" s="95"/>
      <c r="O153" s="202">
        <f>SUM(I153:N153)</f>
        <v>0</v>
      </c>
      <c r="P153" s="95"/>
      <c r="Q153" s="95"/>
      <c r="R153" s="95"/>
      <c r="S153" s="95"/>
      <c r="T153" s="95"/>
      <c r="U153" s="95"/>
      <c r="V153" s="201">
        <f>SUM(P153:U153)</f>
        <v>0</v>
      </c>
      <c r="W153" s="200">
        <f>O153+V153</f>
        <v>0</v>
      </c>
      <c r="X153" s="586">
        <f t="shared" si="113"/>
        <v>0</v>
      </c>
      <c r="Y153" s="95"/>
      <c r="Z153" s="95"/>
      <c r="AA153" s="200">
        <f>Y153+Z153</f>
        <v>0</v>
      </c>
      <c r="AB153" s="586">
        <f t="shared" si="114"/>
        <v>0</v>
      </c>
      <c r="AC153" s="95"/>
      <c r="AD153" s="95"/>
      <c r="AE153" s="200">
        <f>AC153+AD153</f>
        <v>0</v>
      </c>
      <c r="AF153" s="586">
        <f t="shared" si="129"/>
        <v>0</v>
      </c>
    </row>
    <row r="154" spans="1:32" ht="13.5" customHeight="1" outlineLevel="2">
      <c r="B154" s="147" t="s">
        <v>1498</v>
      </c>
      <c r="C154" s="542" t="s">
        <v>1485</v>
      </c>
      <c r="D154" s="198">
        <f>SUM(D155:D157)</f>
        <v>0</v>
      </c>
      <c r="E154" s="198">
        <f t="shared" ref="E154:W154" si="134">SUM(E155:E157)</f>
        <v>0</v>
      </c>
      <c r="F154" s="198">
        <f t="shared" si="134"/>
        <v>0</v>
      </c>
      <c r="G154" s="198">
        <f t="shared" si="134"/>
        <v>0</v>
      </c>
      <c r="H154" s="198">
        <f t="shared" si="134"/>
        <v>0</v>
      </c>
      <c r="I154" s="198">
        <f t="shared" si="134"/>
        <v>0</v>
      </c>
      <c r="J154" s="198">
        <f t="shared" si="134"/>
        <v>0</v>
      </c>
      <c r="K154" s="198">
        <f t="shared" si="134"/>
        <v>0</v>
      </c>
      <c r="L154" s="198">
        <f t="shared" si="134"/>
        <v>0</v>
      </c>
      <c r="M154" s="198">
        <f t="shared" si="134"/>
        <v>0</v>
      </c>
      <c r="N154" s="198">
        <f t="shared" si="134"/>
        <v>0</v>
      </c>
      <c r="O154" s="198">
        <f t="shared" si="134"/>
        <v>0</v>
      </c>
      <c r="P154" s="198">
        <f t="shared" si="134"/>
        <v>0</v>
      </c>
      <c r="Q154" s="198">
        <f t="shared" si="134"/>
        <v>0</v>
      </c>
      <c r="R154" s="198">
        <f t="shared" si="134"/>
        <v>0</v>
      </c>
      <c r="S154" s="198">
        <f t="shared" si="134"/>
        <v>0</v>
      </c>
      <c r="T154" s="198">
        <f t="shared" si="134"/>
        <v>0</v>
      </c>
      <c r="U154" s="198">
        <f t="shared" si="134"/>
        <v>0</v>
      </c>
      <c r="V154" s="198">
        <f t="shared" si="134"/>
        <v>0</v>
      </c>
      <c r="W154" s="198">
        <f t="shared" si="134"/>
        <v>0</v>
      </c>
      <c r="X154" s="585">
        <f t="shared" si="113"/>
        <v>0</v>
      </c>
      <c r="Y154" s="198">
        <f>SUM(Y155:Y157)</f>
        <v>0</v>
      </c>
      <c r="Z154" s="198">
        <f>SUM(Z155:Z157)</f>
        <v>0</v>
      </c>
      <c r="AA154" s="198">
        <f>SUM(AA155:AA157)</f>
        <v>0</v>
      </c>
      <c r="AB154" s="585">
        <f t="shared" si="114"/>
        <v>0</v>
      </c>
      <c r="AC154" s="198">
        <f>SUM(AC155:AC157)</f>
        <v>0</v>
      </c>
      <c r="AD154" s="198">
        <f>SUM(AD155:AD157)</f>
        <v>0</v>
      </c>
      <c r="AE154" s="198">
        <f>SUM(AE155:AE157)</f>
        <v>0</v>
      </c>
      <c r="AF154" s="585">
        <f t="shared" si="129"/>
        <v>0</v>
      </c>
    </row>
    <row r="155" spans="1:32" ht="13.5" customHeight="1" outlineLevel="2">
      <c r="B155" s="145"/>
      <c r="C155" s="248" t="s">
        <v>1494</v>
      </c>
      <c r="D155" s="95"/>
      <c r="E155" s="95"/>
      <c r="F155" s="95"/>
      <c r="G155" s="95"/>
      <c r="H155" s="198">
        <f>SUM(D155:G155)</f>
        <v>0</v>
      </c>
      <c r="I155" s="95"/>
      <c r="J155" s="95"/>
      <c r="K155" s="95"/>
      <c r="L155" s="95"/>
      <c r="M155" s="95"/>
      <c r="N155" s="95"/>
      <c r="O155" s="202">
        <f>SUM(I155:N155)</f>
        <v>0</v>
      </c>
      <c r="P155" s="95"/>
      <c r="Q155" s="95"/>
      <c r="R155" s="95"/>
      <c r="S155" s="95"/>
      <c r="T155" s="95"/>
      <c r="U155" s="95"/>
      <c r="V155" s="201">
        <f>SUM(P155:U155)</f>
        <v>0</v>
      </c>
      <c r="W155" s="200">
        <f>O155+V155</f>
        <v>0</v>
      </c>
      <c r="X155" s="586">
        <f t="shared" si="113"/>
        <v>0</v>
      </c>
      <c r="Y155" s="95"/>
      <c r="Z155" s="95"/>
      <c r="AA155" s="200">
        <f>Y155+Z155</f>
        <v>0</v>
      </c>
      <c r="AB155" s="586">
        <f t="shared" si="114"/>
        <v>0</v>
      </c>
      <c r="AC155" s="95"/>
      <c r="AD155" s="95"/>
      <c r="AE155" s="200">
        <f>AC155+AD155</f>
        <v>0</v>
      </c>
      <c r="AF155" s="586">
        <f t="shared" si="129"/>
        <v>0</v>
      </c>
    </row>
    <row r="156" spans="1:32" ht="13.5" customHeight="1" outlineLevel="2">
      <c r="B156" s="145"/>
      <c r="C156" s="248" t="s">
        <v>1725</v>
      </c>
      <c r="D156" s="95"/>
      <c r="E156" s="95"/>
      <c r="F156" s="95"/>
      <c r="G156" s="95"/>
      <c r="H156" s="198">
        <f>SUM(D156:G156)</f>
        <v>0</v>
      </c>
      <c r="I156" s="95"/>
      <c r="J156" s="95"/>
      <c r="K156" s="95"/>
      <c r="L156" s="95"/>
      <c r="M156" s="95"/>
      <c r="N156" s="95"/>
      <c r="O156" s="202">
        <f>SUM(I156:N156)</f>
        <v>0</v>
      </c>
      <c r="P156" s="95"/>
      <c r="Q156" s="95"/>
      <c r="R156" s="95"/>
      <c r="S156" s="95"/>
      <c r="T156" s="95"/>
      <c r="U156" s="95"/>
      <c r="V156" s="201">
        <f>SUM(P156:U156)</f>
        <v>0</v>
      </c>
      <c r="W156" s="200">
        <f>O156+V156</f>
        <v>0</v>
      </c>
      <c r="X156" s="586">
        <f t="shared" si="113"/>
        <v>0</v>
      </c>
      <c r="Y156" s="95"/>
      <c r="Z156" s="95"/>
      <c r="AA156" s="200">
        <f>Y156+Z156</f>
        <v>0</v>
      </c>
      <c r="AB156" s="586">
        <f t="shared" si="114"/>
        <v>0</v>
      </c>
      <c r="AC156" s="95"/>
      <c r="AD156" s="95"/>
      <c r="AE156" s="200">
        <f>AC156+AD156</f>
        <v>0</v>
      </c>
      <c r="AF156" s="586">
        <f t="shared" si="129"/>
        <v>0</v>
      </c>
    </row>
    <row r="157" spans="1:32" ht="13.5" customHeight="1" outlineLevel="2">
      <c r="B157" s="145"/>
      <c r="C157" s="248" t="s">
        <v>1700</v>
      </c>
      <c r="D157" s="95"/>
      <c r="E157" s="95"/>
      <c r="F157" s="95"/>
      <c r="G157" s="95"/>
      <c r="H157" s="198">
        <f>SUM(D157:G157)</f>
        <v>0</v>
      </c>
      <c r="I157" s="95"/>
      <c r="J157" s="95"/>
      <c r="K157" s="95"/>
      <c r="L157" s="95"/>
      <c r="M157" s="95"/>
      <c r="N157" s="95"/>
      <c r="O157" s="202">
        <f>SUM(I157:N157)</f>
        <v>0</v>
      </c>
      <c r="P157" s="95"/>
      <c r="Q157" s="95"/>
      <c r="R157" s="95"/>
      <c r="S157" s="95"/>
      <c r="T157" s="95"/>
      <c r="U157" s="95"/>
      <c r="V157" s="201">
        <f>SUM(P157:U157)</f>
        <v>0</v>
      </c>
      <c r="W157" s="200">
        <f>O157+V157</f>
        <v>0</v>
      </c>
      <c r="X157" s="586">
        <f t="shared" si="113"/>
        <v>0</v>
      </c>
      <c r="Y157" s="95"/>
      <c r="Z157" s="95"/>
      <c r="AA157" s="200">
        <f>Y157+Z157</f>
        <v>0</v>
      </c>
      <c r="AB157" s="586">
        <f t="shared" si="114"/>
        <v>0</v>
      </c>
      <c r="AC157" s="95"/>
      <c r="AD157" s="95"/>
      <c r="AE157" s="200">
        <f>AC157+AD157</f>
        <v>0</v>
      </c>
      <c r="AF157" s="586">
        <f t="shared" si="129"/>
        <v>0</v>
      </c>
    </row>
    <row r="158" spans="1:32" outlineLevel="1">
      <c r="B158" s="142" t="s">
        <v>990</v>
      </c>
      <c r="C158" s="143"/>
      <c r="D158" s="198">
        <f t="shared" ref="D158:W158" si="135">D96+D113+D135+D139+D144+D150+D154</f>
        <v>0</v>
      </c>
      <c r="E158" s="198">
        <f t="shared" si="135"/>
        <v>0</v>
      </c>
      <c r="F158" s="198">
        <f t="shared" si="135"/>
        <v>0</v>
      </c>
      <c r="G158" s="198">
        <f t="shared" si="135"/>
        <v>0</v>
      </c>
      <c r="H158" s="198">
        <f t="shared" si="135"/>
        <v>0</v>
      </c>
      <c r="I158" s="198">
        <f t="shared" si="135"/>
        <v>0</v>
      </c>
      <c r="J158" s="198">
        <f t="shared" si="135"/>
        <v>0</v>
      </c>
      <c r="K158" s="198">
        <f t="shared" si="135"/>
        <v>0</v>
      </c>
      <c r="L158" s="198">
        <f t="shared" si="135"/>
        <v>0</v>
      </c>
      <c r="M158" s="198">
        <f t="shared" si="135"/>
        <v>0</v>
      </c>
      <c r="N158" s="198">
        <f t="shared" si="135"/>
        <v>0</v>
      </c>
      <c r="O158" s="198">
        <f t="shared" si="135"/>
        <v>0</v>
      </c>
      <c r="P158" s="198">
        <f t="shared" si="135"/>
        <v>0</v>
      </c>
      <c r="Q158" s="198">
        <f t="shared" si="135"/>
        <v>0</v>
      </c>
      <c r="R158" s="198">
        <f t="shared" si="135"/>
        <v>0</v>
      </c>
      <c r="S158" s="198">
        <f t="shared" si="135"/>
        <v>0</v>
      </c>
      <c r="T158" s="198">
        <f t="shared" si="135"/>
        <v>0</v>
      </c>
      <c r="U158" s="198">
        <f t="shared" si="135"/>
        <v>0</v>
      </c>
      <c r="V158" s="198">
        <f t="shared" si="135"/>
        <v>0</v>
      </c>
      <c r="W158" s="198">
        <f t="shared" si="135"/>
        <v>0</v>
      </c>
      <c r="X158" s="585">
        <f t="shared" si="113"/>
        <v>0</v>
      </c>
      <c r="Y158" s="198">
        <f>Y96+Y113+Y135+Y139+Y144+Y150+Y154</f>
        <v>0</v>
      </c>
      <c r="Z158" s="198">
        <f>Z96+Z113+Z135+Z139+Z144+Z150+Z154</f>
        <v>0</v>
      </c>
      <c r="AA158" s="198">
        <f>AA96+AA113+AA135+AA139+AA144+AA150+AA154</f>
        <v>0</v>
      </c>
      <c r="AB158" s="585">
        <f t="shared" si="114"/>
        <v>0</v>
      </c>
      <c r="AC158" s="198">
        <f>AC96+AC113+AC135+AC139+AC144+AC150+AC154</f>
        <v>0</v>
      </c>
      <c r="AD158" s="198">
        <f>AD96+AD113+AD135+AD139+AD144+AD150+AD154</f>
        <v>0</v>
      </c>
      <c r="AE158" s="198">
        <f>AE96+AE113+AE135+AE139+AE144+AE150+AE154</f>
        <v>0</v>
      </c>
      <c r="AF158" s="585">
        <f>IF(AA158=0,0,AE158/AA158-1)</f>
        <v>0</v>
      </c>
    </row>
    <row r="159" spans="1:32" outlineLevel="1">
      <c r="B159" s="145" t="s">
        <v>1274</v>
      </c>
      <c r="C159" s="368" t="s">
        <v>1726</v>
      </c>
      <c r="D159" s="202">
        <f>D114+D115+D116+D120++D122+D123+D124+D126+D127+D137</f>
        <v>0</v>
      </c>
      <c r="E159" s="202">
        <f t="shared" ref="E159:W159" si="136">E114+E115+E116+E120++E122+E123+E124+E126+E127+E137</f>
        <v>0</v>
      </c>
      <c r="F159" s="202">
        <f t="shared" si="136"/>
        <v>0</v>
      </c>
      <c r="G159" s="202">
        <f t="shared" si="136"/>
        <v>0</v>
      </c>
      <c r="H159" s="198">
        <f t="shared" si="136"/>
        <v>0</v>
      </c>
      <c r="I159" s="202">
        <f t="shared" si="136"/>
        <v>0</v>
      </c>
      <c r="J159" s="202">
        <f t="shared" si="136"/>
        <v>0</v>
      </c>
      <c r="K159" s="202">
        <f t="shared" si="136"/>
        <v>0</v>
      </c>
      <c r="L159" s="202">
        <f t="shared" si="136"/>
        <v>0</v>
      </c>
      <c r="M159" s="202">
        <f t="shared" si="136"/>
        <v>0</v>
      </c>
      <c r="N159" s="202">
        <f t="shared" si="136"/>
        <v>0</v>
      </c>
      <c r="O159" s="198">
        <f t="shared" si="136"/>
        <v>0</v>
      </c>
      <c r="P159" s="202">
        <f t="shared" si="136"/>
        <v>0</v>
      </c>
      <c r="Q159" s="202">
        <f t="shared" si="136"/>
        <v>0</v>
      </c>
      <c r="R159" s="202">
        <f t="shared" si="136"/>
        <v>0</v>
      </c>
      <c r="S159" s="202">
        <f t="shared" si="136"/>
        <v>0</v>
      </c>
      <c r="T159" s="202">
        <f t="shared" si="136"/>
        <v>0</v>
      </c>
      <c r="U159" s="202">
        <f t="shared" si="136"/>
        <v>0</v>
      </c>
      <c r="V159" s="198">
        <f t="shared" si="136"/>
        <v>0</v>
      </c>
      <c r="W159" s="198">
        <f t="shared" si="136"/>
        <v>0</v>
      </c>
      <c r="X159" s="585">
        <f t="shared" si="113"/>
        <v>0</v>
      </c>
      <c r="Y159" s="202">
        <f>Y114+Y115+Y116+Y120++Y122+Y123+Y124+Y126+Y127+Y137</f>
        <v>0</v>
      </c>
      <c r="Z159" s="202">
        <f>Z114+Z115+Z116+Z120++Z122+Z123+Z124+Z126+Z127+Z137</f>
        <v>0</v>
      </c>
      <c r="AA159" s="198">
        <f>AA114+AA115+AA116+AA120++AA122+AA123+AA124+AA126+AA127+AA137</f>
        <v>0</v>
      </c>
      <c r="AB159" s="585">
        <f t="shared" si="114"/>
        <v>0</v>
      </c>
      <c r="AC159" s="202">
        <f>AC114+AC115+AC116+AC120++AC122+AC123+AC124+AC126+AC127+AC137</f>
        <v>0</v>
      </c>
      <c r="AD159" s="202">
        <f>AD114+AD115+AD116+AD120++AD122+AD123+AD124+AD126+AD127+AD137</f>
        <v>0</v>
      </c>
      <c r="AE159" s="198">
        <f>AE114+AE115+AE116+AE120++AE122+AE123+AE124+AE126+AE127+AE137</f>
        <v>0</v>
      </c>
      <c r="AF159" s="585">
        <f>IF(AA159=0,0,AE159/AA159-1)</f>
        <v>0</v>
      </c>
    </row>
    <row r="160" spans="1:32" outlineLevel="1">
      <c r="C160" s="152"/>
      <c r="D160" s="364"/>
      <c r="E160" s="364"/>
      <c r="F160" s="364"/>
      <c r="G160" s="364"/>
      <c r="H160" s="364"/>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row>
    <row r="161" spans="2:32" outlineLevel="1">
      <c r="B161" s="148" t="s">
        <v>979</v>
      </c>
      <c r="X161" s="136"/>
      <c r="Y161" s="136"/>
      <c r="Z161" s="136"/>
      <c r="AB161" s="136"/>
      <c r="AC161" s="136"/>
      <c r="AD161" s="136"/>
      <c r="AF161" s="136"/>
    </row>
    <row r="162" spans="2:32" ht="13.5" customHeight="1" outlineLevel="1">
      <c r="B162" s="149" t="s">
        <v>1169</v>
      </c>
      <c r="X162" s="136"/>
      <c r="Y162" s="136"/>
      <c r="Z162" s="136"/>
      <c r="AB162" s="136"/>
      <c r="AC162" s="136"/>
      <c r="AD162" s="136"/>
      <c r="AF162" s="136"/>
    </row>
    <row r="163" spans="2:32" ht="13.5" customHeight="1" outlineLevel="1">
      <c r="X163" s="136"/>
      <c r="Y163" s="136"/>
      <c r="Z163" s="136"/>
      <c r="AB163" s="136"/>
      <c r="AC163" s="136"/>
      <c r="AD163" s="136"/>
      <c r="AF163" s="136"/>
    </row>
    <row r="164" spans="2:32" ht="13.5" customHeight="1" outlineLevel="1">
      <c r="B164" s="780" t="s">
        <v>980</v>
      </c>
      <c r="C164" s="780"/>
      <c r="X164" s="136"/>
      <c r="Y164" s="136"/>
      <c r="Z164" s="136"/>
      <c r="AB164" s="136"/>
      <c r="AC164" s="136"/>
      <c r="AD164" s="136"/>
      <c r="AF164" s="136"/>
    </row>
    <row r="165" spans="2:32" ht="13.5" customHeight="1" outlineLevel="1">
      <c r="B165" s="146"/>
      <c r="C165" s="146"/>
      <c r="D165" s="95"/>
      <c r="E165" s="95"/>
      <c r="F165" s="95"/>
      <c r="G165" s="95"/>
      <c r="H165" s="200">
        <f>SUM(D165:G165)</f>
        <v>0</v>
      </c>
      <c r="I165" s="95"/>
      <c r="J165" s="95"/>
      <c r="K165" s="95"/>
      <c r="L165" s="95"/>
      <c r="M165" s="95"/>
      <c r="N165" s="95"/>
      <c r="O165" s="201">
        <f>SUM(I165:N165)</f>
        <v>0</v>
      </c>
      <c r="P165" s="95"/>
      <c r="Q165" s="95"/>
      <c r="R165" s="95"/>
      <c r="S165" s="95"/>
      <c r="T165" s="95"/>
      <c r="U165" s="95"/>
      <c r="V165" s="201">
        <f>SUM(P165:U165)</f>
        <v>0</v>
      </c>
      <c r="W165" s="200">
        <f>O165+V165</f>
        <v>0</v>
      </c>
      <c r="X165" s="586">
        <f t="shared" ref="X165:X174" si="137">IF(H165=0,0,W165/H165-1)</f>
        <v>0</v>
      </c>
      <c r="Y165" s="97"/>
      <c r="Z165" s="97"/>
      <c r="AA165" s="198">
        <f>Y165+Z165</f>
        <v>0</v>
      </c>
      <c r="AB165" s="586">
        <f t="shared" ref="AB165:AB175" si="138">IF(W165=0,0,AA165/W165-1)</f>
        <v>0</v>
      </c>
      <c r="AC165" s="97"/>
      <c r="AD165" s="97"/>
      <c r="AE165" s="198">
        <f>AC165+AD165</f>
        <v>0</v>
      </c>
      <c r="AF165" s="586">
        <f>IF(AA165=0,0,AE165/AA165-1)</f>
        <v>0</v>
      </c>
    </row>
    <row r="166" spans="2:32" ht="13.5" customHeight="1" outlineLevel="1">
      <c r="B166" s="146"/>
      <c r="C166" s="146"/>
      <c r="D166" s="95"/>
      <c r="E166" s="95"/>
      <c r="F166" s="95"/>
      <c r="G166" s="95"/>
      <c r="H166" s="200">
        <f>SUM(D166:G166)</f>
        <v>0</v>
      </c>
      <c r="I166" s="95"/>
      <c r="J166" s="95"/>
      <c r="K166" s="95"/>
      <c r="L166" s="95"/>
      <c r="M166" s="95"/>
      <c r="N166" s="95"/>
      <c r="O166" s="201">
        <f>SUM(I166:N166)</f>
        <v>0</v>
      </c>
      <c r="P166" s="95"/>
      <c r="Q166" s="95"/>
      <c r="R166" s="95"/>
      <c r="S166" s="95"/>
      <c r="T166" s="95"/>
      <c r="U166" s="95"/>
      <c r="V166" s="201">
        <f>SUM(P166:U166)</f>
        <v>0</v>
      </c>
      <c r="W166" s="200">
        <f>O166+V166</f>
        <v>0</v>
      </c>
      <c r="X166" s="586">
        <f t="shared" si="137"/>
        <v>0</v>
      </c>
      <c r="Y166" s="97"/>
      <c r="Z166" s="97"/>
      <c r="AA166" s="198">
        <f t="shared" ref="AA166:AA174" si="139">Y166+Z166</f>
        <v>0</v>
      </c>
      <c r="AB166" s="586">
        <f t="shared" si="138"/>
        <v>0</v>
      </c>
      <c r="AC166" s="97"/>
      <c r="AD166" s="97"/>
      <c r="AE166" s="198">
        <f t="shared" ref="AE166:AE174" si="140">AC166+AD166</f>
        <v>0</v>
      </c>
      <c r="AF166" s="586">
        <f>IF(AA166=0,0,AE166/AA166-1)</f>
        <v>0</v>
      </c>
    </row>
    <row r="167" spans="2:32" ht="13.5" customHeight="1" outlineLevel="1">
      <c r="B167" s="146"/>
      <c r="C167" s="146"/>
      <c r="D167" s="95"/>
      <c r="E167" s="95"/>
      <c r="F167" s="95"/>
      <c r="G167" s="95"/>
      <c r="H167" s="200">
        <f>SUM(D167:G167)</f>
        <v>0</v>
      </c>
      <c r="I167" s="95"/>
      <c r="J167" s="95"/>
      <c r="K167" s="95"/>
      <c r="L167" s="95"/>
      <c r="M167" s="95"/>
      <c r="N167" s="95"/>
      <c r="O167" s="201">
        <f>SUM(I167:N167)</f>
        <v>0</v>
      </c>
      <c r="P167" s="95"/>
      <c r="Q167" s="95"/>
      <c r="R167" s="95"/>
      <c r="S167" s="95"/>
      <c r="T167" s="95"/>
      <c r="U167" s="95"/>
      <c r="V167" s="201">
        <f>SUM(P167:U167)</f>
        <v>0</v>
      </c>
      <c r="W167" s="200">
        <f>O167+V167</f>
        <v>0</v>
      </c>
      <c r="X167" s="586">
        <f t="shared" si="137"/>
        <v>0</v>
      </c>
      <c r="Y167" s="97"/>
      <c r="Z167" s="97"/>
      <c r="AA167" s="198">
        <f t="shared" si="139"/>
        <v>0</v>
      </c>
      <c r="AB167" s="586">
        <f t="shared" si="138"/>
        <v>0</v>
      </c>
      <c r="AC167" s="97"/>
      <c r="AD167" s="97"/>
      <c r="AE167" s="198">
        <f t="shared" si="140"/>
        <v>0</v>
      </c>
      <c r="AF167" s="586">
        <f>IF(AA167=0,0,AE167/AA167-1)</f>
        <v>0</v>
      </c>
    </row>
    <row r="168" spans="2:32" ht="13.5" customHeight="1" outlineLevel="1">
      <c r="B168" s="146"/>
      <c r="C168" s="146"/>
      <c r="D168" s="95"/>
      <c r="E168" s="95"/>
      <c r="F168" s="95"/>
      <c r="G168" s="95"/>
      <c r="H168" s="200">
        <f>SUM(D168:G168)</f>
        <v>0</v>
      </c>
      <c r="I168" s="95"/>
      <c r="J168" s="95"/>
      <c r="K168" s="95"/>
      <c r="L168" s="95"/>
      <c r="M168" s="95"/>
      <c r="N168" s="95"/>
      <c r="O168" s="201">
        <f>SUM(I168:N168)</f>
        <v>0</v>
      </c>
      <c r="P168" s="95"/>
      <c r="Q168" s="95"/>
      <c r="R168" s="95"/>
      <c r="S168" s="95"/>
      <c r="T168" s="95"/>
      <c r="U168" s="95"/>
      <c r="V168" s="201">
        <f>SUM(P168:U168)</f>
        <v>0</v>
      </c>
      <c r="W168" s="200">
        <f>O168+V168</f>
        <v>0</v>
      </c>
      <c r="X168" s="586">
        <f t="shared" si="137"/>
        <v>0</v>
      </c>
      <c r="Y168" s="97"/>
      <c r="Z168" s="97"/>
      <c r="AA168" s="198">
        <f t="shared" si="139"/>
        <v>0</v>
      </c>
      <c r="AB168" s="586">
        <f t="shared" si="138"/>
        <v>0</v>
      </c>
      <c r="AC168" s="97"/>
      <c r="AD168" s="97"/>
      <c r="AE168" s="198">
        <f t="shared" si="140"/>
        <v>0</v>
      </c>
      <c r="AF168" s="586">
        <f>IF(AA168=0,0,AE168/AA168-1)</f>
        <v>0</v>
      </c>
    </row>
    <row r="169" spans="2:32" ht="13.5" customHeight="1" outlineLevel="1">
      <c r="B169" s="146"/>
      <c r="C169" s="146"/>
      <c r="D169" s="95"/>
      <c r="E169" s="95"/>
      <c r="F169" s="95"/>
      <c r="G169" s="95"/>
      <c r="H169" s="200">
        <f t="shared" ref="H169:H174" si="141">SUM(D169:G169)</f>
        <v>0</v>
      </c>
      <c r="I169" s="95"/>
      <c r="J169" s="95"/>
      <c r="K169" s="95"/>
      <c r="L169" s="95"/>
      <c r="M169" s="95"/>
      <c r="N169" s="95"/>
      <c r="O169" s="201">
        <f t="shared" ref="O169:O174" si="142">SUM(I169:N169)</f>
        <v>0</v>
      </c>
      <c r="P169" s="95"/>
      <c r="Q169" s="95"/>
      <c r="R169" s="95"/>
      <c r="S169" s="95"/>
      <c r="T169" s="95"/>
      <c r="U169" s="95"/>
      <c r="V169" s="201">
        <f t="shared" ref="V169:V174" si="143">SUM(P169:U169)</f>
        <v>0</v>
      </c>
      <c r="W169" s="200">
        <f t="shared" ref="W169:W174" si="144">O169+V169</f>
        <v>0</v>
      </c>
      <c r="X169" s="586">
        <f t="shared" si="137"/>
        <v>0</v>
      </c>
      <c r="Y169" s="97"/>
      <c r="Z169" s="97"/>
      <c r="AA169" s="198">
        <f t="shared" si="139"/>
        <v>0</v>
      </c>
      <c r="AB169" s="586">
        <f t="shared" si="138"/>
        <v>0</v>
      </c>
      <c r="AC169" s="97"/>
      <c r="AD169" s="97"/>
      <c r="AE169" s="198">
        <f t="shared" si="140"/>
        <v>0</v>
      </c>
      <c r="AF169" s="586">
        <f t="shared" ref="AF169:AF175" si="145">IF(AA169=0,0,AE169/AA169-1)</f>
        <v>0</v>
      </c>
    </row>
    <row r="170" spans="2:32" ht="13.5" customHeight="1" outlineLevel="1">
      <c r="B170" s="146"/>
      <c r="C170" s="146"/>
      <c r="D170" s="95"/>
      <c r="E170" s="95"/>
      <c r="F170" s="95"/>
      <c r="G170" s="95"/>
      <c r="H170" s="200">
        <f t="shared" si="141"/>
        <v>0</v>
      </c>
      <c r="I170" s="95"/>
      <c r="J170" s="95"/>
      <c r="K170" s="95"/>
      <c r="L170" s="95"/>
      <c r="M170" s="95"/>
      <c r="N170" s="95"/>
      <c r="O170" s="201">
        <f t="shared" si="142"/>
        <v>0</v>
      </c>
      <c r="P170" s="95"/>
      <c r="Q170" s="95"/>
      <c r="R170" s="95"/>
      <c r="S170" s="95"/>
      <c r="T170" s="95"/>
      <c r="U170" s="95"/>
      <c r="V170" s="201">
        <f t="shared" si="143"/>
        <v>0</v>
      </c>
      <c r="W170" s="200">
        <f t="shared" si="144"/>
        <v>0</v>
      </c>
      <c r="X170" s="586">
        <f t="shared" si="137"/>
        <v>0</v>
      </c>
      <c r="Y170" s="97"/>
      <c r="Z170" s="97"/>
      <c r="AA170" s="198">
        <f t="shared" si="139"/>
        <v>0</v>
      </c>
      <c r="AB170" s="586">
        <f t="shared" si="138"/>
        <v>0</v>
      </c>
      <c r="AC170" s="97"/>
      <c r="AD170" s="97"/>
      <c r="AE170" s="198">
        <f t="shared" si="140"/>
        <v>0</v>
      </c>
      <c r="AF170" s="586">
        <f t="shared" si="145"/>
        <v>0</v>
      </c>
    </row>
    <row r="171" spans="2:32" outlineLevel="1">
      <c r="B171" s="146"/>
      <c r="C171" s="146"/>
      <c r="D171" s="95"/>
      <c r="E171" s="95"/>
      <c r="F171" s="95"/>
      <c r="G171" s="95"/>
      <c r="H171" s="200">
        <f t="shared" si="141"/>
        <v>0</v>
      </c>
      <c r="I171" s="95"/>
      <c r="J171" s="95"/>
      <c r="K171" s="95"/>
      <c r="L171" s="95"/>
      <c r="M171" s="95"/>
      <c r="N171" s="95"/>
      <c r="O171" s="201">
        <f t="shared" si="142"/>
        <v>0</v>
      </c>
      <c r="P171" s="95"/>
      <c r="Q171" s="95"/>
      <c r="R171" s="95"/>
      <c r="S171" s="95"/>
      <c r="T171" s="95"/>
      <c r="U171" s="95"/>
      <c r="V171" s="201">
        <f t="shared" si="143"/>
        <v>0</v>
      </c>
      <c r="W171" s="200">
        <f t="shared" si="144"/>
        <v>0</v>
      </c>
      <c r="X171" s="586">
        <f t="shared" si="137"/>
        <v>0</v>
      </c>
      <c r="Y171" s="97"/>
      <c r="Z171" s="97"/>
      <c r="AA171" s="198">
        <f t="shared" si="139"/>
        <v>0</v>
      </c>
      <c r="AB171" s="586">
        <f t="shared" si="138"/>
        <v>0</v>
      </c>
      <c r="AC171" s="97"/>
      <c r="AD171" s="97"/>
      <c r="AE171" s="198">
        <f t="shared" si="140"/>
        <v>0</v>
      </c>
      <c r="AF171" s="586">
        <f t="shared" si="145"/>
        <v>0</v>
      </c>
    </row>
    <row r="172" spans="2:32" s="144" customFormat="1" outlineLevel="1">
      <c r="B172" s="146"/>
      <c r="C172" s="146"/>
      <c r="D172" s="95"/>
      <c r="E172" s="95"/>
      <c r="F172" s="95"/>
      <c r="G172" s="95"/>
      <c r="H172" s="200">
        <f t="shared" si="141"/>
        <v>0</v>
      </c>
      <c r="I172" s="95"/>
      <c r="J172" s="95"/>
      <c r="K172" s="95"/>
      <c r="L172" s="95"/>
      <c r="M172" s="95"/>
      <c r="N172" s="95"/>
      <c r="O172" s="201">
        <f t="shared" si="142"/>
        <v>0</v>
      </c>
      <c r="P172" s="95"/>
      <c r="Q172" s="95"/>
      <c r="R172" s="95"/>
      <c r="S172" s="95"/>
      <c r="T172" s="95"/>
      <c r="U172" s="95"/>
      <c r="V172" s="201">
        <f t="shared" si="143"/>
        <v>0</v>
      </c>
      <c r="W172" s="200">
        <f t="shared" si="144"/>
        <v>0</v>
      </c>
      <c r="X172" s="586">
        <f t="shared" si="137"/>
        <v>0</v>
      </c>
      <c r="Y172" s="97"/>
      <c r="Z172" s="97"/>
      <c r="AA172" s="198">
        <f t="shared" si="139"/>
        <v>0</v>
      </c>
      <c r="AB172" s="586">
        <f t="shared" si="138"/>
        <v>0</v>
      </c>
      <c r="AC172" s="97"/>
      <c r="AD172" s="97"/>
      <c r="AE172" s="198">
        <f t="shared" si="140"/>
        <v>0</v>
      </c>
      <c r="AF172" s="586">
        <f t="shared" si="145"/>
        <v>0</v>
      </c>
    </row>
    <row r="173" spans="2:32" outlineLevel="1">
      <c r="B173" s="146"/>
      <c r="C173" s="146"/>
      <c r="D173" s="95"/>
      <c r="E173" s="95"/>
      <c r="F173" s="95"/>
      <c r="G173" s="95"/>
      <c r="H173" s="200">
        <f t="shared" si="141"/>
        <v>0</v>
      </c>
      <c r="I173" s="95"/>
      <c r="J173" s="95"/>
      <c r="K173" s="95"/>
      <c r="L173" s="95"/>
      <c r="M173" s="95"/>
      <c r="N173" s="95"/>
      <c r="O173" s="201">
        <f t="shared" si="142"/>
        <v>0</v>
      </c>
      <c r="P173" s="95"/>
      <c r="Q173" s="95"/>
      <c r="R173" s="95"/>
      <c r="S173" s="95"/>
      <c r="T173" s="95"/>
      <c r="U173" s="95"/>
      <c r="V173" s="201">
        <f t="shared" si="143"/>
        <v>0</v>
      </c>
      <c r="W173" s="200">
        <f t="shared" si="144"/>
        <v>0</v>
      </c>
      <c r="X173" s="586">
        <f t="shared" si="137"/>
        <v>0</v>
      </c>
      <c r="Y173" s="97"/>
      <c r="Z173" s="97"/>
      <c r="AA173" s="198">
        <f t="shared" si="139"/>
        <v>0</v>
      </c>
      <c r="AB173" s="586">
        <f t="shared" si="138"/>
        <v>0</v>
      </c>
      <c r="AC173" s="97"/>
      <c r="AD173" s="97"/>
      <c r="AE173" s="198">
        <f t="shared" si="140"/>
        <v>0</v>
      </c>
      <c r="AF173" s="586">
        <f t="shared" si="145"/>
        <v>0</v>
      </c>
    </row>
    <row r="174" spans="2:32" s="151" customFormat="1" outlineLevel="1">
      <c r="B174" s="146"/>
      <c r="C174" s="146"/>
      <c r="D174" s="95"/>
      <c r="E174" s="95"/>
      <c r="F174" s="95"/>
      <c r="G174" s="95"/>
      <c r="H174" s="200">
        <f t="shared" si="141"/>
        <v>0</v>
      </c>
      <c r="I174" s="95"/>
      <c r="J174" s="95"/>
      <c r="K174" s="95"/>
      <c r="L174" s="95"/>
      <c r="M174" s="95"/>
      <c r="N174" s="95"/>
      <c r="O174" s="201">
        <f t="shared" si="142"/>
        <v>0</v>
      </c>
      <c r="P174" s="95"/>
      <c r="Q174" s="95"/>
      <c r="R174" s="95"/>
      <c r="S174" s="95"/>
      <c r="T174" s="95"/>
      <c r="U174" s="95"/>
      <c r="V174" s="201">
        <f t="shared" si="143"/>
        <v>0</v>
      </c>
      <c r="W174" s="200">
        <f t="shared" si="144"/>
        <v>0</v>
      </c>
      <c r="X174" s="586">
        <f t="shared" si="137"/>
        <v>0</v>
      </c>
      <c r="Y174" s="97"/>
      <c r="Z174" s="97"/>
      <c r="AA174" s="198">
        <f t="shared" si="139"/>
        <v>0</v>
      </c>
      <c r="AB174" s="586">
        <f t="shared" si="138"/>
        <v>0</v>
      </c>
      <c r="AC174" s="97"/>
      <c r="AD174" s="97"/>
      <c r="AE174" s="198">
        <f t="shared" si="140"/>
        <v>0</v>
      </c>
      <c r="AF174" s="586">
        <f t="shared" si="145"/>
        <v>0</v>
      </c>
    </row>
    <row r="175" spans="2:32" outlineLevel="1">
      <c r="B175" s="781" t="s">
        <v>609</v>
      </c>
      <c r="C175" s="781"/>
      <c r="D175" s="198">
        <f t="shared" ref="D175:AA175" si="146">SUM(D165:D174)</f>
        <v>0</v>
      </c>
      <c r="E175" s="198">
        <f t="shared" si="146"/>
        <v>0</v>
      </c>
      <c r="F175" s="198">
        <f t="shared" si="146"/>
        <v>0</v>
      </c>
      <c r="G175" s="198">
        <f t="shared" si="146"/>
        <v>0</v>
      </c>
      <c r="H175" s="198">
        <f t="shared" si="146"/>
        <v>0</v>
      </c>
      <c r="I175" s="198">
        <f t="shared" si="146"/>
        <v>0</v>
      </c>
      <c r="J175" s="198">
        <f t="shared" si="146"/>
        <v>0</v>
      </c>
      <c r="K175" s="198">
        <f t="shared" si="146"/>
        <v>0</v>
      </c>
      <c r="L175" s="198">
        <f t="shared" si="146"/>
        <v>0</v>
      </c>
      <c r="M175" s="198">
        <f t="shared" si="146"/>
        <v>0</v>
      </c>
      <c r="N175" s="198">
        <f t="shared" si="146"/>
        <v>0</v>
      </c>
      <c r="O175" s="198">
        <f t="shared" si="146"/>
        <v>0</v>
      </c>
      <c r="P175" s="198">
        <f t="shared" si="146"/>
        <v>0</v>
      </c>
      <c r="Q175" s="198">
        <f t="shared" si="146"/>
        <v>0</v>
      </c>
      <c r="R175" s="198">
        <f t="shared" si="146"/>
        <v>0</v>
      </c>
      <c r="S175" s="198">
        <f t="shared" si="146"/>
        <v>0</v>
      </c>
      <c r="T175" s="198">
        <f t="shared" si="146"/>
        <v>0</v>
      </c>
      <c r="U175" s="198">
        <f t="shared" si="146"/>
        <v>0</v>
      </c>
      <c r="V175" s="198">
        <f t="shared" si="146"/>
        <v>0</v>
      </c>
      <c r="W175" s="198">
        <f t="shared" si="146"/>
        <v>0</v>
      </c>
      <c r="X175" s="588">
        <f t="shared" si="146"/>
        <v>0</v>
      </c>
      <c r="Y175" s="198">
        <f t="shared" si="146"/>
        <v>0</v>
      </c>
      <c r="Z175" s="198">
        <f t="shared" si="146"/>
        <v>0</v>
      </c>
      <c r="AA175" s="198">
        <f t="shared" si="146"/>
        <v>0</v>
      </c>
      <c r="AB175" s="588">
        <f t="shared" si="138"/>
        <v>0</v>
      </c>
      <c r="AC175" s="198">
        <f>SUM(AC165:AC174)</f>
        <v>0</v>
      </c>
      <c r="AD175" s="198">
        <f>SUM(AD165:AD174)</f>
        <v>0</v>
      </c>
      <c r="AE175" s="198">
        <f>SUM(AE165:AE174)</f>
        <v>0</v>
      </c>
      <c r="AF175" s="588">
        <f t="shared" si="145"/>
        <v>0</v>
      </c>
    </row>
    <row r="176" spans="2:32" s="281" customFormat="1" outlineLevel="1">
      <c r="B176" s="791"/>
      <c r="C176" s="791"/>
      <c r="D176" s="158"/>
      <c r="E176" s="158"/>
      <c r="F176" s="158"/>
      <c r="G176" s="158"/>
      <c r="H176" s="158"/>
      <c r="I176" s="158"/>
      <c r="J176" s="158"/>
      <c r="K176" s="158"/>
      <c r="L176" s="158"/>
      <c r="M176" s="158"/>
      <c r="N176" s="158"/>
      <c r="O176" s="158"/>
      <c r="P176" s="158"/>
      <c r="Q176" s="158"/>
      <c r="R176" s="158"/>
      <c r="S176" s="158"/>
      <c r="T176" s="158"/>
      <c r="U176" s="158"/>
      <c r="V176" s="158"/>
      <c r="W176" s="158"/>
      <c r="AA176" s="158"/>
      <c r="AE176" s="158"/>
    </row>
    <row r="177" spans="1:32" outlineLevel="1">
      <c r="B177" s="152"/>
      <c r="C177" s="152" t="s">
        <v>1119</v>
      </c>
      <c r="D177" s="153">
        <f t="shared" ref="D177:W177" si="147">D112+D134+D138+D143+D149+D153+D157-D175</f>
        <v>0</v>
      </c>
      <c r="E177" s="153">
        <f t="shared" si="147"/>
        <v>0</v>
      </c>
      <c r="F177" s="153">
        <f t="shared" si="147"/>
        <v>0</v>
      </c>
      <c r="G177" s="153">
        <f t="shared" si="147"/>
        <v>0</v>
      </c>
      <c r="H177" s="153">
        <f t="shared" si="147"/>
        <v>0</v>
      </c>
      <c r="I177" s="153">
        <f t="shared" si="147"/>
        <v>0</v>
      </c>
      <c r="J177" s="153">
        <f t="shared" si="147"/>
        <v>0</v>
      </c>
      <c r="K177" s="153">
        <f t="shared" si="147"/>
        <v>0</v>
      </c>
      <c r="L177" s="153">
        <f t="shared" si="147"/>
        <v>0</v>
      </c>
      <c r="M177" s="153">
        <f t="shared" si="147"/>
        <v>0</v>
      </c>
      <c r="N177" s="153">
        <f t="shared" si="147"/>
        <v>0</v>
      </c>
      <c r="O177" s="153">
        <f t="shared" si="147"/>
        <v>0</v>
      </c>
      <c r="P177" s="153">
        <f t="shared" si="147"/>
        <v>0</v>
      </c>
      <c r="Q177" s="153">
        <f t="shared" si="147"/>
        <v>0</v>
      </c>
      <c r="R177" s="153">
        <f t="shared" si="147"/>
        <v>0</v>
      </c>
      <c r="S177" s="153">
        <f t="shared" si="147"/>
        <v>0</v>
      </c>
      <c r="T177" s="153">
        <f t="shared" si="147"/>
        <v>0</v>
      </c>
      <c r="U177" s="153">
        <f t="shared" si="147"/>
        <v>0</v>
      </c>
      <c r="V177" s="153">
        <f t="shared" si="147"/>
        <v>0</v>
      </c>
      <c r="W177" s="153">
        <f t="shared" si="147"/>
        <v>0</v>
      </c>
      <c r="X177" s="151"/>
      <c r="Y177" s="153">
        <f>Y112+Y134+Y138+Y143+Y149+Y153+Y157-Y175</f>
        <v>0</v>
      </c>
      <c r="Z177" s="153">
        <f>Z112+Z134+Z138+Z143+Z149+Z153+Z157-Z175</f>
        <v>0</v>
      </c>
      <c r="AA177" s="153">
        <f>AA112+AA134+AA138+AA143+AA149+AA153+AA157-AA175</f>
        <v>0</v>
      </c>
      <c r="AB177" s="151"/>
      <c r="AC177" s="153">
        <f>AC112+AC134+AC138+AC143+AC149+AC153+AC157-AC175</f>
        <v>0</v>
      </c>
      <c r="AD177" s="153">
        <f>AD112+AD134+AD138+AD143+AD149+AD153+AD157-AD175</f>
        <v>0</v>
      </c>
      <c r="AE177" s="153">
        <f>AE112+AE134+AE138+AE143+AE149+AE153+AE157-AE175</f>
        <v>0</v>
      </c>
      <c r="AF177" s="151"/>
    </row>
    <row r="179" spans="1:32">
      <c r="B179" s="544" t="s">
        <v>1727</v>
      </c>
      <c r="C179" s="152"/>
    </row>
    <row r="180" spans="1:32" s="140" customFormat="1" ht="13.5" customHeight="1">
      <c r="A180" s="139"/>
      <c r="B180" s="784" t="s">
        <v>982</v>
      </c>
      <c r="C180" s="785"/>
      <c r="D180" s="788" t="s">
        <v>1466</v>
      </c>
      <c r="E180" s="789"/>
      <c r="F180" s="789"/>
      <c r="G180" s="790"/>
      <c r="H180" s="540" t="s">
        <v>1466</v>
      </c>
      <c r="I180" s="772" t="s">
        <v>1458</v>
      </c>
      <c r="J180" s="773"/>
      <c r="K180" s="773"/>
      <c r="L180" s="773"/>
      <c r="M180" s="773"/>
      <c r="N180" s="773"/>
      <c r="O180" s="774"/>
      <c r="P180" s="772" t="s">
        <v>1458</v>
      </c>
      <c r="Q180" s="773"/>
      <c r="R180" s="773"/>
      <c r="S180" s="773"/>
      <c r="T180" s="773"/>
      <c r="U180" s="773"/>
      <c r="V180" s="774"/>
      <c r="W180" s="493" t="s">
        <v>1458</v>
      </c>
      <c r="X180" s="583" t="s">
        <v>1480</v>
      </c>
      <c r="Y180" s="493" t="s">
        <v>1457</v>
      </c>
      <c r="Z180" s="493" t="s">
        <v>1457</v>
      </c>
      <c r="AA180" s="493" t="s">
        <v>1457</v>
      </c>
      <c r="AB180" s="583" t="s">
        <v>1478</v>
      </c>
      <c r="AC180" s="493" t="s">
        <v>1456</v>
      </c>
      <c r="AD180" s="493" t="s">
        <v>1456</v>
      </c>
      <c r="AE180" s="493" t="s">
        <v>1456</v>
      </c>
      <c r="AF180" s="583" t="s">
        <v>1476</v>
      </c>
    </row>
    <row r="181" spans="1:32" s="98" customFormat="1" ht="13.5" customHeight="1">
      <c r="A181" s="141"/>
      <c r="B181" s="786"/>
      <c r="C181" s="787"/>
      <c r="D181" s="584" t="s">
        <v>1420</v>
      </c>
      <c r="E181" s="101" t="s">
        <v>645</v>
      </c>
      <c r="F181" s="101" t="s">
        <v>646</v>
      </c>
      <c r="G181" s="101" t="s">
        <v>647</v>
      </c>
      <c r="H181" s="102" t="s">
        <v>1422</v>
      </c>
      <c r="I181" s="101" t="s">
        <v>649</v>
      </c>
      <c r="J181" s="101" t="s">
        <v>650</v>
      </c>
      <c r="K181" s="101" t="s">
        <v>651</v>
      </c>
      <c r="L181" s="101" t="s">
        <v>652</v>
      </c>
      <c r="M181" s="101" t="s">
        <v>653</v>
      </c>
      <c r="N181" s="101" t="s">
        <v>654</v>
      </c>
      <c r="O181" s="101" t="s">
        <v>1424</v>
      </c>
      <c r="P181" s="101" t="s">
        <v>655</v>
      </c>
      <c r="Q181" s="101" t="s">
        <v>656</v>
      </c>
      <c r="R181" s="101" t="s">
        <v>657</v>
      </c>
      <c r="S181" s="101" t="s">
        <v>658</v>
      </c>
      <c r="T181" s="101" t="s">
        <v>646</v>
      </c>
      <c r="U181" s="101" t="s">
        <v>647</v>
      </c>
      <c r="V181" s="103" t="s">
        <v>661</v>
      </c>
      <c r="W181" s="103" t="s">
        <v>1422</v>
      </c>
      <c r="X181" s="583" t="s">
        <v>608</v>
      </c>
      <c r="Y181" s="103" t="s">
        <v>1424</v>
      </c>
      <c r="Z181" s="103" t="s">
        <v>661</v>
      </c>
      <c r="AA181" s="103" t="s">
        <v>1422</v>
      </c>
      <c r="AB181" s="583" t="s">
        <v>608</v>
      </c>
      <c r="AC181" s="103" t="s">
        <v>1424</v>
      </c>
      <c r="AD181" s="103" t="s">
        <v>661</v>
      </c>
      <c r="AE181" s="103" t="s">
        <v>1422</v>
      </c>
      <c r="AF181" s="583" t="s">
        <v>608</v>
      </c>
    </row>
    <row r="182" spans="1:32" s="144" customFormat="1" ht="13.5" customHeight="1" outlineLevel="1">
      <c r="A182" s="129"/>
      <c r="B182" s="142" t="s">
        <v>943</v>
      </c>
      <c r="C182" s="143" t="s">
        <v>1691</v>
      </c>
      <c r="D182" s="198">
        <f>SUM(D183:D198)</f>
        <v>0</v>
      </c>
      <c r="E182" s="198">
        <f>SUM(E183:E198)</f>
        <v>0</v>
      </c>
      <c r="F182" s="198">
        <f>SUM(F183:F198)</f>
        <v>0</v>
      </c>
      <c r="G182" s="198">
        <f>SUM(G183:G198)</f>
        <v>0</v>
      </c>
      <c r="H182" s="198">
        <f t="shared" ref="H182:W182" si="148">SUM(H183:H198)</f>
        <v>0</v>
      </c>
      <c r="I182" s="198">
        <f t="shared" si="148"/>
        <v>0</v>
      </c>
      <c r="J182" s="198">
        <f t="shared" si="148"/>
        <v>0</v>
      </c>
      <c r="K182" s="198">
        <f t="shared" si="148"/>
        <v>0</v>
      </c>
      <c r="L182" s="198">
        <f t="shared" si="148"/>
        <v>0</v>
      </c>
      <c r="M182" s="198">
        <f t="shared" si="148"/>
        <v>0</v>
      </c>
      <c r="N182" s="198">
        <f t="shared" si="148"/>
        <v>0</v>
      </c>
      <c r="O182" s="198">
        <f t="shared" si="148"/>
        <v>0</v>
      </c>
      <c r="P182" s="198">
        <f t="shared" si="148"/>
        <v>0</v>
      </c>
      <c r="Q182" s="198">
        <f t="shared" si="148"/>
        <v>0</v>
      </c>
      <c r="R182" s="198">
        <f t="shared" si="148"/>
        <v>0</v>
      </c>
      <c r="S182" s="198">
        <f t="shared" si="148"/>
        <v>0</v>
      </c>
      <c r="T182" s="198">
        <f t="shared" si="148"/>
        <v>0</v>
      </c>
      <c r="U182" s="198">
        <f t="shared" si="148"/>
        <v>0</v>
      </c>
      <c r="V182" s="198">
        <f t="shared" si="148"/>
        <v>0</v>
      </c>
      <c r="W182" s="198">
        <f t="shared" si="148"/>
        <v>0</v>
      </c>
      <c r="X182" s="585">
        <f t="shared" ref="X182:X245" si="149">IF(H182=0,0,W182/H182-1)</f>
        <v>0</v>
      </c>
      <c r="Y182" s="198">
        <f>SUM(Y183:Y198)</f>
        <v>0</v>
      </c>
      <c r="Z182" s="198">
        <f>SUM(Z183:Z198)</f>
        <v>0</v>
      </c>
      <c r="AA182" s="198">
        <f>SUM(AA183:AA198)</f>
        <v>0</v>
      </c>
      <c r="AB182" s="585">
        <f t="shared" ref="AB182:AB245" si="150">IF(W182=0,0,AA182/W182-1)</f>
        <v>0</v>
      </c>
      <c r="AC182" s="198">
        <f>SUM(AC183:AC198)</f>
        <v>0</v>
      </c>
      <c r="AD182" s="198">
        <f>SUM(AD183:AD198)</f>
        <v>0</v>
      </c>
      <c r="AE182" s="198">
        <f>SUM(AE183:AE198)</f>
        <v>0</v>
      </c>
      <c r="AF182" s="585">
        <f>IF(AA182=0,0,AE182/AA182-1)</f>
        <v>0</v>
      </c>
    </row>
    <row r="183" spans="1:32" ht="12" customHeight="1" outlineLevel="2">
      <c r="B183" s="145"/>
      <c r="C183" s="146" t="s">
        <v>1692</v>
      </c>
      <c r="D183" s="95"/>
      <c r="E183" s="95"/>
      <c r="F183" s="95"/>
      <c r="G183" s="95"/>
      <c r="H183" s="198">
        <f>SUM(D183:G183)</f>
        <v>0</v>
      </c>
      <c r="I183" s="95"/>
      <c r="J183" s="95"/>
      <c r="K183" s="95"/>
      <c r="L183" s="95"/>
      <c r="M183" s="95"/>
      <c r="N183" s="95"/>
      <c r="O183" s="202">
        <f>SUM(I183:N183)</f>
        <v>0</v>
      </c>
      <c r="P183" s="95"/>
      <c r="Q183" s="95"/>
      <c r="R183" s="95"/>
      <c r="S183" s="95"/>
      <c r="T183" s="95"/>
      <c r="U183" s="95"/>
      <c r="V183" s="201">
        <f>SUM(P183:U183)</f>
        <v>0</v>
      </c>
      <c r="W183" s="200">
        <f>O183+V183</f>
        <v>0</v>
      </c>
      <c r="X183" s="586">
        <f t="shared" si="149"/>
        <v>0</v>
      </c>
      <c r="Y183" s="95"/>
      <c r="Z183" s="95"/>
      <c r="AA183" s="200">
        <f>Y183+Z183</f>
        <v>0</v>
      </c>
      <c r="AB183" s="586">
        <f t="shared" si="150"/>
        <v>0</v>
      </c>
      <c r="AC183" s="95"/>
      <c r="AD183" s="95"/>
      <c r="AE183" s="200">
        <f>AC183+AD183</f>
        <v>0</v>
      </c>
      <c r="AF183" s="586">
        <f>IF(AA183=0,0,AE183/AA183-1)</f>
        <v>0</v>
      </c>
    </row>
    <row r="184" spans="1:32" ht="12" customHeight="1" outlineLevel="2">
      <c r="B184" s="145"/>
      <c r="C184" s="146" t="s">
        <v>945</v>
      </c>
      <c r="D184" s="95"/>
      <c r="E184" s="95"/>
      <c r="F184" s="95"/>
      <c r="G184" s="95"/>
      <c r="H184" s="198">
        <f t="shared" ref="H184:H195" si="151">SUM(D184:G184)</f>
        <v>0</v>
      </c>
      <c r="I184" s="95"/>
      <c r="J184" s="95"/>
      <c r="K184" s="95"/>
      <c r="L184" s="95"/>
      <c r="M184" s="95"/>
      <c r="N184" s="95"/>
      <c r="O184" s="202">
        <f t="shared" ref="O184:O195" si="152">SUM(I184:N184)</f>
        <v>0</v>
      </c>
      <c r="P184" s="95"/>
      <c r="Q184" s="95"/>
      <c r="R184" s="95"/>
      <c r="S184" s="95"/>
      <c r="T184" s="95"/>
      <c r="U184" s="95"/>
      <c r="V184" s="201">
        <f t="shared" ref="V184:V195" si="153">SUM(P184:U184)</f>
        <v>0</v>
      </c>
      <c r="W184" s="200">
        <f t="shared" ref="W184:W195" si="154">O184+V184</f>
        <v>0</v>
      </c>
      <c r="X184" s="586">
        <f t="shared" si="149"/>
        <v>0</v>
      </c>
      <c r="Y184" s="95"/>
      <c r="Z184" s="95"/>
      <c r="AA184" s="200">
        <f t="shared" ref="AA184:AA198" si="155">Y184+Z184</f>
        <v>0</v>
      </c>
      <c r="AB184" s="586">
        <f t="shared" si="150"/>
        <v>0</v>
      </c>
      <c r="AC184" s="95"/>
      <c r="AD184" s="95"/>
      <c r="AE184" s="200">
        <f t="shared" ref="AE184:AE198" si="156">AC184+AD184</f>
        <v>0</v>
      </c>
      <c r="AF184" s="586">
        <f t="shared" ref="AF184:AF195" si="157">IF(AA184=0,0,AE184/AA184-1)</f>
        <v>0</v>
      </c>
    </row>
    <row r="185" spans="1:32" ht="12" customHeight="1" outlineLevel="2">
      <c r="B185" s="145"/>
      <c r="C185" s="146" t="s">
        <v>1693</v>
      </c>
      <c r="D185" s="95"/>
      <c r="E185" s="95"/>
      <c r="F185" s="95"/>
      <c r="G185" s="95"/>
      <c r="H185" s="198">
        <f t="shared" si="151"/>
        <v>0</v>
      </c>
      <c r="I185" s="95"/>
      <c r="J185" s="95"/>
      <c r="K185" s="95"/>
      <c r="L185" s="95"/>
      <c r="M185" s="95"/>
      <c r="N185" s="95"/>
      <c r="O185" s="202">
        <f t="shared" si="152"/>
        <v>0</v>
      </c>
      <c r="P185" s="95"/>
      <c r="Q185" s="95"/>
      <c r="R185" s="95"/>
      <c r="S185" s="95"/>
      <c r="T185" s="95"/>
      <c r="U185" s="95"/>
      <c r="V185" s="201">
        <f t="shared" si="153"/>
        <v>0</v>
      </c>
      <c r="W185" s="200">
        <f t="shared" si="154"/>
        <v>0</v>
      </c>
      <c r="X185" s="586">
        <f t="shared" si="149"/>
        <v>0</v>
      </c>
      <c r="Y185" s="95"/>
      <c r="Z185" s="95"/>
      <c r="AA185" s="200">
        <f t="shared" si="155"/>
        <v>0</v>
      </c>
      <c r="AB185" s="586">
        <f t="shared" si="150"/>
        <v>0</v>
      </c>
      <c r="AC185" s="95"/>
      <c r="AD185" s="95"/>
      <c r="AE185" s="200">
        <f t="shared" si="156"/>
        <v>0</v>
      </c>
      <c r="AF185" s="586">
        <f t="shared" si="157"/>
        <v>0</v>
      </c>
    </row>
    <row r="186" spans="1:32" ht="12" customHeight="1" outlineLevel="2">
      <c r="B186" s="145"/>
      <c r="C186" s="146" t="s">
        <v>1694</v>
      </c>
      <c r="D186" s="95"/>
      <c r="E186" s="95"/>
      <c r="F186" s="95"/>
      <c r="G186" s="95"/>
      <c r="H186" s="198">
        <f t="shared" si="151"/>
        <v>0</v>
      </c>
      <c r="I186" s="95"/>
      <c r="J186" s="95"/>
      <c r="K186" s="95"/>
      <c r="L186" s="95"/>
      <c r="M186" s="95"/>
      <c r="N186" s="95"/>
      <c r="O186" s="202">
        <f t="shared" si="152"/>
        <v>0</v>
      </c>
      <c r="P186" s="95"/>
      <c r="Q186" s="95"/>
      <c r="R186" s="95"/>
      <c r="S186" s="95"/>
      <c r="T186" s="95"/>
      <c r="U186" s="95"/>
      <c r="V186" s="201">
        <f t="shared" si="153"/>
        <v>0</v>
      </c>
      <c r="W186" s="200">
        <f t="shared" si="154"/>
        <v>0</v>
      </c>
      <c r="X186" s="586">
        <f t="shared" si="149"/>
        <v>0</v>
      </c>
      <c r="Y186" s="95"/>
      <c r="Z186" s="95"/>
      <c r="AA186" s="200">
        <f t="shared" si="155"/>
        <v>0</v>
      </c>
      <c r="AB186" s="586">
        <f t="shared" si="150"/>
        <v>0</v>
      </c>
      <c r="AC186" s="95"/>
      <c r="AD186" s="95"/>
      <c r="AE186" s="200">
        <f t="shared" si="156"/>
        <v>0</v>
      </c>
      <c r="AF186" s="586">
        <f t="shared" si="157"/>
        <v>0</v>
      </c>
    </row>
    <row r="187" spans="1:32" ht="12" customHeight="1" outlineLevel="2">
      <c r="B187" s="145"/>
      <c r="C187" s="146" t="s">
        <v>1695</v>
      </c>
      <c r="D187" s="95"/>
      <c r="E187" s="95"/>
      <c r="F187" s="95"/>
      <c r="G187" s="95"/>
      <c r="H187" s="198">
        <f t="shared" si="151"/>
        <v>0</v>
      </c>
      <c r="I187" s="95"/>
      <c r="J187" s="95"/>
      <c r="K187" s="95"/>
      <c r="L187" s="95"/>
      <c r="M187" s="95"/>
      <c r="N187" s="95"/>
      <c r="O187" s="202">
        <f t="shared" si="152"/>
        <v>0</v>
      </c>
      <c r="P187" s="95"/>
      <c r="Q187" s="95"/>
      <c r="R187" s="95"/>
      <c r="S187" s="95"/>
      <c r="T187" s="95"/>
      <c r="U187" s="95"/>
      <c r="V187" s="201">
        <f t="shared" si="153"/>
        <v>0</v>
      </c>
      <c r="W187" s="200">
        <f t="shared" si="154"/>
        <v>0</v>
      </c>
      <c r="X187" s="586">
        <f t="shared" si="149"/>
        <v>0</v>
      </c>
      <c r="Y187" s="95"/>
      <c r="Z187" s="95"/>
      <c r="AA187" s="200">
        <f t="shared" si="155"/>
        <v>0</v>
      </c>
      <c r="AB187" s="586">
        <f t="shared" si="150"/>
        <v>0</v>
      </c>
      <c r="AC187" s="95"/>
      <c r="AD187" s="95"/>
      <c r="AE187" s="200">
        <f t="shared" si="156"/>
        <v>0</v>
      </c>
      <c r="AF187" s="586">
        <f t="shared" si="157"/>
        <v>0</v>
      </c>
    </row>
    <row r="188" spans="1:32" ht="12" customHeight="1" outlineLevel="2">
      <c r="B188" s="145"/>
      <c r="C188" s="146" t="s">
        <v>949</v>
      </c>
      <c r="D188" s="95"/>
      <c r="E188" s="95"/>
      <c r="F188" s="95"/>
      <c r="G188" s="95"/>
      <c r="H188" s="198">
        <f t="shared" si="151"/>
        <v>0</v>
      </c>
      <c r="I188" s="95"/>
      <c r="J188" s="95"/>
      <c r="K188" s="95"/>
      <c r="L188" s="95"/>
      <c r="M188" s="95"/>
      <c r="N188" s="95"/>
      <c r="O188" s="202">
        <f t="shared" si="152"/>
        <v>0</v>
      </c>
      <c r="P188" s="95"/>
      <c r="Q188" s="95"/>
      <c r="R188" s="95"/>
      <c r="S188" s="95"/>
      <c r="T188" s="95"/>
      <c r="U188" s="95"/>
      <c r="V188" s="201">
        <f t="shared" si="153"/>
        <v>0</v>
      </c>
      <c r="W188" s="200">
        <f t="shared" si="154"/>
        <v>0</v>
      </c>
      <c r="X188" s="586">
        <f t="shared" si="149"/>
        <v>0</v>
      </c>
      <c r="Y188" s="95"/>
      <c r="Z188" s="95"/>
      <c r="AA188" s="200">
        <f t="shared" si="155"/>
        <v>0</v>
      </c>
      <c r="AB188" s="586">
        <f t="shared" si="150"/>
        <v>0</v>
      </c>
      <c r="AC188" s="95"/>
      <c r="AD188" s="95"/>
      <c r="AE188" s="200">
        <f t="shared" si="156"/>
        <v>0</v>
      </c>
      <c r="AF188" s="586">
        <f t="shared" si="157"/>
        <v>0</v>
      </c>
    </row>
    <row r="189" spans="1:32" ht="12" customHeight="1" outlineLevel="2">
      <c r="B189" s="145"/>
      <c r="C189" s="134" t="s">
        <v>1696</v>
      </c>
      <c r="D189" s="95"/>
      <c r="E189" s="95"/>
      <c r="F189" s="95"/>
      <c r="G189" s="95"/>
      <c r="H189" s="198">
        <f t="shared" si="151"/>
        <v>0</v>
      </c>
      <c r="I189" s="95"/>
      <c r="J189" s="95"/>
      <c r="K189" s="95"/>
      <c r="L189" s="95"/>
      <c r="M189" s="95"/>
      <c r="N189" s="95"/>
      <c r="O189" s="202">
        <f t="shared" si="152"/>
        <v>0</v>
      </c>
      <c r="P189" s="95"/>
      <c r="Q189" s="95"/>
      <c r="R189" s="95"/>
      <c r="S189" s="95"/>
      <c r="T189" s="95"/>
      <c r="U189" s="95"/>
      <c r="V189" s="201">
        <f t="shared" si="153"/>
        <v>0</v>
      </c>
      <c r="W189" s="200">
        <f t="shared" si="154"/>
        <v>0</v>
      </c>
      <c r="X189" s="586">
        <f t="shared" si="149"/>
        <v>0</v>
      </c>
      <c r="Y189" s="95"/>
      <c r="Z189" s="95"/>
      <c r="AA189" s="200">
        <f t="shared" si="155"/>
        <v>0</v>
      </c>
      <c r="AB189" s="586">
        <f t="shared" si="150"/>
        <v>0</v>
      </c>
      <c r="AC189" s="95"/>
      <c r="AD189" s="95"/>
      <c r="AE189" s="200">
        <f t="shared" si="156"/>
        <v>0</v>
      </c>
      <c r="AF189" s="586">
        <f t="shared" si="157"/>
        <v>0</v>
      </c>
    </row>
    <row r="190" spans="1:32" ht="12" customHeight="1" outlineLevel="2">
      <c r="B190" s="145"/>
      <c r="C190" s="134" t="s">
        <v>951</v>
      </c>
      <c r="D190" s="95"/>
      <c r="E190" s="95"/>
      <c r="F190" s="95"/>
      <c r="G190" s="95"/>
      <c r="H190" s="198">
        <f t="shared" si="151"/>
        <v>0</v>
      </c>
      <c r="I190" s="95"/>
      <c r="J190" s="95"/>
      <c r="K190" s="95"/>
      <c r="L190" s="95"/>
      <c r="M190" s="95"/>
      <c r="N190" s="95"/>
      <c r="O190" s="202">
        <f t="shared" si="152"/>
        <v>0</v>
      </c>
      <c r="P190" s="95"/>
      <c r="Q190" s="95"/>
      <c r="R190" s="95"/>
      <c r="S190" s="95"/>
      <c r="T190" s="95"/>
      <c r="U190" s="95"/>
      <c r="V190" s="201">
        <f t="shared" si="153"/>
        <v>0</v>
      </c>
      <c r="W190" s="200">
        <f t="shared" si="154"/>
        <v>0</v>
      </c>
      <c r="X190" s="586">
        <f t="shared" si="149"/>
        <v>0</v>
      </c>
      <c r="Y190" s="95"/>
      <c r="Z190" s="95"/>
      <c r="AA190" s="200">
        <f t="shared" si="155"/>
        <v>0</v>
      </c>
      <c r="AB190" s="586">
        <f t="shared" si="150"/>
        <v>0</v>
      </c>
      <c r="AC190" s="95"/>
      <c r="AD190" s="95"/>
      <c r="AE190" s="200">
        <f t="shared" si="156"/>
        <v>0</v>
      </c>
      <c r="AF190" s="586">
        <f t="shared" si="157"/>
        <v>0</v>
      </c>
    </row>
    <row r="191" spans="1:32" ht="12" customHeight="1" outlineLevel="2">
      <c r="B191" s="145"/>
      <c r="C191" s="134" t="s">
        <v>952</v>
      </c>
      <c r="D191" s="95"/>
      <c r="E191" s="95"/>
      <c r="F191" s="95"/>
      <c r="G191" s="95"/>
      <c r="H191" s="198">
        <f t="shared" si="151"/>
        <v>0</v>
      </c>
      <c r="I191" s="95"/>
      <c r="J191" s="95"/>
      <c r="K191" s="95"/>
      <c r="L191" s="95"/>
      <c r="M191" s="95"/>
      <c r="N191" s="95"/>
      <c r="O191" s="202">
        <f t="shared" si="152"/>
        <v>0</v>
      </c>
      <c r="P191" s="95"/>
      <c r="Q191" s="95"/>
      <c r="R191" s="95"/>
      <c r="S191" s="95"/>
      <c r="T191" s="95"/>
      <c r="U191" s="95"/>
      <c r="V191" s="201">
        <f t="shared" si="153"/>
        <v>0</v>
      </c>
      <c r="W191" s="200">
        <f t="shared" si="154"/>
        <v>0</v>
      </c>
      <c r="X191" s="586">
        <f t="shared" si="149"/>
        <v>0</v>
      </c>
      <c r="Y191" s="95"/>
      <c r="Z191" s="95"/>
      <c r="AA191" s="200">
        <f t="shared" si="155"/>
        <v>0</v>
      </c>
      <c r="AB191" s="586">
        <f t="shared" si="150"/>
        <v>0</v>
      </c>
      <c r="AC191" s="95"/>
      <c r="AD191" s="95"/>
      <c r="AE191" s="200">
        <f t="shared" si="156"/>
        <v>0</v>
      </c>
      <c r="AF191" s="586">
        <f t="shared" si="157"/>
        <v>0</v>
      </c>
    </row>
    <row r="192" spans="1:32" ht="12" customHeight="1" outlineLevel="2">
      <c r="B192" s="145"/>
      <c r="C192" s="134" t="s">
        <v>953</v>
      </c>
      <c r="D192" s="95"/>
      <c r="E192" s="95"/>
      <c r="F192" s="95"/>
      <c r="G192" s="95"/>
      <c r="H192" s="198">
        <f t="shared" si="151"/>
        <v>0</v>
      </c>
      <c r="I192" s="95"/>
      <c r="J192" s="95"/>
      <c r="K192" s="95"/>
      <c r="L192" s="95"/>
      <c r="M192" s="95"/>
      <c r="N192" s="95"/>
      <c r="O192" s="202">
        <f t="shared" si="152"/>
        <v>0</v>
      </c>
      <c r="P192" s="95"/>
      <c r="Q192" s="95"/>
      <c r="R192" s="95"/>
      <c r="S192" s="95"/>
      <c r="T192" s="95"/>
      <c r="U192" s="95"/>
      <c r="V192" s="201">
        <f t="shared" si="153"/>
        <v>0</v>
      </c>
      <c r="W192" s="200">
        <f t="shared" si="154"/>
        <v>0</v>
      </c>
      <c r="X192" s="586">
        <f t="shared" si="149"/>
        <v>0</v>
      </c>
      <c r="Y192" s="95"/>
      <c r="Z192" s="95"/>
      <c r="AA192" s="200">
        <f t="shared" si="155"/>
        <v>0</v>
      </c>
      <c r="AB192" s="586">
        <f t="shared" si="150"/>
        <v>0</v>
      </c>
      <c r="AC192" s="95"/>
      <c r="AD192" s="95"/>
      <c r="AE192" s="200">
        <f t="shared" si="156"/>
        <v>0</v>
      </c>
      <c r="AF192" s="586">
        <f t="shared" si="157"/>
        <v>0</v>
      </c>
    </row>
    <row r="193" spans="1:32" ht="12" customHeight="1" outlineLevel="2">
      <c r="B193" s="145"/>
      <c r="C193" s="134" t="s">
        <v>1697</v>
      </c>
      <c r="D193" s="95"/>
      <c r="E193" s="95"/>
      <c r="F193" s="95"/>
      <c r="G193" s="95"/>
      <c r="H193" s="198">
        <f t="shared" si="151"/>
        <v>0</v>
      </c>
      <c r="I193" s="95"/>
      <c r="J193" s="95"/>
      <c r="K193" s="95"/>
      <c r="L193" s="95"/>
      <c r="M193" s="95"/>
      <c r="N193" s="95"/>
      <c r="O193" s="202">
        <f t="shared" si="152"/>
        <v>0</v>
      </c>
      <c r="P193" s="95"/>
      <c r="Q193" s="95"/>
      <c r="R193" s="95"/>
      <c r="S193" s="95"/>
      <c r="T193" s="95"/>
      <c r="U193" s="95"/>
      <c r="V193" s="201">
        <f t="shared" si="153"/>
        <v>0</v>
      </c>
      <c r="W193" s="200">
        <f t="shared" si="154"/>
        <v>0</v>
      </c>
      <c r="X193" s="586">
        <f t="shared" si="149"/>
        <v>0</v>
      </c>
      <c r="Y193" s="95"/>
      <c r="Z193" s="95"/>
      <c r="AA193" s="200">
        <f t="shared" si="155"/>
        <v>0</v>
      </c>
      <c r="AB193" s="586">
        <f t="shared" si="150"/>
        <v>0</v>
      </c>
      <c r="AC193" s="95"/>
      <c r="AD193" s="95"/>
      <c r="AE193" s="200">
        <f t="shared" si="156"/>
        <v>0</v>
      </c>
      <c r="AF193" s="586">
        <f t="shared" si="157"/>
        <v>0</v>
      </c>
    </row>
    <row r="194" spans="1:32" ht="12" customHeight="1" outlineLevel="2">
      <c r="B194" s="145"/>
      <c r="C194" s="134" t="s">
        <v>1698</v>
      </c>
      <c r="D194" s="95"/>
      <c r="E194" s="95"/>
      <c r="F194" s="95"/>
      <c r="G194" s="95"/>
      <c r="H194" s="198">
        <f t="shared" si="151"/>
        <v>0</v>
      </c>
      <c r="I194" s="95"/>
      <c r="J194" s="95"/>
      <c r="K194" s="95"/>
      <c r="L194" s="95"/>
      <c r="M194" s="95"/>
      <c r="N194" s="95"/>
      <c r="O194" s="202">
        <f t="shared" si="152"/>
        <v>0</v>
      </c>
      <c r="P194" s="95"/>
      <c r="Q194" s="95"/>
      <c r="R194" s="95"/>
      <c r="S194" s="95"/>
      <c r="T194" s="95"/>
      <c r="U194" s="95"/>
      <c r="V194" s="201">
        <f t="shared" si="153"/>
        <v>0</v>
      </c>
      <c r="W194" s="200">
        <f t="shared" si="154"/>
        <v>0</v>
      </c>
      <c r="X194" s="586">
        <f t="shared" si="149"/>
        <v>0</v>
      </c>
      <c r="Y194" s="95"/>
      <c r="Z194" s="95"/>
      <c r="AA194" s="200">
        <f t="shared" si="155"/>
        <v>0</v>
      </c>
      <c r="AB194" s="586">
        <f t="shared" si="150"/>
        <v>0</v>
      </c>
      <c r="AC194" s="95"/>
      <c r="AD194" s="95"/>
      <c r="AE194" s="200">
        <f t="shared" si="156"/>
        <v>0</v>
      </c>
      <c r="AF194" s="586">
        <f t="shared" si="157"/>
        <v>0</v>
      </c>
    </row>
    <row r="195" spans="1:32" ht="12" customHeight="1" outlineLevel="2">
      <c r="B195" s="145"/>
      <c r="C195" s="134" t="s">
        <v>956</v>
      </c>
      <c r="D195" s="95"/>
      <c r="E195" s="95"/>
      <c r="F195" s="95"/>
      <c r="G195" s="95"/>
      <c r="H195" s="198">
        <f t="shared" si="151"/>
        <v>0</v>
      </c>
      <c r="I195" s="95"/>
      <c r="J195" s="95"/>
      <c r="K195" s="95"/>
      <c r="L195" s="95"/>
      <c r="M195" s="95"/>
      <c r="N195" s="95"/>
      <c r="O195" s="202">
        <f t="shared" si="152"/>
        <v>0</v>
      </c>
      <c r="P195" s="95"/>
      <c r="Q195" s="95"/>
      <c r="R195" s="95"/>
      <c r="S195" s="95"/>
      <c r="T195" s="95"/>
      <c r="U195" s="95"/>
      <c r="V195" s="201">
        <f t="shared" si="153"/>
        <v>0</v>
      </c>
      <c r="W195" s="200">
        <f t="shared" si="154"/>
        <v>0</v>
      </c>
      <c r="X195" s="586">
        <f t="shared" si="149"/>
        <v>0</v>
      </c>
      <c r="Y195" s="95"/>
      <c r="Z195" s="95"/>
      <c r="AA195" s="200">
        <f t="shared" si="155"/>
        <v>0</v>
      </c>
      <c r="AB195" s="586">
        <f t="shared" si="150"/>
        <v>0</v>
      </c>
      <c r="AC195" s="95"/>
      <c r="AD195" s="95"/>
      <c r="AE195" s="200">
        <f t="shared" si="156"/>
        <v>0</v>
      </c>
      <c r="AF195" s="586">
        <f t="shared" si="157"/>
        <v>0</v>
      </c>
    </row>
    <row r="196" spans="1:32" ht="12" customHeight="1" outlineLevel="2">
      <c r="B196" s="145"/>
      <c r="C196" s="497" t="s">
        <v>1699</v>
      </c>
      <c r="D196" s="95"/>
      <c r="E196" s="95"/>
      <c r="F196" s="95"/>
      <c r="G196" s="95"/>
      <c r="H196" s="198">
        <f>SUM(D196:G196)</f>
        <v>0</v>
      </c>
      <c r="I196" s="95"/>
      <c r="J196" s="95"/>
      <c r="K196" s="95"/>
      <c r="L196" s="95"/>
      <c r="M196" s="95"/>
      <c r="N196" s="95"/>
      <c r="O196" s="202">
        <f>SUM(I196:N196)</f>
        <v>0</v>
      </c>
      <c r="P196" s="95"/>
      <c r="Q196" s="95"/>
      <c r="R196" s="95"/>
      <c r="S196" s="95"/>
      <c r="T196" s="95"/>
      <c r="U196" s="95"/>
      <c r="V196" s="201">
        <f>SUM(P196:U196)</f>
        <v>0</v>
      </c>
      <c r="W196" s="200">
        <f>O196+V196</f>
        <v>0</v>
      </c>
      <c r="X196" s="586">
        <f t="shared" si="149"/>
        <v>0</v>
      </c>
      <c r="Y196" s="95"/>
      <c r="Z196" s="95"/>
      <c r="AA196" s="200">
        <f t="shared" si="155"/>
        <v>0</v>
      </c>
      <c r="AB196" s="586">
        <f t="shared" si="150"/>
        <v>0</v>
      </c>
      <c r="AC196" s="95"/>
      <c r="AD196" s="95"/>
      <c r="AE196" s="200">
        <f t="shared" si="156"/>
        <v>0</v>
      </c>
      <c r="AF196" s="586">
        <f>IF(AA196=0,0,AE196/AA196-1)</f>
        <v>0</v>
      </c>
    </row>
    <row r="197" spans="1:32" ht="12" customHeight="1" outlineLevel="2">
      <c r="B197" s="145"/>
      <c r="C197" s="322" t="s">
        <v>983</v>
      </c>
      <c r="D197" s="95"/>
      <c r="E197" s="95"/>
      <c r="F197" s="95"/>
      <c r="G197" s="95"/>
      <c r="H197" s="198">
        <f>SUM(D197:G197)</f>
        <v>0</v>
      </c>
      <c r="I197" s="95"/>
      <c r="J197" s="95"/>
      <c r="K197" s="95"/>
      <c r="L197" s="95"/>
      <c r="M197" s="95"/>
      <c r="N197" s="95"/>
      <c r="O197" s="202">
        <f>SUM(I197:N197)</f>
        <v>0</v>
      </c>
      <c r="P197" s="95"/>
      <c r="Q197" s="95"/>
      <c r="R197" s="95"/>
      <c r="S197" s="95"/>
      <c r="T197" s="95"/>
      <c r="U197" s="95"/>
      <c r="V197" s="201">
        <f>SUM(P197:U197)</f>
        <v>0</v>
      </c>
      <c r="W197" s="200">
        <f>O197+V197</f>
        <v>0</v>
      </c>
      <c r="X197" s="586">
        <f t="shared" si="149"/>
        <v>0</v>
      </c>
      <c r="Y197" s="95"/>
      <c r="Z197" s="95"/>
      <c r="AA197" s="200">
        <f t="shared" si="155"/>
        <v>0</v>
      </c>
      <c r="AB197" s="586">
        <f t="shared" si="150"/>
        <v>0</v>
      </c>
      <c r="AC197" s="95"/>
      <c r="AD197" s="95"/>
      <c r="AE197" s="200">
        <f t="shared" si="156"/>
        <v>0</v>
      </c>
      <c r="AF197" s="586">
        <f>IF(AA197=0,0,AE197/AA197-1)</f>
        <v>0</v>
      </c>
    </row>
    <row r="198" spans="1:32" ht="12" customHeight="1" outlineLevel="2">
      <c r="B198" s="145"/>
      <c r="C198" s="497" t="s">
        <v>1700</v>
      </c>
      <c r="D198" s="95"/>
      <c r="E198" s="95"/>
      <c r="F198" s="95"/>
      <c r="G198" s="95"/>
      <c r="H198" s="198">
        <f>SUM(D198:G198)</f>
        <v>0</v>
      </c>
      <c r="I198" s="95"/>
      <c r="J198" s="95"/>
      <c r="K198" s="95"/>
      <c r="L198" s="95"/>
      <c r="M198" s="95"/>
      <c r="N198" s="95"/>
      <c r="O198" s="202">
        <f>SUM(I198:N198)</f>
        <v>0</v>
      </c>
      <c r="P198" s="95"/>
      <c r="Q198" s="95"/>
      <c r="R198" s="95"/>
      <c r="S198" s="95"/>
      <c r="T198" s="95"/>
      <c r="U198" s="95"/>
      <c r="V198" s="201">
        <f>SUM(P198:U198)</f>
        <v>0</v>
      </c>
      <c r="W198" s="200">
        <f>O198+V198</f>
        <v>0</v>
      </c>
      <c r="X198" s="586">
        <f t="shared" si="149"/>
        <v>0</v>
      </c>
      <c r="Y198" s="95"/>
      <c r="Z198" s="95"/>
      <c r="AA198" s="200">
        <f t="shared" si="155"/>
        <v>0</v>
      </c>
      <c r="AB198" s="586">
        <f t="shared" si="150"/>
        <v>0</v>
      </c>
      <c r="AC198" s="95"/>
      <c r="AD198" s="95"/>
      <c r="AE198" s="200">
        <f t="shared" si="156"/>
        <v>0</v>
      </c>
      <c r="AF198" s="586">
        <f>IF(AA198=0,0,AE198/AA198-1)</f>
        <v>0</v>
      </c>
    </row>
    <row r="199" spans="1:32" s="144" customFormat="1" ht="13.5" customHeight="1" outlineLevel="1">
      <c r="A199" s="129"/>
      <c r="B199" s="142" t="s">
        <v>1701</v>
      </c>
      <c r="C199" s="498" t="s">
        <v>1702</v>
      </c>
      <c r="D199" s="198">
        <f>SUM(D200:D220)</f>
        <v>0</v>
      </c>
      <c r="E199" s="198">
        <f t="shared" ref="E199:W199" si="158">SUM(E200:E220)</f>
        <v>0</v>
      </c>
      <c r="F199" s="198">
        <f t="shared" si="158"/>
        <v>0</v>
      </c>
      <c r="G199" s="198">
        <f t="shared" si="158"/>
        <v>0</v>
      </c>
      <c r="H199" s="198">
        <f t="shared" si="158"/>
        <v>0</v>
      </c>
      <c r="I199" s="198">
        <f t="shared" si="158"/>
        <v>0</v>
      </c>
      <c r="J199" s="198">
        <f t="shared" si="158"/>
        <v>0</v>
      </c>
      <c r="K199" s="198">
        <f t="shared" si="158"/>
        <v>0</v>
      </c>
      <c r="L199" s="198">
        <f t="shared" si="158"/>
        <v>0</v>
      </c>
      <c r="M199" s="198">
        <f t="shared" si="158"/>
        <v>0</v>
      </c>
      <c r="N199" s="198">
        <f t="shared" si="158"/>
        <v>0</v>
      </c>
      <c r="O199" s="198">
        <f t="shared" si="158"/>
        <v>0</v>
      </c>
      <c r="P199" s="198">
        <f t="shared" si="158"/>
        <v>0</v>
      </c>
      <c r="Q199" s="198">
        <f t="shared" si="158"/>
        <v>0</v>
      </c>
      <c r="R199" s="198">
        <f t="shared" si="158"/>
        <v>0</v>
      </c>
      <c r="S199" s="198">
        <f t="shared" si="158"/>
        <v>0</v>
      </c>
      <c r="T199" s="198">
        <f t="shared" si="158"/>
        <v>0</v>
      </c>
      <c r="U199" s="198">
        <f t="shared" si="158"/>
        <v>0</v>
      </c>
      <c r="V199" s="198">
        <f t="shared" si="158"/>
        <v>0</v>
      </c>
      <c r="W199" s="198">
        <f t="shared" si="158"/>
        <v>0</v>
      </c>
      <c r="X199" s="585">
        <f t="shared" si="149"/>
        <v>0</v>
      </c>
      <c r="Y199" s="198">
        <f>SUM(Y200:Y220)</f>
        <v>0</v>
      </c>
      <c r="Z199" s="198">
        <f>SUM(Z200:Z220)</f>
        <v>0</v>
      </c>
      <c r="AA199" s="198">
        <f>SUM(AA200:AA220)</f>
        <v>0</v>
      </c>
      <c r="AB199" s="585">
        <f t="shared" si="150"/>
        <v>0</v>
      </c>
      <c r="AC199" s="198">
        <f>SUM(AC200:AC220)</f>
        <v>0</v>
      </c>
      <c r="AD199" s="198">
        <f>SUM(AD200:AD220)</f>
        <v>0</v>
      </c>
      <c r="AE199" s="198">
        <f>SUM(AE200:AE220)</f>
        <v>0</v>
      </c>
      <c r="AF199" s="585">
        <f>IF(AA199=0,0,AE199/AA199-1)</f>
        <v>0</v>
      </c>
    </row>
    <row r="200" spans="1:32" ht="12" customHeight="1" outlineLevel="2">
      <c r="B200" s="405" t="s">
        <v>1703</v>
      </c>
      <c r="C200" s="322" t="s">
        <v>1704</v>
      </c>
      <c r="D200" s="95"/>
      <c r="E200" s="95"/>
      <c r="F200" s="95"/>
      <c r="G200" s="95"/>
      <c r="H200" s="198">
        <f t="shared" ref="H200:H220" si="159">SUM(D200:G200)</f>
        <v>0</v>
      </c>
      <c r="I200" s="95"/>
      <c r="J200" s="95"/>
      <c r="K200" s="95"/>
      <c r="L200" s="95"/>
      <c r="M200" s="95"/>
      <c r="N200" s="95"/>
      <c r="O200" s="202">
        <f t="shared" ref="O200:O220" si="160">SUM(I200:N200)</f>
        <v>0</v>
      </c>
      <c r="P200" s="95"/>
      <c r="Q200" s="95"/>
      <c r="R200" s="95"/>
      <c r="S200" s="95"/>
      <c r="T200" s="95"/>
      <c r="U200" s="95"/>
      <c r="V200" s="201">
        <f t="shared" ref="V200:V220" si="161">SUM(P200:U200)</f>
        <v>0</v>
      </c>
      <c r="W200" s="200">
        <f t="shared" ref="W200:W220" si="162">O200+V200</f>
        <v>0</v>
      </c>
      <c r="X200" s="586">
        <f t="shared" si="149"/>
        <v>0</v>
      </c>
      <c r="Y200" s="95"/>
      <c r="Z200" s="95"/>
      <c r="AA200" s="200">
        <f t="shared" ref="AA200:AA220" si="163">Y200+Z200</f>
        <v>0</v>
      </c>
      <c r="AB200" s="586">
        <f t="shared" si="150"/>
        <v>0</v>
      </c>
      <c r="AC200" s="95"/>
      <c r="AD200" s="95"/>
      <c r="AE200" s="200">
        <f t="shared" ref="AE200:AE220" si="164">AC200+AD200</f>
        <v>0</v>
      </c>
      <c r="AF200" s="586">
        <f t="shared" ref="AF200:AF243" si="165">IF(AA200=0,0,AE200/AA200-1)</f>
        <v>0</v>
      </c>
    </row>
    <row r="201" spans="1:32" ht="12" customHeight="1" outlineLevel="2">
      <c r="B201" s="405" t="s">
        <v>1703</v>
      </c>
      <c r="C201" s="322" t="s">
        <v>1705</v>
      </c>
      <c r="D201" s="95"/>
      <c r="E201" s="95"/>
      <c r="F201" s="95"/>
      <c r="G201" s="95"/>
      <c r="H201" s="198">
        <f t="shared" si="159"/>
        <v>0</v>
      </c>
      <c r="I201" s="95"/>
      <c r="J201" s="95"/>
      <c r="K201" s="95"/>
      <c r="L201" s="95"/>
      <c r="M201" s="95"/>
      <c r="N201" s="95"/>
      <c r="O201" s="202">
        <f t="shared" si="160"/>
        <v>0</v>
      </c>
      <c r="P201" s="95"/>
      <c r="Q201" s="95"/>
      <c r="R201" s="95"/>
      <c r="S201" s="95"/>
      <c r="T201" s="95"/>
      <c r="U201" s="95"/>
      <c r="V201" s="201">
        <f t="shared" si="161"/>
        <v>0</v>
      </c>
      <c r="W201" s="200">
        <f t="shared" si="162"/>
        <v>0</v>
      </c>
      <c r="X201" s="586">
        <f t="shared" si="149"/>
        <v>0</v>
      </c>
      <c r="Y201" s="95"/>
      <c r="Z201" s="95"/>
      <c r="AA201" s="200">
        <f t="shared" si="163"/>
        <v>0</v>
      </c>
      <c r="AB201" s="586">
        <f t="shared" si="150"/>
        <v>0</v>
      </c>
      <c r="AC201" s="95"/>
      <c r="AD201" s="95"/>
      <c r="AE201" s="200">
        <f t="shared" si="164"/>
        <v>0</v>
      </c>
      <c r="AF201" s="586">
        <f t="shared" si="165"/>
        <v>0</v>
      </c>
    </row>
    <row r="202" spans="1:32" ht="12" customHeight="1" outlineLevel="2">
      <c r="B202" s="405" t="s">
        <v>1703</v>
      </c>
      <c r="C202" s="322" t="s">
        <v>1706</v>
      </c>
      <c r="D202" s="95"/>
      <c r="E202" s="95"/>
      <c r="F202" s="95"/>
      <c r="G202" s="95"/>
      <c r="H202" s="198">
        <f t="shared" si="159"/>
        <v>0</v>
      </c>
      <c r="I202" s="95"/>
      <c r="J202" s="95"/>
      <c r="K202" s="95"/>
      <c r="L202" s="95"/>
      <c r="M202" s="95"/>
      <c r="N202" s="95"/>
      <c r="O202" s="202">
        <f t="shared" si="160"/>
        <v>0</v>
      </c>
      <c r="P202" s="95"/>
      <c r="Q202" s="95"/>
      <c r="R202" s="95"/>
      <c r="S202" s="95"/>
      <c r="T202" s="95"/>
      <c r="U202" s="95"/>
      <c r="V202" s="201">
        <f t="shared" si="161"/>
        <v>0</v>
      </c>
      <c r="W202" s="200">
        <f t="shared" si="162"/>
        <v>0</v>
      </c>
      <c r="X202" s="586">
        <f t="shared" si="149"/>
        <v>0</v>
      </c>
      <c r="Y202" s="95"/>
      <c r="Z202" s="95"/>
      <c r="AA202" s="200">
        <f t="shared" si="163"/>
        <v>0</v>
      </c>
      <c r="AB202" s="586">
        <f t="shared" si="150"/>
        <v>0</v>
      </c>
      <c r="AC202" s="95"/>
      <c r="AD202" s="95"/>
      <c r="AE202" s="200">
        <f t="shared" si="164"/>
        <v>0</v>
      </c>
      <c r="AF202" s="586">
        <f t="shared" si="165"/>
        <v>0</v>
      </c>
    </row>
    <row r="203" spans="1:32" ht="12" customHeight="1" outlineLevel="2">
      <c r="B203" s="406"/>
      <c r="C203" s="322" t="s">
        <v>961</v>
      </c>
      <c r="D203" s="95"/>
      <c r="E203" s="95"/>
      <c r="F203" s="95"/>
      <c r="G203" s="95"/>
      <c r="H203" s="198">
        <f t="shared" si="159"/>
        <v>0</v>
      </c>
      <c r="I203" s="95"/>
      <c r="J203" s="95"/>
      <c r="K203" s="95"/>
      <c r="L203" s="95"/>
      <c r="M203" s="95"/>
      <c r="N203" s="95"/>
      <c r="O203" s="202">
        <f t="shared" si="160"/>
        <v>0</v>
      </c>
      <c r="P203" s="95"/>
      <c r="Q203" s="95"/>
      <c r="R203" s="95"/>
      <c r="S203" s="95"/>
      <c r="T203" s="95"/>
      <c r="U203" s="95"/>
      <c r="V203" s="201">
        <f t="shared" si="161"/>
        <v>0</v>
      </c>
      <c r="W203" s="200">
        <f t="shared" si="162"/>
        <v>0</v>
      </c>
      <c r="X203" s="586">
        <f t="shared" si="149"/>
        <v>0</v>
      </c>
      <c r="Y203" s="95"/>
      <c r="Z203" s="95"/>
      <c r="AA203" s="200">
        <f t="shared" si="163"/>
        <v>0</v>
      </c>
      <c r="AB203" s="586">
        <f t="shared" si="150"/>
        <v>0</v>
      </c>
      <c r="AC203" s="95"/>
      <c r="AD203" s="95"/>
      <c r="AE203" s="200">
        <f t="shared" si="164"/>
        <v>0</v>
      </c>
      <c r="AF203" s="586">
        <f t="shared" si="165"/>
        <v>0</v>
      </c>
    </row>
    <row r="204" spans="1:32" ht="12" customHeight="1" outlineLevel="2">
      <c r="B204" s="406"/>
      <c r="C204" s="322" t="s">
        <v>1707</v>
      </c>
      <c r="D204" s="95"/>
      <c r="E204" s="95"/>
      <c r="F204" s="95"/>
      <c r="G204" s="95"/>
      <c r="H204" s="198">
        <f t="shared" si="159"/>
        <v>0</v>
      </c>
      <c r="I204" s="95"/>
      <c r="J204" s="95"/>
      <c r="K204" s="95"/>
      <c r="L204" s="95"/>
      <c r="M204" s="95"/>
      <c r="N204" s="95"/>
      <c r="O204" s="202">
        <f t="shared" si="160"/>
        <v>0</v>
      </c>
      <c r="P204" s="95"/>
      <c r="Q204" s="95"/>
      <c r="R204" s="95"/>
      <c r="S204" s="95"/>
      <c r="T204" s="95"/>
      <c r="U204" s="95"/>
      <c r="V204" s="201">
        <f t="shared" si="161"/>
        <v>0</v>
      </c>
      <c r="W204" s="200">
        <f t="shared" si="162"/>
        <v>0</v>
      </c>
      <c r="X204" s="586">
        <f t="shared" si="149"/>
        <v>0</v>
      </c>
      <c r="Y204" s="95"/>
      <c r="Z204" s="95"/>
      <c r="AA204" s="200">
        <f t="shared" si="163"/>
        <v>0</v>
      </c>
      <c r="AB204" s="586">
        <f t="shared" si="150"/>
        <v>0</v>
      </c>
      <c r="AC204" s="95"/>
      <c r="AD204" s="95"/>
      <c r="AE204" s="200">
        <f t="shared" si="164"/>
        <v>0</v>
      </c>
      <c r="AF204" s="586">
        <f t="shared" si="165"/>
        <v>0</v>
      </c>
    </row>
    <row r="205" spans="1:32" ht="12" customHeight="1" outlineLevel="2">
      <c r="B205" s="406"/>
      <c r="C205" s="322" t="s">
        <v>963</v>
      </c>
      <c r="D205" s="95"/>
      <c r="E205" s="95"/>
      <c r="F205" s="95"/>
      <c r="G205" s="95"/>
      <c r="H205" s="198">
        <f t="shared" si="159"/>
        <v>0</v>
      </c>
      <c r="I205" s="95"/>
      <c r="J205" s="95"/>
      <c r="K205" s="95"/>
      <c r="L205" s="95"/>
      <c r="M205" s="95"/>
      <c r="N205" s="95"/>
      <c r="O205" s="202">
        <f t="shared" si="160"/>
        <v>0</v>
      </c>
      <c r="P205" s="95"/>
      <c r="Q205" s="95"/>
      <c r="R205" s="95"/>
      <c r="S205" s="95"/>
      <c r="T205" s="95"/>
      <c r="U205" s="95"/>
      <c r="V205" s="201">
        <f t="shared" si="161"/>
        <v>0</v>
      </c>
      <c r="W205" s="200">
        <f t="shared" si="162"/>
        <v>0</v>
      </c>
      <c r="X205" s="586">
        <f t="shared" si="149"/>
        <v>0</v>
      </c>
      <c r="Y205" s="95"/>
      <c r="Z205" s="95"/>
      <c r="AA205" s="200">
        <f t="shared" si="163"/>
        <v>0</v>
      </c>
      <c r="AB205" s="586">
        <f t="shared" si="150"/>
        <v>0</v>
      </c>
      <c r="AC205" s="95"/>
      <c r="AD205" s="95"/>
      <c r="AE205" s="200">
        <f t="shared" si="164"/>
        <v>0</v>
      </c>
      <c r="AF205" s="586">
        <f t="shared" si="165"/>
        <v>0</v>
      </c>
    </row>
    <row r="206" spans="1:32" ht="12" customHeight="1" outlineLevel="2">
      <c r="B206" s="405" t="s">
        <v>1703</v>
      </c>
      <c r="C206" s="322" t="s">
        <v>964</v>
      </c>
      <c r="D206" s="95"/>
      <c r="E206" s="95"/>
      <c r="F206" s="95"/>
      <c r="G206" s="95"/>
      <c r="H206" s="198">
        <f t="shared" si="159"/>
        <v>0</v>
      </c>
      <c r="I206" s="95"/>
      <c r="J206" s="95"/>
      <c r="K206" s="95"/>
      <c r="L206" s="95"/>
      <c r="M206" s="95"/>
      <c r="N206" s="95"/>
      <c r="O206" s="202">
        <f t="shared" si="160"/>
        <v>0</v>
      </c>
      <c r="P206" s="95"/>
      <c r="Q206" s="95"/>
      <c r="R206" s="95"/>
      <c r="S206" s="95"/>
      <c r="T206" s="95"/>
      <c r="U206" s="95"/>
      <c r="V206" s="201">
        <f t="shared" si="161"/>
        <v>0</v>
      </c>
      <c r="W206" s="200">
        <f t="shared" si="162"/>
        <v>0</v>
      </c>
      <c r="X206" s="586">
        <f t="shared" si="149"/>
        <v>0</v>
      </c>
      <c r="Y206" s="95"/>
      <c r="Z206" s="95"/>
      <c r="AA206" s="200">
        <f t="shared" si="163"/>
        <v>0</v>
      </c>
      <c r="AB206" s="586">
        <f t="shared" si="150"/>
        <v>0</v>
      </c>
      <c r="AC206" s="95"/>
      <c r="AD206" s="95"/>
      <c r="AE206" s="200">
        <f t="shared" si="164"/>
        <v>0</v>
      </c>
      <c r="AF206" s="586">
        <f t="shared" si="165"/>
        <v>0</v>
      </c>
    </row>
    <row r="207" spans="1:32" ht="12" customHeight="1" outlineLevel="2">
      <c r="B207" s="406"/>
      <c r="C207" s="322" t="s">
        <v>965</v>
      </c>
      <c r="D207" s="95"/>
      <c r="E207" s="95"/>
      <c r="F207" s="95"/>
      <c r="G207" s="95"/>
      <c r="H207" s="198">
        <f t="shared" si="159"/>
        <v>0</v>
      </c>
      <c r="I207" s="95"/>
      <c r="J207" s="95"/>
      <c r="K207" s="95"/>
      <c r="L207" s="95"/>
      <c r="M207" s="95"/>
      <c r="N207" s="95"/>
      <c r="O207" s="202">
        <f t="shared" si="160"/>
        <v>0</v>
      </c>
      <c r="P207" s="95"/>
      <c r="Q207" s="95"/>
      <c r="R207" s="95"/>
      <c r="S207" s="95"/>
      <c r="T207" s="95"/>
      <c r="U207" s="95"/>
      <c r="V207" s="201">
        <f t="shared" si="161"/>
        <v>0</v>
      </c>
      <c r="W207" s="200">
        <f t="shared" si="162"/>
        <v>0</v>
      </c>
      <c r="X207" s="586">
        <f t="shared" si="149"/>
        <v>0</v>
      </c>
      <c r="Y207" s="95"/>
      <c r="Z207" s="95"/>
      <c r="AA207" s="200">
        <f t="shared" si="163"/>
        <v>0</v>
      </c>
      <c r="AB207" s="586">
        <f t="shared" si="150"/>
        <v>0</v>
      </c>
      <c r="AC207" s="95"/>
      <c r="AD207" s="95"/>
      <c r="AE207" s="200">
        <f t="shared" si="164"/>
        <v>0</v>
      </c>
      <c r="AF207" s="586">
        <f t="shared" si="165"/>
        <v>0</v>
      </c>
    </row>
    <row r="208" spans="1:32" ht="12" customHeight="1" outlineLevel="2">
      <c r="B208" s="405" t="s">
        <v>1703</v>
      </c>
      <c r="C208" s="322" t="s">
        <v>1708</v>
      </c>
      <c r="D208" s="95"/>
      <c r="E208" s="95"/>
      <c r="F208" s="95"/>
      <c r="G208" s="95"/>
      <c r="H208" s="198">
        <f t="shared" si="159"/>
        <v>0</v>
      </c>
      <c r="I208" s="95"/>
      <c r="J208" s="95"/>
      <c r="K208" s="95"/>
      <c r="L208" s="95"/>
      <c r="M208" s="95"/>
      <c r="N208" s="95"/>
      <c r="O208" s="202">
        <f t="shared" si="160"/>
        <v>0</v>
      </c>
      <c r="P208" s="95"/>
      <c r="Q208" s="95"/>
      <c r="R208" s="95"/>
      <c r="S208" s="95"/>
      <c r="T208" s="95"/>
      <c r="U208" s="95"/>
      <c r="V208" s="201">
        <f t="shared" si="161"/>
        <v>0</v>
      </c>
      <c r="W208" s="200">
        <f t="shared" si="162"/>
        <v>0</v>
      </c>
      <c r="X208" s="586">
        <f t="shared" si="149"/>
        <v>0</v>
      </c>
      <c r="Y208" s="95"/>
      <c r="Z208" s="95"/>
      <c r="AA208" s="200">
        <f t="shared" si="163"/>
        <v>0</v>
      </c>
      <c r="AB208" s="586">
        <f t="shared" si="150"/>
        <v>0</v>
      </c>
      <c r="AC208" s="95"/>
      <c r="AD208" s="95"/>
      <c r="AE208" s="200">
        <f t="shared" si="164"/>
        <v>0</v>
      </c>
      <c r="AF208" s="586">
        <f t="shared" si="165"/>
        <v>0</v>
      </c>
    </row>
    <row r="209" spans="1:32" ht="12" customHeight="1" outlineLevel="2">
      <c r="B209" s="405" t="s">
        <v>1703</v>
      </c>
      <c r="C209" s="322" t="s">
        <v>967</v>
      </c>
      <c r="D209" s="95"/>
      <c r="E209" s="95"/>
      <c r="F209" s="95"/>
      <c r="G209" s="95"/>
      <c r="H209" s="198">
        <f t="shared" si="159"/>
        <v>0</v>
      </c>
      <c r="I209" s="95"/>
      <c r="J209" s="95"/>
      <c r="K209" s="95"/>
      <c r="L209" s="95"/>
      <c r="M209" s="95"/>
      <c r="N209" s="95"/>
      <c r="O209" s="202">
        <f t="shared" si="160"/>
        <v>0</v>
      </c>
      <c r="P209" s="95"/>
      <c r="Q209" s="95"/>
      <c r="R209" s="95"/>
      <c r="S209" s="95"/>
      <c r="T209" s="95"/>
      <c r="U209" s="95"/>
      <c r="V209" s="201">
        <f t="shared" si="161"/>
        <v>0</v>
      </c>
      <c r="W209" s="200">
        <f t="shared" si="162"/>
        <v>0</v>
      </c>
      <c r="X209" s="586">
        <f t="shared" si="149"/>
        <v>0</v>
      </c>
      <c r="Y209" s="95"/>
      <c r="Z209" s="95"/>
      <c r="AA209" s="200">
        <f t="shared" si="163"/>
        <v>0</v>
      </c>
      <c r="AB209" s="586">
        <f t="shared" si="150"/>
        <v>0</v>
      </c>
      <c r="AC209" s="95"/>
      <c r="AD209" s="95"/>
      <c r="AE209" s="200">
        <f t="shared" si="164"/>
        <v>0</v>
      </c>
      <c r="AF209" s="586">
        <f t="shared" si="165"/>
        <v>0</v>
      </c>
    </row>
    <row r="210" spans="1:32" ht="12" customHeight="1" outlineLevel="2">
      <c r="B210" s="405" t="s">
        <v>1703</v>
      </c>
      <c r="C210" s="322" t="s">
        <v>968</v>
      </c>
      <c r="D210" s="95"/>
      <c r="E210" s="95"/>
      <c r="F210" s="95"/>
      <c r="G210" s="95"/>
      <c r="H210" s="198">
        <f t="shared" si="159"/>
        <v>0</v>
      </c>
      <c r="I210" s="95"/>
      <c r="J210" s="95"/>
      <c r="K210" s="95"/>
      <c r="L210" s="95"/>
      <c r="M210" s="95"/>
      <c r="N210" s="95"/>
      <c r="O210" s="202">
        <f t="shared" si="160"/>
        <v>0</v>
      </c>
      <c r="P210" s="95"/>
      <c r="Q210" s="95"/>
      <c r="R210" s="95"/>
      <c r="S210" s="95"/>
      <c r="T210" s="95"/>
      <c r="U210" s="95"/>
      <c r="V210" s="201">
        <f t="shared" si="161"/>
        <v>0</v>
      </c>
      <c r="W210" s="200">
        <f t="shared" si="162"/>
        <v>0</v>
      </c>
      <c r="X210" s="586">
        <f t="shared" si="149"/>
        <v>0</v>
      </c>
      <c r="Y210" s="95"/>
      <c r="Z210" s="95"/>
      <c r="AA210" s="200">
        <f t="shared" si="163"/>
        <v>0</v>
      </c>
      <c r="AB210" s="586">
        <f t="shared" si="150"/>
        <v>0</v>
      </c>
      <c r="AC210" s="95"/>
      <c r="AD210" s="95"/>
      <c r="AE210" s="200">
        <f t="shared" si="164"/>
        <v>0</v>
      </c>
      <c r="AF210" s="586">
        <f t="shared" si="165"/>
        <v>0</v>
      </c>
    </row>
    <row r="211" spans="1:32" ht="12" customHeight="1" outlineLevel="2">
      <c r="B211" s="406"/>
      <c r="C211" s="322" t="s">
        <v>1709</v>
      </c>
      <c r="D211" s="95"/>
      <c r="E211" s="95"/>
      <c r="F211" s="95"/>
      <c r="G211" s="95"/>
      <c r="H211" s="198">
        <f t="shared" si="159"/>
        <v>0</v>
      </c>
      <c r="I211" s="95"/>
      <c r="J211" s="95"/>
      <c r="K211" s="95"/>
      <c r="L211" s="95"/>
      <c r="M211" s="95"/>
      <c r="N211" s="95"/>
      <c r="O211" s="202">
        <f t="shared" si="160"/>
        <v>0</v>
      </c>
      <c r="P211" s="95"/>
      <c r="Q211" s="95"/>
      <c r="R211" s="95"/>
      <c r="S211" s="95"/>
      <c r="T211" s="95"/>
      <c r="U211" s="95"/>
      <c r="V211" s="201">
        <f t="shared" si="161"/>
        <v>0</v>
      </c>
      <c r="W211" s="200">
        <f t="shared" si="162"/>
        <v>0</v>
      </c>
      <c r="X211" s="586">
        <f t="shared" si="149"/>
        <v>0</v>
      </c>
      <c r="Y211" s="95"/>
      <c r="Z211" s="95"/>
      <c r="AA211" s="200">
        <f t="shared" si="163"/>
        <v>0</v>
      </c>
      <c r="AB211" s="586">
        <f t="shared" si="150"/>
        <v>0</v>
      </c>
      <c r="AC211" s="95"/>
      <c r="AD211" s="95"/>
      <c r="AE211" s="200">
        <f t="shared" si="164"/>
        <v>0</v>
      </c>
      <c r="AF211" s="586">
        <f t="shared" si="165"/>
        <v>0</v>
      </c>
    </row>
    <row r="212" spans="1:32" ht="12" customHeight="1" outlineLevel="2">
      <c r="B212" s="405" t="s">
        <v>1703</v>
      </c>
      <c r="C212" s="322" t="s">
        <v>970</v>
      </c>
      <c r="D212" s="95"/>
      <c r="E212" s="95"/>
      <c r="F212" s="95"/>
      <c r="G212" s="95"/>
      <c r="H212" s="198">
        <f t="shared" si="159"/>
        <v>0</v>
      </c>
      <c r="I212" s="95"/>
      <c r="J212" s="95"/>
      <c r="K212" s="95"/>
      <c r="L212" s="95"/>
      <c r="M212" s="95"/>
      <c r="N212" s="95"/>
      <c r="O212" s="202">
        <f t="shared" si="160"/>
        <v>0</v>
      </c>
      <c r="P212" s="95"/>
      <c r="Q212" s="95"/>
      <c r="R212" s="95"/>
      <c r="S212" s="95"/>
      <c r="T212" s="95"/>
      <c r="U212" s="95"/>
      <c r="V212" s="201">
        <f t="shared" si="161"/>
        <v>0</v>
      </c>
      <c r="W212" s="200">
        <f t="shared" si="162"/>
        <v>0</v>
      </c>
      <c r="X212" s="586">
        <f t="shared" si="149"/>
        <v>0</v>
      </c>
      <c r="Y212" s="95"/>
      <c r="Z212" s="95"/>
      <c r="AA212" s="200">
        <f t="shared" si="163"/>
        <v>0</v>
      </c>
      <c r="AB212" s="586">
        <f t="shared" si="150"/>
        <v>0</v>
      </c>
      <c r="AC212" s="95"/>
      <c r="AD212" s="95"/>
      <c r="AE212" s="200">
        <f t="shared" si="164"/>
        <v>0</v>
      </c>
      <c r="AF212" s="586">
        <f t="shared" si="165"/>
        <v>0</v>
      </c>
    </row>
    <row r="213" spans="1:32" ht="12" customHeight="1" outlineLevel="2">
      <c r="B213" s="405" t="s">
        <v>1703</v>
      </c>
      <c r="C213" s="322" t="s">
        <v>971</v>
      </c>
      <c r="D213" s="95"/>
      <c r="E213" s="95"/>
      <c r="F213" s="95"/>
      <c r="G213" s="95"/>
      <c r="H213" s="198">
        <f t="shared" si="159"/>
        <v>0</v>
      </c>
      <c r="I213" s="95"/>
      <c r="J213" s="95"/>
      <c r="K213" s="95"/>
      <c r="L213" s="95"/>
      <c r="M213" s="95"/>
      <c r="N213" s="95"/>
      <c r="O213" s="202">
        <f t="shared" si="160"/>
        <v>0</v>
      </c>
      <c r="P213" s="95"/>
      <c r="Q213" s="95"/>
      <c r="R213" s="95"/>
      <c r="S213" s="95"/>
      <c r="T213" s="95"/>
      <c r="U213" s="95"/>
      <c r="V213" s="201">
        <f t="shared" si="161"/>
        <v>0</v>
      </c>
      <c r="W213" s="200">
        <f t="shared" si="162"/>
        <v>0</v>
      </c>
      <c r="X213" s="586">
        <f t="shared" si="149"/>
        <v>0</v>
      </c>
      <c r="Y213" s="95"/>
      <c r="Z213" s="95"/>
      <c r="AA213" s="200">
        <f t="shared" si="163"/>
        <v>0</v>
      </c>
      <c r="AB213" s="586">
        <f t="shared" si="150"/>
        <v>0</v>
      </c>
      <c r="AC213" s="95"/>
      <c r="AD213" s="95"/>
      <c r="AE213" s="200">
        <f t="shared" si="164"/>
        <v>0</v>
      </c>
      <c r="AF213" s="586">
        <f t="shared" si="165"/>
        <v>0</v>
      </c>
    </row>
    <row r="214" spans="1:32" ht="12" customHeight="1" outlineLevel="2">
      <c r="B214" s="145"/>
      <c r="C214" s="322" t="s">
        <v>972</v>
      </c>
      <c r="D214" s="95"/>
      <c r="E214" s="95"/>
      <c r="F214" s="95"/>
      <c r="G214" s="95"/>
      <c r="H214" s="198">
        <f t="shared" si="159"/>
        <v>0</v>
      </c>
      <c r="I214" s="95"/>
      <c r="J214" s="95"/>
      <c r="K214" s="95"/>
      <c r="L214" s="95"/>
      <c r="M214" s="95"/>
      <c r="N214" s="95"/>
      <c r="O214" s="202">
        <f t="shared" si="160"/>
        <v>0</v>
      </c>
      <c r="P214" s="95"/>
      <c r="Q214" s="95"/>
      <c r="R214" s="95"/>
      <c r="S214" s="95"/>
      <c r="T214" s="95"/>
      <c r="U214" s="95"/>
      <c r="V214" s="201">
        <f t="shared" si="161"/>
        <v>0</v>
      </c>
      <c r="W214" s="200">
        <f t="shared" si="162"/>
        <v>0</v>
      </c>
      <c r="X214" s="586">
        <f t="shared" si="149"/>
        <v>0</v>
      </c>
      <c r="Y214" s="95"/>
      <c r="Z214" s="95"/>
      <c r="AA214" s="200">
        <f t="shared" si="163"/>
        <v>0</v>
      </c>
      <c r="AB214" s="586">
        <f t="shared" si="150"/>
        <v>0</v>
      </c>
      <c r="AC214" s="95"/>
      <c r="AD214" s="95"/>
      <c r="AE214" s="200">
        <f t="shared" si="164"/>
        <v>0</v>
      </c>
      <c r="AF214" s="586">
        <f t="shared" si="165"/>
        <v>0</v>
      </c>
    </row>
    <row r="215" spans="1:32" ht="12" customHeight="1" outlineLevel="2">
      <c r="B215" s="145"/>
      <c r="C215" s="322" t="s">
        <v>984</v>
      </c>
      <c r="D215" s="95"/>
      <c r="E215" s="95"/>
      <c r="F215" s="95"/>
      <c r="G215" s="95"/>
      <c r="H215" s="198">
        <f t="shared" si="159"/>
        <v>0</v>
      </c>
      <c r="I215" s="95"/>
      <c r="J215" s="95"/>
      <c r="K215" s="95"/>
      <c r="L215" s="95"/>
      <c r="M215" s="95"/>
      <c r="N215" s="95"/>
      <c r="O215" s="202">
        <f t="shared" si="160"/>
        <v>0</v>
      </c>
      <c r="P215" s="95"/>
      <c r="Q215" s="95"/>
      <c r="R215" s="95"/>
      <c r="S215" s="95"/>
      <c r="T215" s="95"/>
      <c r="U215" s="95"/>
      <c r="V215" s="201">
        <f t="shared" si="161"/>
        <v>0</v>
      </c>
      <c r="W215" s="200">
        <f t="shared" si="162"/>
        <v>0</v>
      </c>
      <c r="X215" s="586">
        <f t="shared" si="149"/>
        <v>0</v>
      </c>
      <c r="Y215" s="95"/>
      <c r="Z215" s="95"/>
      <c r="AA215" s="200">
        <f t="shared" si="163"/>
        <v>0</v>
      </c>
      <c r="AB215" s="586">
        <f t="shared" si="150"/>
        <v>0</v>
      </c>
      <c r="AC215" s="95"/>
      <c r="AD215" s="95"/>
      <c r="AE215" s="200">
        <f t="shared" si="164"/>
        <v>0</v>
      </c>
      <c r="AF215" s="586">
        <f t="shared" si="165"/>
        <v>0</v>
      </c>
    </row>
    <row r="216" spans="1:32" ht="12" customHeight="1" outlineLevel="2">
      <c r="B216" s="145"/>
      <c r="C216" s="322" t="s">
        <v>1710</v>
      </c>
      <c r="D216" s="95"/>
      <c r="E216" s="95"/>
      <c r="F216" s="95"/>
      <c r="G216" s="95"/>
      <c r="H216" s="198">
        <f t="shared" si="159"/>
        <v>0</v>
      </c>
      <c r="I216" s="95"/>
      <c r="J216" s="95"/>
      <c r="K216" s="95"/>
      <c r="L216" s="95"/>
      <c r="M216" s="95"/>
      <c r="N216" s="95"/>
      <c r="O216" s="202">
        <f t="shared" si="160"/>
        <v>0</v>
      </c>
      <c r="P216" s="95"/>
      <c r="Q216" s="95"/>
      <c r="R216" s="95"/>
      <c r="S216" s="95"/>
      <c r="T216" s="95"/>
      <c r="U216" s="95"/>
      <c r="V216" s="201">
        <f t="shared" si="161"/>
        <v>0</v>
      </c>
      <c r="W216" s="200">
        <f t="shared" si="162"/>
        <v>0</v>
      </c>
      <c r="X216" s="586">
        <f t="shared" si="149"/>
        <v>0</v>
      </c>
      <c r="Y216" s="95"/>
      <c r="Z216" s="95"/>
      <c r="AA216" s="200">
        <f t="shared" si="163"/>
        <v>0</v>
      </c>
      <c r="AB216" s="586">
        <f t="shared" si="150"/>
        <v>0</v>
      </c>
      <c r="AC216" s="95"/>
      <c r="AD216" s="95"/>
      <c r="AE216" s="200">
        <f t="shared" si="164"/>
        <v>0</v>
      </c>
      <c r="AF216" s="586">
        <f t="shared" si="165"/>
        <v>0</v>
      </c>
    </row>
    <row r="217" spans="1:32" ht="12" customHeight="1" outlineLevel="2">
      <c r="B217" s="145"/>
      <c r="C217" s="322" t="s">
        <v>973</v>
      </c>
      <c r="D217" s="95"/>
      <c r="E217" s="95"/>
      <c r="F217" s="95"/>
      <c r="G217" s="95"/>
      <c r="H217" s="198">
        <f t="shared" si="159"/>
        <v>0</v>
      </c>
      <c r="I217" s="95"/>
      <c r="J217" s="95"/>
      <c r="K217" s="95"/>
      <c r="L217" s="95"/>
      <c r="M217" s="95"/>
      <c r="N217" s="95"/>
      <c r="O217" s="202">
        <f t="shared" si="160"/>
        <v>0</v>
      </c>
      <c r="P217" s="95"/>
      <c r="Q217" s="95"/>
      <c r="R217" s="95"/>
      <c r="S217" s="95"/>
      <c r="T217" s="95"/>
      <c r="U217" s="95"/>
      <c r="V217" s="201">
        <f t="shared" si="161"/>
        <v>0</v>
      </c>
      <c r="W217" s="200">
        <f t="shared" si="162"/>
        <v>0</v>
      </c>
      <c r="X217" s="586">
        <f t="shared" si="149"/>
        <v>0</v>
      </c>
      <c r="Y217" s="95"/>
      <c r="Z217" s="95"/>
      <c r="AA217" s="200">
        <f t="shared" si="163"/>
        <v>0</v>
      </c>
      <c r="AB217" s="586">
        <f t="shared" si="150"/>
        <v>0</v>
      </c>
      <c r="AC217" s="95"/>
      <c r="AD217" s="95"/>
      <c r="AE217" s="200">
        <f t="shared" si="164"/>
        <v>0</v>
      </c>
      <c r="AF217" s="586">
        <f t="shared" si="165"/>
        <v>0</v>
      </c>
    </row>
    <row r="218" spans="1:32" ht="12" customHeight="1" outlineLevel="2">
      <c r="B218" s="145"/>
      <c r="C218" s="322" t="s">
        <v>1048</v>
      </c>
      <c r="D218" s="95"/>
      <c r="E218" s="95"/>
      <c r="F218" s="95"/>
      <c r="G218" s="95"/>
      <c r="H218" s="198">
        <f t="shared" si="159"/>
        <v>0</v>
      </c>
      <c r="I218" s="95"/>
      <c r="J218" s="95"/>
      <c r="K218" s="95"/>
      <c r="L218" s="95"/>
      <c r="M218" s="95"/>
      <c r="N218" s="95"/>
      <c r="O218" s="202">
        <f t="shared" si="160"/>
        <v>0</v>
      </c>
      <c r="P218" s="95"/>
      <c r="Q218" s="95"/>
      <c r="R218" s="95"/>
      <c r="S218" s="95"/>
      <c r="T218" s="95"/>
      <c r="U218" s="95"/>
      <c r="V218" s="201">
        <f t="shared" si="161"/>
        <v>0</v>
      </c>
      <c r="W218" s="200">
        <f t="shared" si="162"/>
        <v>0</v>
      </c>
      <c r="X218" s="586">
        <f t="shared" si="149"/>
        <v>0</v>
      </c>
      <c r="Y218" s="95"/>
      <c r="Z218" s="95"/>
      <c r="AA218" s="200">
        <f t="shared" si="163"/>
        <v>0</v>
      </c>
      <c r="AB218" s="586">
        <f t="shared" si="150"/>
        <v>0</v>
      </c>
      <c r="AC218" s="95"/>
      <c r="AD218" s="95"/>
      <c r="AE218" s="200">
        <f t="shared" si="164"/>
        <v>0</v>
      </c>
      <c r="AF218" s="586">
        <f t="shared" si="165"/>
        <v>0</v>
      </c>
    </row>
    <row r="219" spans="1:32" ht="12" customHeight="1" outlineLevel="2">
      <c r="B219" s="145"/>
      <c r="C219" s="146" t="s">
        <v>986</v>
      </c>
      <c r="D219" s="95"/>
      <c r="E219" s="95"/>
      <c r="F219" s="95"/>
      <c r="G219" s="95"/>
      <c r="H219" s="198">
        <f t="shared" si="159"/>
        <v>0</v>
      </c>
      <c r="I219" s="95"/>
      <c r="J219" s="95"/>
      <c r="K219" s="95"/>
      <c r="L219" s="95"/>
      <c r="M219" s="95"/>
      <c r="N219" s="95"/>
      <c r="O219" s="202">
        <f t="shared" si="160"/>
        <v>0</v>
      </c>
      <c r="P219" s="95"/>
      <c r="Q219" s="95"/>
      <c r="R219" s="95"/>
      <c r="S219" s="95"/>
      <c r="T219" s="95"/>
      <c r="U219" s="95"/>
      <c r="V219" s="201">
        <f t="shared" si="161"/>
        <v>0</v>
      </c>
      <c r="W219" s="200">
        <f t="shared" si="162"/>
        <v>0</v>
      </c>
      <c r="X219" s="586">
        <f t="shared" si="149"/>
        <v>0</v>
      </c>
      <c r="Y219" s="95"/>
      <c r="Z219" s="95"/>
      <c r="AA219" s="200">
        <f t="shared" si="163"/>
        <v>0</v>
      </c>
      <c r="AB219" s="586">
        <f t="shared" si="150"/>
        <v>0</v>
      </c>
      <c r="AC219" s="95"/>
      <c r="AD219" s="95"/>
      <c r="AE219" s="200">
        <f t="shared" si="164"/>
        <v>0</v>
      </c>
      <c r="AF219" s="586">
        <f t="shared" si="165"/>
        <v>0</v>
      </c>
    </row>
    <row r="220" spans="1:32" ht="12" customHeight="1" outlineLevel="2">
      <c r="B220" s="145"/>
      <c r="C220" s="146" t="s">
        <v>840</v>
      </c>
      <c r="D220" s="95"/>
      <c r="E220" s="95"/>
      <c r="F220" s="95"/>
      <c r="G220" s="95"/>
      <c r="H220" s="198">
        <f t="shared" si="159"/>
        <v>0</v>
      </c>
      <c r="I220" s="95"/>
      <c r="J220" s="95"/>
      <c r="K220" s="95"/>
      <c r="L220" s="95"/>
      <c r="M220" s="95"/>
      <c r="N220" s="95"/>
      <c r="O220" s="202">
        <f t="shared" si="160"/>
        <v>0</v>
      </c>
      <c r="P220" s="95"/>
      <c r="Q220" s="95"/>
      <c r="R220" s="95"/>
      <c r="S220" s="95"/>
      <c r="T220" s="95"/>
      <c r="U220" s="95"/>
      <c r="V220" s="201">
        <f t="shared" si="161"/>
        <v>0</v>
      </c>
      <c r="W220" s="200">
        <f t="shared" si="162"/>
        <v>0</v>
      </c>
      <c r="X220" s="586">
        <f t="shared" si="149"/>
        <v>0</v>
      </c>
      <c r="Y220" s="95"/>
      <c r="Z220" s="95"/>
      <c r="AA220" s="200">
        <f t="shared" si="163"/>
        <v>0</v>
      </c>
      <c r="AB220" s="586">
        <f t="shared" si="150"/>
        <v>0</v>
      </c>
      <c r="AC220" s="95"/>
      <c r="AD220" s="95"/>
      <c r="AE220" s="200">
        <f t="shared" si="164"/>
        <v>0</v>
      </c>
      <c r="AF220" s="586">
        <f t="shared" si="165"/>
        <v>0</v>
      </c>
    </row>
    <row r="221" spans="1:32" s="144" customFormat="1" ht="13.5" customHeight="1" outlineLevel="1">
      <c r="A221" s="129"/>
      <c r="B221" s="142" t="s">
        <v>1711</v>
      </c>
      <c r="C221" s="143" t="s">
        <v>1712</v>
      </c>
      <c r="D221" s="198">
        <f>SUM(D222:D224)</f>
        <v>0</v>
      </c>
      <c r="E221" s="198">
        <f t="shared" ref="E221:W221" si="166">SUM(E222:E224)</f>
        <v>0</v>
      </c>
      <c r="F221" s="198">
        <f t="shared" si="166"/>
        <v>0</v>
      </c>
      <c r="G221" s="198">
        <f t="shared" si="166"/>
        <v>0</v>
      </c>
      <c r="H221" s="198">
        <f t="shared" si="166"/>
        <v>0</v>
      </c>
      <c r="I221" s="198">
        <f t="shared" si="166"/>
        <v>0</v>
      </c>
      <c r="J221" s="198">
        <f t="shared" si="166"/>
        <v>0</v>
      </c>
      <c r="K221" s="198">
        <f t="shared" si="166"/>
        <v>0</v>
      </c>
      <c r="L221" s="198">
        <f t="shared" si="166"/>
        <v>0</v>
      </c>
      <c r="M221" s="198">
        <f t="shared" si="166"/>
        <v>0</v>
      </c>
      <c r="N221" s="198">
        <f t="shared" si="166"/>
        <v>0</v>
      </c>
      <c r="O221" s="198">
        <f t="shared" si="166"/>
        <v>0</v>
      </c>
      <c r="P221" s="198">
        <f t="shared" si="166"/>
        <v>0</v>
      </c>
      <c r="Q221" s="198">
        <f t="shared" si="166"/>
        <v>0</v>
      </c>
      <c r="R221" s="198">
        <f t="shared" si="166"/>
        <v>0</v>
      </c>
      <c r="S221" s="198">
        <f t="shared" si="166"/>
        <v>0</v>
      </c>
      <c r="T221" s="198">
        <f t="shared" si="166"/>
        <v>0</v>
      </c>
      <c r="U221" s="198">
        <f t="shared" si="166"/>
        <v>0</v>
      </c>
      <c r="V221" s="198">
        <f t="shared" si="166"/>
        <v>0</v>
      </c>
      <c r="W221" s="198">
        <f t="shared" si="166"/>
        <v>0</v>
      </c>
      <c r="X221" s="585">
        <f t="shared" si="149"/>
        <v>0</v>
      </c>
      <c r="Y221" s="198">
        <f>SUM(Y222:Y224)</f>
        <v>0</v>
      </c>
      <c r="Z221" s="198">
        <f>SUM(Z222:Z224)</f>
        <v>0</v>
      </c>
      <c r="AA221" s="198">
        <f>SUM(AA222:AA224)</f>
        <v>0</v>
      </c>
      <c r="AB221" s="585">
        <f t="shared" si="150"/>
        <v>0</v>
      </c>
      <c r="AC221" s="198">
        <f>SUM(AC222:AC224)</f>
        <v>0</v>
      </c>
      <c r="AD221" s="198">
        <f>SUM(AD222:AD224)</f>
        <v>0</v>
      </c>
      <c r="AE221" s="198">
        <f>SUM(AE222:AE224)</f>
        <v>0</v>
      </c>
      <c r="AF221" s="585">
        <f t="shared" si="165"/>
        <v>0</v>
      </c>
    </row>
    <row r="222" spans="1:32" ht="12" customHeight="1" outlineLevel="2">
      <c r="B222" s="145"/>
      <c r="C222" s="146" t="s">
        <v>1713</v>
      </c>
      <c r="D222" s="95"/>
      <c r="E222" s="95"/>
      <c r="F222" s="95"/>
      <c r="G222" s="95"/>
      <c r="H222" s="198">
        <f>SUM(D222:G222)</f>
        <v>0</v>
      </c>
      <c r="I222" s="95"/>
      <c r="J222" s="95"/>
      <c r="K222" s="95"/>
      <c r="L222" s="95"/>
      <c r="M222" s="95"/>
      <c r="N222" s="95"/>
      <c r="O222" s="202">
        <f>SUM(I222:N222)</f>
        <v>0</v>
      </c>
      <c r="P222" s="95"/>
      <c r="Q222" s="95"/>
      <c r="R222" s="95"/>
      <c r="S222" s="95"/>
      <c r="T222" s="95"/>
      <c r="U222" s="95"/>
      <c r="V222" s="201">
        <f>SUM(P222:U222)</f>
        <v>0</v>
      </c>
      <c r="W222" s="200">
        <f>O222+V222</f>
        <v>0</v>
      </c>
      <c r="X222" s="586">
        <f t="shared" si="149"/>
        <v>0</v>
      </c>
      <c r="Y222" s="95"/>
      <c r="Z222" s="95"/>
      <c r="AA222" s="200">
        <f>Y222+Z222</f>
        <v>0</v>
      </c>
      <c r="AB222" s="586">
        <f t="shared" si="150"/>
        <v>0</v>
      </c>
      <c r="AC222" s="95"/>
      <c r="AD222" s="95"/>
      <c r="AE222" s="200">
        <f>AC222+AD222</f>
        <v>0</v>
      </c>
      <c r="AF222" s="586">
        <f t="shared" si="165"/>
        <v>0</v>
      </c>
    </row>
    <row r="223" spans="1:32" ht="12" customHeight="1" outlineLevel="2">
      <c r="B223" s="405" t="s">
        <v>1703</v>
      </c>
      <c r="C223" s="146" t="s">
        <v>1714</v>
      </c>
      <c r="D223" s="95"/>
      <c r="E223" s="95"/>
      <c r="F223" s="95"/>
      <c r="G223" s="95"/>
      <c r="H223" s="198">
        <f>SUM(D223:G223)</f>
        <v>0</v>
      </c>
      <c r="I223" s="95"/>
      <c r="J223" s="95"/>
      <c r="K223" s="95"/>
      <c r="L223" s="95"/>
      <c r="M223" s="95"/>
      <c r="N223" s="95"/>
      <c r="O223" s="202">
        <f>SUM(I223:N223)</f>
        <v>0</v>
      </c>
      <c r="P223" s="95"/>
      <c r="Q223" s="95"/>
      <c r="R223" s="95"/>
      <c r="S223" s="95"/>
      <c r="T223" s="95"/>
      <c r="U223" s="95"/>
      <c r="V223" s="201">
        <f>SUM(P223:U223)</f>
        <v>0</v>
      </c>
      <c r="W223" s="200">
        <f>O223+V223</f>
        <v>0</v>
      </c>
      <c r="X223" s="586">
        <f t="shared" si="149"/>
        <v>0</v>
      </c>
      <c r="Y223" s="95"/>
      <c r="Z223" s="95"/>
      <c r="AA223" s="200">
        <f>Y223+Z223</f>
        <v>0</v>
      </c>
      <c r="AB223" s="586">
        <f t="shared" si="150"/>
        <v>0</v>
      </c>
      <c r="AC223" s="95"/>
      <c r="AD223" s="95"/>
      <c r="AE223" s="200">
        <f>AC223+AD223</f>
        <v>0</v>
      </c>
      <c r="AF223" s="586">
        <f t="shared" si="165"/>
        <v>0</v>
      </c>
    </row>
    <row r="224" spans="1:32" ht="12" customHeight="1" outlineLevel="2">
      <c r="B224" s="145"/>
      <c r="C224" s="146" t="s">
        <v>840</v>
      </c>
      <c r="D224" s="95"/>
      <c r="E224" s="95"/>
      <c r="F224" s="95"/>
      <c r="G224" s="95"/>
      <c r="H224" s="198">
        <f>SUM(D224:G224)</f>
        <v>0</v>
      </c>
      <c r="I224" s="95"/>
      <c r="J224" s="95"/>
      <c r="K224" s="95"/>
      <c r="L224" s="95"/>
      <c r="M224" s="95"/>
      <c r="N224" s="95"/>
      <c r="O224" s="202">
        <f>SUM(I224:N224)</f>
        <v>0</v>
      </c>
      <c r="P224" s="95"/>
      <c r="Q224" s="95"/>
      <c r="R224" s="95"/>
      <c r="S224" s="95"/>
      <c r="T224" s="95"/>
      <c r="U224" s="95"/>
      <c r="V224" s="201">
        <f>SUM(P224:U224)</f>
        <v>0</v>
      </c>
      <c r="W224" s="200">
        <f>O224+V224</f>
        <v>0</v>
      </c>
      <c r="X224" s="586">
        <f t="shared" si="149"/>
        <v>0</v>
      </c>
      <c r="Y224" s="95"/>
      <c r="Z224" s="95"/>
      <c r="AA224" s="200">
        <f>Y224+Z224</f>
        <v>0</v>
      </c>
      <c r="AB224" s="586">
        <f t="shared" si="150"/>
        <v>0</v>
      </c>
      <c r="AC224" s="95"/>
      <c r="AD224" s="95"/>
      <c r="AE224" s="200">
        <f>AC224+AD224</f>
        <v>0</v>
      </c>
      <c r="AF224" s="586">
        <f t="shared" si="165"/>
        <v>0</v>
      </c>
    </row>
    <row r="225" spans="1:32" ht="12" customHeight="1" outlineLevel="1">
      <c r="B225" s="319" t="s">
        <v>988</v>
      </c>
      <c r="C225" s="320" t="s">
        <v>1715</v>
      </c>
      <c r="D225" s="198">
        <f>SUM(D226:D229)</f>
        <v>0</v>
      </c>
      <c r="E225" s="198">
        <f t="shared" ref="E225:W225" si="167">SUM(E226:E229)</f>
        <v>0</v>
      </c>
      <c r="F225" s="198">
        <f t="shared" si="167"/>
        <v>0</v>
      </c>
      <c r="G225" s="198">
        <f t="shared" si="167"/>
        <v>0</v>
      </c>
      <c r="H225" s="198">
        <f t="shared" si="167"/>
        <v>0</v>
      </c>
      <c r="I225" s="198">
        <f t="shared" si="167"/>
        <v>0</v>
      </c>
      <c r="J225" s="198">
        <f t="shared" si="167"/>
        <v>0</v>
      </c>
      <c r="K225" s="198">
        <f t="shared" si="167"/>
        <v>0</v>
      </c>
      <c r="L225" s="198">
        <f t="shared" si="167"/>
        <v>0</v>
      </c>
      <c r="M225" s="198">
        <f t="shared" si="167"/>
        <v>0</v>
      </c>
      <c r="N225" s="198">
        <f t="shared" si="167"/>
        <v>0</v>
      </c>
      <c r="O225" s="198">
        <f t="shared" si="167"/>
        <v>0</v>
      </c>
      <c r="P225" s="198">
        <f t="shared" si="167"/>
        <v>0</v>
      </c>
      <c r="Q225" s="198">
        <f t="shared" si="167"/>
        <v>0</v>
      </c>
      <c r="R225" s="198">
        <f t="shared" si="167"/>
        <v>0</v>
      </c>
      <c r="S225" s="198">
        <f t="shared" si="167"/>
        <v>0</v>
      </c>
      <c r="T225" s="198">
        <f t="shared" si="167"/>
        <v>0</v>
      </c>
      <c r="U225" s="198">
        <f t="shared" si="167"/>
        <v>0</v>
      </c>
      <c r="V225" s="198">
        <f t="shared" si="167"/>
        <v>0</v>
      </c>
      <c r="W225" s="198">
        <f t="shared" si="167"/>
        <v>0</v>
      </c>
      <c r="X225" s="585">
        <f t="shared" si="149"/>
        <v>0</v>
      </c>
      <c r="Y225" s="198">
        <f>SUM(Y226:Y229)</f>
        <v>0</v>
      </c>
      <c r="Z225" s="198">
        <f>SUM(Z226:Z229)</f>
        <v>0</v>
      </c>
      <c r="AA225" s="198">
        <f>SUM(AA226:AA229)</f>
        <v>0</v>
      </c>
      <c r="AB225" s="585">
        <f t="shared" si="150"/>
        <v>0</v>
      </c>
      <c r="AC225" s="198">
        <f>SUM(AC226:AC229)</f>
        <v>0</v>
      </c>
      <c r="AD225" s="198">
        <f>SUM(AD226:AD229)</f>
        <v>0</v>
      </c>
      <c r="AE225" s="198">
        <f>SUM(AE226:AE229)</f>
        <v>0</v>
      </c>
      <c r="AF225" s="585">
        <f t="shared" si="165"/>
        <v>0</v>
      </c>
    </row>
    <row r="226" spans="1:32" ht="12" customHeight="1" outlineLevel="2">
      <c r="B226" s="321"/>
      <c r="C226" s="322" t="s">
        <v>1716</v>
      </c>
      <c r="D226" s="95"/>
      <c r="E226" s="95"/>
      <c r="F226" s="95"/>
      <c r="G226" s="95"/>
      <c r="H226" s="198">
        <f>SUM(D226:G226)</f>
        <v>0</v>
      </c>
      <c r="I226" s="95"/>
      <c r="J226" s="95"/>
      <c r="K226" s="95"/>
      <c r="L226" s="95"/>
      <c r="M226" s="95"/>
      <c r="N226" s="95"/>
      <c r="O226" s="202">
        <f>SUM(I226:N226)</f>
        <v>0</v>
      </c>
      <c r="P226" s="95"/>
      <c r="Q226" s="95"/>
      <c r="R226" s="95"/>
      <c r="S226" s="95"/>
      <c r="T226" s="95"/>
      <c r="U226" s="95"/>
      <c r="V226" s="201">
        <f>SUM(P226:U226)</f>
        <v>0</v>
      </c>
      <c r="W226" s="200">
        <f>O226+V226</f>
        <v>0</v>
      </c>
      <c r="X226" s="586">
        <f t="shared" si="149"/>
        <v>0</v>
      </c>
      <c r="Y226" s="95"/>
      <c r="Z226" s="95"/>
      <c r="AA226" s="200">
        <f>Y226+Z226</f>
        <v>0</v>
      </c>
      <c r="AB226" s="586">
        <f t="shared" si="150"/>
        <v>0</v>
      </c>
      <c r="AC226" s="95"/>
      <c r="AD226" s="95"/>
      <c r="AE226" s="200">
        <f>AC226+AD226</f>
        <v>0</v>
      </c>
      <c r="AF226" s="586">
        <f t="shared" si="165"/>
        <v>0</v>
      </c>
    </row>
    <row r="227" spans="1:32" s="144" customFormat="1" ht="13.5" customHeight="1" outlineLevel="2">
      <c r="A227" s="129"/>
      <c r="B227" s="321"/>
      <c r="C227" s="322" t="s">
        <v>1717</v>
      </c>
      <c r="D227" s="95"/>
      <c r="E227" s="95"/>
      <c r="F227" s="95"/>
      <c r="G227" s="95"/>
      <c r="H227" s="198">
        <f>SUM(D227:G227)</f>
        <v>0</v>
      </c>
      <c r="I227" s="95"/>
      <c r="J227" s="95"/>
      <c r="K227" s="95"/>
      <c r="L227" s="95"/>
      <c r="M227" s="95"/>
      <c r="N227" s="95"/>
      <c r="O227" s="202">
        <f>SUM(I227:N227)</f>
        <v>0</v>
      </c>
      <c r="P227" s="95"/>
      <c r="Q227" s="95"/>
      <c r="R227" s="95"/>
      <c r="S227" s="95"/>
      <c r="T227" s="95"/>
      <c r="U227" s="95"/>
      <c r="V227" s="201">
        <f>SUM(P227:U227)</f>
        <v>0</v>
      </c>
      <c r="W227" s="200">
        <f>O227+V227</f>
        <v>0</v>
      </c>
      <c r="X227" s="586">
        <f t="shared" si="149"/>
        <v>0</v>
      </c>
      <c r="Y227" s="95"/>
      <c r="Z227" s="95"/>
      <c r="AA227" s="200">
        <f>Y227+Z227</f>
        <v>0</v>
      </c>
      <c r="AB227" s="586">
        <f t="shared" si="150"/>
        <v>0</v>
      </c>
      <c r="AC227" s="95"/>
      <c r="AD227" s="95"/>
      <c r="AE227" s="200">
        <f>AC227+AD227</f>
        <v>0</v>
      </c>
      <c r="AF227" s="586">
        <f t="shared" si="165"/>
        <v>0</v>
      </c>
    </row>
    <row r="228" spans="1:32" ht="12" customHeight="1" outlineLevel="2">
      <c r="B228" s="321"/>
      <c r="C228" s="322" t="s">
        <v>1718</v>
      </c>
      <c r="D228" s="95"/>
      <c r="E228" s="95"/>
      <c r="F228" s="95"/>
      <c r="G228" s="95"/>
      <c r="H228" s="198">
        <f>SUM(D228:G228)</f>
        <v>0</v>
      </c>
      <c r="I228" s="95"/>
      <c r="J228" s="95"/>
      <c r="K228" s="95"/>
      <c r="L228" s="95"/>
      <c r="M228" s="95"/>
      <c r="N228" s="95"/>
      <c r="O228" s="202">
        <f>SUM(I228:N228)</f>
        <v>0</v>
      </c>
      <c r="P228" s="95"/>
      <c r="Q228" s="95"/>
      <c r="R228" s="95"/>
      <c r="S228" s="95"/>
      <c r="T228" s="95"/>
      <c r="U228" s="95"/>
      <c r="V228" s="201">
        <f>SUM(P228:U228)</f>
        <v>0</v>
      </c>
      <c r="W228" s="200">
        <f>O228+V228</f>
        <v>0</v>
      </c>
      <c r="X228" s="586">
        <f t="shared" si="149"/>
        <v>0</v>
      </c>
      <c r="Y228" s="95"/>
      <c r="Z228" s="95"/>
      <c r="AA228" s="200">
        <f>Y228+Z228</f>
        <v>0</v>
      </c>
      <c r="AB228" s="586">
        <f t="shared" si="150"/>
        <v>0</v>
      </c>
      <c r="AC228" s="95"/>
      <c r="AD228" s="95"/>
      <c r="AE228" s="200">
        <f>AC228+AD228</f>
        <v>0</v>
      </c>
      <c r="AF228" s="586">
        <f t="shared" si="165"/>
        <v>0</v>
      </c>
    </row>
    <row r="229" spans="1:32" ht="12" customHeight="1" outlineLevel="2">
      <c r="B229" s="321"/>
      <c r="C229" s="322" t="s">
        <v>1700</v>
      </c>
      <c r="D229" s="95"/>
      <c r="E229" s="95"/>
      <c r="F229" s="95"/>
      <c r="G229" s="95"/>
      <c r="H229" s="198">
        <f>SUM(D229:G229)</f>
        <v>0</v>
      </c>
      <c r="I229" s="95"/>
      <c r="J229" s="95"/>
      <c r="K229" s="95"/>
      <c r="L229" s="95"/>
      <c r="M229" s="95"/>
      <c r="N229" s="95"/>
      <c r="O229" s="202">
        <f>SUM(I229:N229)</f>
        <v>0</v>
      </c>
      <c r="P229" s="95"/>
      <c r="Q229" s="95"/>
      <c r="R229" s="95"/>
      <c r="S229" s="95"/>
      <c r="T229" s="95"/>
      <c r="U229" s="95"/>
      <c r="V229" s="201">
        <f>SUM(P229:U229)</f>
        <v>0</v>
      </c>
      <c r="W229" s="200">
        <f>O229+V229</f>
        <v>0</v>
      </c>
      <c r="X229" s="586">
        <f t="shared" si="149"/>
        <v>0</v>
      </c>
      <c r="Y229" s="95"/>
      <c r="Z229" s="95"/>
      <c r="AA229" s="200">
        <f>Y229+Z229</f>
        <v>0</v>
      </c>
      <c r="AB229" s="586">
        <f t="shared" si="150"/>
        <v>0</v>
      </c>
      <c r="AC229" s="95"/>
      <c r="AD229" s="95"/>
      <c r="AE229" s="200">
        <f>AC229+AD229</f>
        <v>0</v>
      </c>
      <c r="AF229" s="586">
        <f t="shared" si="165"/>
        <v>0</v>
      </c>
    </row>
    <row r="230" spans="1:32" ht="12" customHeight="1" outlineLevel="1">
      <c r="B230" s="142" t="s">
        <v>989</v>
      </c>
      <c r="C230" s="143" t="s">
        <v>1719</v>
      </c>
      <c r="D230" s="198">
        <f>SUM(D231:D235)</f>
        <v>0</v>
      </c>
      <c r="E230" s="198">
        <f t="shared" ref="E230:W230" si="168">SUM(E231:E235)</f>
        <v>0</v>
      </c>
      <c r="F230" s="198">
        <f t="shared" si="168"/>
        <v>0</v>
      </c>
      <c r="G230" s="198">
        <f t="shared" si="168"/>
        <v>0</v>
      </c>
      <c r="H230" s="198">
        <f t="shared" si="168"/>
        <v>0</v>
      </c>
      <c r="I230" s="198">
        <f t="shared" si="168"/>
        <v>0</v>
      </c>
      <c r="J230" s="198">
        <f t="shared" si="168"/>
        <v>0</v>
      </c>
      <c r="K230" s="198">
        <f t="shared" si="168"/>
        <v>0</v>
      </c>
      <c r="L230" s="198">
        <f t="shared" si="168"/>
        <v>0</v>
      </c>
      <c r="M230" s="198">
        <f t="shared" si="168"/>
        <v>0</v>
      </c>
      <c r="N230" s="198">
        <f t="shared" si="168"/>
        <v>0</v>
      </c>
      <c r="O230" s="198">
        <f t="shared" si="168"/>
        <v>0</v>
      </c>
      <c r="P230" s="198">
        <f t="shared" si="168"/>
        <v>0</v>
      </c>
      <c r="Q230" s="198">
        <f t="shared" si="168"/>
        <v>0</v>
      </c>
      <c r="R230" s="198">
        <f t="shared" si="168"/>
        <v>0</v>
      </c>
      <c r="S230" s="198">
        <f t="shared" si="168"/>
        <v>0</v>
      </c>
      <c r="T230" s="198">
        <f t="shared" si="168"/>
        <v>0</v>
      </c>
      <c r="U230" s="198">
        <f t="shared" si="168"/>
        <v>0</v>
      </c>
      <c r="V230" s="198">
        <f t="shared" si="168"/>
        <v>0</v>
      </c>
      <c r="W230" s="198">
        <f t="shared" si="168"/>
        <v>0</v>
      </c>
      <c r="X230" s="585">
        <f t="shared" si="149"/>
        <v>0</v>
      </c>
      <c r="Y230" s="198">
        <f>SUM(Y231:Y235)</f>
        <v>0</v>
      </c>
      <c r="Z230" s="198">
        <f>SUM(Z231:Z235)</f>
        <v>0</v>
      </c>
      <c r="AA230" s="198">
        <f>SUM(AA231:AA235)</f>
        <v>0</v>
      </c>
      <c r="AB230" s="585">
        <f t="shared" si="150"/>
        <v>0</v>
      </c>
      <c r="AC230" s="198">
        <f>SUM(AC231:AC235)</f>
        <v>0</v>
      </c>
      <c r="AD230" s="198">
        <f>SUM(AD231:AD235)</f>
        <v>0</v>
      </c>
      <c r="AE230" s="198">
        <f>SUM(AE231:AE235)</f>
        <v>0</v>
      </c>
      <c r="AF230" s="585">
        <f t="shared" si="165"/>
        <v>0</v>
      </c>
    </row>
    <row r="231" spans="1:32" ht="12" customHeight="1" outlineLevel="2">
      <c r="B231" s="145"/>
      <c r="C231" s="248" t="s">
        <v>717</v>
      </c>
      <c r="D231" s="95"/>
      <c r="E231" s="95"/>
      <c r="F231" s="95"/>
      <c r="G231" s="95"/>
      <c r="H231" s="198">
        <f>SUM(D231:G231)</f>
        <v>0</v>
      </c>
      <c r="I231" s="95"/>
      <c r="J231" s="95"/>
      <c r="K231" s="95"/>
      <c r="L231" s="95"/>
      <c r="M231" s="95"/>
      <c r="N231" s="95"/>
      <c r="O231" s="202">
        <f>SUM(I231:N231)</f>
        <v>0</v>
      </c>
      <c r="P231" s="95"/>
      <c r="Q231" s="95"/>
      <c r="R231" s="95"/>
      <c r="S231" s="95"/>
      <c r="T231" s="95"/>
      <c r="U231" s="95"/>
      <c r="V231" s="201">
        <f>SUM(P231:U231)</f>
        <v>0</v>
      </c>
      <c r="W231" s="200">
        <f>O231+V231</f>
        <v>0</v>
      </c>
      <c r="X231" s="586">
        <f t="shared" si="149"/>
        <v>0</v>
      </c>
      <c r="Y231" s="95"/>
      <c r="Z231" s="95"/>
      <c r="AA231" s="200">
        <f>Y231+Z231</f>
        <v>0</v>
      </c>
      <c r="AB231" s="586">
        <f t="shared" si="150"/>
        <v>0</v>
      </c>
      <c r="AC231" s="95"/>
      <c r="AD231" s="95"/>
      <c r="AE231" s="200">
        <f>AC231+AD231</f>
        <v>0</v>
      </c>
      <c r="AF231" s="586">
        <f t="shared" si="165"/>
        <v>0</v>
      </c>
    </row>
    <row r="232" spans="1:32" ht="12" customHeight="1" outlineLevel="2">
      <c r="B232" s="145"/>
      <c r="C232" s="146" t="s">
        <v>1720</v>
      </c>
      <c r="D232" s="95"/>
      <c r="E232" s="95"/>
      <c r="F232" s="95"/>
      <c r="G232" s="95"/>
      <c r="H232" s="198">
        <f>SUM(D232:G232)</f>
        <v>0</v>
      </c>
      <c r="I232" s="95"/>
      <c r="J232" s="95"/>
      <c r="K232" s="95"/>
      <c r="L232" s="95"/>
      <c r="M232" s="95"/>
      <c r="N232" s="95"/>
      <c r="O232" s="202">
        <f>SUM(I232:N232)</f>
        <v>0</v>
      </c>
      <c r="P232" s="95"/>
      <c r="Q232" s="95"/>
      <c r="R232" s="95"/>
      <c r="S232" s="95"/>
      <c r="T232" s="95"/>
      <c r="U232" s="95"/>
      <c r="V232" s="201">
        <f>SUM(P232:U232)</f>
        <v>0</v>
      </c>
      <c r="W232" s="200">
        <f>O232+V232</f>
        <v>0</v>
      </c>
      <c r="X232" s="586">
        <f t="shared" si="149"/>
        <v>0</v>
      </c>
      <c r="Y232" s="95"/>
      <c r="Z232" s="95"/>
      <c r="AA232" s="200">
        <f>Y232+Z232</f>
        <v>0</v>
      </c>
      <c r="AB232" s="586">
        <f t="shared" si="150"/>
        <v>0</v>
      </c>
      <c r="AC232" s="95"/>
      <c r="AD232" s="95"/>
      <c r="AE232" s="200">
        <f>AC232+AD232</f>
        <v>0</v>
      </c>
      <c r="AF232" s="586">
        <f t="shared" si="165"/>
        <v>0</v>
      </c>
    </row>
    <row r="233" spans="1:32" ht="11.25" customHeight="1" outlineLevel="2">
      <c r="B233" s="145"/>
      <c r="C233" s="248" t="s">
        <v>1721</v>
      </c>
      <c r="D233" s="95"/>
      <c r="E233" s="95"/>
      <c r="F233" s="95"/>
      <c r="G233" s="95"/>
      <c r="H233" s="198">
        <f>SUM(D233:G233)</f>
        <v>0</v>
      </c>
      <c r="I233" s="95"/>
      <c r="J233" s="95"/>
      <c r="K233" s="95"/>
      <c r="L233" s="95"/>
      <c r="M233" s="95"/>
      <c r="N233" s="95"/>
      <c r="O233" s="202">
        <f>SUM(I233:N233)</f>
        <v>0</v>
      </c>
      <c r="P233" s="95"/>
      <c r="Q233" s="95"/>
      <c r="R233" s="95"/>
      <c r="S233" s="95"/>
      <c r="T233" s="95"/>
      <c r="U233" s="95"/>
      <c r="V233" s="201">
        <f>SUM(P233:U233)</f>
        <v>0</v>
      </c>
      <c r="W233" s="200">
        <f>O233+V233</f>
        <v>0</v>
      </c>
      <c r="X233" s="586">
        <f t="shared" si="149"/>
        <v>0</v>
      </c>
      <c r="Y233" s="95"/>
      <c r="Z233" s="95"/>
      <c r="AA233" s="200">
        <f>Y233+Z233</f>
        <v>0</v>
      </c>
      <c r="AB233" s="586">
        <f t="shared" si="150"/>
        <v>0</v>
      </c>
      <c r="AC233" s="95"/>
      <c r="AD233" s="95"/>
      <c r="AE233" s="200">
        <f>AC233+AD233</f>
        <v>0</v>
      </c>
      <c r="AF233" s="586">
        <f t="shared" si="165"/>
        <v>0</v>
      </c>
    </row>
    <row r="234" spans="1:32" ht="12" customHeight="1" outlineLevel="2">
      <c r="B234" s="145"/>
      <c r="C234" s="146" t="s">
        <v>1722</v>
      </c>
      <c r="D234" s="95"/>
      <c r="E234" s="95"/>
      <c r="F234" s="95"/>
      <c r="G234" s="95"/>
      <c r="H234" s="198">
        <f>SUM(D234:G234)</f>
        <v>0</v>
      </c>
      <c r="I234" s="95"/>
      <c r="J234" s="95"/>
      <c r="K234" s="95"/>
      <c r="L234" s="95"/>
      <c r="M234" s="95"/>
      <c r="N234" s="95"/>
      <c r="O234" s="202">
        <f>SUM(I234:N234)</f>
        <v>0</v>
      </c>
      <c r="P234" s="95"/>
      <c r="Q234" s="95"/>
      <c r="R234" s="95"/>
      <c r="S234" s="95"/>
      <c r="T234" s="95"/>
      <c r="U234" s="95"/>
      <c r="V234" s="201">
        <f>SUM(P234:U234)</f>
        <v>0</v>
      </c>
      <c r="W234" s="200">
        <f>O234+V234</f>
        <v>0</v>
      </c>
      <c r="X234" s="586">
        <f t="shared" si="149"/>
        <v>0</v>
      </c>
      <c r="Y234" s="95"/>
      <c r="Z234" s="95"/>
      <c r="AA234" s="200">
        <f>Y234+Z234</f>
        <v>0</v>
      </c>
      <c r="AB234" s="586">
        <f t="shared" si="150"/>
        <v>0</v>
      </c>
      <c r="AC234" s="95"/>
      <c r="AD234" s="95"/>
      <c r="AE234" s="200">
        <f>AC234+AD234</f>
        <v>0</v>
      </c>
      <c r="AF234" s="586">
        <f t="shared" si="165"/>
        <v>0</v>
      </c>
    </row>
    <row r="235" spans="1:32" ht="12" customHeight="1" outlineLevel="2">
      <c r="B235" s="145"/>
      <c r="C235" s="146" t="s">
        <v>840</v>
      </c>
      <c r="D235" s="95"/>
      <c r="E235" s="95"/>
      <c r="F235" s="95"/>
      <c r="G235" s="95"/>
      <c r="H235" s="198">
        <f>SUM(D235:G235)</f>
        <v>0</v>
      </c>
      <c r="I235" s="95"/>
      <c r="J235" s="95"/>
      <c r="K235" s="95"/>
      <c r="L235" s="95"/>
      <c r="M235" s="95"/>
      <c r="N235" s="95"/>
      <c r="O235" s="202">
        <f>SUM(I235:N235)</f>
        <v>0</v>
      </c>
      <c r="P235" s="95"/>
      <c r="Q235" s="95"/>
      <c r="R235" s="95"/>
      <c r="S235" s="95"/>
      <c r="T235" s="95"/>
      <c r="U235" s="95"/>
      <c r="V235" s="201">
        <f>SUM(P235:U235)</f>
        <v>0</v>
      </c>
      <c r="W235" s="200">
        <f>O235+V235</f>
        <v>0</v>
      </c>
      <c r="X235" s="586">
        <f t="shared" si="149"/>
        <v>0</v>
      </c>
      <c r="Y235" s="95"/>
      <c r="Z235" s="95"/>
      <c r="AA235" s="200">
        <f>Y235+Z235</f>
        <v>0</v>
      </c>
      <c r="AB235" s="586">
        <f t="shared" si="150"/>
        <v>0</v>
      </c>
      <c r="AC235" s="95"/>
      <c r="AD235" s="95"/>
      <c r="AE235" s="200">
        <f>AC235+AD235</f>
        <v>0</v>
      </c>
      <c r="AF235" s="586">
        <f t="shared" si="165"/>
        <v>0</v>
      </c>
    </row>
    <row r="236" spans="1:32" ht="12" customHeight="1" outlineLevel="1">
      <c r="B236" s="147" t="s">
        <v>991</v>
      </c>
      <c r="C236" s="147" t="s">
        <v>1723</v>
      </c>
      <c r="D236" s="198">
        <f>SUM(D237:D239)</f>
        <v>0</v>
      </c>
      <c r="E236" s="198">
        <f t="shared" ref="E236:W236" si="169">SUM(E237:E239)</f>
        <v>0</v>
      </c>
      <c r="F236" s="198">
        <f t="shared" si="169"/>
        <v>0</v>
      </c>
      <c r="G236" s="198">
        <f t="shared" si="169"/>
        <v>0</v>
      </c>
      <c r="H236" s="198">
        <f t="shared" si="169"/>
        <v>0</v>
      </c>
      <c r="I236" s="198">
        <f t="shared" si="169"/>
        <v>0</v>
      </c>
      <c r="J236" s="198">
        <f t="shared" si="169"/>
        <v>0</v>
      </c>
      <c r="K236" s="198">
        <f t="shared" si="169"/>
        <v>0</v>
      </c>
      <c r="L236" s="198">
        <f t="shared" si="169"/>
        <v>0</v>
      </c>
      <c r="M236" s="198">
        <f t="shared" si="169"/>
        <v>0</v>
      </c>
      <c r="N236" s="198">
        <f t="shared" si="169"/>
        <v>0</v>
      </c>
      <c r="O236" s="198">
        <f t="shared" si="169"/>
        <v>0</v>
      </c>
      <c r="P236" s="198">
        <f t="shared" si="169"/>
        <v>0</v>
      </c>
      <c r="Q236" s="198">
        <f t="shared" si="169"/>
        <v>0</v>
      </c>
      <c r="R236" s="198">
        <f t="shared" si="169"/>
        <v>0</v>
      </c>
      <c r="S236" s="198">
        <f t="shared" si="169"/>
        <v>0</v>
      </c>
      <c r="T236" s="198">
        <f t="shared" si="169"/>
        <v>0</v>
      </c>
      <c r="U236" s="198">
        <f t="shared" si="169"/>
        <v>0</v>
      </c>
      <c r="V236" s="198">
        <f t="shared" si="169"/>
        <v>0</v>
      </c>
      <c r="W236" s="198">
        <f t="shared" si="169"/>
        <v>0</v>
      </c>
      <c r="X236" s="585">
        <f t="shared" si="149"/>
        <v>0</v>
      </c>
      <c r="Y236" s="198">
        <f>SUM(Y237:Y239)</f>
        <v>0</v>
      </c>
      <c r="Z236" s="198">
        <f>SUM(Z237:Z239)</f>
        <v>0</v>
      </c>
      <c r="AA236" s="198">
        <f>SUM(AA237:AA239)</f>
        <v>0</v>
      </c>
      <c r="AB236" s="585">
        <f t="shared" si="150"/>
        <v>0</v>
      </c>
      <c r="AC236" s="198">
        <f>SUM(AC237:AC239)</f>
        <v>0</v>
      </c>
      <c r="AD236" s="198">
        <f>SUM(AD237:AD239)</f>
        <v>0</v>
      </c>
      <c r="AE236" s="198">
        <f>SUM(AE237:AE239)</f>
        <v>0</v>
      </c>
      <c r="AF236" s="585">
        <f t="shared" si="165"/>
        <v>0</v>
      </c>
    </row>
    <row r="237" spans="1:32" ht="13.5" customHeight="1" outlineLevel="2">
      <c r="A237" s="177"/>
      <c r="B237" s="145"/>
      <c r="C237" s="146" t="s">
        <v>741</v>
      </c>
      <c r="D237" s="95"/>
      <c r="E237" s="95"/>
      <c r="F237" s="95"/>
      <c r="G237" s="95"/>
      <c r="H237" s="198">
        <f>SUM(D237:G237)</f>
        <v>0</v>
      </c>
      <c r="I237" s="95"/>
      <c r="J237" s="95"/>
      <c r="K237" s="95"/>
      <c r="L237" s="95"/>
      <c r="M237" s="95"/>
      <c r="N237" s="95"/>
      <c r="O237" s="202">
        <f>SUM(I237:N237)</f>
        <v>0</v>
      </c>
      <c r="P237" s="95"/>
      <c r="Q237" s="95"/>
      <c r="R237" s="95"/>
      <c r="S237" s="95"/>
      <c r="T237" s="95"/>
      <c r="U237" s="95"/>
      <c r="V237" s="201">
        <f>SUM(P237:U237)</f>
        <v>0</v>
      </c>
      <c r="W237" s="200">
        <f>O237+V237</f>
        <v>0</v>
      </c>
      <c r="X237" s="586">
        <f t="shared" si="149"/>
        <v>0</v>
      </c>
      <c r="Y237" s="95"/>
      <c r="Z237" s="95"/>
      <c r="AA237" s="200">
        <f>Y237+Z237</f>
        <v>0</v>
      </c>
      <c r="AB237" s="586">
        <f t="shared" si="150"/>
        <v>0</v>
      </c>
      <c r="AC237" s="95"/>
      <c r="AD237" s="95"/>
      <c r="AE237" s="200">
        <f>AC237+AD237</f>
        <v>0</v>
      </c>
      <c r="AF237" s="586">
        <f t="shared" si="165"/>
        <v>0</v>
      </c>
    </row>
    <row r="238" spans="1:32" ht="13.5" customHeight="1" outlineLevel="2">
      <c r="A238" s="177"/>
      <c r="B238" s="145"/>
      <c r="C238" s="146" t="s">
        <v>1724</v>
      </c>
      <c r="D238" s="95"/>
      <c r="E238" s="95"/>
      <c r="F238" s="95"/>
      <c r="G238" s="95"/>
      <c r="H238" s="198">
        <f>SUM(D238:G238)</f>
        <v>0</v>
      </c>
      <c r="I238" s="95"/>
      <c r="J238" s="95"/>
      <c r="K238" s="95"/>
      <c r="L238" s="95"/>
      <c r="M238" s="95"/>
      <c r="N238" s="95"/>
      <c r="O238" s="202">
        <f>SUM(I238:N238)</f>
        <v>0</v>
      </c>
      <c r="P238" s="95"/>
      <c r="Q238" s="95"/>
      <c r="R238" s="95"/>
      <c r="S238" s="95"/>
      <c r="T238" s="95"/>
      <c r="U238" s="95"/>
      <c r="V238" s="201">
        <f>SUM(P238:U238)</f>
        <v>0</v>
      </c>
      <c r="W238" s="200">
        <f>O238+V238</f>
        <v>0</v>
      </c>
      <c r="X238" s="586">
        <f t="shared" si="149"/>
        <v>0</v>
      </c>
      <c r="Y238" s="95"/>
      <c r="Z238" s="95"/>
      <c r="AA238" s="200">
        <f>Y238+Z238</f>
        <v>0</v>
      </c>
      <c r="AB238" s="586">
        <f t="shared" si="150"/>
        <v>0</v>
      </c>
      <c r="AC238" s="95"/>
      <c r="AD238" s="95"/>
      <c r="AE238" s="200">
        <f>AC238+AD238</f>
        <v>0</v>
      </c>
      <c r="AF238" s="586">
        <f t="shared" si="165"/>
        <v>0</v>
      </c>
    </row>
    <row r="239" spans="1:32" ht="13.5" customHeight="1" outlineLevel="2">
      <c r="B239" s="145"/>
      <c r="C239" s="146" t="s">
        <v>1700</v>
      </c>
      <c r="D239" s="95"/>
      <c r="E239" s="95"/>
      <c r="F239" s="95"/>
      <c r="G239" s="95"/>
      <c r="H239" s="198">
        <f>SUM(D239:G239)</f>
        <v>0</v>
      </c>
      <c r="I239" s="95"/>
      <c r="J239" s="95"/>
      <c r="K239" s="95"/>
      <c r="L239" s="95"/>
      <c r="M239" s="95"/>
      <c r="N239" s="95"/>
      <c r="O239" s="202">
        <f>SUM(I239:N239)</f>
        <v>0</v>
      </c>
      <c r="P239" s="95"/>
      <c r="Q239" s="95"/>
      <c r="R239" s="95"/>
      <c r="S239" s="95"/>
      <c r="T239" s="95"/>
      <c r="U239" s="95"/>
      <c r="V239" s="201">
        <f>SUM(P239:U239)</f>
        <v>0</v>
      </c>
      <c r="W239" s="200">
        <f>O239+V239</f>
        <v>0</v>
      </c>
      <c r="X239" s="586">
        <f t="shared" si="149"/>
        <v>0</v>
      </c>
      <c r="Y239" s="95"/>
      <c r="Z239" s="95"/>
      <c r="AA239" s="200">
        <f>Y239+Z239</f>
        <v>0</v>
      </c>
      <c r="AB239" s="586">
        <f t="shared" si="150"/>
        <v>0</v>
      </c>
      <c r="AC239" s="95"/>
      <c r="AD239" s="95"/>
      <c r="AE239" s="200">
        <f>AC239+AD239</f>
        <v>0</v>
      </c>
      <c r="AF239" s="586">
        <f t="shared" si="165"/>
        <v>0</v>
      </c>
    </row>
    <row r="240" spans="1:32" ht="13.5" customHeight="1" outlineLevel="2">
      <c r="B240" s="147" t="s">
        <v>1498</v>
      </c>
      <c r="C240" s="542" t="s">
        <v>1485</v>
      </c>
      <c r="D240" s="198">
        <f>SUM(D241:D243)</f>
        <v>0</v>
      </c>
      <c r="E240" s="198">
        <f t="shared" ref="E240:W240" si="170">SUM(E241:E243)</f>
        <v>0</v>
      </c>
      <c r="F240" s="198">
        <f t="shared" si="170"/>
        <v>0</v>
      </c>
      <c r="G240" s="198">
        <f t="shared" si="170"/>
        <v>0</v>
      </c>
      <c r="H240" s="198">
        <f t="shared" si="170"/>
        <v>0</v>
      </c>
      <c r="I240" s="198">
        <f t="shared" si="170"/>
        <v>0</v>
      </c>
      <c r="J240" s="198">
        <f t="shared" si="170"/>
        <v>0</v>
      </c>
      <c r="K240" s="198">
        <f t="shared" si="170"/>
        <v>0</v>
      </c>
      <c r="L240" s="198">
        <f t="shared" si="170"/>
        <v>0</v>
      </c>
      <c r="M240" s="198">
        <f t="shared" si="170"/>
        <v>0</v>
      </c>
      <c r="N240" s="198">
        <f t="shared" si="170"/>
        <v>0</v>
      </c>
      <c r="O240" s="198">
        <f t="shared" si="170"/>
        <v>0</v>
      </c>
      <c r="P240" s="198">
        <f t="shared" si="170"/>
        <v>0</v>
      </c>
      <c r="Q240" s="198">
        <f t="shared" si="170"/>
        <v>0</v>
      </c>
      <c r="R240" s="198">
        <f t="shared" si="170"/>
        <v>0</v>
      </c>
      <c r="S240" s="198">
        <f t="shared" si="170"/>
        <v>0</v>
      </c>
      <c r="T240" s="198">
        <f t="shared" si="170"/>
        <v>0</v>
      </c>
      <c r="U240" s="198">
        <f t="shared" si="170"/>
        <v>0</v>
      </c>
      <c r="V240" s="198">
        <f t="shared" si="170"/>
        <v>0</v>
      </c>
      <c r="W240" s="198">
        <f t="shared" si="170"/>
        <v>0</v>
      </c>
      <c r="X240" s="585">
        <f t="shared" si="149"/>
        <v>0</v>
      </c>
      <c r="Y240" s="198">
        <f>SUM(Y241:Y243)</f>
        <v>0</v>
      </c>
      <c r="Z240" s="198">
        <f>SUM(Z241:Z243)</f>
        <v>0</v>
      </c>
      <c r="AA240" s="198">
        <f>SUM(AA241:AA243)</f>
        <v>0</v>
      </c>
      <c r="AB240" s="585">
        <f t="shared" si="150"/>
        <v>0</v>
      </c>
      <c r="AC240" s="198">
        <f>SUM(AC241:AC243)</f>
        <v>0</v>
      </c>
      <c r="AD240" s="198">
        <f>SUM(AD241:AD243)</f>
        <v>0</v>
      </c>
      <c r="AE240" s="198">
        <f>SUM(AE241:AE243)</f>
        <v>0</v>
      </c>
      <c r="AF240" s="585">
        <f t="shared" si="165"/>
        <v>0</v>
      </c>
    </row>
    <row r="241" spans="2:32" ht="13.5" customHeight="1" outlineLevel="2">
      <c r="B241" s="145"/>
      <c r="C241" s="248" t="s">
        <v>1494</v>
      </c>
      <c r="D241" s="95"/>
      <c r="E241" s="95"/>
      <c r="F241" s="95"/>
      <c r="G241" s="95"/>
      <c r="H241" s="198">
        <f>SUM(D241:G241)</f>
        <v>0</v>
      </c>
      <c r="I241" s="95"/>
      <c r="J241" s="95"/>
      <c r="K241" s="95"/>
      <c r="L241" s="95"/>
      <c r="M241" s="95"/>
      <c r="N241" s="95"/>
      <c r="O241" s="202">
        <f>SUM(I241:N241)</f>
        <v>0</v>
      </c>
      <c r="P241" s="95"/>
      <c r="Q241" s="95"/>
      <c r="R241" s="95"/>
      <c r="S241" s="95"/>
      <c r="T241" s="95"/>
      <c r="U241" s="95"/>
      <c r="V241" s="201">
        <f>SUM(P241:U241)</f>
        <v>0</v>
      </c>
      <c r="W241" s="200">
        <f>O241+V241</f>
        <v>0</v>
      </c>
      <c r="X241" s="586">
        <f t="shared" si="149"/>
        <v>0</v>
      </c>
      <c r="Y241" s="95"/>
      <c r="Z241" s="95"/>
      <c r="AA241" s="200">
        <f>Y241+Z241</f>
        <v>0</v>
      </c>
      <c r="AB241" s="586">
        <f t="shared" si="150"/>
        <v>0</v>
      </c>
      <c r="AC241" s="95"/>
      <c r="AD241" s="95"/>
      <c r="AE241" s="200">
        <f>AC241+AD241</f>
        <v>0</v>
      </c>
      <c r="AF241" s="586">
        <f t="shared" si="165"/>
        <v>0</v>
      </c>
    </row>
    <row r="242" spans="2:32" ht="13.5" customHeight="1" outlineLevel="2">
      <c r="B242" s="145"/>
      <c r="C242" s="248" t="s">
        <v>1725</v>
      </c>
      <c r="D242" s="95"/>
      <c r="E242" s="95"/>
      <c r="F242" s="95"/>
      <c r="G242" s="95"/>
      <c r="H242" s="198">
        <f>SUM(D242:G242)</f>
        <v>0</v>
      </c>
      <c r="I242" s="95"/>
      <c r="J242" s="95"/>
      <c r="K242" s="95"/>
      <c r="L242" s="95"/>
      <c r="M242" s="95"/>
      <c r="N242" s="95"/>
      <c r="O242" s="202">
        <f>SUM(I242:N242)</f>
        <v>0</v>
      </c>
      <c r="P242" s="95"/>
      <c r="Q242" s="95"/>
      <c r="R242" s="95"/>
      <c r="S242" s="95"/>
      <c r="T242" s="95"/>
      <c r="U242" s="95"/>
      <c r="V242" s="201">
        <f>SUM(P242:U242)</f>
        <v>0</v>
      </c>
      <c r="W242" s="200">
        <f>O242+V242</f>
        <v>0</v>
      </c>
      <c r="X242" s="586">
        <f t="shared" si="149"/>
        <v>0</v>
      </c>
      <c r="Y242" s="95"/>
      <c r="Z242" s="95"/>
      <c r="AA242" s="200">
        <f>Y242+Z242</f>
        <v>0</v>
      </c>
      <c r="AB242" s="586">
        <f t="shared" si="150"/>
        <v>0</v>
      </c>
      <c r="AC242" s="95"/>
      <c r="AD242" s="95"/>
      <c r="AE242" s="200">
        <f>AC242+AD242</f>
        <v>0</v>
      </c>
      <c r="AF242" s="586">
        <f t="shared" si="165"/>
        <v>0</v>
      </c>
    </row>
    <row r="243" spans="2:32" ht="13.5" customHeight="1" outlineLevel="2">
      <c r="B243" s="145"/>
      <c r="C243" s="248" t="s">
        <v>1700</v>
      </c>
      <c r="D243" s="95"/>
      <c r="E243" s="95"/>
      <c r="F243" s="95"/>
      <c r="G243" s="95"/>
      <c r="H243" s="198">
        <f>SUM(D243:G243)</f>
        <v>0</v>
      </c>
      <c r="I243" s="95"/>
      <c r="J243" s="95"/>
      <c r="K243" s="95"/>
      <c r="L243" s="95"/>
      <c r="M243" s="95"/>
      <c r="N243" s="95"/>
      <c r="O243" s="202">
        <f>SUM(I243:N243)</f>
        <v>0</v>
      </c>
      <c r="P243" s="95"/>
      <c r="Q243" s="95"/>
      <c r="R243" s="95"/>
      <c r="S243" s="95"/>
      <c r="T243" s="95"/>
      <c r="U243" s="95"/>
      <c r="V243" s="201">
        <f>SUM(P243:U243)</f>
        <v>0</v>
      </c>
      <c r="W243" s="200">
        <f>O243+V243</f>
        <v>0</v>
      </c>
      <c r="X243" s="586">
        <f t="shared" si="149"/>
        <v>0</v>
      </c>
      <c r="Y243" s="95"/>
      <c r="Z243" s="95"/>
      <c r="AA243" s="200">
        <f>Y243+Z243</f>
        <v>0</v>
      </c>
      <c r="AB243" s="586">
        <f t="shared" si="150"/>
        <v>0</v>
      </c>
      <c r="AC243" s="95"/>
      <c r="AD243" s="95"/>
      <c r="AE243" s="200">
        <f>AC243+AD243</f>
        <v>0</v>
      </c>
      <c r="AF243" s="586">
        <f t="shared" si="165"/>
        <v>0</v>
      </c>
    </row>
    <row r="244" spans="2:32" outlineLevel="1">
      <c r="B244" s="142" t="s">
        <v>990</v>
      </c>
      <c r="C244" s="143"/>
      <c r="D244" s="198">
        <f t="shared" ref="D244:W244" si="171">D182+D199+D221+D225+D230+D236+D240</f>
        <v>0</v>
      </c>
      <c r="E244" s="198">
        <f t="shared" si="171"/>
        <v>0</v>
      </c>
      <c r="F244" s="198">
        <f t="shared" si="171"/>
        <v>0</v>
      </c>
      <c r="G244" s="198">
        <f t="shared" si="171"/>
        <v>0</v>
      </c>
      <c r="H244" s="198">
        <f t="shared" si="171"/>
        <v>0</v>
      </c>
      <c r="I244" s="198">
        <f t="shared" si="171"/>
        <v>0</v>
      </c>
      <c r="J244" s="198">
        <f t="shared" si="171"/>
        <v>0</v>
      </c>
      <c r="K244" s="198">
        <f t="shared" si="171"/>
        <v>0</v>
      </c>
      <c r="L244" s="198">
        <f t="shared" si="171"/>
        <v>0</v>
      </c>
      <c r="M244" s="198">
        <f t="shared" si="171"/>
        <v>0</v>
      </c>
      <c r="N244" s="198">
        <f t="shared" si="171"/>
        <v>0</v>
      </c>
      <c r="O244" s="198">
        <f t="shared" si="171"/>
        <v>0</v>
      </c>
      <c r="P244" s="198">
        <f t="shared" si="171"/>
        <v>0</v>
      </c>
      <c r="Q244" s="198">
        <f t="shared" si="171"/>
        <v>0</v>
      </c>
      <c r="R244" s="198">
        <f t="shared" si="171"/>
        <v>0</v>
      </c>
      <c r="S244" s="198">
        <f t="shared" si="171"/>
        <v>0</v>
      </c>
      <c r="T244" s="198">
        <f t="shared" si="171"/>
        <v>0</v>
      </c>
      <c r="U244" s="198">
        <f t="shared" si="171"/>
        <v>0</v>
      </c>
      <c r="V244" s="198">
        <f t="shared" si="171"/>
        <v>0</v>
      </c>
      <c r="W244" s="198">
        <f t="shared" si="171"/>
        <v>0</v>
      </c>
      <c r="X244" s="585">
        <f t="shared" si="149"/>
        <v>0</v>
      </c>
      <c r="Y244" s="198">
        <f>Y182+Y199+Y221+Y225+Y230+Y236+Y240</f>
        <v>0</v>
      </c>
      <c r="Z244" s="198">
        <f>Z182+Z199+Z221+Z225+Z230+Z236+Z240</f>
        <v>0</v>
      </c>
      <c r="AA244" s="198">
        <f>AA182+AA199+AA221+AA225+AA230+AA236+AA240</f>
        <v>0</v>
      </c>
      <c r="AB244" s="585">
        <f t="shared" si="150"/>
        <v>0</v>
      </c>
      <c r="AC244" s="198">
        <f>AC182+AC199+AC221+AC225+AC230+AC236+AC240</f>
        <v>0</v>
      </c>
      <c r="AD244" s="198">
        <f>AD182+AD199+AD221+AD225+AD230+AD236+AD240</f>
        <v>0</v>
      </c>
      <c r="AE244" s="198">
        <f>AE182+AE199+AE221+AE225+AE230+AE236+AE240</f>
        <v>0</v>
      </c>
      <c r="AF244" s="585">
        <f>IF(AA244=0,0,AE244/AA244-1)</f>
        <v>0</v>
      </c>
    </row>
    <row r="245" spans="2:32" outlineLevel="1">
      <c r="B245" s="145" t="s">
        <v>1274</v>
      </c>
      <c r="C245" s="368" t="s">
        <v>1726</v>
      </c>
      <c r="D245" s="202">
        <f>D200+D201+D202+D206++D208+D209+D210+D212+D213+D223</f>
        <v>0</v>
      </c>
      <c r="E245" s="202">
        <f t="shared" ref="E245:W245" si="172">E200+E201+E202+E206++E208+E209+E210+E212+E213+E223</f>
        <v>0</v>
      </c>
      <c r="F245" s="202">
        <f t="shared" si="172"/>
        <v>0</v>
      </c>
      <c r="G245" s="202">
        <f t="shared" si="172"/>
        <v>0</v>
      </c>
      <c r="H245" s="198">
        <f t="shared" si="172"/>
        <v>0</v>
      </c>
      <c r="I245" s="202">
        <f t="shared" si="172"/>
        <v>0</v>
      </c>
      <c r="J245" s="202">
        <f t="shared" si="172"/>
        <v>0</v>
      </c>
      <c r="K245" s="202">
        <f t="shared" si="172"/>
        <v>0</v>
      </c>
      <c r="L245" s="202">
        <f t="shared" si="172"/>
        <v>0</v>
      </c>
      <c r="M245" s="202">
        <f t="shared" si="172"/>
        <v>0</v>
      </c>
      <c r="N245" s="202">
        <f t="shared" si="172"/>
        <v>0</v>
      </c>
      <c r="O245" s="198">
        <f t="shared" si="172"/>
        <v>0</v>
      </c>
      <c r="P245" s="202">
        <f t="shared" si="172"/>
        <v>0</v>
      </c>
      <c r="Q245" s="202">
        <f t="shared" si="172"/>
        <v>0</v>
      </c>
      <c r="R245" s="202">
        <f t="shared" si="172"/>
        <v>0</v>
      </c>
      <c r="S245" s="202">
        <f t="shared" si="172"/>
        <v>0</v>
      </c>
      <c r="T245" s="202">
        <f t="shared" si="172"/>
        <v>0</v>
      </c>
      <c r="U245" s="202">
        <f t="shared" si="172"/>
        <v>0</v>
      </c>
      <c r="V245" s="198">
        <f t="shared" si="172"/>
        <v>0</v>
      </c>
      <c r="W245" s="198">
        <f t="shared" si="172"/>
        <v>0</v>
      </c>
      <c r="X245" s="585">
        <f t="shared" si="149"/>
        <v>0</v>
      </c>
      <c r="Y245" s="202">
        <f>Y200+Y201+Y202+Y206++Y208+Y209+Y210+Y212+Y213+Y223</f>
        <v>0</v>
      </c>
      <c r="Z245" s="202">
        <f>Z200+Z201+Z202+Z206++Z208+Z209+Z210+Z212+Z213+Z223</f>
        <v>0</v>
      </c>
      <c r="AA245" s="198">
        <f>AA200+AA201+AA202+AA206++AA208+AA209+AA210+AA212+AA213+AA223</f>
        <v>0</v>
      </c>
      <c r="AB245" s="585">
        <f t="shared" si="150"/>
        <v>0</v>
      </c>
      <c r="AC245" s="202">
        <f>AC200+AC201+AC202+AC206++AC208+AC209+AC210+AC212+AC213+AC223</f>
        <v>0</v>
      </c>
      <c r="AD245" s="202">
        <f>AD200+AD201+AD202+AD206++AD208+AD209+AD210+AD212+AD213+AD223</f>
        <v>0</v>
      </c>
      <c r="AE245" s="198">
        <f>AE200+AE201+AE202+AE206++AE208+AE209+AE210+AE212+AE213+AE223</f>
        <v>0</v>
      </c>
      <c r="AF245" s="585">
        <f>IF(AA245=0,0,AE245/AA245-1)</f>
        <v>0</v>
      </c>
    </row>
    <row r="246" spans="2:32" outlineLevel="1">
      <c r="C246" s="152"/>
      <c r="D246" s="364"/>
      <c r="E246" s="364"/>
      <c r="F246" s="364"/>
      <c r="G246" s="364"/>
      <c r="H246" s="364"/>
      <c r="I246" s="364"/>
      <c r="J246" s="364"/>
      <c r="K246" s="364"/>
      <c r="L246" s="364"/>
      <c r="M246" s="364"/>
      <c r="N246" s="364"/>
      <c r="O246" s="364"/>
      <c r="P246" s="364"/>
      <c r="Q246" s="364"/>
      <c r="R246" s="364"/>
      <c r="S246" s="364"/>
      <c r="T246" s="364"/>
      <c r="U246" s="364"/>
      <c r="V246" s="364"/>
      <c r="W246" s="364"/>
      <c r="X246" s="364"/>
      <c r="Y246" s="364"/>
      <c r="Z246" s="364"/>
      <c r="AA246" s="364"/>
      <c r="AB246" s="364"/>
      <c r="AC246" s="364"/>
      <c r="AD246" s="364"/>
      <c r="AE246" s="364"/>
      <c r="AF246" s="364"/>
    </row>
    <row r="247" spans="2:32" outlineLevel="1">
      <c r="B247" s="148" t="s">
        <v>979</v>
      </c>
      <c r="X247" s="136"/>
      <c r="Y247" s="136"/>
      <c r="Z247" s="136"/>
      <c r="AB247" s="136"/>
      <c r="AC247" s="136"/>
      <c r="AD247" s="136"/>
      <c r="AF247" s="136"/>
    </row>
    <row r="248" spans="2:32" ht="13.5" customHeight="1" outlineLevel="1">
      <c r="B248" s="149" t="s">
        <v>1169</v>
      </c>
      <c r="X248" s="136"/>
      <c r="Y248" s="136"/>
      <c r="Z248" s="136"/>
      <c r="AB248" s="136"/>
      <c r="AC248" s="136"/>
      <c r="AD248" s="136"/>
      <c r="AF248" s="136"/>
    </row>
    <row r="249" spans="2:32" ht="13.5" customHeight="1" outlineLevel="1">
      <c r="X249" s="136"/>
      <c r="Y249" s="136"/>
      <c r="Z249" s="136"/>
      <c r="AB249" s="136"/>
      <c r="AC249" s="136"/>
      <c r="AD249" s="136"/>
      <c r="AF249" s="136"/>
    </row>
    <row r="250" spans="2:32" ht="13.5" customHeight="1" outlineLevel="1">
      <c r="B250" s="780" t="s">
        <v>980</v>
      </c>
      <c r="C250" s="780"/>
      <c r="X250" s="136"/>
      <c r="Y250" s="136"/>
      <c r="Z250" s="136"/>
      <c r="AB250" s="136"/>
      <c r="AC250" s="136"/>
      <c r="AD250" s="136"/>
      <c r="AF250" s="136"/>
    </row>
    <row r="251" spans="2:32" ht="13.5" customHeight="1" outlineLevel="1">
      <c r="B251" s="146"/>
      <c r="C251" s="146"/>
      <c r="D251" s="95"/>
      <c r="E251" s="95"/>
      <c r="F251" s="95"/>
      <c r="G251" s="95"/>
      <c r="H251" s="200">
        <f t="shared" ref="H251:H260" si="173">SUM(D251:G251)</f>
        <v>0</v>
      </c>
      <c r="I251" s="95"/>
      <c r="J251" s="95"/>
      <c r="K251" s="95"/>
      <c r="L251" s="95"/>
      <c r="M251" s="95"/>
      <c r="N251" s="95"/>
      <c r="O251" s="201">
        <f t="shared" ref="O251:O260" si="174">SUM(I251:N251)</f>
        <v>0</v>
      </c>
      <c r="P251" s="95"/>
      <c r="Q251" s="95"/>
      <c r="R251" s="95"/>
      <c r="S251" s="95"/>
      <c r="T251" s="95"/>
      <c r="U251" s="95"/>
      <c r="V251" s="201">
        <f t="shared" ref="V251:V260" si="175">SUM(P251:U251)</f>
        <v>0</v>
      </c>
      <c r="W251" s="200">
        <f t="shared" ref="W251:W260" si="176">O251+V251</f>
        <v>0</v>
      </c>
      <c r="X251" s="586">
        <f t="shared" ref="X251:X260" si="177">IF(H251=0,0,W251/H251-1)</f>
        <v>0</v>
      </c>
      <c r="Y251" s="97"/>
      <c r="Z251" s="97"/>
      <c r="AA251" s="198">
        <f>Y251+Z251</f>
        <v>0</v>
      </c>
      <c r="AB251" s="586">
        <f t="shared" ref="AB251:AB261" si="178">IF(W251=0,0,AA251/W251-1)</f>
        <v>0</v>
      </c>
      <c r="AC251" s="97"/>
      <c r="AD251" s="97"/>
      <c r="AE251" s="198">
        <f>AC251+AD251</f>
        <v>0</v>
      </c>
      <c r="AF251" s="586">
        <f t="shared" ref="AF251:AF261" si="179">IF(AA251=0,0,AE251/AA251-1)</f>
        <v>0</v>
      </c>
    </row>
    <row r="252" spans="2:32" ht="13.5" customHeight="1" outlineLevel="1">
      <c r="B252" s="146"/>
      <c r="C252" s="146"/>
      <c r="D252" s="95"/>
      <c r="E252" s="95"/>
      <c r="F252" s="95"/>
      <c r="G252" s="95"/>
      <c r="H252" s="200">
        <f t="shared" si="173"/>
        <v>0</v>
      </c>
      <c r="I252" s="95"/>
      <c r="J252" s="95"/>
      <c r="K252" s="95"/>
      <c r="L252" s="95"/>
      <c r="M252" s="95"/>
      <c r="N252" s="95"/>
      <c r="O252" s="201">
        <f t="shared" si="174"/>
        <v>0</v>
      </c>
      <c r="P252" s="95"/>
      <c r="Q252" s="95"/>
      <c r="R252" s="95"/>
      <c r="S252" s="95"/>
      <c r="T252" s="95"/>
      <c r="U252" s="95"/>
      <c r="V252" s="201">
        <f t="shared" si="175"/>
        <v>0</v>
      </c>
      <c r="W252" s="200">
        <f t="shared" si="176"/>
        <v>0</v>
      </c>
      <c r="X252" s="586">
        <f t="shared" si="177"/>
        <v>0</v>
      </c>
      <c r="Y252" s="97"/>
      <c r="Z252" s="97"/>
      <c r="AA252" s="198">
        <f t="shared" ref="AA252:AA260" si="180">Y252+Z252</f>
        <v>0</v>
      </c>
      <c r="AB252" s="586">
        <f t="shared" si="178"/>
        <v>0</v>
      </c>
      <c r="AC252" s="97"/>
      <c r="AD252" s="97"/>
      <c r="AE252" s="198">
        <f t="shared" ref="AE252:AE260" si="181">AC252+AD252</f>
        <v>0</v>
      </c>
      <c r="AF252" s="586">
        <f t="shared" si="179"/>
        <v>0</v>
      </c>
    </row>
    <row r="253" spans="2:32" ht="13.5" customHeight="1" outlineLevel="1">
      <c r="B253" s="146"/>
      <c r="C253" s="146"/>
      <c r="D253" s="95"/>
      <c r="E253" s="95"/>
      <c r="F253" s="95"/>
      <c r="G253" s="95"/>
      <c r="H253" s="200">
        <f>SUM(D253:G253)</f>
        <v>0</v>
      </c>
      <c r="I253" s="95"/>
      <c r="J253" s="95"/>
      <c r="K253" s="95"/>
      <c r="L253" s="95"/>
      <c r="M253" s="95"/>
      <c r="N253" s="95"/>
      <c r="O253" s="201">
        <f>SUM(I253:N253)</f>
        <v>0</v>
      </c>
      <c r="P253" s="95"/>
      <c r="Q253" s="95"/>
      <c r="R253" s="95"/>
      <c r="S253" s="95"/>
      <c r="T253" s="95"/>
      <c r="U253" s="95"/>
      <c r="V253" s="201">
        <f>SUM(P253:U253)</f>
        <v>0</v>
      </c>
      <c r="W253" s="200">
        <f>O253+V253</f>
        <v>0</v>
      </c>
      <c r="X253" s="586">
        <f t="shared" si="177"/>
        <v>0</v>
      </c>
      <c r="Y253" s="97"/>
      <c r="Z253" s="97"/>
      <c r="AA253" s="198">
        <f t="shared" si="180"/>
        <v>0</v>
      </c>
      <c r="AB253" s="586">
        <f t="shared" si="178"/>
        <v>0</v>
      </c>
      <c r="AC253" s="97"/>
      <c r="AD253" s="97"/>
      <c r="AE253" s="198">
        <f t="shared" si="181"/>
        <v>0</v>
      </c>
      <c r="AF253" s="586">
        <f>IF(AA253=0,0,AE253/AA253-1)</f>
        <v>0</v>
      </c>
    </row>
    <row r="254" spans="2:32" ht="13.5" customHeight="1" outlineLevel="1">
      <c r="B254" s="146"/>
      <c r="C254" s="146"/>
      <c r="D254" s="95"/>
      <c r="E254" s="95"/>
      <c r="F254" s="95"/>
      <c r="G254" s="95"/>
      <c r="H254" s="200">
        <f>SUM(D254:G254)</f>
        <v>0</v>
      </c>
      <c r="I254" s="95"/>
      <c r="J254" s="95"/>
      <c r="K254" s="95"/>
      <c r="L254" s="95"/>
      <c r="M254" s="95"/>
      <c r="N254" s="95"/>
      <c r="O254" s="201">
        <f>SUM(I254:N254)</f>
        <v>0</v>
      </c>
      <c r="P254" s="95"/>
      <c r="Q254" s="95"/>
      <c r="R254" s="95"/>
      <c r="S254" s="95"/>
      <c r="T254" s="95"/>
      <c r="U254" s="95"/>
      <c r="V254" s="201">
        <f>SUM(P254:U254)</f>
        <v>0</v>
      </c>
      <c r="W254" s="200">
        <f>O254+V254</f>
        <v>0</v>
      </c>
      <c r="X254" s="586">
        <f t="shared" si="177"/>
        <v>0</v>
      </c>
      <c r="Y254" s="97"/>
      <c r="Z254" s="97"/>
      <c r="AA254" s="198">
        <f t="shared" si="180"/>
        <v>0</v>
      </c>
      <c r="AB254" s="586">
        <f t="shared" si="178"/>
        <v>0</v>
      </c>
      <c r="AC254" s="97"/>
      <c r="AD254" s="97"/>
      <c r="AE254" s="198">
        <f t="shared" si="181"/>
        <v>0</v>
      </c>
      <c r="AF254" s="586">
        <f>IF(AA254=0,0,AE254/AA254-1)</f>
        <v>0</v>
      </c>
    </row>
    <row r="255" spans="2:32" ht="13.5" customHeight="1" outlineLevel="1">
      <c r="B255" s="146"/>
      <c r="C255" s="146"/>
      <c r="D255" s="95"/>
      <c r="E255" s="95"/>
      <c r="F255" s="95"/>
      <c r="G255" s="95"/>
      <c r="H255" s="200">
        <f t="shared" si="173"/>
        <v>0</v>
      </c>
      <c r="I255" s="95"/>
      <c r="J255" s="95"/>
      <c r="K255" s="95"/>
      <c r="L255" s="95"/>
      <c r="M255" s="95"/>
      <c r="N255" s="95"/>
      <c r="O255" s="201">
        <f t="shared" si="174"/>
        <v>0</v>
      </c>
      <c r="P255" s="95"/>
      <c r="Q255" s="95"/>
      <c r="R255" s="95"/>
      <c r="S255" s="95"/>
      <c r="T255" s="95"/>
      <c r="U255" s="95"/>
      <c r="V255" s="201">
        <f t="shared" si="175"/>
        <v>0</v>
      </c>
      <c r="W255" s="200">
        <f t="shared" si="176"/>
        <v>0</v>
      </c>
      <c r="X255" s="586">
        <f t="shared" si="177"/>
        <v>0</v>
      </c>
      <c r="Y255" s="97"/>
      <c r="Z255" s="97"/>
      <c r="AA255" s="198">
        <f t="shared" si="180"/>
        <v>0</v>
      </c>
      <c r="AB255" s="586">
        <f t="shared" si="178"/>
        <v>0</v>
      </c>
      <c r="AC255" s="97"/>
      <c r="AD255" s="97"/>
      <c r="AE255" s="198">
        <f t="shared" si="181"/>
        <v>0</v>
      </c>
      <c r="AF255" s="586">
        <f t="shared" si="179"/>
        <v>0</v>
      </c>
    </row>
    <row r="256" spans="2:32" ht="13.5" customHeight="1" outlineLevel="1">
      <c r="B256" s="146"/>
      <c r="C256" s="146"/>
      <c r="D256" s="95"/>
      <c r="E256" s="95"/>
      <c r="F256" s="95"/>
      <c r="G256" s="95"/>
      <c r="H256" s="200">
        <f t="shared" si="173"/>
        <v>0</v>
      </c>
      <c r="I256" s="95"/>
      <c r="J256" s="95"/>
      <c r="K256" s="95"/>
      <c r="L256" s="95"/>
      <c r="M256" s="95"/>
      <c r="N256" s="95"/>
      <c r="O256" s="201">
        <f t="shared" si="174"/>
        <v>0</v>
      </c>
      <c r="P256" s="95"/>
      <c r="Q256" s="95"/>
      <c r="R256" s="95"/>
      <c r="S256" s="95"/>
      <c r="T256" s="95"/>
      <c r="U256" s="95"/>
      <c r="V256" s="201">
        <f t="shared" si="175"/>
        <v>0</v>
      </c>
      <c r="W256" s="200">
        <f t="shared" si="176"/>
        <v>0</v>
      </c>
      <c r="X256" s="586">
        <f t="shared" si="177"/>
        <v>0</v>
      </c>
      <c r="Y256" s="97"/>
      <c r="Z256" s="97"/>
      <c r="AA256" s="198">
        <f t="shared" si="180"/>
        <v>0</v>
      </c>
      <c r="AB256" s="586">
        <f t="shared" si="178"/>
        <v>0</v>
      </c>
      <c r="AC256" s="97"/>
      <c r="AD256" s="97"/>
      <c r="AE256" s="198">
        <f t="shared" si="181"/>
        <v>0</v>
      </c>
      <c r="AF256" s="586">
        <f t="shared" si="179"/>
        <v>0</v>
      </c>
    </row>
    <row r="257" spans="1:32" outlineLevel="1">
      <c r="B257" s="146"/>
      <c r="C257" s="146"/>
      <c r="D257" s="95"/>
      <c r="E257" s="95"/>
      <c r="F257" s="95"/>
      <c r="G257" s="95"/>
      <c r="H257" s="200">
        <f t="shared" si="173"/>
        <v>0</v>
      </c>
      <c r="I257" s="95"/>
      <c r="J257" s="95"/>
      <c r="K257" s="95"/>
      <c r="L257" s="95"/>
      <c r="M257" s="95"/>
      <c r="N257" s="95"/>
      <c r="O257" s="201">
        <f t="shared" si="174"/>
        <v>0</v>
      </c>
      <c r="P257" s="95"/>
      <c r="Q257" s="95"/>
      <c r="R257" s="95"/>
      <c r="S257" s="95"/>
      <c r="T257" s="95"/>
      <c r="U257" s="95"/>
      <c r="V257" s="201">
        <f t="shared" si="175"/>
        <v>0</v>
      </c>
      <c r="W257" s="200">
        <f t="shared" si="176"/>
        <v>0</v>
      </c>
      <c r="X257" s="586">
        <f t="shared" si="177"/>
        <v>0</v>
      </c>
      <c r="Y257" s="97"/>
      <c r="Z257" s="97"/>
      <c r="AA257" s="198">
        <f t="shared" si="180"/>
        <v>0</v>
      </c>
      <c r="AB257" s="586">
        <f t="shared" si="178"/>
        <v>0</v>
      </c>
      <c r="AC257" s="97"/>
      <c r="AD257" s="97"/>
      <c r="AE257" s="198">
        <f t="shared" si="181"/>
        <v>0</v>
      </c>
      <c r="AF257" s="586">
        <f t="shared" si="179"/>
        <v>0</v>
      </c>
    </row>
    <row r="258" spans="1:32" s="144" customFormat="1" outlineLevel="1">
      <c r="B258" s="146"/>
      <c r="C258" s="146"/>
      <c r="D258" s="95"/>
      <c r="E258" s="95"/>
      <c r="F258" s="95"/>
      <c r="G258" s="95"/>
      <c r="H258" s="200">
        <f t="shared" si="173"/>
        <v>0</v>
      </c>
      <c r="I258" s="95"/>
      <c r="J258" s="95"/>
      <c r="K258" s="95"/>
      <c r="L258" s="95"/>
      <c r="M258" s="95"/>
      <c r="N258" s="95"/>
      <c r="O258" s="201">
        <f t="shared" si="174"/>
        <v>0</v>
      </c>
      <c r="P258" s="95"/>
      <c r="Q258" s="95"/>
      <c r="R258" s="95"/>
      <c r="S258" s="95"/>
      <c r="T258" s="95"/>
      <c r="U258" s="95"/>
      <c r="V258" s="201">
        <f t="shared" si="175"/>
        <v>0</v>
      </c>
      <c r="W258" s="200">
        <f t="shared" si="176"/>
        <v>0</v>
      </c>
      <c r="X258" s="586">
        <f t="shared" si="177"/>
        <v>0</v>
      </c>
      <c r="Y258" s="97"/>
      <c r="Z258" s="97"/>
      <c r="AA258" s="198">
        <f t="shared" si="180"/>
        <v>0</v>
      </c>
      <c r="AB258" s="586">
        <f t="shared" si="178"/>
        <v>0</v>
      </c>
      <c r="AC258" s="97"/>
      <c r="AD258" s="97"/>
      <c r="AE258" s="198">
        <f t="shared" si="181"/>
        <v>0</v>
      </c>
      <c r="AF258" s="586">
        <f t="shared" si="179"/>
        <v>0</v>
      </c>
    </row>
    <row r="259" spans="1:32" outlineLevel="1">
      <c r="B259" s="146"/>
      <c r="C259" s="146"/>
      <c r="D259" s="95"/>
      <c r="E259" s="95"/>
      <c r="F259" s="95"/>
      <c r="G259" s="95"/>
      <c r="H259" s="200">
        <f t="shared" si="173"/>
        <v>0</v>
      </c>
      <c r="I259" s="95"/>
      <c r="J259" s="95"/>
      <c r="K259" s="95"/>
      <c r="L259" s="95"/>
      <c r="M259" s="95"/>
      <c r="N259" s="95"/>
      <c r="O259" s="201">
        <f t="shared" si="174"/>
        <v>0</v>
      </c>
      <c r="P259" s="95"/>
      <c r="Q259" s="95"/>
      <c r="R259" s="95"/>
      <c r="S259" s="95"/>
      <c r="T259" s="95"/>
      <c r="U259" s="95"/>
      <c r="V259" s="201">
        <f t="shared" si="175"/>
        <v>0</v>
      </c>
      <c r="W259" s="200">
        <f t="shared" si="176"/>
        <v>0</v>
      </c>
      <c r="X259" s="586">
        <f t="shared" si="177"/>
        <v>0</v>
      </c>
      <c r="Y259" s="97"/>
      <c r="Z259" s="97"/>
      <c r="AA259" s="198">
        <f t="shared" si="180"/>
        <v>0</v>
      </c>
      <c r="AB259" s="586">
        <f t="shared" si="178"/>
        <v>0</v>
      </c>
      <c r="AC259" s="97"/>
      <c r="AD259" s="97"/>
      <c r="AE259" s="198">
        <f t="shared" si="181"/>
        <v>0</v>
      </c>
      <c r="AF259" s="586">
        <f t="shared" si="179"/>
        <v>0</v>
      </c>
    </row>
    <row r="260" spans="1:32" s="151" customFormat="1" outlineLevel="1">
      <c r="B260" s="146"/>
      <c r="C260" s="146"/>
      <c r="D260" s="95"/>
      <c r="E260" s="95"/>
      <c r="F260" s="95"/>
      <c r="G260" s="95"/>
      <c r="H260" s="200">
        <f t="shared" si="173"/>
        <v>0</v>
      </c>
      <c r="I260" s="95"/>
      <c r="J260" s="95"/>
      <c r="K260" s="95"/>
      <c r="L260" s="95"/>
      <c r="M260" s="95"/>
      <c r="N260" s="95"/>
      <c r="O260" s="201">
        <f t="shared" si="174"/>
        <v>0</v>
      </c>
      <c r="P260" s="95"/>
      <c r="Q260" s="95"/>
      <c r="R260" s="95"/>
      <c r="S260" s="95"/>
      <c r="T260" s="95"/>
      <c r="U260" s="95"/>
      <c r="V260" s="201">
        <f t="shared" si="175"/>
        <v>0</v>
      </c>
      <c r="W260" s="200">
        <f t="shared" si="176"/>
        <v>0</v>
      </c>
      <c r="X260" s="586">
        <f t="shared" si="177"/>
        <v>0</v>
      </c>
      <c r="Y260" s="97"/>
      <c r="Z260" s="97"/>
      <c r="AA260" s="198">
        <f t="shared" si="180"/>
        <v>0</v>
      </c>
      <c r="AB260" s="586">
        <f t="shared" si="178"/>
        <v>0</v>
      </c>
      <c r="AC260" s="97"/>
      <c r="AD260" s="97"/>
      <c r="AE260" s="198">
        <f t="shared" si="181"/>
        <v>0</v>
      </c>
      <c r="AF260" s="586">
        <f t="shared" si="179"/>
        <v>0</v>
      </c>
    </row>
    <row r="261" spans="1:32" outlineLevel="1">
      <c r="B261" s="781" t="s">
        <v>609</v>
      </c>
      <c r="C261" s="781"/>
      <c r="D261" s="198">
        <f t="shared" ref="D261:AA261" si="182">SUM(D251:D260)</f>
        <v>0</v>
      </c>
      <c r="E261" s="198">
        <f t="shared" si="182"/>
        <v>0</v>
      </c>
      <c r="F261" s="198">
        <f t="shared" si="182"/>
        <v>0</v>
      </c>
      <c r="G261" s="198">
        <f t="shared" si="182"/>
        <v>0</v>
      </c>
      <c r="H261" s="198">
        <f t="shared" si="182"/>
        <v>0</v>
      </c>
      <c r="I261" s="198">
        <f t="shared" si="182"/>
        <v>0</v>
      </c>
      <c r="J261" s="198">
        <f t="shared" si="182"/>
        <v>0</v>
      </c>
      <c r="K261" s="198">
        <f t="shared" si="182"/>
        <v>0</v>
      </c>
      <c r="L261" s="198">
        <f t="shared" si="182"/>
        <v>0</v>
      </c>
      <c r="M261" s="198">
        <f t="shared" si="182"/>
        <v>0</v>
      </c>
      <c r="N261" s="198">
        <f t="shared" si="182"/>
        <v>0</v>
      </c>
      <c r="O261" s="198">
        <f t="shared" si="182"/>
        <v>0</v>
      </c>
      <c r="P261" s="198">
        <f t="shared" si="182"/>
        <v>0</v>
      </c>
      <c r="Q261" s="198">
        <f t="shared" si="182"/>
        <v>0</v>
      </c>
      <c r="R261" s="198">
        <f t="shared" si="182"/>
        <v>0</v>
      </c>
      <c r="S261" s="198">
        <f t="shared" si="182"/>
        <v>0</v>
      </c>
      <c r="T261" s="198">
        <f t="shared" si="182"/>
        <v>0</v>
      </c>
      <c r="U261" s="198">
        <f t="shared" si="182"/>
        <v>0</v>
      </c>
      <c r="V261" s="198">
        <f t="shared" si="182"/>
        <v>0</v>
      </c>
      <c r="W261" s="198">
        <f t="shared" si="182"/>
        <v>0</v>
      </c>
      <c r="X261" s="588">
        <f t="shared" si="182"/>
        <v>0</v>
      </c>
      <c r="Y261" s="198">
        <f t="shared" si="182"/>
        <v>0</v>
      </c>
      <c r="Z261" s="198">
        <f t="shared" si="182"/>
        <v>0</v>
      </c>
      <c r="AA261" s="198">
        <f t="shared" si="182"/>
        <v>0</v>
      </c>
      <c r="AB261" s="588">
        <f t="shared" si="178"/>
        <v>0</v>
      </c>
      <c r="AC261" s="198">
        <f>SUM(AC251:AC260)</f>
        <v>0</v>
      </c>
      <c r="AD261" s="198">
        <f>SUM(AD251:AD260)</f>
        <v>0</v>
      </c>
      <c r="AE261" s="198">
        <f>SUM(AE251:AE260)</f>
        <v>0</v>
      </c>
      <c r="AF261" s="588">
        <f t="shared" si="179"/>
        <v>0</v>
      </c>
    </row>
    <row r="262" spans="1:32" s="281" customFormat="1" outlineLevel="1">
      <c r="B262" s="791"/>
      <c r="C262" s="791"/>
      <c r="D262" s="158"/>
      <c r="E262" s="158"/>
      <c r="F262" s="158"/>
      <c r="G262" s="158"/>
      <c r="H262" s="158"/>
      <c r="I262" s="158"/>
      <c r="J262" s="158"/>
      <c r="K262" s="158"/>
      <c r="L262" s="158"/>
      <c r="M262" s="158"/>
      <c r="N262" s="158"/>
      <c r="O262" s="158"/>
      <c r="P262" s="158"/>
      <c r="Q262" s="158"/>
      <c r="R262" s="158"/>
      <c r="S262" s="158"/>
      <c r="T262" s="158"/>
      <c r="U262" s="158"/>
      <c r="V262" s="158"/>
      <c r="W262" s="158"/>
      <c r="AA262" s="158"/>
      <c r="AE262" s="158"/>
    </row>
    <row r="263" spans="1:32" outlineLevel="1">
      <c r="B263" s="152"/>
      <c r="C263" s="152" t="s">
        <v>1119</v>
      </c>
      <c r="D263" s="153">
        <f t="shared" ref="D263:W263" si="183">D198+D220+D224+D229+D235+D239+D243-D261</f>
        <v>0</v>
      </c>
      <c r="E263" s="153">
        <f t="shared" si="183"/>
        <v>0</v>
      </c>
      <c r="F263" s="153">
        <f t="shared" si="183"/>
        <v>0</v>
      </c>
      <c r="G263" s="153">
        <f t="shared" si="183"/>
        <v>0</v>
      </c>
      <c r="H263" s="153">
        <f t="shared" si="183"/>
        <v>0</v>
      </c>
      <c r="I263" s="153">
        <f t="shared" si="183"/>
        <v>0</v>
      </c>
      <c r="J263" s="153">
        <f t="shared" si="183"/>
        <v>0</v>
      </c>
      <c r="K263" s="153">
        <f t="shared" si="183"/>
        <v>0</v>
      </c>
      <c r="L263" s="153">
        <f t="shared" si="183"/>
        <v>0</v>
      </c>
      <c r="M263" s="153">
        <f t="shared" si="183"/>
        <v>0</v>
      </c>
      <c r="N263" s="153">
        <f t="shared" si="183"/>
        <v>0</v>
      </c>
      <c r="O263" s="153">
        <f t="shared" si="183"/>
        <v>0</v>
      </c>
      <c r="P263" s="153">
        <f t="shared" si="183"/>
        <v>0</v>
      </c>
      <c r="Q263" s="153">
        <f t="shared" si="183"/>
        <v>0</v>
      </c>
      <c r="R263" s="153">
        <f t="shared" si="183"/>
        <v>0</v>
      </c>
      <c r="S263" s="153">
        <f t="shared" si="183"/>
        <v>0</v>
      </c>
      <c r="T263" s="153">
        <f t="shared" si="183"/>
        <v>0</v>
      </c>
      <c r="U263" s="153">
        <f t="shared" si="183"/>
        <v>0</v>
      </c>
      <c r="V263" s="153">
        <f t="shared" si="183"/>
        <v>0</v>
      </c>
      <c r="W263" s="153">
        <f t="shared" si="183"/>
        <v>0</v>
      </c>
      <c r="X263" s="151"/>
      <c r="Y263" s="153">
        <f>Y198+Y220+Y224+Y229+Y235+Y239+Y243-Y261</f>
        <v>0</v>
      </c>
      <c r="Z263" s="153">
        <f>Z198+Z220+Z224+Z229+Z235+Z239+Z243-Z261</f>
        <v>0</v>
      </c>
      <c r="AA263" s="153">
        <f>AA198+AA220+AA224+AA229+AA235+AA239+AA243-AA261</f>
        <v>0</v>
      </c>
      <c r="AB263" s="151"/>
      <c r="AC263" s="153">
        <f>AC198+AC220+AC224+AC229+AC235+AC239+AC243-AC261</f>
        <v>0</v>
      </c>
      <c r="AD263" s="153">
        <f>AD198+AD220+AD224+AD229+AD235+AD239+AD243-AD261</f>
        <v>0</v>
      </c>
      <c r="AE263" s="153">
        <f>AE198+AE220+AE224+AE229+AE235+AE239+AE243-AE261</f>
        <v>0</v>
      </c>
      <c r="AF263" s="151"/>
    </row>
    <row r="265" spans="1:32">
      <c r="B265" s="544" t="s">
        <v>1728</v>
      </c>
    </row>
    <row r="266" spans="1:32" s="140" customFormat="1" ht="13.5" customHeight="1">
      <c r="A266" s="139"/>
      <c r="B266" s="784" t="s">
        <v>982</v>
      </c>
      <c r="C266" s="785"/>
      <c r="D266" s="788" t="s">
        <v>1466</v>
      </c>
      <c r="E266" s="789"/>
      <c r="F266" s="789"/>
      <c r="G266" s="790"/>
      <c r="H266" s="540" t="s">
        <v>1466</v>
      </c>
      <c r="I266" s="772" t="s">
        <v>1458</v>
      </c>
      <c r="J266" s="773"/>
      <c r="K266" s="773"/>
      <c r="L266" s="773"/>
      <c r="M266" s="773"/>
      <c r="N266" s="773"/>
      <c r="O266" s="774"/>
      <c r="P266" s="772" t="s">
        <v>1458</v>
      </c>
      <c r="Q266" s="773"/>
      <c r="R266" s="773"/>
      <c r="S266" s="773"/>
      <c r="T266" s="773"/>
      <c r="U266" s="773"/>
      <c r="V266" s="774"/>
      <c r="W266" s="493" t="s">
        <v>1458</v>
      </c>
      <c r="X266" s="583" t="s">
        <v>1480</v>
      </c>
      <c r="Y266" s="493" t="s">
        <v>1457</v>
      </c>
      <c r="Z266" s="493" t="s">
        <v>1457</v>
      </c>
      <c r="AA266" s="493" t="s">
        <v>1457</v>
      </c>
      <c r="AB266" s="583" t="s">
        <v>1478</v>
      </c>
      <c r="AC266" s="493" t="s">
        <v>1456</v>
      </c>
      <c r="AD266" s="493" t="s">
        <v>1456</v>
      </c>
      <c r="AE266" s="493" t="s">
        <v>1456</v>
      </c>
      <c r="AF266" s="583" t="s">
        <v>1476</v>
      </c>
    </row>
    <row r="267" spans="1:32" s="98" customFormat="1" ht="13.5" customHeight="1">
      <c r="A267" s="141"/>
      <c r="B267" s="786"/>
      <c r="C267" s="787"/>
      <c r="D267" s="584" t="s">
        <v>1420</v>
      </c>
      <c r="E267" s="101" t="s">
        <v>645</v>
      </c>
      <c r="F267" s="101" t="s">
        <v>646</v>
      </c>
      <c r="G267" s="101" t="s">
        <v>647</v>
      </c>
      <c r="H267" s="102" t="s">
        <v>1422</v>
      </c>
      <c r="I267" s="101" t="s">
        <v>649</v>
      </c>
      <c r="J267" s="101" t="s">
        <v>650</v>
      </c>
      <c r="K267" s="101" t="s">
        <v>651</v>
      </c>
      <c r="L267" s="101" t="s">
        <v>652</v>
      </c>
      <c r="M267" s="101" t="s">
        <v>653</v>
      </c>
      <c r="N267" s="101" t="s">
        <v>654</v>
      </c>
      <c r="O267" s="101" t="s">
        <v>1424</v>
      </c>
      <c r="P267" s="101" t="s">
        <v>655</v>
      </c>
      <c r="Q267" s="101" t="s">
        <v>656</v>
      </c>
      <c r="R267" s="101" t="s">
        <v>657</v>
      </c>
      <c r="S267" s="101" t="s">
        <v>658</v>
      </c>
      <c r="T267" s="101" t="s">
        <v>646</v>
      </c>
      <c r="U267" s="101" t="s">
        <v>647</v>
      </c>
      <c r="V267" s="103" t="s">
        <v>661</v>
      </c>
      <c r="W267" s="103" t="s">
        <v>1422</v>
      </c>
      <c r="X267" s="583" t="s">
        <v>608</v>
      </c>
      <c r="Y267" s="103" t="s">
        <v>1424</v>
      </c>
      <c r="Z267" s="103" t="s">
        <v>661</v>
      </c>
      <c r="AA267" s="103" t="s">
        <v>1422</v>
      </c>
      <c r="AB267" s="583" t="s">
        <v>608</v>
      </c>
      <c r="AC267" s="103" t="s">
        <v>1424</v>
      </c>
      <c r="AD267" s="103" t="s">
        <v>661</v>
      </c>
      <c r="AE267" s="103" t="s">
        <v>1422</v>
      </c>
      <c r="AF267" s="583" t="s">
        <v>608</v>
      </c>
    </row>
    <row r="268" spans="1:32" s="144" customFormat="1" ht="13.5" customHeight="1" outlineLevel="1">
      <c r="A268" s="129"/>
      <c r="B268" s="142" t="s">
        <v>943</v>
      </c>
      <c r="C268" s="143" t="s">
        <v>1691</v>
      </c>
      <c r="D268" s="198">
        <f>SUM(D269:D284)</f>
        <v>0</v>
      </c>
      <c r="E268" s="198">
        <f>SUM(E269:E284)</f>
        <v>0</v>
      </c>
      <c r="F268" s="198">
        <f>SUM(F269:F284)</f>
        <v>0</v>
      </c>
      <c r="G268" s="198">
        <f>SUM(G269:G284)</f>
        <v>0</v>
      </c>
      <c r="H268" s="198">
        <f t="shared" ref="H268:W268" si="184">SUM(H269:H284)</f>
        <v>0</v>
      </c>
      <c r="I268" s="198">
        <f t="shared" si="184"/>
        <v>0</v>
      </c>
      <c r="J268" s="198">
        <f t="shared" si="184"/>
        <v>0</v>
      </c>
      <c r="K268" s="198">
        <f t="shared" si="184"/>
        <v>0</v>
      </c>
      <c r="L268" s="198">
        <f t="shared" si="184"/>
        <v>0</v>
      </c>
      <c r="M268" s="198">
        <f t="shared" si="184"/>
        <v>0</v>
      </c>
      <c r="N268" s="198">
        <f t="shared" si="184"/>
        <v>0</v>
      </c>
      <c r="O268" s="198">
        <f t="shared" si="184"/>
        <v>0</v>
      </c>
      <c r="P268" s="198">
        <f t="shared" si="184"/>
        <v>0</v>
      </c>
      <c r="Q268" s="198">
        <f t="shared" si="184"/>
        <v>0</v>
      </c>
      <c r="R268" s="198">
        <f t="shared" si="184"/>
        <v>0</v>
      </c>
      <c r="S268" s="198">
        <f t="shared" si="184"/>
        <v>0</v>
      </c>
      <c r="T268" s="198">
        <f t="shared" si="184"/>
        <v>0</v>
      </c>
      <c r="U268" s="198">
        <f t="shared" si="184"/>
        <v>0</v>
      </c>
      <c r="V268" s="198">
        <f t="shared" si="184"/>
        <v>0</v>
      </c>
      <c r="W268" s="198">
        <f t="shared" si="184"/>
        <v>0</v>
      </c>
      <c r="X268" s="585">
        <f t="shared" ref="X268:X331" si="185">IF(H268=0,0,W268/H268-1)</f>
        <v>0</v>
      </c>
      <c r="Y268" s="198">
        <f>SUM(Y269:Y284)</f>
        <v>0</v>
      </c>
      <c r="Z268" s="198">
        <f>SUM(Z269:Z284)</f>
        <v>0</v>
      </c>
      <c r="AA268" s="198">
        <f>SUM(AA269:AA284)</f>
        <v>0</v>
      </c>
      <c r="AB268" s="585">
        <f t="shared" ref="AB268:AB331" si="186">IF(W268=0,0,AA268/W268-1)</f>
        <v>0</v>
      </c>
      <c r="AC268" s="198">
        <f>SUM(AC269:AC284)</f>
        <v>0</v>
      </c>
      <c r="AD268" s="198">
        <f>SUM(AD269:AD284)</f>
        <v>0</v>
      </c>
      <c r="AE268" s="198">
        <f>SUM(AE269:AE284)</f>
        <v>0</v>
      </c>
      <c r="AF268" s="585">
        <f>IF(AA268=0,0,AE268/AA268-1)</f>
        <v>0</v>
      </c>
    </row>
    <row r="269" spans="1:32" ht="12" customHeight="1" outlineLevel="2">
      <c r="B269" s="145"/>
      <c r="C269" s="146" t="s">
        <v>1692</v>
      </c>
      <c r="D269" s="95"/>
      <c r="E269" s="95"/>
      <c r="F269" s="95"/>
      <c r="G269" s="95"/>
      <c r="H269" s="198">
        <f>SUM(D269:G269)</f>
        <v>0</v>
      </c>
      <c r="I269" s="95"/>
      <c r="J269" s="95"/>
      <c r="K269" s="95"/>
      <c r="L269" s="95"/>
      <c r="M269" s="95"/>
      <c r="N269" s="95"/>
      <c r="O269" s="202">
        <f>SUM(I269:N269)</f>
        <v>0</v>
      </c>
      <c r="P269" s="95"/>
      <c r="Q269" s="95"/>
      <c r="R269" s="95"/>
      <c r="S269" s="95"/>
      <c r="T269" s="95"/>
      <c r="U269" s="95"/>
      <c r="V269" s="201">
        <f>SUM(P269:U269)</f>
        <v>0</v>
      </c>
      <c r="W269" s="200">
        <f>O269+V269</f>
        <v>0</v>
      </c>
      <c r="X269" s="586">
        <f t="shared" si="185"/>
        <v>0</v>
      </c>
      <c r="Y269" s="95"/>
      <c r="Z269" s="95"/>
      <c r="AA269" s="200">
        <f>Y269+Z269</f>
        <v>0</v>
      </c>
      <c r="AB269" s="586">
        <f t="shared" si="186"/>
        <v>0</v>
      </c>
      <c r="AC269" s="95"/>
      <c r="AD269" s="95"/>
      <c r="AE269" s="200">
        <f>AC269+AD269</f>
        <v>0</v>
      </c>
      <c r="AF269" s="586">
        <f>IF(AA269=0,0,AE269/AA269-1)</f>
        <v>0</v>
      </c>
    </row>
    <row r="270" spans="1:32" ht="12" customHeight="1" outlineLevel="2">
      <c r="B270" s="145"/>
      <c r="C270" s="146" t="s">
        <v>945</v>
      </c>
      <c r="D270" s="95"/>
      <c r="E270" s="95"/>
      <c r="F270" s="95"/>
      <c r="G270" s="95"/>
      <c r="H270" s="198">
        <f t="shared" ref="H270:H281" si="187">SUM(D270:G270)</f>
        <v>0</v>
      </c>
      <c r="I270" s="95"/>
      <c r="J270" s="95"/>
      <c r="K270" s="95"/>
      <c r="L270" s="95"/>
      <c r="M270" s="95"/>
      <c r="N270" s="95"/>
      <c r="O270" s="202">
        <f t="shared" ref="O270:O281" si="188">SUM(I270:N270)</f>
        <v>0</v>
      </c>
      <c r="P270" s="95"/>
      <c r="Q270" s="95"/>
      <c r="R270" s="95"/>
      <c r="S270" s="95"/>
      <c r="T270" s="95"/>
      <c r="U270" s="95"/>
      <c r="V270" s="201">
        <f t="shared" ref="V270:V281" si="189">SUM(P270:U270)</f>
        <v>0</v>
      </c>
      <c r="W270" s="200">
        <f t="shared" ref="W270:W281" si="190">O270+V270</f>
        <v>0</v>
      </c>
      <c r="X270" s="586">
        <f t="shared" si="185"/>
        <v>0</v>
      </c>
      <c r="Y270" s="95"/>
      <c r="Z270" s="95"/>
      <c r="AA270" s="200">
        <f t="shared" ref="AA270:AA284" si="191">Y270+Z270</f>
        <v>0</v>
      </c>
      <c r="AB270" s="586">
        <f t="shared" si="186"/>
        <v>0</v>
      </c>
      <c r="AC270" s="95"/>
      <c r="AD270" s="95"/>
      <c r="AE270" s="200">
        <f t="shared" ref="AE270:AE284" si="192">AC270+AD270</f>
        <v>0</v>
      </c>
      <c r="AF270" s="586">
        <f t="shared" ref="AF270:AF281" si="193">IF(AA270=0,0,AE270/AA270-1)</f>
        <v>0</v>
      </c>
    </row>
    <row r="271" spans="1:32" ht="12" customHeight="1" outlineLevel="2">
      <c r="B271" s="145"/>
      <c r="C271" s="146" t="s">
        <v>1693</v>
      </c>
      <c r="D271" s="95"/>
      <c r="E271" s="95"/>
      <c r="F271" s="95"/>
      <c r="G271" s="95"/>
      <c r="H271" s="198">
        <f t="shared" si="187"/>
        <v>0</v>
      </c>
      <c r="I271" s="95"/>
      <c r="J271" s="95"/>
      <c r="K271" s="95"/>
      <c r="L271" s="95"/>
      <c r="M271" s="95"/>
      <c r="N271" s="95"/>
      <c r="O271" s="202">
        <f t="shared" si="188"/>
        <v>0</v>
      </c>
      <c r="P271" s="95"/>
      <c r="Q271" s="95"/>
      <c r="R271" s="95"/>
      <c r="S271" s="95"/>
      <c r="T271" s="95"/>
      <c r="U271" s="95"/>
      <c r="V271" s="201">
        <f t="shared" si="189"/>
        <v>0</v>
      </c>
      <c r="W271" s="200">
        <f t="shared" si="190"/>
        <v>0</v>
      </c>
      <c r="X271" s="586">
        <f t="shared" si="185"/>
        <v>0</v>
      </c>
      <c r="Y271" s="95"/>
      <c r="Z271" s="95"/>
      <c r="AA271" s="200">
        <f t="shared" si="191"/>
        <v>0</v>
      </c>
      <c r="AB271" s="586">
        <f t="shared" si="186"/>
        <v>0</v>
      </c>
      <c r="AC271" s="95"/>
      <c r="AD271" s="95"/>
      <c r="AE271" s="200">
        <f t="shared" si="192"/>
        <v>0</v>
      </c>
      <c r="AF271" s="586">
        <f t="shared" si="193"/>
        <v>0</v>
      </c>
    </row>
    <row r="272" spans="1:32" ht="12" customHeight="1" outlineLevel="2">
      <c r="B272" s="145"/>
      <c r="C272" s="146" t="s">
        <v>1694</v>
      </c>
      <c r="D272" s="95"/>
      <c r="E272" s="95"/>
      <c r="F272" s="95"/>
      <c r="G272" s="95"/>
      <c r="H272" s="198">
        <f t="shared" si="187"/>
        <v>0</v>
      </c>
      <c r="I272" s="95"/>
      <c r="J272" s="95"/>
      <c r="K272" s="95"/>
      <c r="L272" s="95"/>
      <c r="M272" s="95"/>
      <c r="N272" s="95"/>
      <c r="O272" s="202">
        <f t="shared" si="188"/>
        <v>0</v>
      </c>
      <c r="P272" s="95"/>
      <c r="Q272" s="95"/>
      <c r="R272" s="95"/>
      <c r="S272" s="95"/>
      <c r="T272" s="95"/>
      <c r="U272" s="95"/>
      <c r="V272" s="201">
        <f t="shared" si="189"/>
        <v>0</v>
      </c>
      <c r="W272" s="200">
        <f t="shared" si="190"/>
        <v>0</v>
      </c>
      <c r="X272" s="586">
        <f t="shared" si="185"/>
        <v>0</v>
      </c>
      <c r="Y272" s="95"/>
      <c r="Z272" s="95"/>
      <c r="AA272" s="200">
        <f t="shared" si="191"/>
        <v>0</v>
      </c>
      <c r="AB272" s="586">
        <f t="shared" si="186"/>
        <v>0</v>
      </c>
      <c r="AC272" s="95"/>
      <c r="AD272" s="95"/>
      <c r="AE272" s="200">
        <f t="shared" si="192"/>
        <v>0</v>
      </c>
      <c r="AF272" s="586">
        <f t="shared" si="193"/>
        <v>0</v>
      </c>
    </row>
    <row r="273" spans="1:32" ht="12" customHeight="1" outlineLevel="2">
      <c r="B273" s="145"/>
      <c r="C273" s="146" t="s">
        <v>1695</v>
      </c>
      <c r="D273" s="95"/>
      <c r="E273" s="95"/>
      <c r="F273" s="95"/>
      <c r="G273" s="95"/>
      <c r="H273" s="198">
        <f t="shared" si="187"/>
        <v>0</v>
      </c>
      <c r="I273" s="95"/>
      <c r="J273" s="95"/>
      <c r="K273" s="95"/>
      <c r="L273" s="95"/>
      <c r="M273" s="95"/>
      <c r="N273" s="95"/>
      <c r="O273" s="202">
        <f t="shared" si="188"/>
        <v>0</v>
      </c>
      <c r="P273" s="95"/>
      <c r="Q273" s="95"/>
      <c r="R273" s="95"/>
      <c r="S273" s="95"/>
      <c r="T273" s="95"/>
      <c r="U273" s="95"/>
      <c r="V273" s="201">
        <f t="shared" si="189"/>
        <v>0</v>
      </c>
      <c r="W273" s="200">
        <f t="shared" si="190"/>
        <v>0</v>
      </c>
      <c r="X273" s="586">
        <f t="shared" si="185"/>
        <v>0</v>
      </c>
      <c r="Y273" s="95"/>
      <c r="Z273" s="95"/>
      <c r="AA273" s="200">
        <f t="shared" si="191"/>
        <v>0</v>
      </c>
      <c r="AB273" s="586">
        <f t="shared" si="186"/>
        <v>0</v>
      </c>
      <c r="AC273" s="95"/>
      <c r="AD273" s="95"/>
      <c r="AE273" s="200">
        <f t="shared" si="192"/>
        <v>0</v>
      </c>
      <c r="AF273" s="586">
        <f t="shared" si="193"/>
        <v>0</v>
      </c>
    </row>
    <row r="274" spans="1:32" ht="12" customHeight="1" outlineLevel="2">
      <c r="B274" s="145"/>
      <c r="C274" s="146" t="s">
        <v>949</v>
      </c>
      <c r="D274" s="95"/>
      <c r="E274" s="95"/>
      <c r="F274" s="95"/>
      <c r="G274" s="95"/>
      <c r="H274" s="198">
        <f t="shared" si="187"/>
        <v>0</v>
      </c>
      <c r="I274" s="95"/>
      <c r="J274" s="95"/>
      <c r="K274" s="95"/>
      <c r="L274" s="95"/>
      <c r="M274" s="95"/>
      <c r="N274" s="95"/>
      <c r="O274" s="202">
        <f t="shared" si="188"/>
        <v>0</v>
      </c>
      <c r="P274" s="95"/>
      <c r="Q274" s="95"/>
      <c r="R274" s="95"/>
      <c r="S274" s="95"/>
      <c r="T274" s="95"/>
      <c r="U274" s="95"/>
      <c r="V274" s="201">
        <f t="shared" si="189"/>
        <v>0</v>
      </c>
      <c r="W274" s="200">
        <f t="shared" si="190"/>
        <v>0</v>
      </c>
      <c r="X274" s="586">
        <f t="shared" si="185"/>
        <v>0</v>
      </c>
      <c r="Y274" s="95"/>
      <c r="Z274" s="95"/>
      <c r="AA274" s="200">
        <f t="shared" si="191"/>
        <v>0</v>
      </c>
      <c r="AB274" s="586">
        <f t="shared" si="186"/>
        <v>0</v>
      </c>
      <c r="AC274" s="95"/>
      <c r="AD274" s="95"/>
      <c r="AE274" s="200">
        <f t="shared" si="192"/>
        <v>0</v>
      </c>
      <c r="AF274" s="586">
        <f t="shared" si="193"/>
        <v>0</v>
      </c>
    </row>
    <row r="275" spans="1:32" ht="12" customHeight="1" outlineLevel="2">
      <c r="B275" s="145"/>
      <c r="C275" s="134" t="s">
        <v>1696</v>
      </c>
      <c r="D275" s="95"/>
      <c r="E275" s="95"/>
      <c r="F275" s="95"/>
      <c r="G275" s="95"/>
      <c r="H275" s="198">
        <f t="shared" si="187"/>
        <v>0</v>
      </c>
      <c r="I275" s="95"/>
      <c r="J275" s="95"/>
      <c r="K275" s="95"/>
      <c r="L275" s="95"/>
      <c r="M275" s="95"/>
      <c r="N275" s="95"/>
      <c r="O275" s="202">
        <f t="shared" si="188"/>
        <v>0</v>
      </c>
      <c r="P275" s="95"/>
      <c r="Q275" s="95"/>
      <c r="R275" s="95"/>
      <c r="S275" s="95"/>
      <c r="T275" s="95"/>
      <c r="U275" s="95"/>
      <c r="V275" s="201">
        <f t="shared" si="189"/>
        <v>0</v>
      </c>
      <c r="W275" s="200">
        <f t="shared" si="190"/>
        <v>0</v>
      </c>
      <c r="X275" s="586">
        <f t="shared" si="185"/>
        <v>0</v>
      </c>
      <c r="Y275" s="95"/>
      <c r="Z275" s="95"/>
      <c r="AA275" s="200">
        <f t="shared" si="191"/>
        <v>0</v>
      </c>
      <c r="AB275" s="586">
        <f t="shared" si="186"/>
        <v>0</v>
      </c>
      <c r="AC275" s="95"/>
      <c r="AD275" s="95"/>
      <c r="AE275" s="200">
        <f t="shared" si="192"/>
        <v>0</v>
      </c>
      <c r="AF275" s="586">
        <f t="shared" si="193"/>
        <v>0</v>
      </c>
    </row>
    <row r="276" spans="1:32" ht="12" customHeight="1" outlineLevel="2">
      <c r="B276" s="145"/>
      <c r="C276" s="134" t="s">
        <v>951</v>
      </c>
      <c r="D276" s="95"/>
      <c r="E276" s="95"/>
      <c r="F276" s="95"/>
      <c r="G276" s="95"/>
      <c r="H276" s="198">
        <f t="shared" si="187"/>
        <v>0</v>
      </c>
      <c r="I276" s="95"/>
      <c r="J276" s="95"/>
      <c r="K276" s="95"/>
      <c r="L276" s="95"/>
      <c r="M276" s="95"/>
      <c r="N276" s="95"/>
      <c r="O276" s="202">
        <f t="shared" si="188"/>
        <v>0</v>
      </c>
      <c r="P276" s="95"/>
      <c r="Q276" s="95"/>
      <c r="R276" s="95"/>
      <c r="S276" s="95"/>
      <c r="T276" s="95"/>
      <c r="U276" s="95"/>
      <c r="V276" s="201">
        <f t="shared" si="189"/>
        <v>0</v>
      </c>
      <c r="W276" s="200">
        <f t="shared" si="190"/>
        <v>0</v>
      </c>
      <c r="X276" s="586">
        <f t="shared" si="185"/>
        <v>0</v>
      </c>
      <c r="Y276" s="95"/>
      <c r="Z276" s="95"/>
      <c r="AA276" s="200">
        <f t="shared" si="191"/>
        <v>0</v>
      </c>
      <c r="AB276" s="586">
        <f t="shared" si="186"/>
        <v>0</v>
      </c>
      <c r="AC276" s="95"/>
      <c r="AD276" s="95"/>
      <c r="AE276" s="200">
        <f t="shared" si="192"/>
        <v>0</v>
      </c>
      <c r="AF276" s="586">
        <f t="shared" si="193"/>
        <v>0</v>
      </c>
    </row>
    <row r="277" spans="1:32" ht="12" customHeight="1" outlineLevel="2">
      <c r="B277" s="145"/>
      <c r="C277" s="134" t="s">
        <v>952</v>
      </c>
      <c r="D277" s="95"/>
      <c r="E277" s="95"/>
      <c r="F277" s="95"/>
      <c r="G277" s="95"/>
      <c r="H277" s="198">
        <f t="shared" si="187"/>
        <v>0</v>
      </c>
      <c r="I277" s="95"/>
      <c r="J277" s="95"/>
      <c r="K277" s="95"/>
      <c r="L277" s="95"/>
      <c r="M277" s="95"/>
      <c r="N277" s="95"/>
      <c r="O277" s="202">
        <f t="shared" si="188"/>
        <v>0</v>
      </c>
      <c r="P277" s="95"/>
      <c r="Q277" s="95"/>
      <c r="R277" s="95"/>
      <c r="S277" s="95"/>
      <c r="T277" s="95"/>
      <c r="U277" s="95"/>
      <c r="V277" s="201">
        <f t="shared" si="189"/>
        <v>0</v>
      </c>
      <c r="W277" s="200">
        <f t="shared" si="190"/>
        <v>0</v>
      </c>
      <c r="X277" s="586">
        <f t="shared" si="185"/>
        <v>0</v>
      </c>
      <c r="Y277" s="95"/>
      <c r="Z277" s="95"/>
      <c r="AA277" s="200">
        <f t="shared" si="191"/>
        <v>0</v>
      </c>
      <c r="AB277" s="586">
        <f t="shared" si="186"/>
        <v>0</v>
      </c>
      <c r="AC277" s="95"/>
      <c r="AD277" s="95"/>
      <c r="AE277" s="200">
        <f t="shared" si="192"/>
        <v>0</v>
      </c>
      <c r="AF277" s="586">
        <f t="shared" si="193"/>
        <v>0</v>
      </c>
    </row>
    <row r="278" spans="1:32" ht="12" customHeight="1" outlineLevel="2">
      <c r="B278" s="145"/>
      <c r="C278" s="134" t="s">
        <v>953</v>
      </c>
      <c r="D278" s="95"/>
      <c r="E278" s="95"/>
      <c r="F278" s="95"/>
      <c r="G278" s="95"/>
      <c r="H278" s="198">
        <f t="shared" si="187"/>
        <v>0</v>
      </c>
      <c r="I278" s="95"/>
      <c r="J278" s="95"/>
      <c r="K278" s="95"/>
      <c r="L278" s="95"/>
      <c r="M278" s="95"/>
      <c r="N278" s="95"/>
      <c r="O278" s="202">
        <f t="shared" si="188"/>
        <v>0</v>
      </c>
      <c r="P278" s="95"/>
      <c r="Q278" s="95"/>
      <c r="R278" s="95"/>
      <c r="S278" s="95"/>
      <c r="T278" s="95"/>
      <c r="U278" s="95"/>
      <c r="V278" s="201">
        <f t="shared" si="189"/>
        <v>0</v>
      </c>
      <c r="W278" s="200">
        <f t="shared" si="190"/>
        <v>0</v>
      </c>
      <c r="X278" s="586">
        <f t="shared" si="185"/>
        <v>0</v>
      </c>
      <c r="Y278" s="95"/>
      <c r="Z278" s="95"/>
      <c r="AA278" s="200">
        <f t="shared" si="191"/>
        <v>0</v>
      </c>
      <c r="AB278" s="586">
        <f t="shared" si="186"/>
        <v>0</v>
      </c>
      <c r="AC278" s="95"/>
      <c r="AD278" s="95"/>
      <c r="AE278" s="200">
        <f t="shared" si="192"/>
        <v>0</v>
      </c>
      <c r="AF278" s="586">
        <f t="shared" si="193"/>
        <v>0</v>
      </c>
    </row>
    <row r="279" spans="1:32" ht="12" customHeight="1" outlineLevel="2">
      <c r="B279" s="145"/>
      <c r="C279" s="134" t="s">
        <v>1697</v>
      </c>
      <c r="D279" s="95"/>
      <c r="E279" s="95"/>
      <c r="F279" s="95"/>
      <c r="G279" s="95"/>
      <c r="H279" s="198">
        <f t="shared" si="187"/>
        <v>0</v>
      </c>
      <c r="I279" s="95"/>
      <c r="J279" s="95"/>
      <c r="K279" s="95"/>
      <c r="L279" s="95"/>
      <c r="M279" s="95"/>
      <c r="N279" s="95"/>
      <c r="O279" s="202">
        <f t="shared" si="188"/>
        <v>0</v>
      </c>
      <c r="P279" s="95"/>
      <c r="Q279" s="95"/>
      <c r="R279" s="95"/>
      <c r="S279" s="95"/>
      <c r="T279" s="95"/>
      <c r="U279" s="95"/>
      <c r="V279" s="201">
        <f t="shared" si="189"/>
        <v>0</v>
      </c>
      <c r="W279" s="200">
        <f t="shared" si="190"/>
        <v>0</v>
      </c>
      <c r="X279" s="586">
        <f t="shared" si="185"/>
        <v>0</v>
      </c>
      <c r="Y279" s="95"/>
      <c r="Z279" s="95"/>
      <c r="AA279" s="200">
        <f t="shared" si="191"/>
        <v>0</v>
      </c>
      <c r="AB279" s="586">
        <f t="shared" si="186"/>
        <v>0</v>
      </c>
      <c r="AC279" s="95"/>
      <c r="AD279" s="95"/>
      <c r="AE279" s="200">
        <f t="shared" si="192"/>
        <v>0</v>
      </c>
      <c r="AF279" s="586">
        <f t="shared" si="193"/>
        <v>0</v>
      </c>
    </row>
    <row r="280" spans="1:32" ht="12" customHeight="1" outlineLevel="2">
      <c r="B280" s="145"/>
      <c r="C280" s="134" t="s">
        <v>1698</v>
      </c>
      <c r="D280" s="95"/>
      <c r="E280" s="95"/>
      <c r="F280" s="95"/>
      <c r="G280" s="95"/>
      <c r="H280" s="198">
        <f t="shared" si="187"/>
        <v>0</v>
      </c>
      <c r="I280" s="95"/>
      <c r="J280" s="95"/>
      <c r="K280" s="95"/>
      <c r="L280" s="95"/>
      <c r="M280" s="95"/>
      <c r="N280" s="95"/>
      <c r="O280" s="202">
        <f t="shared" si="188"/>
        <v>0</v>
      </c>
      <c r="P280" s="95"/>
      <c r="Q280" s="95"/>
      <c r="R280" s="95"/>
      <c r="S280" s="95"/>
      <c r="T280" s="95"/>
      <c r="U280" s="95"/>
      <c r="V280" s="201">
        <f t="shared" si="189"/>
        <v>0</v>
      </c>
      <c r="W280" s="200">
        <f t="shared" si="190"/>
        <v>0</v>
      </c>
      <c r="X280" s="586">
        <f t="shared" si="185"/>
        <v>0</v>
      </c>
      <c r="Y280" s="95"/>
      <c r="Z280" s="95"/>
      <c r="AA280" s="200">
        <f t="shared" si="191"/>
        <v>0</v>
      </c>
      <c r="AB280" s="586">
        <f t="shared" si="186"/>
        <v>0</v>
      </c>
      <c r="AC280" s="95"/>
      <c r="AD280" s="95"/>
      <c r="AE280" s="200">
        <f t="shared" si="192"/>
        <v>0</v>
      </c>
      <c r="AF280" s="586">
        <f t="shared" si="193"/>
        <v>0</v>
      </c>
    </row>
    <row r="281" spans="1:32" ht="12" customHeight="1" outlineLevel="2">
      <c r="B281" s="145"/>
      <c r="C281" s="134" t="s">
        <v>956</v>
      </c>
      <c r="D281" s="95"/>
      <c r="E281" s="95"/>
      <c r="F281" s="95"/>
      <c r="G281" s="95"/>
      <c r="H281" s="198">
        <f t="shared" si="187"/>
        <v>0</v>
      </c>
      <c r="I281" s="95"/>
      <c r="J281" s="95"/>
      <c r="K281" s="95"/>
      <c r="L281" s="95"/>
      <c r="M281" s="95"/>
      <c r="N281" s="95"/>
      <c r="O281" s="202">
        <f t="shared" si="188"/>
        <v>0</v>
      </c>
      <c r="P281" s="95"/>
      <c r="Q281" s="95"/>
      <c r="R281" s="95"/>
      <c r="S281" s="95"/>
      <c r="T281" s="95"/>
      <c r="U281" s="95"/>
      <c r="V281" s="201">
        <f t="shared" si="189"/>
        <v>0</v>
      </c>
      <c r="W281" s="200">
        <f t="shared" si="190"/>
        <v>0</v>
      </c>
      <c r="X281" s="586">
        <f t="shared" si="185"/>
        <v>0</v>
      </c>
      <c r="Y281" s="95"/>
      <c r="Z281" s="95"/>
      <c r="AA281" s="200">
        <f t="shared" si="191"/>
        <v>0</v>
      </c>
      <c r="AB281" s="586">
        <f t="shared" si="186"/>
        <v>0</v>
      </c>
      <c r="AC281" s="95"/>
      <c r="AD281" s="95"/>
      <c r="AE281" s="200">
        <f t="shared" si="192"/>
        <v>0</v>
      </c>
      <c r="AF281" s="586">
        <f t="shared" si="193"/>
        <v>0</v>
      </c>
    </row>
    <row r="282" spans="1:32" ht="12" customHeight="1" outlineLevel="2">
      <c r="B282" s="145"/>
      <c r="C282" s="497" t="s">
        <v>1699</v>
      </c>
      <c r="D282" s="95"/>
      <c r="E282" s="95"/>
      <c r="F282" s="95"/>
      <c r="G282" s="95"/>
      <c r="H282" s="198">
        <f>SUM(D282:G282)</f>
        <v>0</v>
      </c>
      <c r="I282" s="95"/>
      <c r="J282" s="95"/>
      <c r="K282" s="95"/>
      <c r="L282" s="95"/>
      <c r="M282" s="95"/>
      <c r="N282" s="95"/>
      <c r="O282" s="202">
        <f>SUM(I282:N282)</f>
        <v>0</v>
      </c>
      <c r="P282" s="95"/>
      <c r="Q282" s="95"/>
      <c r="R282" s="95"/>
      <c r="S282" s="95"/>
      <c r="T282" s="95"/>
      <c r="U282" s="95"/>
      <c r="V282" s="201">
        <f>SUM(P282:U282)</f>
        <v>0</v>
      </c>
      <c r="W282" s="200">
        <f>O282+V282</f>
        <v>0</v>
      </c>
      <c r="X282" s="586">
        <f t="shared" si="185"/>
        <v>0</v>
      </c>
      <c r="Y282" s="95"/>
      <c r="Z282" s="95"/>
      <c r="AA282" s="200">
        <f t="shared" si="191"/>
        <v>0</v>
      </c>
      <c r="AB282" s="586">
        <f t="shared" si="186"/>
        <v>0</v>
      </c>
      <c r="AC282" s="95"/>
      <c r="AD282" s="95"/>
      <c r="AE282" s="200">
        <f t="shared" si="192"/>
        <v>0</v>
      </c>
      <c r="AF282" s="586">
        <f>IF(AA282=0,0,AE282/AA282-1)</f>
        <v>0</v>
      </c>
    </row>
    <row r="283" spans="1:32" ht="12" customHeight="1" outlineLevel="2">
      <c r="B283" s="145"/>
      <c r="C283" s="322" t="s">
        <v>983</v>
      </c>
      <c r="D283" s="95"/>
      <c r="E283" s="95"/>
      <c r="F283" s="95"/>
      <c r="G283" s="95"/>
      <c r="H283" s="198">
        <f>SUM(D283:G283)</f>
        <v>0</v>
      </c>
      <c r="I283" s="95"/>
      <c r="J283" s="95"/>
      <c r="K283" s="95"/>
      <c r="L283" s="95"/>
      <c r="M283" s="95"/>
      <c r="N283" s="95"/>
      <c r="O283" s="202">
        <f>SUM(I283:N283)</f>
        <v>0</v>
      </c>
      <c r="P283" s="95"/>
      <c r="Q283" s="95"/>
      <c r="R283" s="95"/>
      <c r="S283" s="95"/>
      <c r="T283" s="95"/>
      <c r="U283" s="95"/>
      <c r="V283" s="201">
        <f>SUM(P283:U283)</f>
        <v>0</v>
      </c>
      <c r="W283" s="200">
        <f>O283+V283</f>
        <v>0</v>
      </c>
      <c r="X283" s="586">
        <f t="shared" si="185"/>
        <v>0</v>
      </c>
      <c r="Y283" s="95"/>
      <c r="Z283" s="95"/>
      <c r="AA283" s="200">
        <f t="shared" si="191"/>
        <v>0</v>
      </c>
      <c r="AB283" s="586">
        <f t="shared" si="186"/>
        <v>0</v>
      </c>
      <c r="AC283" s="95"/>
      <c r="AD283" s="95"/>
      <c r="AE283" s="200">
        <f t="shared" si="192"/>
        <v>0</v>
      </c>
      <c r="AF283" s="586">
        <f>IF(AA283=0,0,AE283/AA283-1)</f>
        <v>0</v>
      </c>
    </row>
    <row r="284" spans="1:32" ht="12" customHeight="1" outlineLevel="2">
      <c r="B284" s="145"/>
      <c r="C284" s="497" t="s">
        <v>1700</v>
      </c>
      <c r="D284" s="95"/>
      <c r="E284" s="95"/>
      <c r="F284" s="95"/>
      <c r="G284" s="95"/>
      <c r="H284" s="198">
        <f>SUM(D284:G284)</f>
        <v>0</v>
      </c>
      <c r="I284" s="95"/>
      <c r="J284" s="95"/>
      <c r="K284" s="95"/>
      <c r="L284" s="95"/>
      <c r="M284" s="95"/>
      <c r="N284" s="95"/>
      <c r="O284" s="202">
        <f>SUM(I284:N284)</f>
        <v>0</v>
      </c>
      <c r="P284" s="95"/>
      <c r="Q284" s="95"/>
      <c r="R284" s="95"/>
      <c r="S284" s="95"/>
      <c r="T284" s="95"/>
      <c r="U284" s="95"/>
      <c r="V284" s="201">
        <f>SUM(P284:U284)</f>
        <v>0</v>
      </c>
      <c r="W284" s="200">
        <f>O284+V284</f>
        <v>0</v>
      </c>
      <c r="X284" s="586">
        <f t="shared" si="185"/>
        <v>0</v>
      </c>
      <c r="Y284" s="95"/>
      <c r="Z284" s="95"/>
      <c r="AA284" s="200">
        <f t="shared" si="191"/>
        <v>0</v>
      </c>
      <c r="AB284" s="586">
        <f t="shared" si="186"/>
        <v>0</v>
      </c>
      <c r="AC284" s="95"/>
      <c r="AD284" s="95"/>
      <c r="AE284" s="200">
        <f t="shared" si="192"/>
        <v>0</v>
      </c>
      <c r="AF284" s="586">
        <f>IF(AA284=0,0,AE284/AA284-1)</f>
        <v>0</v>
      </c>
    </row>
    <row r="285" spans="1:32" s="144" customFormat="1" ht="13.5" customHeight="1" outlineLevel="1">
      <c r="A285" s="129"/>
      <c r="B285" s="142" t="s">
        <v>1701</v>
      </c>
      <c r="C285" s="498" t="s">
        <v>1702</v>
      </c>
      <c r="D285" s="198">
        <f>SUM(D286:D306)</f>
        <v>0</v>
      </c>
      <c r="E285" s="198">
        <f t="shared" ref="E285:W285" si="194">SUM(E286:E306)</f>
        <v>0</v>
      </c>
      <c r="F285" s="198">
        <f t="shared" si="194"/>
        <v>0</v>
      </c>
      <c r="G285" s="198">
        <f t="shared" si="194"/>
        <v>0</v>
      </c>
      <c r="H285" s="198">
        <f t="shared" si="194"/>
        <v>0</v>
      </c>
      <c r="I285" s="198">
        <f t="shared" si="194"/>
        <v>0</v>
      </c>
      <c r="J285" s="198">
        <f t="shared" si="194"/>
        <v>0</v>
      </c>
      <c r="K285" s="198">
        <f t="shared" si="194"/>
        <v>0</v>
      </c>
      <c r="L285" s="198">
        <f t="shared" si="194"/>
        <v>0</v>
      </c>
      <c r="M285" s="198">
        <f t="shared" si="194"/>
        <v>0</v>
      </c>
      <c r="N285" s="198">
        <f t="shared" si="194"/>
        <v>0</v>
      </c>
      <c r="O285" s="198">
        <f t="shared" si="194"/>
        <v>0</v>
      </c>
      <c r="P285" s="198">
        <f t="shared" si="194"/>
        <v>0</v>
      </c>
      <c r="Q285" s="198">
        <f t="shared" si="194"/>
        <v>0</v>
      </c>
      <c r="R285" s="198">
        <f t="shared" si="194"/>
        <v>0</v>
      </c>
      <c r="S285" s="198">
        <f t="shared" si="194"/>
        <v>0</v>
      </c>
      <c r="T285" s="198">
        <f t="shared" si="194"/>
        <v>0</v>
      </c>
      <c r="U285" s="198">
        <f t="shared" si="194"/>
        <v>0</v>
      </c>
      <c r="V285" s="198">
        <f t="shared" si="194"/>
        <v>0</v>
      </c>
      <c r="W285" s="198">
        <f t="shared" si="194"/>
        <v>0</v>
      </c>
      <c r="X285" s="585">
        <f t="shared" si="185"/>
        <v>0</v>
      </c>
      <c r="Y285" s="198">
        <f>SUM(Y286:Y306)</f>
        <v>0</v>
      </c>
      <c r="Z285" s="198">
        <f>SUM(Z286:Z306)</f>
        <v>0</v>
      </c>
      <c r="AA285" s="198">
        <f>SUM(AA286:AA306)</f>
        <v>0</v>
      </c>
      <c r="AB285" s="585">
        <f t="shared" si="186"/>
        <v>0</v>
      </c>
      <c r="AC285" s="198">
        <f>SUM(AC286:AC306)</f>
        <v>0</v>
      </c>
      <c r="AD285" s="198">
        <f>SUM(AD286:AD306)</f>
        <v>0</v>
      </c>
      <c r="AE285" s="198">
        <f>SUM(AE286:AE306)</f>
        <v>0</v>
      </c>
      <c r="AF285" s="585">
        <f>IF(AA285=0,0,AE285/AA285-1)</f>
        <v>0</v>
      </c>
    </row>
    <row r="286" spans="1:32" ht="12" customHeight="1" outlineLevel="2">
      <c r="B286" s="405" t="s">
        <v>1703</v>
      </c>
      <c r="C286" s="322" t="s">
        <v>1704</v>
      </c>
      <c r="D286" s="95"/>
      <c r="E286" s="95"/>
      <c r="F286" s="95"/>
      <c r="G286" s="95"/>
      <c r="H286" s="198">
        <f t="shared" ref="H286:H306" si="195">SUM(D286:G286)</f>
        <v>0</v>
      </c>
      <c r="I286" s="95"/>
      <c r="J286" s="95"/>
      <c r="K286" s="95"/>
      <c r="L286" s="95"/>
      <c r="M286" s="95"/>
      <c r="N286" s="95"/>
      <c r="O286" s="202">
        <f t="shared" ref="O286:O306" si="196">SUM(I286:N286)</f>
        <v>0</v>
      </c>
      <c r="P286" s="95"/>
      <c r="Q286" s="95"/>
      <c r="R286" s="95"/>
      <c r="S286" s="95"/>
      <c r="T286" s="95"/>
      <c r="U286" s="95"/>
      <c r="V286" s="201">
        <f t="shared" ref="V286:V306" si="197">SUM(P286:U286)</f>
        <v>0</v>
      </c>
      <c r="W286" s="200">
        <f t="shared" ref="W286:W306" si="198">O286+V286</f>
        <v>0</v>
      </c>
      <c r="X286" s="586">
        <f t="shared" si="185"/>
        <v>0</v>
      </c>
      <c r="Y286" s="95"/>
      <c r="Z286" s="95"/>
      <c r="AA286" s="200">
        <f t="shared" ref="AA286:AA306" si="199">Y286+Z286</f>
        <v>0</v>
      </c>
      <c r="AB286" s="586">
        <f t="shared" si="186"/>
        <v>0</v>
      </c>
      <c r="AC286" s="95"/>
      <c r="AD286" s="95"/>
      <c r="AE286" s="200">
        <f t="shared" ref="AE286:AE306" si="200">AC286+AD286</f>
        <v>0</v>
      </c>
      <c r="AF286" s="586">
        <f t="shared" ref="AF286:AF329" si="201">IF(AA286=0,0,AE286/AA286-1)</f>
        <v>0</v>
      </c>
    </row>
    <row r="287" spans="1:32" ht="12" customHeight="1" outlineLevel="2">
      <c r="B287" s="405" t="s">
        <v>1703</v>
      </c>
      <c r="C287" s="322" t="s">
        <v>1705</v>
      </c>
      <c r="D287" s="95"/>
      <c r="E287" s="95"/>
      <c r="F287" s="95"/>
      <c r="G287" s="95"/>
      <c r="H287" s="198">
        <f t="shared" si="195"/>
        <v>0</v>
      </c>
      <c r="I287" s="95"/>
      <c r="J287" s="95"/>
      <c r="K287" s="95"/>
      <c r="L287" s="95"/>
      <c r="M287" s="95"/>
      <c r="N287" s="95"/>
      <c r="O287" s="202">
        <f t="shared" si="196"/>
        <v>0</v>
      </c>
      <c r="P287" s="95"/>
      <c r="Q287" s="95"/>
      <c r="R287" s="95"/>
      <c r="S287" s="95"/>
      <c r="T287" s="95"/>
      <c r="U287" s="95"/>
      <c r="V287" s="201">
        <f t="shared" si="197"/>
        <v>0</v>
      </c>
      <c r="W287" s="200">
        <f t="shared" si="198"/>
        <v>0</v>
      </c>
      <c r="X287" s="586">
        <f t="shared" si="185"/>
        <v>0</v>
      </c>
      <c r="Y287" s="95"/>
      <c r="Z287" s="95"/>
      <c r="AA287" s="200">
        <f t="shared" si="199"/>
        <v>0</v>
      </c>
      <c r="AB287" s="586">
        <f t="shared" si="186"/>
        <v>0</v>
      </c>
      <c r="AC287" s="95"/>
      <c r="AD287" s="95"/>
      <c r="AE287" s="200">
        <f t="shared" si="200"/>
        <v>0</v>
      </c>
      <c r="AF287" s="586">
        <f t="shared" si="201"/>
        <v>0</v>
      </c>
    </row>
    <row r="288" spans="1:32" ht="12" customHeight="1" outlineLevel="2">
      <c r="B288" s="405" t="s">
        <v>1703</v>
      </c>
      <c r="C288" s="322" t="s">
        <v>1706</v>
      </c>
      <c r="D288" s="95"/>
      <c r="E288" s="95"/>
      <c r="F288" s="95"/>
      <c r="G288" s="95"/>
      <c r="H288" s="198">
        <f t="shared" si="195"/>
        <v>0</v>
      </c>
      <c r="I288" s="95"/>
      <c r="J288" s="95"/>
      <c r="K288" s="95"/>
      <c r="L288" s="95"/>
      <c r="M288" s="95"/>
      <c r="N288" s="95"/>
      <c r="O288" s="202">
        <f t="shared" si="196"/>
        <v>0</v>
      </c>
      <c r="P288" s="95"/>
      <c r="Q288" s="95"/>
      <c r="R288" s="95"/>
      <c r="S288" s="95"/>
      <c r="T288" s="95"/>
      <c r="U288" s="95"/>
      <c r="V288" s="201">
        <f t="shared" si="197"/>
        <v>0</v>
      </c>
      <c r="W288" s="200">
        <f t="shared" si="198"/>
        <v>0</v>
      </c>
      <c r="X288" s="586">
        <f t="shared" si="185"/>
        <v>0</v>
      </c>
      <c r="Y288" s="95"/>
      <c r="Z288" s="95"/>
      <c r="AA288" s="200">
        <f t="shared" si="199"/>
        <v>0</v>
      </c>
      <c r="AB288" s="586">
        <f t="shared" si="186"/>
        <v>0</v>
      </c>
      <c r="AC288" s="95"/>
      <c r="AD288" s="95"/>
      <c r="AE288" s="200">
        <f t="shared" si="200"/>
        <v>0</v>
      </c>
      <c r="AF288" s="586">
        <f t="shared" si="201"/>
        <v>0</v>
      </c>
    </row>
    <row r="289" spans="2:32" ht="12" customHeight="1" outlineLevel="2">
      <c r="B289" s="406"/>
      <c r="C289" s="322" t="s">
        <v>961</v>
      </c>
      <c r="D289" s="95"/>
      <c r="E289" s="95"/>
      <c r="F289" s="95"/>
      <c r="G289" s="95"/>
      <c r="H289" s="198">
        <f t="shared" si="195"/>
        <v>0</v>
      </c>
      <c r="I289" s="95"/>
      <c r="J289" s="95"/>
      <c r="K289" s="95"/>
      <c r="L289" s="95"/>
      <c r="M289" s="95"/>
      <c r="N289" s="95"/>
      <c r="O289" s="202">
        <f t="shared" si="196"/>
        <v>0</v>
      </c>
      <c r="P289" s="95"/>
      <c r="Q289" s="95"/>
      <c r="R289" s="95"/>
      <c r="S289" s="95"/>
      <c r="T289" s="95"/>
      <c r="U289" s="95"/>
      <c r="V289" s="201">
        <f t="shared" si="197"/>
        <v>0</v>
      </c>
      <c r="W289" s="200">
        <f t="shared" si="198"/>
        <v>0</v>
      </c>
      <c r="X289" s="586">
        <f t="shared" si="185"/>
        <v>0</v>
      </c>
      <c r="Y289" s="95"/>
      <c r="Z289" s="95"/>
      <c r="AA289" s="200">
        <f t="shared" si="199"/>
        <v>0</v>
      </c>
      <c r="AB289" s="586">
        <f t="shared" si="186"/>
        <v>0</v>
      </c>
      <c r="AC289" s="95"/>
      <c r="AD289" s="95"/>
      <c r="AE289" s="200">
        <f t="shared" si="200"/>
        <v>0</v>
      </c>
      <c r="AF289" s="586">
        <f t="shared" si="201"/>
        <v>0</v>
      </c>
    </row>
    <row r="290" spans="2:32" ht="12" customHeight="1" outlineLevel="2">
      <c r="B290" s="406"/>
      <c r="C290" s="322" t="s">
        <v>1707</v>
      </c>
      <c r="D290" s="95"/>
      <c r="E290" s="95"/>
      <c r="F290" s="95"/>
      <c r="G290" s="95"/>
      <c r="H290" s="198">
        <f t="shared" si="195"/>
        <v>0</v>
      </c>
      <c r="I290" s="95"/>
      <c r="J290" s="95"/>
      <c r="K290" s="95"/>
      <c r="L290" s="95"/>
      <c r="M290" s="95"/>
      <c r="N290" s="95"/>
      <c r="O290" s="202">
        <f t="shared" si="196"/>
        <v>0</v>
      </c>
      <c r="P290" s="95"/>
      <c r="Q290" s="95"/>
      <c r="R290" s="95"/>
      <c r="S290" s="95"/>
      <c r="T290" s="95"/>
      <c r="U290" s="95"/>
      <c r="V290" s="201">
        <f t="shared" si="197"/>
        <v>0</v>
      </c>
      <c r="W290" s="200">
        <f t="shared" si="198"/>
        <v>0</v>
      </c>
      <c r="X290" s="586">
        <f t="shared" si="185"/>
        <v>0</v>
      </c>
      <c r="Y290" s="95"/>
      <c r="Z290" s="95"/>
      <c r="AA290" s="200">
        <f t="shared" si="199"/>
        <v>0</v>
      </c>
      <c r="AB290" s="586">
        <f t="shared" si="186"/>
        <v>0</v>
      </c>
      <c r="AC290" s="95"/>
      <c r="AD290" s="95"/>
      <c r="AE290" s="200">
        <f t="shared" si="200"/>
        <v>0</v>
      </c>
      <c r="AF290" s="586">
        <f t="shared" si="201"/>
        <v>0</v>
      </c>
    </row>
    <row r="291" spans="2:32" ht="12" customHeight="1" outlineLevel="2">
      <c r="B291" s="406"/>
      <c r="C291" s="322" t="s">
        <v>963</v>
      </c>
      <c r="D291" s="95"/>
      <c r="E291" s="95"/>
      <c r="F291" s="95"/>
      <c r="G291" s="95"/>
      <c r="H291" s="198">
        <f t="shared" si="195"/>
        <v>0</v>
      </c>
      <c r="I291" s="95"/>
      <c r="J291" s="95"/>
      <c r="K291" s="95"/>
      <c r="L291" s="95"/>
      <c r="M291" s="95"/>
      <c r="N291" s="95"/>
      <c r="O291" s="202">
        <f t="shared" si="196"/>
        <v>0</v>
      </c>
      <c r="P291" s="95"/>
      <c r="Q291" s="95"/>
      <c r="R291" s="95"/>
      <c r="S291" s="95"/>
      <c r="T291" s="95"/>
      <c r="U291" s="95"/>
      <c r="V291" s="201">
        <f t="shared" si="197"/>
        <v>0</v>
      </c>
      <c r="W291" s="200">
        <f t="shared" si="198"/>
        <v>0</v>
      </c>
      <c r="X291" s="586">
        <f t="shared" si="185"/>
        <v>0</v>
      </c>
      <c r="Y291" s="95"/>
      <c r="Z291" s="95"/>
      <c r="AA291" s="200">
        <f t="shared" si="199"/>
        <v>0</v>
      </c>
      <c r="AB291" s="586">
        <f t="shared" si="186"/>
        <v>0</v>
      </c>
      <c r="AC291" s="95"/>
      <c r="AD291" s="95"/>
      <c r="AE291" s="200">
        <f t="shared" si="200"/>
        <v>0</v>
      </c>
      <c r="AF291" s="586">
        <f t="shared" si="201"/>
        <v>0</v>
      </c>
    </row>
    <row r="292" spans="2:32" ht="12" customHeight="1" outlineLevel="2">
      <c r="B292" s="405" t="s">
        <v>1703</v>
      </c>
      <c r="C292" s="322" t="s">
        <v>964</v>
      </c>
      <c r="D292" s="95"/>
      <c r="E292" s="95"/>
      <c r="F292" s="95"/>
      <c r="G292" s="95"/>
      <c r="H292" s="198">
        <f t="shared" si="195"/>
        <v>0</v>
      </c>
      <c r="I292" s="95"/>
      <c r="J292" s="95"/>
      <c r="K292" s="95"/>
      <c r="L292" s="95"/>
      <c r="M292" s="95"/>
      <c r="N292" s="95"/>
      <c r="O292" s="202">
        <f t="shared" si="196"/>
        <v>0</v>
      </c>
      <c r="P292" s="95"/>
      <c r="Q292" s="95"/>
      <c r="R292" s="95"/>
      <c r="S292" s="95"/>
      <c r="T292" s="95"/>
      <c r="U292" s="95"/>
      <c r="V292" s="201">
        <f t="shared" si="197"/>
        <v>0</v>
      </c>
      <c r="W292" s="200">
        <f t="shared" si="198"/>
        <v>0</v>
      </c>
      <c r="X292" s="586">
        <f t="shared" si="185"/>
        <v>0</v>
      </c>
      <c r="Y292" s="95"/>
      <c r="Z292" s="95"/>
      <c r="AA292" s="200">
        <f t="shared" si="199"/>
        <v>0</v>
      </c>
      <c r="AB292" s="586">
        <f t="shared" si="186"/>
        <v>0</v>
      </c>
      <c r="AC292" s="95"/>
      <c r="AD292" s="95"/>
      <c r="AE292" s="200">
        <f t="shared" si="200"/>
        <v>0</v>
      </c>
      <c r="AF292" s="586">
        <f t="shared" si="201"/>
        <v>0</v>
      </c>
    </row>
    <row r="293" spans="2:32" ht="12" customHeight="1" outlineLevel="2">
      <c r="B293" s="406"/>
      <c r="C293" s="322" t="s">
        <v>965</v>
      </c>
      <c r="D293" s="95"/>
      <c r="E293" s="95"/>
      <c r="F293" s="95"/>
      <c r="G293" s="95"/>
      <c r="H293" s="198">
        <f t="shared" si="195"/>
        <v>0</v>
      </c>
      <c r="I293" s="95"/>
      <c r="J293" s="95"/>
      <c r="K293" s="95"/>
      <c r="L293" s="95"/>
      <c r="M293" s="95"/>
      <c r="N293" s="95"/>
      <c r="O293" s="202">
        <f t="shared" si="196"/>
        <v>0</v>
      </c>
      <c r="P293" s="95"/>
      <c r="Q293" s="95"/>
      <c r="R293" s="95"/>
      <c r="S293" s="95"/>
      <c r="T293" s="95"/>
      <c r="U293" s="95"/>
      <c r="V293" s="201">
        <f t="shared" si="197"/>
        <v>0</v>
      </c>
      <c r="W293" s="200">
        <f t="shared" si="198"/>
        <v>0</v>
      </c>
      <c r="X293" s="586">
        <f t="shared" si="185"/>
        <v>0</v>
      </c>
      <c r="Y293" s="95"/>
      <c r="Z293" s="95"/>
      <c r="AA293" s="200">
        <f t="shared" si="199"/>
        <v>0</v>
      </c>
      <c r="AB293" s="586">
        <f t="shared" si="186"/>
        <v>0</v>
      </c>
      <c r="AC293" s="95"/>
      <c r="AD293" s="95"/>
      <c r="AE293" s="200">
        <f t="shared" si="200"/>
        <v>0</v>
      </c>
      <c r="AF293" s="586">
        <f t="shared" si="201"/>
        <v>0</v>
      </c>
    </row>
    <row r="294" spans="2:32" ht="12" customHeight="1" outlineLevel="2">
      <c r="B294" s="405" t="s">
        <v>1703</v>
      </c>
      <c r="C294" s="322" t="s">
        <v>1708</v>
      </c>
      <c r="D294" s="95"/>
      <c r="E294" s="95"/>
      <c r="F294" s="95"/>
      <c r="G294" s="95"/>
      <c r="H294" s="198">
        <f t="shared" si="195"/>
        <v>0</v>
      </c>
      <c r="I294" s="95"/>
      <c r="J294" s="95"/>
      <c r="K294" s="95"/>
      <c r="L294" s="95"/>
      <c r="M294" s="95"/>
      <c r="N294" s="95"/>
      <c r="O294" s="202">
        <f t="shared" si="196"/>
        <v>0</v>
      </c>
      <c r="P294" s="95"/>
      <c r="Q294" s="95"/>
      <c r="R294" s="95"/>
      <c r="S294" s="95"/>
      <c r="T294" s="95"/>
      <c r="U294" s="95"/>
      <c r="V294" s="201">
        <f t="shared" si="197"/>
        <v>0</v>
      </c>
      <c r="W294" s="200">
        <f t="shared" si="198"/>
        <v>0</v>
      </c>
      <c r="X294" s="586">
        <f t="shared" si="185"/>
        <v>0</v>
      </c>
      <c r="Y294" s="95"/>
      <c r="Z294" s="95"/>
      <c r="AA294" s="200">
        <f t="shared" si="199"/>
        <v>0</v>
      </c>
      <c r="AB294" s="586">
        <f t="shared" si="186"/>
        <v>0</v>
      </c>
      <c r="AC294" s="95"/>
      <c r="AD294" s="95"/>
      <c r="AE294" s="200">
        <f t="shared" si="200"/>
        <v>0</v>
      </c>
      <c r="AF294" s="586">
        <f t="shared" si="201"/>
        <v>0</v>
      </c>
    </row>
    <row r="295" spans="2:32" ht="12" customHeight="1" outlineLevel="2">
      <c r="B295" s="405" t="s">
        <v>1703</v>
      </c>
      <c r="C295" s="322" t="s">
        <v>967</v>
      </c>
      <c r="D295" s="95"/>
      <c r="E295" s="95"/>
      <c r="F295" s="95"/>
      <c r="G295" s="95"/>
      <c r="H295" s="198">
        <f t="shared" si="195"/>
        <v>0</v>
      </c>
      <c r="I295" s="95"/>
      <c r="J295" s="95"/>
      <c r="K295" s="95"/>
      <c r="L295" s="95"/>
      <c r="M295" s="95"/>
      <c r="N295" s="95"/>
      <c r="O295" s="202">
        <f t="shared" si="196"/>
        <v>0</v>
      </c>
      <c r="P295" s="95"/>
      <c r="Q295" s="95"/>
      <c r="R295" s="95"/>
      <c r="S295" s="95"/>
      <c r="T295" s="95"/>
      <c r="U295" s="95"/>
      <c r="V295" s="201">
        <f t="shared" si="197"/>
        <v>0</v>
      </c>
      <c r="W295" s="200">
        <f t="shared" si="198"/>
        <v>0</v>
      </c>
      <c r="X295" s="586">
        <f t="shared" si="185"/>
        <v>0</v>
      </c>
      <c r="Y295" s="95"/>
      <c r="Z295" s="95"/>
      <c r="AA295" s="200">
        <f t="shared" si="199"/>
        <v>0</v>
      </c>
      <c r="AB295" s="586">
        <f t="shared" si="186"/>
        <v>0</v>
      </c>
      <c r="AC295" s="95"/>
      <c r="AD295" s="95"/>
      <c r="AE295" s="200">
        <f t="shared" si="200"/>
        <v>0</v>
      </c>
      <c r="AF295" s="586">
        <f t="shared" si="201"/>
        <v>0</v>
      </c>
    </row>
    <row r="296" spans="2:32" ht="12" customHeight="1" outlineLevel="2">
      <c r="B296" s="405" t="s">
        <v>1703</v>
      </c>
      <c r="C296" s="322" t="s">
        <v>968</v>
      </c>
      <c r="D296" s="95"/>
      <c r="E296" s="95"/>
      <c r="F296" s="95"/>
      <c r="G296" s="95"/>
      <c r="H296" s="198">
        <f t="shared" si="195"/>
        <v>0</v>
      </c>
      <c r="I296" s="95"/>
      <c r="J296" s="95"/>
      <c r="K296" s="95"/>
      <c r="L296" s="95"/>
      <c r="M296" s="95"/>
      <c r="N296" s="95"/>
      <c r="O296" s="202">
        <f t="shared" si="196"/>
        <v>0</v>
      </c>
      <c r="P296" s="95"/>
      <c r="Q296" s="95"/>
      <c r="R296" s="95"/>
      <c r="S296" s="95"/>
      <c r="T296" s="95"/>
      <c r="U296" s="95"/>
      <c r="V296" s="201">
        <f t="shared" si="197"/>
        <v>0</v>
      </c>
      <c r="W296" s="200">
        <f t="shared" si="198"/>
        <v>0</v>
      </c>
      <c r="X296" s="586">
        <f t="shared" si="185"/>
        <v>0</v>
      </c>
      <c r="Y296" s="95"/>
      <c r="Z296" s="95"/>
      <c r="AA296" s="200">
        <f t="shared" si="199"/>
        <v>0</v>
      </c>
      <c r="AB296" s="586">
        <f t="shared" si="186"/>
        <v>0</v>
      </c>
      <c r="AC296" s="95"/>
      <c r="AD296" s="95"/>
      <c r="AE296" s="200">
        <f t="shared" si="200"/>
        <v>0</v>
      </c>
      <c r="AF296" s="586">
        <f t="shared" si="201"/>
        <v>0</v>
      </c>
    </row>
    <row r="297" spans="2:32" ht="12" customHeight="1" outlineLevel="2">
      <c r="B297" s="406"/>
      <c r="C297" s="322" t="s">
        <v>1709</v>
      </c>
      <c r="D297" s="95"/>
      <c r="E297" s="95"/>
      <c r="F297" s="95"/>
      <c r="G297" s="95"/>
      <c r="H297" s="198">
        <f t="shared" si="195"/>
        <v>0</v>
      </c>
      <c r="I297" s="95"/>
      <c r="J297" s="95"/>
      <c r="K297" s="95"/>
      <c r="L297" s="95"/>
      <c r="M297" s="95"/>
      <c r="N297" s="95"/>
      <c r="O297" s="202">
        <f t="shared" si="196"/>
        <v>0</v>
      </c>
      <c r="P297" s="95"/>
      <c r="Q297" s="95"/>
      <c r="R297" s="95"/>
      <c r="S297" s="95"/>
      <c r="T297" s="95"/>
      <c r="U297" s="95"/>
      <c r="V297" s="201">
        <f t="shared" si="197"/>
        <v>0</v>
      </c>
      <c r="W297" s="200">
        <f t="shared" si="198"/>
        <v>0</v>
      </c>
      <c r="X297" s="586">
        <f t="shared" si="185"/>
        <v>0</v>
      </c>
      <c r="Y297" s="95"/>
      <c r="Z297" s="95"/>
      <c r="AA297" s="200">
        <f t="shared" si="199"/>
        <v>0</v>
      </c>
      <c r="AB297" s="586">
        <f t="shared" si="186"/>
        <v>0</v>
      </c>
      <c r="AC297" s="95"/>
      <c r="AD297" s="95"/>
      <c r="AE297" s="200">
        <f t="shared" si="200"/>
        <v>0</v>
      </c>
      <c r="AF297" s="586">
        <f t="shared" si="201"/>
        <v>0</v>
      </c>
    </row>
    <row r="298" spans="2:32" ht="12" customHeight="1" outlineLevel="2">
      <c r="B298" s="405" t="s">
        <v>1703</v>
      </c>
      <c r="C298" s="322" t="s">
        <v>970</v>
      </c>
      <c r="D298" s="95"/>
      <c r="E298" s="95"/>
      <c r="F298" s="95"/>
      <c r="G298" s="95"/>
      <c r="H298" s="198">
        <f t="shared" si="195"/>
        <v>0</v>
      </c>
      <c r="I298" s="95"/>
      <c r="J298" s="95"/>
      <c r="K298" s="95"/>
      <c r="L298" s="95"/>
      <c r="M298" s="95"/>
      <c r="N298" s="95"/>
      <c r="O298" s="202">
        <f t="shared" si="196"/>
        <v>0</v>
      </c>
      <c r="P298" s="95"/>
      <c r="Q298" s="95"/>
      <c r="R298" s="95"/>
      <c r="S298" s="95"/>
      <c r="T298" s="95"/>
      <c r="U298" s="95"/>
      <c r="V298" s="201">
        <f t="shared" si="197"/>
        <v>0</v>
      </c>
      <c r="W298" s="200">
        <f t="shared" si="198"/>
        <v>0</v>
      </c>
      <c r="X298" s="586">
        <f t="shared" si="185"/>
        <v>0</v>
      </c>
      <c r="Y298" s="95"/>
      <c r="Z298" s="95"/>
      <c r="AA298" s="200">
        <f t="shared" si="199"/>
        <v>0</v>
      </c>
      <c r="AB298" s="586">
        <f t="shared" si="186"/>
        <v>0</v>
      </c>
      <c r="AC298" s="95"/>
      <c r="AD298" s="95"/>
      <c r="AE298" s="200">
        <f t="shared" si="200"/>
        <v>0</v>
      </c>
      <c r="AF298" s="586">
        <f t="shared" si="201"/>
        <v>0</v>
      </c>
    </row>
    <row r="299" spans="2:32" ht="12" customHeight="1" outlineLevel="2">
      <c r="B299" s="405" t="s">
        <v>1703</v>
      </c>
      <c r="C299" s="322" t="s">
        <v>971</v>
      </c>
      <c r="D299" s="95"/>
      <c r="E299" s="95"/>
      <c r="F299" s="95"/>
      <c r="G299" s="95"/>
      <c r="H299" s="198">
        <f t="shared" si="195"/>
        <v>0</v>
      </c>
      <c r="I299" s="95"/>
      <c r="J299" s="95"/>
      <c r="K299" s="95"/>
      <c r="L299" s="95"/>
      <c r="M299" s="95"/>
      <c r="N299" s="95"/>
      <c r="O299" s="202">
        <f t="shared" si="196"/>
        <v>0</v>
      </c>
      <c r="P299" s="95"/>
      <c r="Q299" s="95"/>
      <c r="R299" s="95"/>
      <c r="S299" s="95"/>
      <c r="T299" s="95"/>
      <c r="U299" s="95"/>
      <c r="V299" s="201">
        <f t="shared" si="197"/>
        <v>0</v>
      </c>
      <c r="W299" s="200">
        <f t="shared" si="198"/>
        <v>0</v>
      </c>
      <c r="X299" s="586">
        <f t="shared" si="185"/>
        <v>0</v>
      </c>
      <c r="Y299" s="95"/>
      <c r="Z299" s="95"/>
      <c r="AA299" s="200">
        <f t="shared" si="199"/>
        <v>0</v>
      </c>
      <c r="AB299" s="586">
        <f t="shared" si="186"/>
        <v>0</v>
      </c>
      <c r="AC299" s="95"/>
      <c r="AD299" s="95"/>
      <c r="AE299" s="200">
        <f t="shared" si="200"/>
        <v>0</v>
      </c>
      <c r="AF299" s="586">
        <f t="shared" si="201"/>
        <v>0</v>
      </c>
    </row>
    <row r="300" spans="2:32" ht="12" customHeight="1" outlineLevel="2">
      <c r="B300" s="145"/>
      <c r="C300" s="322" t="s">
        <v>972</v>
      </c>
      <c r="D300" s="95"/>
      <c r="E300" s="95"/>
      <c r="F300" s="95"/>
      <c r="G300" s="95"/>
      <c r="H300" s="198">
        <f t="shared" si="195"/>
        <v>0</v>
      </c>
      <c r="I300" s="95"/>
      <c r="J300" s="95"/>
      <c r="K300" s="95"/>
      <c r="L300" s="95"/>
      <c r="M300" s="95"/>
      <c r="N300" s="95"/>
      <c r="O300" s="202">
        <f t="shared" si="196"/>
        <v>0</v>
      </c>
      <c r="P300" s="95"/>
      <c r="Q300" s="95"/>
      <c r="R300" s="95"/>
      <c r="S300" s="95"/>
      <c r="T300" s="95"/>
      <c r="U300" s="95"/>
      <c r="V300" s="201">
        <f t="shared" si="197"/>
        <v>0</v>
      </c>
      <c r="W300" s="200">
        <f t="shared" si="198"/>
        <v>0</v>
      </c>
      <c r="X300" s="586">
        <f t="shared" si="185"/>
        <v>0</v>
      </c>
      <c r="Y300" s="95"/>
      <c r="Z300" s="95"/>
      <c r="AA300" s="200">
        <f t="shared" si="199"/>
        <v>0</v>
      </c>
      <c r="AB300" s="586">
        <f t="shared" si="186"/>
        <v>0</v>
      </c>
      <c r="AC300" s="95"/>
      <c r="AD300" s="95"/>
      <c r="AE300" s="200">
        <f t="shared" si="200"/>
        <v>0</v>
      </c>
      <c r="AF300" s="586">
        <f t="shared" si="201"/>
        <v>0</v>
      </c>
    </row>
    <row r="301" spans="2:32" ht="12" customHeight="1" outlineLevel="2">
      <c r="B301" s="145"/>
      <c r="C301" s="322" t="s">
        <v>984</v>
      </c>
      <c r="D301" s="95"/>
      <c r="E301" s="95"/>
      <c r="F301" s="95"/>
      <c r="G301" s="95"/>
      <c r="H301" s="198">
        <f t="shared" si="195"/>
        <v>0</v>
      </c>
      <c r="I301" s="95"/>
      <c r="J301" s="95"/>
      <c r="K301" s="95"/>
      <c r="L301" s="95"/>
      <c r="M301" s="95"/>
      <c r="N301" s="95"/>
      <c r="O301" s="202">
        <f t="shared" si="196"/>
        <v>0</v>
      </c>
      <c r="P301" s="95"/>
      <c r="Q301" s="95"/>
      <c r="R301" s="95"/>
      <c r="S301" s="95"/>
      <c r="T301" s="95"/>
      <c r="U301" s="95"/>
      <c r="V301" s="201">
        <f t="shared" si="197"/>
        <v>0</v>
      </c>
      <c r="W301" s="200">
        <f t="shared" si="198"/>
        <v>0</v>
      </c>
      <c r="X301" s="586">
        <f t="shared" si="185"/>
        <v>0</v>
      </c>
      <c r="Y301" s="95"/>
      <c r="Z301" s="95"/>
      <c r="AA301" s="200">
        <f t="shared" si="199"/>
        <v>0</v>
      </c>
      <c r="AB301" s="586">
        <f t="shared" si="186"/>
        <v>0</v>
      </c>
      <c r="AC301" s="95"/>
      <c r="AD301" s="95"/>
      <c r="AE301" s="200">
        <f t="shared" si="200"/>
        <v>0</v>
      </c>
      <c r="AF301" s="586">
        <f t="shared" si="201"/>
        <v>0</v>
      </c>
    </row>
    <row r="302" spans="2:32" ht="12" customHeight="1" outlineLevel="2">
      <c r="B302" s="145"/>
      <c r="C302" s="322" t="s">
        <v>1710</v>
      </c>
      <c r="D302" s="95"/>
      <c r="E302" s="95"/>
      <c r="F302" s="95"/>
      <c r="G302" s="95"/>
      <c r="H302" s="198">
        <f t="shared" si="195"/>
        <v>0</v>
      </c>
      <c r="I302" s="95"/>
      <c r="J302" s="95"/>
      <c r="K302" s="95"/>
      <c r="L302" s="95"/>
      <c r="M302" s="95"/>
      <c r="N302" s="95"/>
      <c r="O302" s="202">
        <f t="shared" si="196"/>
        <v>0</v>
      </c>
      <c r="P302" s="95"/>
      <c r="Q302" s="95"/>
      <c r="R302" s="95"/>
      <c r="S302" s="95"/>
      <c r="T302" s="95"/>
      <c r="U302" s="95"/>
      <c r="V302" s="201">
        <f t="shared" si="197"/>
        <v>0</v>
      </c>
      <c r="W302" s="200">
        <f t="shared" si="198"/>
        <v>0</v>
      </c>
      <c r="X302" s="586">
        <f t="shared" si="185"/>
        <v>0</v>
      </c>
      <c r="Y302" s="95"/>
      <c r="Z302" s="95"/>
      <c r="AA302" s="200">
        <f t="shared" si="199"/>
        <v>0</v>
      </c>
      <c r="AB302" s="586">
        <f t="shared" si="186"/>
        <v>0</v>
      </c>
      <c r="AC302" s="95"/>
      <c r="AD302" s="95"/>
      <c r="AE302" s="200">
        <f t="shared" si="200"/>
        <v>0</v>
      </c>
      <c r="AF302" s="586">
        <f t="shared" si="201"/>
        <v>0</v>
      </c>
    </row>
    <row r="303" spans="2:32" ht="12" customHeight="1" outlineLevel="2">
      <c r="B303" s="145"/>
      <c r="C303" s="322" t="s">
        <v>973</v>
      </c>
      <c r="D303" s="95"/>
      <c r="E303" s="95"/>
      <c r="F303" s="95"/>
      <c r="G303" s="95"/>
      <c r="H303" s="198">
        <f t="shared" si="195"/>
        <v>0</v>
      </c>
      <c r="I303" s="95"/>
      <c r="J303" s="95"/>
      <c r="K303" s="95"/>
      <c r="L303" s="95"/>
      <c r="M303" s="95"/>
      <c r="N303" s="95"/>
      <c r="O303" s="202">
        <f t="shared" si="196"/>
        <v>0</v>
      </c>
      <c r="P303" s="95"/>
      <c r="Q303" s="95"/>
      <c r="R303" s="95"/>
      <c r="S303" s="95"/>
      <c r="T303" s="95"/>
      <c r="U303" s="95"/>
      <c r="V303" s="201">
        <f t="shared" si="197"/>
        <v>0</v>
      </c>
      <c r="W303" s="200">
        <f t="shared" si="198"/>
        <v>0</v>
      </c>
      <c r="X303" s="586">
        <f t="shared" si="185"/>
        <v>0</v>
      </c>
      <c r="Y303" s="95"/>
      <c r="Z303" s="95"/>
      <c r="AA303" s="200">
        <f t="shared" si="199"/>
        <v>0</v>
      </c>
      <c r="AB303" s="586">
        <f t="shared" si="186"/>
        <v>0</v>
      </c>
      <c r="AC303" s="95"/>
      <c r="AD303" s="95"/>
      <c r="AE303" s="200">
        <f t="shared" si="200"/>
        <v>0</v>
      </c>
      <c r="AF303" s="586">
        <f t="shared" si="201"/>
        <v>0</v>
      </c>
    </row>
    <row r="304" spans="2:32" ht="12" customHeight="1" outlineLevel="2">
      <c r="B304" s="145"/>
      <c r="C304" s="322" t="s">
        <v>1048</v>
      </c>
      <c r="D304" s="95"/>
      <c r="E304" s="95"/>
      <c r="F304" s="95"/>
      <c r="G304" s="95"/>
      <c r="H304" s="198">
        <f t="shared" si="195"/>
        <v>0</v>
      </c>
      <c r="I304" s="95"/>
      <c r="J304" s="95"/>
      <c r="K304" s="95"/>
      <c r="L304" s="95"/>
      <c r="M304" s="95"/>
      <c r="N304" s="95"/>
      <c r="O304" s="202">
        <f t="shared" si="196"/>
        <v>0</v>
      </c>
      <c r="P304" s="95"/>
      <c r="Q304" s="95"/>
      <c r="R304" s="95"/>
      <c r="S304" s="95"/>
      <c r="T304" s="95"/>
      <c r="U304" s="95"/>
      <c r="V304" s="201">
        <f t="shared" si="197"/>
        <v>0</v>
      </c>
      <c r="W304" s="200">
        <f t="shared" si="198"/>
        <v>0</v>
      </c>
      <c r="X304" s="586">
        <f t="shared" si="185"/>
        <v>0</v>
      </c>
      <c r="Y304" s="95"/>
      <c r="Z304" s="95"/>
      <c r="AA304" s="200">
        <f t="shared" si="199"/>
        <v>0</v>
      </c>
      <c r="AB304" s="586">
        <f t="shared" si="186"/>
        <v>0</v>
      </c>
      <c r="AC304" s="95"/>
      <c r="AD304" s="95"/>
      <c r="AE304" s="200">
        <f t="shared" si="200"/>
        <v>0</v>
      </c>
      <c r="AF304" s="586">
        <f t="shared" si="201"/>
        <v>0</v>
      </c>
    </row>
    <row r="305" spans="1:32" ht="12" customHeight="1" outlineLevel="2">
      <c r="B305" s="145"/>
      <c r="C305" s="146" t="s">
        <v>986</v>
      </c>
      <c r="D305" s="95"/>
      <c r="E305" s="95"/>
      <c r="F305" s="95"/>
      <c r="G305" s="95"/>
      <c r="H305" s="198">
        <f t="shared" si="195"/>
        <v>0</v>
      </c>
      <c r="I305" s="95"/>
      <c r="J305" s="95"/>
      <c r="K305" s="95"/>
      <c r="L305" s="95"/>
      <c r="M305" s="95"/>
      <c r="N305" s="95"/>
      <c r="O305" s="202">
        <f t="shared" si="196"/>
        <v>0</v>
      </c>
      <c r="P305" s="95"/>
      <c r="Q305" s="95"/>
      <c r="R305" s="95"/>
      <c r="S305" s="95"/>
      <c r="T305" s="95"/>
      <c r="U305" s="95"/>
      <c r="V305" s="201">
        <f t="shared" si="197"/>
        <v>0</v>
      </c>
      <c r="W305" s="200">
        <f t="shared" si="198"/>
        <v>0</v>
      </c>
      <c r="X305" s="586">
        <f t="shared" si="185"/>
        <v>0</v>
      </c>
      <c r="Y305" s="95"/>
      <c r="Z305" s="95"/>
      <c r="AA305" s="200">
        <f t="shared" si="199"/>
        <v>0</v>
      </c>
      <c r="AB305" s="586">
        <f t="shared" si="186"/>
        <v>0</v>
      </c>
      <c r="AC305" s="95"/>
      <c r="AD305" s="95"/>
      <c r="AE305" s="200">
        <f t="shared" si="200"/>
        <v>0</v>
      </c>
      <c r="AF305" s="586">
        <f t="shared" si="201"/>
        <v>0</v>
      </c>
    </row>
    <row r="306" spans="1:32" ht="12" customHeight="1" outlineLevel="2">
      <c r="B306" s="145"/>
      <c r="C306" s="146" t="s">
        <v>840</v>
      </c>
      <c r="D306" s="95"/>
      <c r="E306" s="95"/>
      <c r="F306" s="95"/>
      <c r="G306" s="95"/>
      <c r="H306" s="198">
        <f t="shared" si="195"/>
        <v>0</v>
      </c>
      <c r="I306" s="95"/>
      <c r="J306" s="95"/>
      <c r="K306" s="95"/>
      <c r="L306" s="95"/>
      <c r="M306" s="95"/>
      <c r="N306" s="95"/>
      <c r="O306" s="202">
        <f t="shared" si="196"/>
        <v>0</v>
      </c>
      <c r="P306" s="95"/>
      <c r="Q306" s="95"/>
      <c r="R306" s="95"/>
      <c r="S306" s="95"/>
      <c r="T306" s="95"/>
      <c r="U306" s="95"/>
      <c r="V306" s="201">
        <f t="shared" si="197"/>
        <v>0</v>
      </c>
      <c r="W306" s="200">
        <f t="shared" si="198"/>
        <v>0</v>
      </c>
      <c r="X306" s="586">
        <f t="shared" si="185"/>
        <v>0</v>
      </c>
      <c r="Y306" s="95"/>
      <c r="Z306" s="95"/>
      <c r="AA306" s="200">
        <f t="shared" si="199"/>
        <v>0</v>
      </c>
      <c r="AB306" s="586">
        <f t="shared" si="186"/>
        <v>0</v>
      </c>
      <c r="AC306" s="95"/>
      <c r="AD306" s="95"/>
      <c r="AE306" s="200">
        <f t="shared" si="200"/>
        <v>0</v>
      </c>
      <c r="AF306" s="586">
        <f t="shared" si="201"/>
        <v>0</v>
      </c>
    </row>
    <row r="307" spans="1:32" s="144" customFormat="1" ht="13.5" customHeight="1" outlineLevel="1">
      <c r="A307" s="129"/>
      <c r="B307" s="142" t="s">
        <v>1711</v>
      </c>
      <c r="C307" s="143" t="s">
        <v>1712</v>
      </c>
      <c r="D307" s="198">
        <f>SUM(D308:D310)</f>
        <v>0</v>
      </c>
      <c r="E307" s="198">
        <f t="shared" ref="E307:W307" si="202">SUM(E308:E310)</f>
        <v>0</v>
      </c>
      <c r="F307" s="198">
        <f t="shared" si="202"/>
        <v>0</v>
      </c>
      <c r="G307" s="198">
        <f t="shared" si="202"/>
        <v>0</v>
      </c>
      <c r="H307" s="198">
        <f t="shared" si="202"/>
        <v>0</v>
      </c>
      <c r="I307" s="198">
        <f t="shared" si="202"/>
        <v>0</v>
      </c>
      <c r="J307" s="198">
        <f t="shared" si="202"/>
        <v>0</v>
      </c>
      <c r="K307" s="198">
        <f t="shared" si="202"/>
        <v>0</v>
      </c>
      <c r="L307" s="198">
        <f t="shared" si="202"/>
        <v>0</v>
      </c>
      <c r="M307" s="198">
        <f t="shared" si="202"/>
        <v>0</v>
      </c>
      <c r="N307" s="198">
        <f t="shared" si="202"/>
        <v>0</v>
      </c>
      <c r="O307" s="198">
        <f t="shared" si="202"/>
        <v>0</v>
      </c>
      <c r="P307" s="198">
        <f t="shared" si="202"/>
        <v>0</v>
      </c>
      <c r="Q307" s="198">
        <f t="shared" si="202"/>
        <v>0</v>
      </c>
      <c r="R307" s="198">
        <f t="shared" si="202"/>
        <v>0</v>
      </c>
      <c r="S307" s="198">
        <f t="shared" si="202"/>
        <v>0</v>
      </c>
      <c r="T307" s="198">
        <f t="shared" si="202"/>
        <v>0</v>
      </c>
      <c r="U307" s="198">
        <f t="shared" si="202"/>
        <v>0</v>
      </c>
      <c r="V307" s="198">
        <f t="shared" si="202"/>
        <v>0</v>
      </c>
      <c r="W307" s="198">
        <f t="shared" si="202"/>
        <v>0</v>
      </c>
      <c r="X307" s="585">
        <f t="shared" si="185"/>
        <v>0</v>
      </c>
      <c r="Y307" s="198">
        <f>SUM(Y308:Y310)</f>
        <v>0</v>
      </c>
      <c r="Z307" s="198">
        <f>SUM(Z308:Z310)</f>
        <v>0</v>
      </c>
      <c r="AA307" s="198">
        <f>SUM(AA308:AA310)</f>
        <v>0</v>
      </c>
      <c r="AB307" s="585">
        <f t="shared" si="186"/>
        <v>0</v>
      </c>
      <c r="AC307" s="198">
        <f>SUM(AC308:AC310)</f>
        <v>0</v>
      </c>
      <c r="AD307" s="198">
        <f>SUM(AD308:AD310)</f>
        <v>0</v>
      </c>
      <c r="AE307" s="198">
        <f>SUM(AE308:AE310)</f>
        <v>0</v>
      </c>
      <c r="AF307" s="585">
        <f t="shared" si="201"/>
        <v>0</v>
      </c>
    </row>
    <row r="308" spans="1:32" ht="12" customHeight="1" outlineLevel="2">
      <c r="B308" s="145"/>
      <c r="C308" s="146" t="s">
        <v>1713</v>
      </c>
      <c r="D308" s="95"/>
      <c r="E308" s="95"/>
      <c r="F308" s="95"/>
      <c r="G308" s="95"/>
      <c r="H308" s="198">
        <f>SUM(D308:G308)</f>
        <v>0</v>
      </c>
      <c r="I308" s="95"/>
      <c r="J308" s="95"/>
      <c r="K308" s="95"/>
      <c r="L308" s="95"/>
      <c r="M308" s="95"/>
      <c r="N308" s="95"/>
      <c r="O308" s="202">
        <f>SUM(I308:N308)</f>
        <v>0</v>
      </c>
      <c r="P308" s="95"/>
      <c r="Q308" s="95"/>
      <c r="R308" s="95"/>
      <c r="S308" s="95"/>
      <c r="T308" s="95"/>
      <c r="U308" s="95"/>
      <c r="V308" s="201">
        <f>SUM(P308:U308)</f>
        <v>0</v>
      </c>
      <c r="W308" s="200">
        <f>O308+V308</f>
        <v>0</v>
      </c>
      <c r="X308" s="586">
        <f t="shared" si="185"/>
        <v>0</v>
      </c>
      <c r="Y308" s="95"/>
      <c r="Z308" s="95"/>
      <c r="AA308" s="200">
        <f>Y308+Z308</f>
        <v>0</v>
      </c>
      <c r="AB308" s="586">
        <f t="shared" si="186"/>
        <v>0</v>
      </c>
      <c r="AC308" s="95"/>
      <c r="AD308" s="95"/>
      <c r="AE308" s="200">
        <f>AC308+AD308</f>
        <v>0</v>
      </c>
      <c r="AF308" s="586">
        <f t="shared" si="201"/>
        <v>0</v>
      </c>
    </row>
    <row r="309" spans="1:32" ht="12" customHeight="1" outlineLevel="2">
      <c r="B309" s="405" t="s">
        <v>1703</v>
      </c>
      <c r="C309" s="146" t="s">
        <v>1714</v>
      </c>
      <c r="D309" s="95"/>
      <c r="E309" s="95"/>
      <c r="F309" s="95"/>
      <c r="G309" s="95"/>
      <c r="H309" s="198">
        <f>SUM(D309:G309)</f>
        <v>0</v>
      </c>
      <c r="I309" s="95"/>
      <c r="J309" s="95"/>
      <c r="K309" s="95"/>
      <c r="L309" s="95"/>
      <c r="M309" s="95"/>
      <c r="N309" s="95"/>
      <c r="O309" s="202">
        <f>SUM(I309:N309)</f>
        <v>0</v>
      </c>
      <c r="P309" s="95"/>
      <c r="Q309" s="95"/>
      <c r="R309" s="95"/>
      <c r="S309" s="95"/>
      <c r="T309" s="95"/>
      <c r="U309" s="95"/>
      <c r="V309" s="201">
        <f>SUM(P309:U309)</f>
        <v>0</v>
      </c>
      <c r="W309" s="200">
        <f>O309+V309</f>
        <v>0</v>
      </c>
      <c r="X309" s="586">
        <f t="shared" si="185"/>
        <v>0</v>
      </c>
      <c r="Y309" s="95"/>
      <c r="Z309" s="95"/>
      <c r="AA309" s="200">
        <f>Y309+Z309</f>
        <v>0</v>
      </c>
      <c r="AB309" s="586">
        <f t="shared" si="186"/>
        <v>0</v>
      </c>
      <c r="AC309" s="95"/>
      <c r="AD309" s="95"/>
      <c r="AE309" s="200">
        <f>AC309+AD309</f>
        <v>0</v>
      </c>
      <c r="AF309" s="586">
        <f t="shared" si="201"/>
        <v>0</v>
      </c>
    </row>
    <row r="310" spans="1:32" ht="12" customHeight="1" outlineLevel="2">
      <c r="B310" s="145"/>
      <c r="C310" s="146" t="s">
        <v>840</v>
      </c>
      <c r="D310" s="95"/>
      <c r="E310" s="95"/>
      <c r="F310" s="95"/>
      <c r="G310" s="95"/>
      <c r="H310" s="198">
        <f>SUM(D310:G310)</f>
        <v>0</v>
      </c>
      <c r="I310" s="95"/>
      <c r="J310" s="95"/>
      <c r="K310" s="95"/>
      <c r="L310" s="95"/>
      <c r="M310" s="95"/>
      <c r="N310" s="95"/>
      <c r="O310" s="202">
        <f>SUM(I310:N310)</f>
        <v>0</v>
      </c>
      <c r="P310" s="95"/>
      <c r="Q310" s="95"/>
      <c r="R310" s="95"/>
      <c r="S310" s="95"/>
      <c r="T310" s="95"/>
      <c r="U310" s="95"/>
      <c r="V310" s="201">
        <f>SUM(P310:U310)</f>
        <v>0</v>
      </c>
      <c r="W310" s="200">
        <f>O310+V310</f>
        <v>0</v>
      </c>
      <c r="X310" s="586">
        <f t="shared" si="185"/>
        <v>0</v>
      </c>
      <c r="Y310" s="95"/>
      <c r="Z310" s="95"/>
      <c r="AA310" s="200">
        <f>Y310+Z310</f>
        <v>0</v>
      </c>
      <c r="AB310" s="586">
        <f t="shared" si="186"/>
        <v>0</v>
      </c>
      <c r="AC310" s="95"/>
      <c r="AD310" s="95"/>
      <c r="AE310" s="200">
        <f>AC310+AD310</f>
        <v>0</v>
      </c>
      <c r="AF310" s="586">
        <f t="shared" si="201"/>
        <v>0</v>
      </c>
    </row>
    <row r="311" spans="1:32" ht="12" customHeight="1" outlineLevel="1">
      <c r="B311" s="319" t="s">
        <v>988</v>
      </c>
      <c r="C311" s="320" t="s">
        <v>1715</v>
      </c>
      <c r="D311" s="198">
        <f>SUM(D312:D315)</f>
        <v>0</v>
      </c>
      <c r="E311" s="198">
        <f t="shared" ref="E311:W311" si="203">SUM(E312:E315)</f>
        <v>0</v>
      </c>
      <c r="F311" s="198">
        <f t="shared" si="203"/>
        <v>0</v>
      </c>
      <c r="G311" s="198">
        <f t="shared" si="203"/>
        <v>0</v>
      </c>
      <c r="H311" s="198">
        <f t="shared" si="203"/>
        <v>0</v>
      </c>
      <c r="I311" s="198">
        <f t="shared" si="203"/>
        <v>0</v>
      </c>
      <c r="J311" s="198">
        <f t="shared" si="203"/>
        <v>0</v>
      </c>
      <c r="K311" s="198">
        <f t="shared" si="203"/>
        <v>0</v>
      </c>
      <c r="L311" s="198">
        <f t="shared" si="203"/>
        <v>0</v>
      </c>
      <c r="M311" s="198">
        <f t="shared" si="203"/>
        <v>0</v>
      </c>
      <c r="N311" s="198">
        <f t="shared" si="203"/>
        <v>0</v>
      </c>
      <c r="O311" s="198">
        <f t="shared" si="203"/>
        <v>0</v>
      </c>
      <c r="P311" s="198">
        <f t="shared" si="203"/>
        <v>0</v>
      </c>
      <c r="Q311" s="198">
        <f t="shared" si="203"/>
        <v>0</v>
      </c>
      <c r="R311" s="198">
        <f t="shared" si="203"/>
        <v>0</v>
      </c>
      <c r="S311" s="198">
        <f t="shared" si="203"/>
        <v>0</v>
      </c>
      <c r="T311" s="198">
        <f t="shared" si="203"/>
        <v>0</v>
      </c>
      <c r="U311" s="198">
        <f t="shared" si="203"/>
        <v>0</v>
      </c>
      <c r="V311" s="198">
        <f t="shared" si="203"/>
        <v>0</v>
      </c>
      <c r="W311" s="198">
        <f t="shared" si="203"/>
        <v>0</v>
      </c>
      <c r="X311" s="585">
        <f t="shared" si="185"/>
        <v>0</v>
      </c>
      <c r="Y311" s="198">
        <f>SUM(Y312:Y315)</f>
        <v>0</v>
      </c>
      <c r="Z311" s="198">
        <f>SUM(Z312:Z315)</f>
        <v>0</v>
      </c>
      <c r="AA311" s="198">
        <f>SUM(AA312:AA315)</f>
        <v>0</v>
      </c>
      <c r="AB311" s="585">
        <f t="shared" si="186"/>
        <v>0</v>
      </c>
      <c r="AC311" s="198">
        <f>SUM(AC312:AC315)</f>
        <v>0</v>
      </c>
      <c r="AD311" s="198">
        <f>SUM(AD312:AD315)</f>
        <v>0</v>
      </c>
      <c r="AE311" s="198">
        <f>SUM(AE312:AE315)</f>
        <v>0</v>
      </c>
      <c r="AF311" s="585">
        <f t="shared" si="201"/>
        <v>0</v>
      </c>
    </row>
    <row r="312" spans="1:32" ht="12" customHeight="1" outlineLevel="2">
      <c r="B312" s="321"/>
      <c r="C312" s="322" t="s">
        <v>1716</v>
      </c>
      <c r="D312" s="95"/>
      <c r="E312" s="95"/>
      <c r="F312" s="95"/>
      <c r="G312" s="95"/>
      <c r="H312" s="198">
        <f>SUM(D312:G312)</f>
        <v>0</v>
      </c>
      <c r="I312" s="95"/>
      <c r="J312" s="95"/>
      <c r="K312" s="95"/>
      <c r="L312" s="95"/>
      <c r="M312" s="95"/>
      <c r="N312" s="95"/>
      <c r="O312" s="202">
        <f>SUM(I312:N312)</f>
        <v>0</v>
      </c>
      <c r="P312" s="95"/>
      <c r="Q312" s="95"/>
      <c r="R312" s="95"/>
      <c r="S312" s="95"/>
      <c r="T312" s="95"/>
      <c r="U312" s="95"/>
      <c r="V312" s="201">
        <f>SUM(P312:U312)</f>
        <v>0</v>
      </c>
      <c r="W312" s="200">
        <f>O312+V312</f>
        <v>0</v>
      </c>
      <c r="X312" s="586">
        <f t="shared" si="185"/>
        <v>0</v>
      </c>
      <c r="Y312" s="95"/>
      <c r="Z312" s="95"/>
      <c r="AA312" s="200">
        <f>Y312+Z312</f>
        <v>0</v>
      </c>
      <c r="AB312" s="586">
        <f t="shared" si="186"/>
        <v>0</v>
      </c>
      <c r="AC312" s="95"/>
      <c r="AD312" s="95"/>
      <c r="AE312" s="200">
        <f>AC312+AD312</f>
        <v>0</v>
      </c>
      <c r="AF312" s="586">
        <f t="shared" si="201"/>
        <v>0</v>
      </c>
    </row>
    <row r="313" spans="1:32" s="144" customFormat="1" ht="13.5" customHeight="1" outlineLevel="2">
      <c r="A313" s="129"/>
      <c r="B313" s="321"/>
      <c r="C313" s="322" t="s">
        <v>1717</v>
      </c>
      <c r="D313" s="95"/>
      <c r="E313" s="95"/>
      <c r="F313" s="95"/>
      <c r="G313" s="95"/>
      <c r="H313" s="198">
        <f>SUM(D313:G313)</f>
        <v>0</v>
      </c>
      <c r="I313" s="95"/>
      <c r="J313" s="95"/>
      <c r="K313" s="95"/>
      <c r="L313" s="95"/>
      <c r="M313" s="95"/>
      <c r="N313" s="95"/>
      <c r="O313" s="202">
        <f>SUM(I313:N313)</f>
        <v>0</v>
      </c>
      <c r="P313" s="95"/>
      <c r="Q313" s="95"/>
      <c r="R313" s="95"/>
      <c r="S313" s="95"/>
      <c r="T313" s="95"/>
      <c r="U313" s="95"/>
      <c r="V313" s="201">
        <f>SUM(P313:U313)</f>
        <v>0</v>
      </c>
      <c r="W313" s="200">
        <f>O313+V313</f>
        <v>0</v>
      </c>
      <c r="X313" s="586">
        <f t="shared" si="185"/>
        <v>0</v>
      </c>
      <c r="Y313" s="95"/>
      <c r="Z313" s="95"/>
      <c r="AA313" s="200">
        <f>Y313+Z313</f>
        <v>0</v>
      </c>
      <c r="AB313" s="586">
        <f t="shared" si="186"/>
        <v>0</v>
      </c>
      <c r="AC313" s="95"/>
      <c r="AD313" s="95"/>
      <c r="AE313" s="200">
        <f>AC313+AD313</f>
        <v>0</v>
      </c>
      <c r="AF313" s="586">
        <f t="shared" si="201"/>
        <v>0</v>
      </c>
    </row>
    <row r="314" spans="1:32" ht="12" customHeight="1" outlineLevel="2">
      <c r="B314" s="321"/>
      <c r="C314" s="322" t="s">
        <v>1718</v>
      </c>
      <c r="D314" s="95"/>
      <c r="E314" s="95"/>
      <c r="F314" s="95"/>
      <c r="G314" s="95"/>
      <c r="H314" s="198">
        <f>SUM(D314:G314)</f>
        <v>0</v>
      </c>
      <c r="I314" s="95"/>
      <c r="J314" s="95"/>
      <c r="K314" s="95"/>
      <c r="L314" s="95"/>
      <c r="M314" s="95"/>
      <c r="N314" s="95"/>
      <c r="O314" s="202">
        <f>SUM(I314:N314)</f>
        <v>0</v>
      </c>
      <c r="P314" s="95"/>
      <c r="Q314" s="95"/>
      <c r="R314" s="95"/>
      <c r="S314" s="95"/>
      <c r="T314" s="95"/>
      <c r="U314" s="95"/>
      <c r="V314" s="201">
        <f>SUM(P314:U314)</f>
        <v>0</v>
      </c>
      <c r="W314" s="200">
        <f>O314+V314</f>
        <v>0</v>
      </c>
      <c r="X314" s="586">
        <f t="shared" si="185"/>
        <v>0</v>
      </c>
      <c r="Y314" s="95"/>
      <c r="Z314" s="95"/>
      <c r="AA314" s="200">
        <f>Y314+Z314</f>
        <v>0</v>
      </c>
      <c r="AB314" s="586">
        <f t="shared" si="186"/>
        <v>0</v>
      </c>
      <c r="AC314" s="95"/>
      <c r="AD314" s="95"/>
      <c r="AE314" s="200">
        <f>AC314+AD314</f>
        <v>0</v>
      </c>
      <c r="AF314" s="586">
        <f t="shared" si="201"/>
        <v>0</v>
      </c>
    </row>
    <row r="315" spans="1:32" ht="12" customHeight="1" outlineLevel="2">
      <c r="B315" s="321"/>
      <c r="C315" s="322" t="s">
        <v>1700</v>
      </c>
      <c r="D315" s="95"/>
      <c r="E315" s="95"/>
      <c r="F315" s="95"/>
      <c r="G315" s="95"/>
      <c r="H315" s="198">
        <f>SUM(D315:G315)</f>
        <v>0</v>
      </c>
      <c r="I315" s="95"/>
      <c r="J315" s="95"/>
      <c r="K315" s="95"/>
      <c r="L315" s="95"/>
      <c r="M315" s="95"/>
      <c r="N315" s="95"/>
      <c r="O315" s="202">
        <f>SUM(I315:N315)</f>
        <v>0</v>
      </c>
      <c r="P315" s="95"/>
      <c r="Q315" s="95"/>
      <c r="R315" s="95"/>
      <c r="S315" s="95"/>
      <c r="T315" s="95"/>
      <c r="U315" s="95"/>
      <c r="V315" s="201">
        <f>SUM(P315:U315)</f>
        <v>0</v>
      </c>
      <c r="W315" s="200">
        <f>O315+V315</f>
        <v>0</v>
      </c>
      <c r="X315" s="586">
        <f t="shared" si="185"/>
        <v>0</v>
      </c>
      <c r="Y315" s="95"/>
      <c r="Z315" s="95"/>
      <c r="AA315" s="200">
        <f>Y315+Z315</f>
        <v>0</v>
      </c>
      <c r="AB315" s="586">
        <f t="shared" si="186"/>
        <v>0</v>
      </c>
      <c r="AC315" s="95"/>
      <c r="AD315" s="95"/>
      <c r="AE315" s="200">
        <f>AC315+AD315</f>
        <v>0</v>
      </c>
      <c r="AF315" s="586">
        <f t="shared" si="201"/>
        <v>0</v>
      </c>
    </row>
    <row r="316" spans="1:32" ht="12" customHeight="1" outlineLevel="1">
      <c r="B316" s="142" t="s">
        <v>989</v>
      </c>
      <c r="C316" s="143" t="s">
        <v>1719</v>
      </c>
      <c r="D316" s="198">
        <f>SUM(D317:D321)</f>
        <v>0</v>
      </c>
      <c r="E316" s="198">
        <f t="shared" ref="E316:W316" si="204">SUM(E317:E321)</f>
        <v>0</v>
      </c>
      <c r="F316" s="198">
        <f t="shared" si="204"/>
        <v>0</v>
      </c>
      <c r="G316" s="198">
        <f t="shared" si="204"/>
        <v>0</v>
      </c>
      <c r="H316" s="198">
        <f t="shared" si="204"/>
        <v>0</v>
      </c>
      <c r="I316" s="198">
        <f t="shared" si="204"/>
        <v>0</v>
      </c>
      <c r="J316" s="198">
        <f t="shared" si="204"/>
        <v>0</v>
      </c>
      <c r="K316" s="198">
        <f t="shared" si="204"/>
        <v>0</v>
      </c>
      <c r="L316" s="198">
        <f t="shared" si="204"/>
        <v>0</v>
      </c>
      <c r="M316" s="198">
        <f t="shared" si="204"/>
        <v>0</v>
      </c>
      <c r="N316" s="198">
        <f t="shared" si="204"/>
        <v>0</v>
      </c>
      <c r="O316" s="198">
        <f t="shared" si="204"/>
        <v>0</v>
      </c>
      <c r="P316" s="198">
        <f t="shared" si="204"/>
        <v>0</v>
      </c>
      <c r="Q316" s="198">
        <f t="shared" si="204"/>
        <v>0</v>
      </c>
      <c r="R316" s="198">
        <f t="shared" si="204"/>
        <v>0</v>
      </c>
      <c r="S316" s="198">
        <f t="shared" si="204"/>
        <v>0</v>
      </c>
      <c r="T316" s="198">
        <f t="shared" si="204"/>
        <v>0</v>
      </c>
      <c r="U316" s="198">
        <f t="shared" si="204"/>
        <v>0</v>
      </c>
      <c r="V316" s="198">
        <f t="shared" si="204"/>
        <v>0</v>
      </c>
      <c r="W316" s="198">
        <f t="shared" si="204"/>
        <v>0</v>
      </c>
      <c r="X316" s="585">
        <f t="shared" si="185"/>
        <v>0</v>
      </c>
      <c r="Y316" s="198">
        <f>SUM(Y317:Y321)</f>
        <v>0</v>
      </c>
      <c r="Z316" s="198">
        <f>SUM(Z317:Z321)</f>
        <v>0</v>
      </c>
      <c r="AA316" s="198">
        <f>SUM(AA317:AA321)</f>
        <v>0</v>
      </c>
      <c r="AB316" s="585">
        <f t="shared" si="186"/>
        <v>0</v>
      </c>
      <c r="AC316" s="198">
        <f>SUM(AC317:AC321)</f>
        <v>0</v>
      </c>
      <c r="AD316" s="198">
        <f>SUM(AD317:AD321)</f>
        <v>0</v>
      </c>
      <c r="AE316" s="198">
        <f>SUM(AE317:AE321)</f>
        <v>0</v>
      </c>
      <c r="AF316" s="585">
        <f t="shared" si="201"/>
        <v>0</v>
      </c>
    </row>
    <row r="317" spans="1:32" ht="12" customHeight="1" outlineLevel="2">
      <c r="B317" s="145"/>
      <c r="C317" s="248" t="s">
        <v>717</v>
      </c>
      <c r="D317" s="95"/>
      <c r="E317" s="95"/>
      <c r="F317" s="95"/>
      <c r="G317" s="95"/>
      <c r="H317" s="198">
        <f>SUM(D317:G317)</f>
        <v>0</v>
      </c>
      <c r="I317" s="95"/>
      <c r="J317" s="95"/>
      <c r="K317" s="95"/>
      <c r="L317" s="95"/>
      <c r="M317" s="95"/>
      <c r="N317" s="95"/>
      <c r="O317" s="202">
        <f>SUM(I317:N317)</f>
        <v>0</v>
      </c>
      <c r="P317" s="95"/>
      <c r="Q317" s="95"/>
      <c r="R317" s="95"/>
      <c r="S317" s="95"/>
      <c r="T317" s="95"/>
      <c r="U317" s="95"/>
      <c r="V317" s="201">
        <f>SUM(P317:U317)</f>
        <v>0</v>
      </c>
      <c r="W317" s="200">
        <f>O317+V317</f>
        <v>0</v>
      </c>
      <c r="X317" s="586">
        <f t="shared" si="185"/>
        <v>0</v>
      </c>
      <c r="Y317" s="95"/>
      <c r="Z317" s="95"/>
      <c r="AA317" s="200">
        <f>Y317+Z317</f>
        <v>0</v>
      </c>
      <c r="AB317" s="586">
        <f t="shared" si="186"/>
        <v>0</v>
      </c>
      <c r="AC317" s="95"/>
      <c r="AD317" s="95"/>
      <c r="AE317" s="200">
        <f>AC317+AD317</f>
        <v>0</v>
      </c>
      <c r="AF317" s="586">
        <f t="shared" si="201"/>
        <v>0</v>
      </c>
    </row>
    <row r="318" spans="1:32" ht="12" customHeight="1" outlineLevel="2">
      <c r="B318" s="145"/>
      <c r="C318" s="146" t="s">
        <v>1720</v>
      </c>
      <c r="D318" s="95"/>
      <c r="E318" s="95"/>
      <c r="F318" s="95"/>
      <c r="G318" s="95"/>
      <c r="H318" s="198">
        <f>SUM(D318:G318)</f>
        <v>0</v>
      </c>
      <c r="I318" s="95"/>
      <c r="J318" s="95"/>
      <c r="K318" s="95"/>
      <c r="L318" s="95"/>
      <c r="M318" s="95"/>
      <c r="N318" s="95"/>
      <c r="O318" s="202">
        <f>SUM(I318:N318)</f>
        <v>0</v>
      </c>
      <c r="P318" s="95"/>
      <c r="Q318" s="95"/>
      <c r="R318" s="95"/>
      <c r="S318" s="95"/>
      <c r="T318" s="95"/>
      <c r="U318" s="95"/>
      <c r="V318" s="201">
        <f>SUM(P318:U318)</f>
        <v>0</v>
      </c>
      <c r="W318" s="200">
        <f>O318+V318</f>
        <v>0</v>
      </c>
      <c r="X318" s="586">
        <f t="shared" si="185"/>
        <v>0</v>
      </c>
      <c r="Y318" s="95"/>
      <c r="Z318" s="95"/>
      <c r="AA318" s="200">
        <f>Y318+Z318</f>
        <v>0</v>
      </c>
      <c r="AB318" s="586">
        <f t="shared" si="186"/>
        <v>0</v>
      </c>
      <c r="AC318" s="95"/>
      <c r="AD318" s="95"/>
      <c r="AE318" s="200">
        <f>AC318+AD318</f>
        <v>0</v>
      </c>
      <c r="AF318" s="586">
        <f t="shared" si="201"/>
        <v>0</v>
      </c>
    </row>
    <row r="319" spans="1:32" ht="11.25" customHeight="1" outlineLevel="2">
      <c r="B319" s="145"/>
      <c r="C319" s="248" t="s">
        <v>1721</v>
      </c>
      <c r="D319" s="95"/>
      <c r="E319" s="95"/>
      <c r="F319" s="95"/>
      <c r="G319" s="95"/>
      <c r="H319" s="198">
        <f>SUM(D319:G319)</f>
        <v>0</v>
      </c>
      <c r="I319" s="95"/>
      <c r="J319" s="95"/>
      <c r="K319" s="95"/>
      <c r="L319" s="95"/>
      <c r="M319" s="95"/>
      <c r="N319" s="95"/>
      <c r="O319" s="202">
        <f>SUM(I319:N319)</f>
        <v>0</v>
      </c>
      <c r="P319" s="95"/>
      <c r="Q319" s="95"/>
      <c r="R319" s="95"/>
      <c r="S319" s="95"/>
      <c r="T319" s="95"/>
      <c r="U319" s="95"/>
      <c r="V319" s="201">
        <f>SUM(P319:U319)</f>
        <v>0</v>
      </c>
      <c r="W319" s="200">
        <f>O319+V319</f>
        <v>0</v>
      </c>
      <c r="X319" s="586">
        <f t="shared" si="185"/>
        <v>0</v>
      </c>
      <c r="Y319" s="95"/>
      <c r="Z319" s="95"/>
      <c r="AA319" s="200">
        <f>Y319+Z319</f>
        <v>0</v>
      </c>
      <c r="AB319" s="586">
        <f t="shared" si="186"/>
        <v>0</v>
      </c>
      <c r="AC319" s="95"/>
      <c r="AD319" s="95"/>
      <c r="AE319" s="200">
        <f>AC319+AD319</f>
        <v>0</v>
      </c>
      <c r="AF319" s="586">
        <f t="shared" si="201"/>
        <v>0</v>
      </c>
    </row>
    <row r="320" spans="1:32" ht="12" customHeight="1" outlineLevel="2">
      <c r="B320" s="145"/>
      <c r="C320" s="146" t="s">
        <v>1722</v>
      </c>
      <c r="D320" s="95"/>
      <c r="E320" s="95"/>
      <c r="F320" s="95"/>
      <c r="G320" s="95"/>
      <c r="H320" s="198">
        <f>SUM(D320:G320)</f>
        <v>0</v>
      </c>
      <c r="I320" s="95"/>
      <c r="J320" s="95"/>
      <c r="K320" s="95"/>
      <c r="L320" s="95"/>
      <c r="M320" s="95"/>
      <c r="N320" s="95"/>
      <c r="O320" s="202">
        <f>SUM(I320:N320)</f>
        <v>0</v>
      </c>
      <c r="P320" s="95"/>
      <c r="Q320" s="95"/>
      <c r="R320" s="95"/>
      <c r="S320" s="95"/>
      <c r="T320" s="95"/>
      <c r="U320" s="95"/>
      <c r="V320" s="201">
        <f>SUM(P320:U320)</f>
        <v>0</v>
      </c>
      <c r="W320" s="200">
        <f>O320+V320</f>
        <v>0</v>
      </c>
      <c r="X320" s="586">
        <f t="shared" si="185"/>
        <v>0</v>
      </c>
      <c r="Y320" s="95"/>
      <c r="Z320" s="95"/>
      <c r="AA320" s="200">
        <f>Y320+Z320</f>
        <v>0</v>
      </c>
      <c r="AB320" s="586">
        <f t="shared" si="186"/>
        <v>0</v>
      </c>
      <c r="AC320" s="95"/>
      <c r="AD320" s="95"/>
      <c r="AE320" s="200">
        <f>AC320+AD320</f>
        <v>0</v>
      </c>
      <c r="AF320" s="586">
        <f t="shared" si="201"/>
        <v>0</v>
      </c>
    </row>
    <row r="321" spans="1:32" ht="12" customHeight="1" outlineLevel="2">
      <c r="B321" s="145"/>
      <c r="C321" s="146" t="s">
        <v>840</v>
      </c>
      <c r="D321" s="95"/>
      <c r="E321" s="95"/>
      <c r="F321" s="95"/>
      <c r="G321" s="95"/>
      <c r="H321" s="198">
        <f>SUM(D321:G321)</f>
        <v>0</v>
      </c>
      <c r="I321" s="95"/>
      <c r="J321" s="95"/>
      <c r="K321" s="95"/>
      <c r="L321" s="95"/>
      <c r="M321" s="95"/>
      <c r="N321" s="95"/>
      <c r="O321" s="202">
        <f>SUM(I321:N321)</f>
        <v>0</v>
      </c>
      <c r="P321" s="95"/>
      <c r="Q321" s="95"/>
      <c r="R321" s="95"/>
      <c r="S321" s="95"/>
      <c r="T321" s="95"/>
      <c r="U321" s="95"/>
      <c r="V321" s="201">
        <f>SUM(P321:U321)</f>
        <v>0</v>
      </c>
      <c r="W321" s="200">
        <f>O321+V321</f>
        <v>0</v>
      </c>
      <c r="X321" s="586">
        <f t="shared" si="185"/>
        <v>0</v>
      </c>
      <c r="Y321" s="95"/>
      <c r="Z321" s="95"/>
      <c r="AA321" s="200">
        <f>Y321+Z321</f>
        <v>0</v>
      </c>
      <c r="AB321" s="586">
        <f t="shared" si="186"/>
        <v>0</v>
      </c>
      <c r="AC321" s="95"/>
      <c r="AD321" s="95"/>
      <c r="AE321" s="200">
        <f>AC321+AD321</f>
        <v>0</v>
      </c>
      <c r="AF321" s="586">
        <f t="shared" si="201"/>
        <v>0</v>
      </c>
    </row>
    <row r="322" spans="1:32" ht="12" customHeight="1" outlineLevel="1">
      <c r="B322" s="147" t="s">
        <v>991</v>
      </c>
      <c r="C322" s="147" t="s">
        <v>1723</v>
      </c>
      <c r="D322" s="198">
        <f>SUM(D323:D325)</f>
        <v>0</v>
      </c>
      <c r="E322" s="198">
        <f t="shared" ref="E322:W322" si="205">SUM(E323:E325)</f>
        <v>0</v>
      </c>
      <c r="F322" s="198">
        <f t="shared" si="205"/>
        <v>0</v>
      </c>
      <c r="G322" s="198">
        <f t="shared" si="205"/>
        <v>0</v>
      </c>
      <c r="H322" s="198">
        <f t="shared" si="205"/>
        <v>0</v>
      </c>
      <c r="I322" s="198">
        <f t="shared" si="205"/>
        <v>0</v>
      </c>
      <c r="J322" s="198">
        <f t="shared" si="205"/>
        <v>0</v>
      </c>
      <c r="K322" s="198">
        <f t="shared" si="205"/>
        <v>0</v>
      </c>
      <c r="L322" s="198">
        <f t="shared" si="205"/>
        <v>0</v>
      </c>
      <c r="M322" s="198">
        <f t="shared" si="205"/>
        <v>0</v>
      </c>
      <c r="N322" s="198">
        <f t="shared" si="205"/>
        <v>0</v>
      </c>
      <c r="O322" s="198">
        <f t="shared" si="205"/>
        <v>0</v>
      </c>
      <c r="P322" s="198">
        <f t="shared" si="205"/>
        <v>0</v>
      </c>
      <c r="Q322" s="198">
        <f t="shared" si="205"/>
        <v>0</v>
      </c>
      <c r="R322" s="198">
        <f t="shared" si="205"/>
        <v>0</v>
      </c>
      <c r="S322" s="198">
        <f t="shared" si="205"/>
        <v>0</v>
      </c>
      <c r="T322" s="198">
        <f t="shared" si="205"/>
        <v>0</v>
      </c>
      <c r="U322" s="198">
        <f t="shared" si="205"/>
        <v>0</v>
      </c>
      <c r="V322" s="198">
        <f t="shared" si="205"/>
        <v>0</v>
      </c>
      <c r="W322" s="198">
        <f t="shared" si="205"/>
        <v>0</v>
      </c>
      <c r="X322" s="585">
        <f t="shared" si="185"/>
        <v>0</v>
      </c>
      <c r="Y322" s="198">
        <f>SUM(Y323:Y325)</f>
        <v>0</v>
      </c>
      <c r="Z322" s="198">
        <f>SUM(Z323:Z325)</f>
        <v>0</v>
      </c>
      <c r="AA322" s="198">
        <f>SUM(AA323:AA325)</f>
        <v>0</v>
      </c>
      <c r="AB322" s="585">
        <f t="shared" si="186"/>
        <v>0</v>
      </c>
      <c r="AC322" s="198">
        <f>SUM(AC323:AC325)</f>
        <v>0</v>
      </c>
      <c r="AD322" s="198">
        <f>SUM(AD323:AD325)</f>
        <v>0</v>
      </c>
      <c r="AE322" s="198">
        <f>SUM(AE323:AE325)</f>
        <v>0</v>
      </c>
      <c r="AF322" s="585">
        <f t="shared" si="201"/>
        <v>0</v>
      </c>
    </row>
    <row r="323" spans="1:32" ht="13.5" customHeight="1" outlineLevel="2">
      <c r="A323" s="177"/>
      <c r="B323" s="145"/>
      <c r="C323" s="146" t="s">
        <v>741</v>
      </c>
      <c r="D323" s="95"/>
      <c r="E323" s="95"/>
      <c r="F323" s="95"/>
      <c r="G323" s="95"/>
      <c r="H323" s="198">
        <f>SUM(D323:G323)</f>
        <v>0</v>
      </c>
      <c r="I323" s="95"/>
      <c r="J323" s="95"/>
      <c r="K323" s="95"/>
      <c r="L323" s="95"/>
      <c r="M323" s="95"/>
      <c r="N323" s="95"/>
      <c r="O323" s="202">
        <f>SUM(I323:N323)</f>
        <v>0</v>
      </c>
      <c r="P323" s="95"/>
      <c r="Q323" s="95"/>
      <c r="R323" s="95"/>
      <c r="S323" s="95"/>
      <c r="T323" s="95"/>
      <c r="U323" s="95"/>
      <c r="V323" s="201">
        <f>SUM(P323:U323)</f>
        <v>0</v>
      </c>
      <c r="W323" s="200">
        <f>O323+V323</f>
        <v>0</v>
      </c>
      <c r="X323" s="586">
        <f t="shared" si="185"/>
        <v>0</v>
      </c>
      <c r="Y323" s="95"/>
      <c r="Z323" s="95"/>
      <c r="AA323" s="200">
        <f>Y323+Z323</f>
        <v>0</v>
      </c>
      <c r="AB323" s="586">
        <f t="shared" si="186"/>
        <v>0</v>
      </c>
      <c r="AC323" s="95"/>
      <c r="AD323" s="95"/>
      <c r="AE323" s="200">
        <f>AC323+AD323</f>
        <v>0</v>
      </c>
      <c r="AF323" s="586">
        <f t="shared" si="201"/>
        <v>0</v>
      </c>
    </row>
    <row r="324" spans="1:32" ht="13.5" customHeight="1" outlineLevel="2">
      <c r="A324" s="177"/>
      <c r="B324" s="145"/>
      <c r="C324" s="146" t="s">
        <v>1724</v>
      </c>
      <c r="D324" s="95"/>
      <c r="E324" s="95"/>
      <c r="F324" s="95"/>
      <c r="G324" s="95"/>
      <c r="H324" s="198">
        <f>SUM(D324:G324)</f>
        <v>0</v>
      </c>
      <c r="I324" s="95"/>
      <c r="J324" s="95"/>
      <c r="K324" s="95"/>
      <c r="L324" s="95"/>
      <c r="M324" s="95"/>
      <c r="N324" s="95"/>
      <c r="O324" s="202">
        <f>SUM(I324:N324)</f>
        <v>0</v>
      </c>
      <c r="P324" s="95"/>
      <c r="Q324" s="95"/>
      <c r="R324" s="95"/>
      <c r="S324" s="95"/>
      <c r="T324" s="95"/>
      <c r="U324" s="95"/>
      <c r="V324" s="201">
        <f>SUM(P324:U324)</f>
        <v>0</v>
      </c>
      <c r="W324" s="200">
        <f>O324+V324</f>
        <v>0</v>
      </c>
      <c r="X324" s="586">
        <f t="shared" si="185"/>
        <v>0</v>
      </c>
      <c r="Y324" s="95"/>
      <c r="Z324" s="95"/>
      <c r="AA324" s="200">
        <f>Y324+Z324</f>
        <v>0</v>
      </c>
      <c r="AB324" s="586">
        <f t="shared" si="186"/>
        <v>0</v>
      </c>
      <c r="AC324" s="95"/>
      <c r="AD324" s="95"/>
      <c r="AE324" s="200">
        <f>AC324+AD324</f>
        <v>0</v>
      </c>
      <c r="AF324" s="586">
        <f t="shared" si="201"/>
        <v>0</v>
      </c>
    </row>
    <row r="325" spans="1:32" ht="13.5" customHeight="1" outlineLevel="2">
      <c r="B325" s="145"/>
      <c r="C325" s="146" t="s">
        <v>1700</v>
      </c>
      <c r="D325" s="95"/>
      <c r="E325" s="95"/>
      <c r="F325" s="95"/>
      <c r="G325" s="95"/>
      <c r="H325" s="198">
        <f>SUM(D325:G325)</f>
        <v>0</v>
      </c>
      <c r="I325" s="95"/>
      <c r="J325" s="95"/>
      <c r="K325" s="95"/>
      <c r="L325" s="95"/>
      <c r="M325" s="95"/>
      <c r="N325" s="95"/>
      <c r="O325" s="202">
        <f>SUM(I325:N325)</f>
        <v>0</v>
      </c>
      <c r="P325" s="95"/>
      <c r="Q325" s="95"/>
      <c r="R325" s="95"/>
      <c r="S325" s="95"/>
      <c r="T325" s="95"/>
      <c r="U325" s="95"/>
      <c r="V325" s="201">
        <f>SUM(P325:U325)</f>
        <v>0</v>
      </c>
      <c r="W325" s="200">
        <f>O325+V325</f>
        <v>0</v>
      </c>
      <c r="X325" s="586">
        <f t="shared" si="185"/>
        <v>0</v>
      </c>
      <c r="Y325" s="95"/>
      <c r="Z325" s="95"/>
      <c r="AA325" s="200">
        <f>Y325+Z325</f>
        <v>0</v>
      </c>
      <c r="AB325" s="586">
        <f t="shared" si="186"/>
        <v>0</v>
      </c>
      <c r="AC325" s="95"/>
      <c r="AD325" s="95"/>
      <c r="AE325" s="200">
        <f>AC325+AD325</f>
        <v>0</v>
      </c>
      <c r="AF325" s="586">
        <f t="shared" si="201"/>
        <v>0</v>
      </c>
    </row>
    <row r="326" spans="1:32" ht="13.5" customHeight="1" outlineLevel="2">
      <c r="B326" s="147" t="s">
        <v>1498</v>
      </c>
      <c r="C326" s="542" t="s">
        <v>1485</v>
      </c>
      <c r="D326" s="198">
        <f>SUM(D327:D329)</f>
        <v>0</v>
      </c>
      <c r="E326" s="198">
        <f t="shared" ref="E326:W326" si="206">SUM(E327:E329)</f>
        <v>0</v>
      </c>
      <c r="F326" s="198">
        <f t="shared" si="206"/>
        <v>0</v>
      </c>
      <c r="G326" s="198">
        <f t="shared" si="206"/>
        <v>0</v>
      </c>
      <c r="H326" s="198">
        <f t="shared" si="206"/>
        <v>0</v>
      </c>
      <c r="I326" s="198">
        <f t="shared" si="206"/>
        <v>0</v>
      </c>
      <c r="J326" s="198">
        <f t="shared" si="206"/>
        <v>0</v>
      </c>
      <c r="K326" s="198">
        <f t="shared" si="206"/>
        <v>0</v>
      </c>
      <c r="L326" s="198">
        <f t="shared" si="206"/>
        <v>0</v>
      </c>
      <c r="M326" s="198">
        <f t="shared" si="206"/>
        <v>0</v>
      </c>
      <c r="N326" s="198">
        <f t="shared" si="206"/>
        <v>0</v>
      </c>
      <c r="O326" s="198">
        <f t="shared" si="206"/>
        <v>0</v>
      </c>
      <c r="P326" s="198">
        <f t="shared" si="206"/>
        <v>0</v>
      </c>
      <c r="Q326" s="198">
        <f t="shared" si="206"/>
        <v>0</v>
      </c>
      <c r="R326" s="198">
        <f t="shared" si="206"/>
        <v>0</v>
      </c>
      <c r="S326" s="198">
        <f t="shared" si="206"/>
        <v>0</v>
      </c>
      <c r="T326" s="198">
        <f t="shared" si="206"/>
        <v>0</v>
      </c>
      <c r="U326" s="198">
        <f t="shared" si="206"/>
        <v>0</v>
      </c>
      <c r="V326" s="198">
        <f t="shared" si="206"/>
        <v>0</v>
      </c>
      <c r="W326" s="198">
        <f t="shared" si="206"/>
        <v>0</v>
      </c>
      <c r="X326" s="585">
        <f t="shared" si="185"/>
        <v>0</v>
      </c>
      <c r="Y326" s="198">
        <f>SUM(Y327:Y329)</f>
        <v>0</v>
      </c>
      <c r="Z326" s="198">
        <f>SUM(Z327:Z329)</f>
        <v>0</v>
      </c>
      <c r="AA326" s="198">
        <f>SUM(AA327:AA329)</f>
        <v>0</v>
      </c>
      <c r="AB326" s="585">
        <f t="shared" si="186"/>
        <v>0</v>
      </c>
      <c r="AC326" s="198">
        <f>SUM(AC327:AC329)</f>
        <v>0</v>
      </c>
      <c r="AD326" s="198">
        <f>SUM(AD327:AD329)</f>
        <v>0</v>
      </c>
      <c r="AE326" s="198">
        <f>SUM(AE327:AE329)</f>
        <v>0</v>
      </c>
      <c r="AF326" s="585">
        <f t="shared" si="201"/>
        <v>0</v>
      </c>
    </row>
    <row r="327" spans="1:32" ht="13.5" customHeight="1" outlineLevel="2">
      <c r="B327" s="145"/>
      <c r="C327" s="248" t="s">
        <v>1494</v>
      </c>
      <c r="D327" s="95"/>
      <c r="E327" s="95"/>
      <c r="F327" s="95"/>
      <c r="G327" s="95"/>
      <c r="H327" s="198">
        <f>SUM(D327:G327)</f>
        <v>0</v>
      </c>
      <c r="I327" s="95"/>
      <c r="J327" s="95"/>
      <c r="K327" s="95"/>
      <c r="L327" s="95"/>
      <c r="M327" s="95"/>
      <c r="N327" s="95"/>
      <c r="O327" s="202">
        <f>SUM(I327:N327)</f>
        <v>0</v>
      </c>
      <c r="P327" s="95"/>
      <c r="Q327" s="95"/>
      <c r="R327" s="95"/>
      <c r="S327" s="95"/>
      <c r="T327" s="95"/>
      <c r="U327" s="95"/>
      <c r="V327" s="201">
        <f>SUM(P327:U327)</f>
        <v>0</v>
      </c>
      <c r="W327" s="200">
        <f>O327+V327</f>
        <v>0</v>
      </c>
      <c r="X327" s="586">
        <f t="shared" si="185"/>
        <v>0</v>
      </c>
      <c r="Y327" s="95"/>
      <c r="Z327" s="95"/>
      <c r="AA327" s="200">
        <f>Y327+Z327</f>
        <v>0</v>
      </c>
      <c r="AB327" s="586">
        <f t="shared" si="186"/>
        <v>0</v>
      </c>
      <c r="AC327" s="95"/>
      <c r="AD327" s="95"/>
      <c r="AE327" s="200">
        <f>AC327+AD327</f>
        <v>0</v>
      </c>
      <c r="AF327" s="586">
        <f t="shared" si="201"/>
        <v>0</v>
      </c>
    </row>
    <row r="328" spans="1:32" ht="13.5" customHeight="1" outlineLevel="2">
      <c r="B328" s="145"/>
      <c r="C328" s="248" t="s">
        <v>1725</v>
      </c>
      <c r="D328" s="95"/>
      <c r="E328" s="95"/>
      <c r="F328" s="95"/>
      <c r="G328" s="95"/>
      <c r="H328" s="198">
        <f>SUM(D328:G328)</f>
        <v>0</v>
      </c>
      <c r="I328" s="95"/>
      <c r="J328" s="95"/>
      <c r="K328" s="95"/>
      <c r="L328" s="95"/>
      <c r="M328" s="95"/>
      <c r="N328" s="95"/>
      <c r="O328" s="202">
        <f>SUM(I328:N328)</f>
        <v>0</v>
      </c>
      <c r="P328" s="95"/>
      <c r="Q328" s="95"/>
      <c r="R328" s="95"/>
      <c r="S328" s="95"/>
      <c r="T328" s="95"/>
      <c r="U328" s="95"/>
      <c r="V328" s="201">
        <f>SUM(P328:U328)</f>
        <v>0</v>
      </c>
      <c r="W328" s="200">
        <f>O328+V328</f>
        <v>0</v>
      </c>
      <c r="X328" s="586">
        <f t="shared" si="185"/>
        <v>0</v>
      </c>
      <c r="Y328" s="95"/>
      <c r="Z328" s="95"/>
      <c r="AA328" s="200">
        <f>Y328+Z328</f>
        <v>0</v>
      </c>
      <c r="AB328" s="586">
        <f t="shared" si="186"/>
        <v>0</v>
      </c>
      <c r="AC328" s="95"/>
      <c r="AD328" s="95"/>
      <c r="AE328" s="200">
        <f>AC328+AD328</f>
        <v>0</v>
      </c>
      <c r="AF328" s="586">
        <f t="shared" si="201"/>
        <v>0</v>
      </c>
    </row>
    <row r="329" spans="1:32" ht="13.5" customHeight="1" outlineLevel="2">
      <c r="B329" s="145"/>
      <c r="C329" s="248" t="s">
        <v>1700</v>
      </c>
      <c r="D329" s="95"/>
      <c r="E329" s="95"/>
      <c r="F329" s="95"/>
      <c r="G329" s="95"/>
      <c r="H329" s="198">
        <f>SUM(D329:G329)</f>
        <v>0</v>
      </c>
      <c r="I329" s="95"/>
      <c r="J329" s="95"/>
      <c r="K329" s="95"/>
      <c r="L329" s="95"/>
      <c r="M329" s="95"/>
      <c r="N329" s="95"/>
      <c r="O329" s="202">
        <f>SUM(I329:N329)</f>
        <v>0</v>
      </c>
      <c r="P329" s="95"/>
      <c r="Q329" s="95"/>
      <c r="R329" s="95"/>
      <c r="S329" s="95"/>
      <c r="T329" s="95"/>
      <c r="U329" s="95"/>
      <c r="V329" s="201">
        <f>SUM(P329:U329)</f>
        <v>0</v>
      </c>
      <c r="W329" s="200">
        <f>O329+V329</f>
        <v>0</v>
      </c>
      <c r="X329" s="586">
        <f t="shared" si="185"/>
        <v>0</v>
      </c>
      <c r="Y329" s="95"/>
      <c r="Z329" s="95"/>
      <c r="AA329" s="200">
        <f>Y329+Z329</f>
        <v>0</v>
      </c>
      <c r="AB329" s="586">
        <f t="shared" si="186"/>
        <v>0</v>
      </c>
      <c r="AC329" s="95"/>
      <c r="AD329" s="95"/>
      <c r="AE329" s="200">
        <f>AC329+AD329</f>
        <v>0</v>
      </c>
      <c r="AF329" s="586">
        <f t="shared" si="201"/>
        <v>0</v>
      </c>
    </row>
    <row r="330" spans="1:32" outlineLevel="1">
      <c r="B330" s="142" t="s">
        <v>990</v>
      </c>
      <c r="C330" s="143"/>
      <c r="D330" s="198">
        <f t="shared" ref="D330:W330" si="207">D268+D285+D307+D311+D316+D322+D326</f>
        <v>0</v>
      </c>
      <c r="E330" s="198">
        <f t="shared" si="207"/>
        <v>0</v>
      </c>
      <c r="F330" s="198">
        <f t="shared" si="207"/>
        <v>0</v>
      </c>
      <c r="G330" s="198">
        <f t="shared" si="207"/>
        <v>0</v>
      </c>
      <c r="H330" s="198">
        <f t="shared" si="207"/>
        <v>0</v>
      </c>
      <c r="I330" s="198">
        <f t="shared" si="207"/>
        <v>0</v>
      </c>
      <c r="J330" s="198">
        <f t="shared" si="207"/>
        <v>0</v>
      </c>
      <c r="K330" s="198">
        <f t="shared" si="207"/>
        <v>0</v>
      </c>
      <c r="L330" s="198">
        <f t="shared" si="207"/>
        <v>0</v>
      </c>
      <c r="M330" s="198">
        <f t="shared" si="207"/>
        <v>0</v>
      </c>
      <c r="N330" s="198">
        <f t="shared" si="207"/>
        <v>0</v>
      </c>
      <c r="O330" s="198">
        <f t="shared" si="207"/>
        <v>0</v>
      </c>
      <c r="P330" s="198">
        <f t="shared" si="207"/>
        <v>0</v>
      </c>
      <c r="Q330" s="198">
        <f t="shared" si="207"/>
        <v>0</v>
      </c>
      <c r="R330" s="198">
        <f t="shared" si="207"/>
        <v>0</v>
      </c>
      <c r="S330" s="198">
        <f t="shared" si="207"/>
        <v>0</v>
      </c>
      <c r="T330" s="198">
        <f t="shared" si="207"/>
        <v>0</v>
      </c>
      <c r="U330" s="198">
        <f t="shared" si="207"/>
        <v>0</v>
      </c>
      <c r="V330" s="198">
        <f t="shared" si="207"/>
        <v>0</v>
      </c>
      <c r="W330" s="198">
        <f t="shared" si="207"/>
        <v>0</v>
      </c>
      <c r="X330" s="585">
        <f t="shared" si="185"/>
        <v>0</v>
      </c>
      <c r="Y330" s="198">
        <f>Y268+Y285+Y307+Y311+Y316+Y322+Y326</f>
        <v>0</v>
      </c>
      <c r="Z330" s="198">
        <f>Z268+Z285+Z307+Z311+Z316+Z322+Z326</f>
        <v>0</v>
      </c>
      <c r="AA330" s="198">
        <f>AA268+AA285+AA307+AA311+AA316+AA322+AA326</f>
        <v>0</v>
      </c>
      <c r="AB330" s="585">
        <f t="shared" si="186"/>
        <v>0</v>
      </c>
      <c r="AC330" s="198">
        <f>AC268+AC285+AC307+AC311+AC316+AC322+AC326</f>
        <v>0</v>
      </c>
      <c r="AD330" s="198">
        <f>AD268+AD285+AD307+AD311+AD316+AD322+AD326</f>
        <v>0</v>
      </c>
      <c r="AE330" s="198">
        <f>AE268+AE285+AE307+AE311+AE316+AE322+AE326</f>
        <v>0</v>
      </c>
      <c r="AF330" s="585">
        <f>IF(AA330=0,0,AE330/AA330-1)</f>
        <v>0</v>
      </c>
    </row>
    <row r="331" spans="1:32" outlineLevel="1">
      <c r="B331" s="145" t="s">
        <v>1274</v>
      </c>
      <c r="C331" s="368" t="s">
        <v>1726</v>
      </c>
      <c r="D331" s="202">
        <f>D286+D287+D288+D292++D294+D295+D296+D298+D299+D309</f>
        <v>0</v>
      </c>
      <c r="E331" s="202">
        <f t="shared" ref="E331:W331" si="208">E286+E287+E288+E292++E294+E295+E296+E298+E299+E309</f>
        <v>0</v>
      </c>
      <c r="F331" s="202">
        <f t="shared" si="208"/>
        <v>0</v>
      </c>
      <c r="G331" s="202">
        <f t="shared" si="208"/>
        <v>0</v>
      </c>
      <c r="H331" s="198">
        <f t="shared" si="208"/>
        <v>0</v>
      </c>
      <c r="I331" s="202">
        <f t="shared" si="208"/>
        <v>0</v>
      </c>
      <c r="J331" s="202">
        <f t="shared" si="208"/>
        <v>0</v>
      </c>
      <c r="K331" s="202">
        <f t="shared" si="208"/>
        <v>0</v>
      </c>
      <c r="L331" s="202">
        <f t="shared" si="208"/>
        <v>0</v>
      </c>
      <c r="M331" s="202">
        <f t="shared" si="208"/>
        <v>0</v>
      </c>
      <c r="N331" s="202">
        <f t="shared" si="208"/>
        <v>0</v>
      </c>
      <c r="O331" s="198">
        <f t="shared" si="208"/>
        <v>0</v>
      </c>
      <c r="P331" s="202">
        <f t="shared" si="208"/>
        <v>0</v>
      </c>
      <c r="Q331" s="202">
        <f t="shared" si="208"/>
        <v>0</v>
      </c>
      <c r="R331" s="202">
        <f t="shared" si="208"/>
        <v>0</v>
      </c>
      <c r="S331" s="202">
        <f t="shared" si="208"/>
        <v>0</v>
      </c>
      <c r="T331" s="202">
        <f t="shared" si="208"/>
        <v>0</v>
      </c>
      <c r="U331" s="202">
        <f t="shared" si="208"/>
        <v>0</v>
      </c>
      <c r="V331" s="198">
        <f t="shared" si="208"/>
        <v>0</v>
      </c>
      <c r="W331" s="198">
        <f t="shared" si="208"/>
        <v>0</v>
      </c>
      <c r="X331" s="585">
        <f t="shared" si="185"/>
        <v>0</v>
      </c>
      <c r="Y331" s="202">
        <f>Y286+Y287+Y288+Y292++Y294+Y295+Y296+Y298+Y299+Y309</f>
        <v>0</v>
      </c>
      <c r="Z331" s="202">
        <f>Z286+Z287+Z288+Z292++Z294+Z295+Z296+Z298+Z299+Z309</f>
        <v>0</v>
      </c>
      <c r="AA331" s="198">
        <f>AA286+AA287+AA288+AA292++AA294+AA295+AA296+AA298+AA299+AA309</f>
        <v>0</v>
      </c>
      <c r="AB331" s="585">
        <f t="shared" si="186"/>
        <v>0</v>
      </c>
      <c r="AC331" s="202">
        <f>AC286+AC287+AC288+AC292++AC294+AC295+AC296+AC298+AC299+AC309</f>
        <v>0</v>
      </c>
      <c r="AD331" s="202">
        <f>AD286+AD287+AD288+AD292++AD294+AD295+AD296+AD298+AD299+AD309</f>
        <v>0</v>
      </c>
      <c r="AE331" s="198">
        <f>AE286+AE287+AE288+AE292++AE294+AE295+AE296+AE298+AE299+AE309</f>
        <v>0</v>
      </c>
      <c r="AF331" s="585">
        <f>IF(AA331=0,0,AE331/AA331-1)</f>
        <v>0</v>
      </c>
    </row>
    <row r="332" spans="1:32" outlineLevel="1">
      <c r="C332" s="152"/>
      <c r="D332" s="364"/>
      <c r="E332" s="364"/>
      <c r="F332" s="364"/>
      <c r="G332" s="364"/>
      <c r="H332" s="364"/>
      <c r="I332" s="364"/>
      <c r="J332" s="364"/>
      <c r="K332" s="364"/>
      <c r="L332" s="364"/>
      <c r="M332" s="364"/>
      <c r="N332" s="364"/>
      <c r="O332" s="364"/>
      <c r="P332" s="364"/>
      <c r="Q332" s="364"/>
      <c r="R332" s="364"/>
      <c r="S332" s="364"/>
      <c r="T332" s="364"/>
      <c r="U332" s="364"/>
      <c r="V332" s="364"/>
      <c r="W332" s="364"/>
      <c r="X332" s="364"/>
      <c r="Y332" s="364"/>
      <c r="Z332" s="364"/>
      <c r="AA332" s="364"/>
      <c r="AB332" s="364"/>
      <c r="AC332" s="364"/>
      <c r="AD332" s="364"/>
      <c r="AE332" s="364"/>
      <c r="AF332" s="364"/>
    </row>
    <row r="333" spans="1:32" outlineLevel="1">
      <c r="B333" s="148" t="s">
        <v>979</v>
      </c>
      <c r="X333" s="136"/>
      <c r="Y333" s="136"/>
      <c r="Z333" s="136"/>
      <c r="AB333" s="136"/>
      <c r="AC333" s="136"/>
      <c r="AD333" s="136"/>
      <c r="AF333" s="136"/>
    </row>
    <row r="334" spans="1:32" ht="13.5" customHeight="1" outlineLevel="1">
      <c r="B334" s="149" t="s">
        <v>1169</v>
      </c>
      <c r="X334" s="136"/>
      <c r="Y334" s="136"/>
      <c r="Z334" s="136"/>
      <c r="AB334" s="136"/>
      <c r="AC334" s="136"/>
      <c r="AD334" s="136"/>
      <c r="AF334" s="136"/>
    </row>
    <row r="335" spans="1:32" ht="13.5" customHeight="1" outlineLevel="1">
      <c r="X335" s="136"/>
      <c r="Y335" s="136"/>
      <c r="Z335" s="136"/>
      <c r="AB335" s="136"/>
      <c r="AC335" s="136"/>
      <c r="AD335" s="136"/>
      <c r="AF335" s="136"/>
    </row>
    <row r="336" spans="1:32" ht="13.5" customHeight="1" outlineLevel="1">
      <c r="B336" s="780" t="s">
        <v>980</v>
      </c>
      <c r="C336" s="780"/>
      <c r="X336" s="136"/>
      <c r="Y336" s="136"/>
      <c r="Z336" s="136"/>
      <c r="AB336" s="136"/>
      <c r="AC336" s="136"/>
      <c r="AD336" s="136"/>
      <c r="AF336" s="136"/>
    </row>
    <row r="337" spans="1:32" ht="13.5" customHeight="1" outlineLevel="1">
      <c r="B337" s="146"/>
      <c r="C337" s="146"/>
      <c r="D337" s="95"/>
      <c r="E337" s="95"/>
      <c r="F337" s="95"/>
      <c r="G337" s="95"/>
      <c r="H337" s="200">
        <f t="shared" ref="H337:H346" si="209">SUM(D337:G337)</f>
        <v>0</v>
      </c>
      <c r="I337" s="95"/>
      <c r="J337" s="95"/>
      <c r="K337" s="95"/>
      <c r="L337" s="95"/>
      <c r="M337" s="95"/>
      <c r="N337" s="95"/>
      <c r="O337" s="201">
        <f t="shared" ref="O337:O346" si="210">SUM(I337:N337)</f>
        <v>0</v>
      </c>
      <c r="P337" s="95"/>
      <c r="Q337" s="95"/>
      <c r="R337" s="95"/>
      <c r="S337" s="95"/>
      <c r="T337" s="95"/>
      <c r="U337" s="95"/>
      <c r="V337" s="201">
        <f t="shared" ref="V337:V346" si="211">SUM(P337:U337)</f>
        <v>0</v>
      </c>
      <c r="W337" s="200">
        <f t="shared" ref="W337:W346" si="212">O337+V337</f>
        <v>0</v>
      </c>
      <c r="X337" s="586">
        <f t="shared" ref="X337:X346" si="213">IF(H337=0,0,W337/H337-1)</f>
        <v>0</v>
      </c>
      <c r="Y337" s="97"/>
      <c r="Z337" s="97"/>
      <c r="AA337" s="198">
        <f t="shared" ref="AA337:AA346" si="214">Y337+Z337</f>
        <v>0</v>
      </c>
      <c r="AB337" s="586">
        <f t="shared" ref="AB337:AB347" si="215">IF(W337=0,0,AA337/W337-1)</f>
        <v>0</v>
      </c>
      <c r="AC337" s="97"/>
      <c r="AD337" s="97"/>
      <c r="AE337" s="198">
        <f>AC337+AD337</f>
        <v>0</v>
      </c>
      <c r="AF337" s="586">
        <f t="shared" ref="AF337:AF347" si="216">IF(AA337=0,0,AE337/AA337-1)</f>
        <v>0</v>
      </c>
    </row>
    <row r="338" spans="1:32" ht="13.5" customHeight="1" outlineLevel="1">
      <c r="B338" s="146"/>
      <c r="C338" s="146"/>
      <c r="D338" s="95"/>
      <c r="E338" s="95"/>
      <c r="F338" s="95"/>
      <c r="G338" s="95"/>
      <c r="H338" s="200">
        <f>SUM(D338:G338)</f>
        <v>0</v>
      </c>
      <c r="I338" s="95"/>
      <c r="J338" s="95"/>
      <c r="K338" s="95"/>
      <c r="L338" s="95"/>
      <c r="M338" s="95"/>
      <c r="N338" s="95"/>
      <c r="O338" s="201">
        <f>SUM(I338:N338)</f>
        <v>0</v>
      </c>
      <c r="P338" s="95"/>
      <c r="Q338" s="95"/>
      <c r="R338" s="95"/>
      <c r="S338" s="95"/>
      <c r="T338" s="95"/>
      <c r="U338" s="95"/>
      <c r="V338" s="201">
        <f>SUM(P338:U338)</f>
        <v>0</v>
      </c>
      <c r="W338" s="200">
        <f>O338+V338</f>
        <v>0</v>
      </c>
      <c r="X338" s="586">
        <f t="shared" si="213"/>
        <v>0</v>
      </c>
      <c r="Y338" s="97"/>
      <c r="Z338" s="97"/>
      <c r="AA338" s="198">
        <f t="shared" si="214"/>
        <v>0</v>
      </c>
      <c r="AB338" s="586">
        <f t="shared" si="215"/>
        <v>0</v>
      </c>
      <c r="AC338" s="97"/>
      <c r="AD338" s="97"/>
      <c r="AE338" s="198">
        <f t="shared" ref="AE338:AE346" si="217">AC338+AD338</f>
        <v>0</v>
      </c>
      <c r="AF338" s="586">
        <f>IF(AA338=0,0,AE338/AA338-1)</f>
        <v>0</v>
      </c>
    </row>
    <row r="339" spans="1:32" ht="13.5" customHeight="1" outlineLevel="1">
      <c r="B339" s="146"/>
      <c r="C339" s="146"/>
      <c r="D339" s="95"/>
      <c r="E339" s="95"/>
      <c r="F339" s="95"/>
      <c r="G339" s="95"/>
      <c r="H339" s="200">
        <f>SUM(D339:G339)</f>
        <v>0</v>
      </c>
      <c r="I339" s="95"/>
      <c r="J339" s="95"/>
      <c r="K339" s="95"/>
      <c r="L339" s="95"/>
      <c r="M339" s="95"/>
      <c r="N339" s="95"/>
      <c r="O339" s="201">
        <f>SUM(I339:N339)</f>
        <v>0</v>
      </c>
      <c r="P339" s="95"/>
      <c r="Q339" s="95"/>
      <c r="R339" s="95"/>
      <c r="S339" s="95"/>
      <c r="T339" s="95"/>
      <c r="U339" s="95"/>
      <c r="V339" s="201">
        <f>SUM(P339:U339)</f>
        <v>0</v>
      </c>
      <c r="W339" s="200">
        <f>O339+V339</f>
        <v>0</v>
      </c>
      <c r="X339" s="586">
        <f t="shared" si="213"/>
        <v>0</v>
      </c>
      <c r="Y339" s="97"/>
      <c r="Z339" s="97"/>
      <c r="AA339" s="198">
        <f t="shared" si="214"/>
        <v>0</v>
      </c>
      <c r="AB339" s="586">
        <f t="shared" si="215"/>
        <v>0</v>
      </c>
      <c r="AC339" s="97"/>
      <c r="AD339" s="97"/>
      <c r="AE339" s="198">
        <f t="shared" si="217"/>
        <v>0</v>
      </c>
      <c r="AF339" s="586">
        <f>IF(AA339=0,0,AE339/AA339-1)</f>
        <v>0</v>
      </c>
    </row>
    <row r="340" spans="1:32" ht="13.5" customHeight="1" outlineLevel="1">
      <c r="B340" s="146"/>
      <c r="C340" s="146"/>
      <c r="D340" s="95"/>
      <c r="E340" s="95"/>
      <c r="F340" s="95"/>
      <c r="G340" s="95"/>
      <c r="H340" s="200">
        <f t="shared" si="209"/>
        <v>0</v>
      </c>
      <c r="I340" s="95"/>
      <c r="J340" s="95"/>
      <c r="K340" s="95"/>
      <c r="L340" s="95"/>
      <c r="M340" s="95"/>
      <c r="N340" s="95"/>
      <c r="O340" s="201">
        <f t="shared" si="210"/>
        <v>0</v>
      </c>
      <c r="P340" s="95"/>
      <c r="Q340" s="95"/>
      <c r="R340" s="95"/>
      <c r="S340" s="95"/>
      <c r="T340" s="95"/>
      <c r="U340" s="95"/>
      <c r="V340" s="201">
        <f t="shared" si="211"/>
        <v>0</v>
      </c>
      <c r="W340" s="200">
        <f t="shared" si="212"/>
        <v>0</v>
      </c>
      <c r="X340" s="586">
        <f t="shared" si="213"/>
        <v>0</v>
      </c>
      <c r="Y340" s="97"/>
      <c r="Z340" s="97"/>
      <c r="AA340" s="198">
        <f t="shared" si="214"/>
        <v>0</v>
      </c>
      <c r="AB340" s="586">
        <f t="shared" si="215"/>
        <v>0</v>
      </c>
      <c r="AC340" s="97"/>
      <c r="AD340" s="97"/>
      <c r="AE340" s="198">
        <f t="shared" si="217"/>
        <v>0</v>
      </c>
      <c r="AF340" s="586">
        <f t="shared" si="216"/>
        <v>0</v>
      </c>
    </row>
    <row r="341" spans="1:32" ht="13.5" customHeight="1" outlineLevel="1">
      <c r="B341" s="146"/>
      <c r="C341" s="146"/>
      <c r="D341" s="95"/>
      <c r="E341" s="95"/>
      <c r="F341" s="95"/>
      <c r="G341" s="95"/>
      <c r="H341" s="200">
        <f t="shared" si="209"/>
        <v>0</v>
      </c>
      <c r="I341" s="95"/>
      <c r="J341" s="95"/>
      <c r="K341" s="95"/>
      <c r="L341" s="95"/>
      <c r="M341" s="95"/>
      <c r="N341" s="95"/>
      <c r="O341" s="201">
        <f t="shared" si="210"/>
        <v>0</v>
      </c>
      <c r="P341" s="95"/>
      <c r="Q341" s="95"/>
      <c r="R341" s="95"/>
      <c r="S341" s="95"/>
      <c r="T341" s="95"/>
      <c r="U341" s="95"/>
      <c r="V341" s="201">
        <f t="shared" si="211"/>
        <v>0</v>
      </c>
      <c r="W341" s="200">
        <f t="shared" si="212"/>
        <v>0</v>
      </c>
      <c r="X341" s="586">
        <f t="shared" si="213"/>
        <v>0</v>
      </c>
      <c r="Y341" s="97"/>
      <c r="Z341" s="97"/>
      <c r="AA341" s="198">
        <f t="shared" si="214"/>
        <v>0</v>
      </c>
      <c r="AB341" s="586">
        <f t="shared" si="215"/>
        <v>0</v>
      </c>
      <c r="AC341" s="97"/>
      <c r="AD341" s="97"/>
      <c r="AE341" s="198">
        <f t="shared" si="217"/>
        <v>0</v>
      </c>
      <c r="AF341" s="586">
        <f t="shared" si="216"/>
        <v>0</v>
      </c>
    </row>
    <row r="342" spans="1:32" ht="13.5" customHeight="1" outlineLevel="1">
      <c r="B342" s="146"/>
      <c r="C342" s="146"/>
      <c r="D342" s="95"/>
      <c r="E342" s="95"/>
      <c r="F342" s="95"/>
      <c r="G342" s="95"/>
      <c r="H342" s="200">
        <f t="shared" si="209"/>
        <v>0</v>
      </c>
      <c r="I342" s="95"/>
      <c r="J342" s="95"/>
      <c r="K342" s="95"/>
      <c r="L342" s="95"/>
      <c r="M342" s="95"/>
      <c r="N342" s="95"/>
      <c r="O342" s="201">
        <f t="shared" si="210"/>
        <v>0</v>
      </c>
      <c r="P342" s="95"/>
      <c r="Q342" s="95"/>
      <c r="R342" s="95"/>
      <c r="S342" s="95"/>
      <c r="T342" s="95"/>
      <c r="U342" s="95"/>
      <c r="V342" s="201">
        <f t="shared" si="211"/>
        <v>0</v>
      </c>
      <c r="W342" s="200">
        <f t="shared" si="212"/>
        <v>0</v>
      </c>
      <c r="X342" s="586">
        <f t="shared" si="213"/>
        <v>0</v>
      </c>
      <c r="Y342" s="97"/>
      <c r="Z342" s="97"/>
      <c r="AA342" s="198">
        <f t="shared" si="214"/>
        <v>0</v>
      </c>
      <c r="AB342" s="586">
        <f t="shared" si="215"/>
        <v>0</v>
      </c>
      <c r="AC342" s="97"/>
      <c r="AD342" s="97"/>
      <c r="AE342" s="198">
        <f t="shared" si="217"/>
        <v>0</v>
      </c>
      <c r="AF342" s="586">
        <f t="shared" si="216"/>
        <v>0</v>
      </c>
    </row>
    <row r="343" spans="1:32" outlineLevel="1">
      <c r="B343" s="146"/>
      <c r="C343" s="146"/>
      <c r="D343" s="95"/>
      <c r="E343" s="95"/>
      <c r="F343" s="95"/>
      <c r="G343" s="95"/>
      <c r="H343" s="200">
        <f t="shared" si="209"/>
        <v>0</v>
      </c>
      <c r="I343" s="95"/>
      <c r="J343" s="95"/>
      <c r="K343" s="95"/>
      <c r="L343" s="95"/>
      <c r="M343" s="95"/>
      <c r="N343" s="95"/>
      <c r="O343" s="201">
        <f t="shared" si="210"/>
        <v>0</v>
      </c>
      <c r="P343" s="95"/>
      <c r="Q343" s="95"/>
      <c r="R343" s="95"/>
      <c r="S343" s="95"/>
      <c r="T343" s="95"/>
      <c r="U343" s="95"/>
      <c r="V343" s="201">
        <f t="shared" si="211"/>
        <v>0</v>
      </c>
      <c r="W343" s="200">
        <f t="shared" si="212"/>
        <v>0</v>
      </c>
      <c r="X343" s="586">
        <f t="shared" si="213"/>
        <v>0</v>
      </c>
      <c r="Y343" s="97"/>
      <c r="Z343" s="97"/>
      <c r="AA343" s="198">
        <f t="shared" si="214"/>
        <v>0</v>
      </c>
      <c r="AB343" s="586">
        <f t="shared" si="215"/>
        <v>0</v>
      </c>
      <c r="AC343" s="97"/>
      <c r="AD343" s="97"/>
      <c r="AE343" s="198">
        <f t="shared" si="217"/>
        <v>0</v>
      </c>
      <c r="AF343" s="586">
        <f t="shared" si="216"/>
        <v>0</v>
      </c>
    </row>
    <row r="344" spans="1:32" s="144" customFormat="1" outlineLevel="1">
      <c r="B344" s="146"/>
      <c r="C344" s="146"/>
      <c r="D344" s="95"/>
      <c r="E344" s="95"/>
      <c r="F344" s="95"/>
      <c r="G344" s="95"/>
      <c r="H344" s="200">
        <f t="shared" si="209"/>
        <v>0</v>
      </c>
      <c r="I344" s="95"/>
      <c r="J344" s="95"/>
      <c r="K344" s="95"/>
      <c r="L344" s="95"/>
      <c r="M344" s="95"/>
      <c r="N344" s="95"/>
      <c r="O344" s="201">
        <f t="shared" si="210"/>
        <v>0</v>
      </c>
      <c r="P344" s="95"/>
      <c r="Q344" s="95"/>
      <c r="R344" s="95"/>
      <c r="S344" s="95"/>
      <c r="T344" s="95"/>
      <c r="U344" s="95"/>
      <c r="V344" s="201">
        <f t="shared" si="211"/>
        <v>0</v>
      </c>
      <c r="W344" s="200">
        <f t="shared" si="212"/>
        <v>0</v>
      </c>
      <c r="X344" s="586">
        <f t="shared" si="213"/>
        <v>0</v>
      </c>
      <c r="Y344" s="97"/>
      <c r="Z344" s="97"/>
      <c r="AA344" s="198">
        <f t="shared" si="214"/>
        <v>0</v>
      </c>
      <c r="AB344" s="586">
        <f t="shared" si="215"/>
        <v>0</v>
      </c>
      <c r="AC344" s="97"/>
      <c r="AD344" s="97"/>
      <c r="AE344" s="198">
        <f t="shared" si="217"/>
        <v>0</v>
      </c>
      <c r="AF344" s="586">
        <f t="shared" si="216"/>
        <v>0</v>
      </c>
    </row>
    <row r="345" spans="1:32" outlineLevel="1">
      <c r="B345" s="146"/>
      <c r="C345" s="146"/>
      <c r="D345" s="95"/>
      <c r="E345" s="95"/>
      <c r="F345" s="95"/>
      <c r="G345" s="95"/>
      <c r="H345" s="200">
        <f t="shared" si="209"/>
        <v>0</v>
      </c>
      <c r="I345" s="95"/>
      <c r="J345" s="95"/>
      <c r="K345" s="95"/>
      <c r="L345" s="95"/>
      <c r="M345" s="95"/>
      <c r="N345" s="95"/>
      <c r="O345" s="201">
        <f t="shared" si="210"/>
        <v>0</v>
      </c>
      <c r="P345" s="95"/>
      <c r="Q345" s="95"/>
      <c r="R345" s="95"/>
      <c r="S345" s="95"/>
      <c r="T345" s="95"/>
      <c r="U345" s="95"/>
      <c r="V345" s="201">
        <f t="shared" si="211"/>
        <v>0</v>
      </c>
      <c r="W345" s="200">
        <f t="shared" si="212"/>
        <v>0</v>
      </c>
      <c r="X345" s="586">
        <f t="shared" si="213"/>
        <v>0</v>
      </c>
      <c r="Y345" s="97"/>
      <c r="Z345" s="97"/>
      <c r="AA345" s="198">
        <f t="shared" si="214"/>
        <v>0</v>
      </c>
      <c r="AB345" s="586">
        <f t="shared" si="215"/>
        <v>0</v>
      </c>
      <c r="AC345" s="97"/>
      <c r="AD345" s="97"/>
      <c r="AE345" s="198">
        <f t="shared" si="217"/>
        <v>0</v>
      </c>
      <c r="AF345" s="586">
        <f t="shared" si="216"/>
        <v>0</v>
      </c>
    </row>
    <row r="346" spans="1:32" s="151" customFormat="1" outlineLevel="1">
      <c r="B346" s="146"/>
      <c r="C346" s="146"/>
      <c r="D346" s="95"/>
      <c r="E346" s="95"/>
      <c r="F346" s="95"/>
      <c r="G346" s="95"/>
      <c r="H346" s="200">
        <f t="shared" si="209"/>
        <v>0</v>
      </c>
      <c r="I346" s="95"/>
      <c r="J346" s="95"/>
      <c r="K346" s="95"/>
      <c r="L346" s="95"/>
      <c r="M346" s="95"/>
      <c r="N346" s="95"/>
      <c r="O346" s="201">
        <f t="shared" si="210"/>
        <v>0</v>
      </c>
      <c r="P346" s="95"/>
      <c r="Q346" s="95"/>
      <c r="R346" s="95"/>
      <c r="S346" s="95"/>
      <c r="T346" s="95"/>
      <c r="U346" s="95"/>
      <c r="V346" s="201">
        <f t="shared" si="211"/>
        <v>0</v>
      </c>
      <c r="W346" s="200">
        <f t="shared" si="212"/>
        <v>0</v>
      </c>
      <c r="X346" s="586">
        <f t="shared" si="213"/>
        <v>0</v>
      </c>
      <c r="Y346" s="97"/>
      <c r="Z346" s="97"/>
      <c r="AA346" s="198">
        <f t="shared" si="214"/>
        <v>0</v>
      </c>
      <c r="AB346" s="586">
        <f t="shared" si="215"/>
        <v>0</v>
      </c>
      <c r="AC346" s="97"/>
      <c r="AD346" s="97"/>
      <c r="AE346" s="198">
        <f t="shared" si="217"/>
        <v>0</v>
      </c>
      <c r="AF346" s="586">
        <f t="shared" si="216"/>
        <v>0</v>
      </c>
    </row>
    <row r="347" spans="1:32" outlineLevel="1">
      <c r="B347" s="781" t="s">
        <v>609</v>
      </c>
      <c r="C347" s="781"/>
      <c r="D347" s="198">
        <f t="shared" ref="D347:AA347" si="218">SUM(D337:D346)</f>
        <v>0</v>
      </c>
      <c r="E347" s="198">
        <f t="shared" si="218"/>
        <v>0</v>
      </c>
      <c r="F347" s="198">
        <f t="shared" si="218"/>
        <v>0</v>
      </c>
      <c r="G347" s="198">
        <f t="shared" si="218"/>
        <v>0</v>
      </c>
      <c r="H347" s="198">
        <f t="shared" si="218"/>
        <v>0</v>
      </c>
      <c r="I347" s="198">
        <f t="shared" si="218"/>
        <v>0</v>
      </c>
      <c r="J347" s="198">
        <f t="shared" si="218"/>
        <v>0</v>
      </c>
      <c r="K347" s="198">
        <f t="shared" si="218"/>
        <v>0</v>
      </c>
      <c r="L347" s="198">
        <f t="shared" si="218"/>
        <v>0</v>
      </c>
      <c r="M347" s="198">
        <f t="shared" si="218"/>
        <v>0</v>
      </c>
      <c r="N347" s="198">
        <f t="shared" si="218"/>
        <v>0</v>
      </c>
      <c r="O347" s="198">
        <f t="shared" si="218"/>
        <v>0</v>
      </c>
      <c r="P347" s="198">
        <f t="shared" si="218"/>
        <v>0</v>
      </c>
      <c r="Q347" s="198">
        <f t="shared" si="218"/>
        <v>0</v>
      </c>
      <c r="R347" s="198">
        <f t="shared" si="218"/>
        <v>0</v>
      </c>
      <c r="S347" s="198">
        <f t="shared" si="218"/>
        <v>0</v>
      </c>
      <c r="T347" s="198">
        <f t="shared" si="218"/>
        <v>0</v>
      </c>
      <c r="U347" s="198">
        <f t="shared" si="218"/>
        <v>0</v>
      </c>
      <c r="V347" s="198">
        <f t="shared" si="218"/>
        <v>0</v>
      </c>
      <c r="W347" s="198">
        <f t="shared" si="218"/>
        <v>0</v>
      </c>
      <c r="X347" s="588">
        <f t="shared" si="218"/>
        <v>0</v>
      </c>
      <c r="Y347" s="198">
        <f t="shared" si="218"/>
        <v>0</v>
      </c>
      <c r="Z347" s="198">
        <f t="shared" si="218"/>
        <v>0</v>
      </c>
      <c r="AA347" s="198">
        <f t="shared" si="218"/>
        <v>0</v>
      </c>
      <c r="AB347" s="588">
        <f t="shared" si="215"/>
        <v>0</v>
      </c>
      <c r="AC347" s="198">
        <f>SUM(AC337:AC346)</f>
        <v>0</v>
      </c>
      <c r="AD347" s="198">
        <f>SUM(AD337:AD346)</f>
        <v>0</v>
      </c>
      <c r="AE347" s="198">
        <f>SUM(AE337:AE346)</f>
        <v>0</v>
      </c>
      <c r="AF347" s="588">
        <f t="shared" si="216"/>
        <v>0</v>
      </c>
    </row>
    <row r="348" spans="1:32" s="281" customFormat="1" outlineLevel="1">
      <c r="B348" s="791"/>
      <c r="C348" s="791"/>
      <c r="D348" s="158"/>
      <c r="E348" s="158"/>
      <c r="F348" s="158"/>
      <c r="G348" s="158"/>
      <c r="H348" s="158"/>
      <c r="I348" s="158"/>
      <c r="J348" s="158"/>
      <c r="K348" s="158"/>
      <c r="L348" s="158"/>
      <c r="M348" s="158"/>
      <c r="N348" s="158"/>
      <c r="O348" s="158"/>
      <c r="P348" s="158"/>
      <c r="Q348" s="158"/>
      <c r="R348" s="158"/>
      <c r="S348" s="158"/>
      <c r="T348" s="158"/>
      <c r="U348" s="158"/>
      <c r="V348" s="158"/>
      <c r="W348" s="158"/>
      <c r="AA348" s="158"/>
      <c r="AE348" s="158"/>
    </row>
    <row r="349" spans="1:32" outlineLevel="1">
      <c r="B349" s="152"/>
      <c r="C349" s="152" t="s">
        <v>1119</v>
      </c>
      <c r="D349" s="153">
        <f t="shared" ref="D349:W349" si="219">D284+D306+D310+D315+D321+D325+D329-D347</f>
        <v>0</v>
      </c>
      <c r="E349" s="153">
        <f t="shared" si="219"/>
        <v>0</v>
      </c>
      <c r="F349" s="153">
        <f t="shared" si="219"/>
        <v>0</v>
      </c>
      <c r="G349" s="153">
        <f t="shared" si="219"/>
        <v>0</v>
      </c>
      <c r="H349" s="153">
        <f t="shared" si="219"/>
        <v>0</v>
      </c>
      <c r="I349" s="153">
        <f t="shared" si="219"/>
        <v>0</v>
      </c>
      <c r="J349" s="153">
        <f t="shared" si="219"/>
        <v>0</v>
      </c>
      <c r="K349" s="153">
        <f t="shared" si="219"/>
        <v>0</v>
      </c>
      <c r="L349" s="153">
        <f t="shared" si="219"/>
        <v>0</v>
      </c>
      <c r="M349" s="153">
        <f t="shared" si="219"/>
        <v>0</v>
      </c>
      <c r="N349" s="153">
        <f t="shared" si="219"/>
        <v>0</v>
      </c>
      <c r="O349" s="153">
        <f t="shared" si="219"/>
        <v>0</v>
      </c>
      <c r="P349" s="153">
        <f t="shared" si="219"/>
        <v>0</v>
      </c>
      <c r="Q349" s="153">
        <f t="shared" si="219"/>
        <v>0</v>
      </c>
      <c r="R349" s="153">
        <f t="shared" si="219"/>
        <v>0</v>
      </c>
      <c r="S349" s="153">
        <f t="shared" si="219"/>
        <v>0</v>
      </c>
      <c r="T349" s="153">
        <f t="shared" si="219"/>
        <v>0</v>
      </c>
      <c r="U349" s="153">
        <f t="shared" si="219"/>
        <v>0</v>
      </c>
      <c r="V349" s="153">
        <f t="shared" si="219"/>
        <v>0</v>
      </c>
      <c r="W349" s="153">
        <f t="shared" si="219"/>
        <v>0</v>
      </c>
      <c r="X349" s="151"/>
      <c r="Y349" s="153">
        <f>Y284+Y306+Y310+Y315+Y321+Y325+Y329-Y347</f>
        <v>0</v>
      </c>
      <c r="Z349" s="153">
        <f>Z284+Z306+Z310+Z315+Z321+Z325+Z329-Z347</f>
        <v>0</v>
      </c>
      <c r="AA349" s="153">
        <f>AA284+AA306+AA310+AA315+AA321+AA325+AA329-AA347</f>
        <v>0</v>
      </c>
      <c r="AB349" s="151"/>
      <c r="AC349" s="153">
        <f>AC284+AC306+AC310+AC315+AC321+AC325+AC329-AC347</f>
        <v>0</v>
      </c>
      <c r="AD349" s="153">
        <f>AD284+AD306+AD310+AD315+AD321+AD325+AD329-AD347</f>
        <v>0</v>
      </c>
      <c r="AE349" s="153">
        <f>AE284+AE306+AE310+AE315+AE321+AE325+AE329-AE347</f>
        <v>0</v>
      </c>
      <c r="AF349" s="151"/>
    </row>
    <row r="351" spans="1:32">
      <c r="B351" s="544" t="s">
        <v>1729</v>
      </c>
    </row>
    <row r="352" spans="1:32" s="140" customFormat="1" ht="13.5" customHeight="1">
      <c r="A352" s="139"/>
      <c r="B352" s="784" t="s">
        <v>982</v>
      </c>
      <c r="C352" s="785"/>
      <c r="D352" s="788" t="s">
        <v>1466</v>
      </c>
      <c r="E352" s="789"/>
      <c r="F352" s="789"/>
      <c r="G352" s="790"/>
      <c r="H352" s="540" t="s">
        <v>1466</v>
      </c>
      <c r="I352" s="772" t="s">
        <v>1458</v>
      </c>
      <c r="J352" s="773"/>
      <c r="K352" s="773"/>
      <c r="L352" s="773"/>
      <c r="M352" s="773"/>
      <c r="N352" s="773"/>
      <c r="O352" s="774"/>
      <c r="P352" s="772" t="s">
        <v>1458</v>
      </c>
      <c r="Q352" s="773"/>
      <c r="R352" s="773"/>
      <c r="S352" s="773"/>
      <c r="T352" s="773"/>
      <c r="U352" s="773"/>
      <c r="V352" s="774"/>
      <c r="W352" s="493" t="s">
        <v>1458</v>
      </c>
      <c r="X352" s="583" t="s">
        <v>1480</v>
      </c>
      <c r="Y352" s="493" t="s">
        <v>1457</v>
      </c>
      <c r="Z352" s="493" t="s">
        <v>1457</v>
      </c>
      <c r="AA352" s="493" t="s">
        <v>1457</v>
      </c>
      <c r="AB352" s="583" t="s">
        <v>1478</v>
      </c>
      <c r="AC352" s="493" t="s">
        <v>1456</v>
      </c>
      <c r="AD352" s="493" t="s">
        <v>1456</v>
      </c>
      <c r="AE352" s="493" t="s">
        <v>1456</v>
      </c>
      <c r="AF352" s="583" t="s">
        <v>1476</v>
      </c>
    </row>
    <row r="353" spans="1:33" s="98" customFormat="1" ht="13.5" customHeight="1">
      <c r="A353" s="141"/>
      <c r="B353" s="786"/>
      <c r="C353" s="787"/>
      <c r="D353" s="584" t="s">
        <v>1420</v>
      </c>
      <c r="E353" s="101" t="s">
        <v>645</v>
      </c>
      <c r="F353" s="101" t="s">
        <v>646</v>
      </c>
      <c r="G353" s="101" t="s">
        <v>647</v>
      </c>
      <c r="H353" s="102" t="s">
        <v>1422</v>
      </c>
      <c r="I353" s="101" t="s">
        <v>649</v>
      </c>
      <c r="J353" s="101" t="s">
        <v>650</v>
      </c>
      <c r="K353" s="101" t="s">
        <v>651</v>
      </c>
      <c r="L353" s="101" t="s">
        <v>652</v>
      </c>
      <c r="M353" s="101" t="s">
        <v>653</v>
      </c>
      <c r="N353" s="101" t="s">
        <v>654</v>
      </c>
      <c r="O353" s="101" t="s">
        <v>1424</v>
      </c>
      <c r="P353" s="101" t="s">
        <v>655</v>
      </c>
      <c r="Q353" s="101" t="s">
        <v>656</v>
      </c>
      <c r="R353" s="101" t="s">
        <v>657</v>
      </c>
      <c r="S353" s="101" t="s">
        <v>658</v>
      </c>
      <c r="T353" s="101" t="s">
        <v>646</v>
      </c>
      <c r="U353" s="101" t="s">
        <v>647</v>
      </c>
      <c r="V353" s="103" t="s">
        <v>661</v>
      </c>
      <c r="W353" s="103" t="s">
        <v>1422</v>
      </c>
      <c r="X353" s="583" t="s">
        <v>608</v>
      </c>
      <c r="Y353" s="103" t="s">
        <v>1424</v>
      </c>
      <c r="Z353" s="103" t="s">
        <v>661</v>
      </c>
      <c r="AA353" s="103" t="s">
        <v>1422</v>
      </c>
      <c r="AB353" s="583" t="s">
        <v>608</v>
      </c>
      <c r="AC353" s="103" t="s">
        <v>1424</v>
      </c>
      <c r="AD353" s="103" t="s">
        <v>661</v>
      </c>
      <c r="AE353" s="103" t="s">
        <v>1422</v>
      </c>
      <c r="AF353" s="583" t="s">
        <v>608</v>
      </c>
    </row>
    <row r="354" spans="1:33" s="144" customFormat="1" ht="13.5" customHeight="1" outlineLevel="1">
      <c r="A354" s="129"/>
      <c r="B354" s="142" t="s">
        <v>943</v>
      </c>
      <c r="C354" s="143" t="s">
        <v>1691</v>
      </c>
      <c r="D354" s="198">
        <f>SUM(D355:D370)</f>
        <v>1471.238934</v>
      </c>
      <c r="E354" s="198">
        <f>SUM(E355:E370)</f>
        <v>161.86091299295717</v>
      </c>
      <c r="F354" s="198">
        <f>SUM(F355:F370)</f>
        <v>155.29699300422203</v>
      </c>
      <c r="G354" s="198">
        <f>SUM(G355:G370)</f>
        <v>159.23409701491605</v>
      </c>
      <c r="H354" s="198">
        <f t="shared" ref="H354:W354" si="220">SUM(H355:H370)</f>
        <v>1947.6309370120948</v>
      </c>
      <c r="I354" s="198">
        <f t="shared" si="220"/>
        <v>168.14204754123719</v>
      </c>
      <c r="J354" s="198">
        <f t="shared" si="220"/>
        <v>168.34722604570672</v>
      </c>
      <c r="K354" s="198">
        <f t="shared" si="220"/>
        <v>164.06534169685469</v>
      </c>
      <c r="L354" s="198">
        <f t="shared" si="220"/>
        <v>166.37859605285209</v>
      </c>
      <c r="M354" s="198">
        <f t="shared" si="220"/>
        <v>169.62052765290775</v>
      </c>
      <c r="N354" s="198">
        <f t="shared" si="220"/>
        <v>167.42628555968099</v>
      </c>
      <c r="O354" s="198">
        <f t="shared" si="220"/>
        <v>1003.9800245492395</v>
      </c>
      <c r="P354" s="198">
        <f t="shared" si="220"/>
        <v>163.9439600363493</v>
      </c>
      <c r="Q354" s="198">
        <f t="shared" si="220"/>
        <v>164.07151864517374</v>
      </c>
      <c r="R354" s="198">
        <f t="shared" si="220"/>
        <v>165.88623052323229</v>
      </c>
      <c r="S354" s="198">
        <f t="shared" si="220"/>
        <v>178.05563887495688</v>
      </c>
      <c r="T354" s="198">
        <f t="shared" si="220"/>
        <v>165.011025466615</v>
      </c>
      <c r="U354" s="198">
        <f t="shared" si="220"/>
        <v>164.07377788958101</v>
      </c>
      <c r="V354" s="198">
        <f t="shared" si="220"/>
        <v>1001.0421514359083</v>
      </c>
      <c r="W354" s="198">
        <f t="shared" si="220"/>
        <v>2005.0221759851477</v>
      </c>
      <c r="X354" s="585">
        <f t="shared" ref="X354:X417" si="221">IF(H354=0,0,W354/H354-1)</f>
        <v>2.9467204428934579E-2</v>
      </c>
      <c r="Y354" s="198" t="e">
        <f>SUM(Y355:Y370)</f>
        <v>#REF!</v>
      </c>
      <c r="Z354" s="198" t="e">
        <f>SUM(Z355:Z370)</f>
        <v>#REF!</v>
      </c>
      <c r="AA354" s="198" t="e">
        <f>SUM(AA355:AA370)</f>
        <v>#REF!</v>
      </c>
      <c r="AB354" s="585" t="e">
        <f t="shared" ref="AB354:AB417" si="222">IF(W354=0,0,AA354/W354-1)</f>
        <v>#REF!</v>
      </c>
      <c r="AC354" s="198" t="e">
        <f>SUM(AC355:AC370)</f>
        <v>#REF!</v>
      </c>
      <c r="AD354" s="198" t="e">
        <f>SUM(AD355:AD370)</f>
        <v>#REF!</v>
      </c>
      <c r="AE354" s="198" t="e">
        <f>SUM(AE355:AE370)</f>
        <v>#REF!</v>
      </c>
      <c r="AF354" s="585" t="e">
        <f>IF(AA354=0,0,AE354/AA354-1)</f>
        <v>#REF!</v>
      </c>
      <c r="AG354" s="727"/>
    </row>
    <row r="355" spans="1:33" ht="12" customHeight="1" outlineLevel="2">
      <c r="B355" s="145"/>
      <c r="C355" s="146" t="s">
        <v>1692</v>
      </c>
      <c r="D355" s="95">
        <f>'[100]管理费用-New'!F92</f>
        <v>737.52275899999984</v>
      </c>
      <c r="E355" s="95">
        <f>'[100]管理费用-New'!G92</f>
        <v>84.318976574099992</v>
      </c>
      <c r="F355" s="95">
        <f>'[100]管理费用-New'!H92</f>
        <v>77.9259051736</v>
      </c>
      <c r="G355" s="95">
        <f>'[100]管理费用-New'!I92</f>
        <v>77.955597095400009</v>
      </c>
      <c r="H355" s="198">
        <f>SUM(D355:G355)</f>
        <v>977.72323784309981</v>
      </c>
      <c r="I355" s="95">
        <f>'[100]管理费用-New'!K92</f>
        <v>85.114950800000003</v>
      </c>
      <c r="J355" s="95">
        <f>'[100]管理费用-New'!L92</f>
        <v>86.242311799999996</v>
      </c>
      <c r="K355" s="95">
        <f>'[100]管理费用-New'!M92</f>
        <v>81.336914800000002</v>
      </c>
      <c r="L355" s="95">
        <f>'[100]管理费用-New'!N92</f>
        <v>83.354558799999992</v>
      </c>
      <c r="M355" s="95">
        <f>'[100]管理费用-New'!O92</f>
        <v>86.929737799999998</v>
      </c>
      <c r="N355" s="95">
        <f>'[100]管理费用-New'!P92</f>
        <v>84.2547888</v>
      </c>
      <c r="O355" s="202">
        <f>SUM(I355:N355)</f>
        <v>507.23326280000003</v>
      </c>
      <c r="P355" s="95">
        <f>'[100]管理费用-New'!R92</f>
        <v>82.2056848</v>
      </c>
      <c r="Q355" s="95">
        <f>'[100]管理费用-New'!S92</f>
        <v>82.2056848</v>
      </c>
      <c r="R355" s="95">
        <f>'[100]管理费用-New'!T92</f>
        <v>83.994373800000005</v>
      </c>
      <c r="S355" s="95">
        <f>'[100]管理费用-New'!U92</f>
        <v>96.030238800000006</v>
      </c>
      <c r="T355" s="95">
        <f>'[100]管理费用-New'!V92</f>
        <v>83.107878800000009</v>
      </c>
      <c r="U355" s="95">
        <f>'[100]管理费用-New'!W92</f>
        <v>82.155769800000002</v>
      </c>
      <c r="V355" s="201">
        <f>SUM(P355:U355)</f>
        <v>509.69963080000002</v>
      </c>
      <c r="W355" s="200">
        <f>O355+V355</f>
        <v>1016.9328936000001</v>
      </c>
      <c r="X355" s="586">
        <f t="shared" si="221"/>
        <v>4.01030212224458E-2</v>
      </c>
      <c r="Y355" s="95" t="e">
        <f>'C11-酒店专用表'!#REF!*AG355</f>
        <v>#REF!</v>
      </c>
      <c r="Z355" s="95" t="e">
        <f>'C11-酒店专用表'!#REF!*AG355</f>
        <v>#REF!</v>
      </c>
      <c r="AA355" s="200" t="e">
        <f>Y355+Z355</f>
        <v>#REF!</v>
      </c>
      <c r="AB355" s="586" t="e">
        <f t="shared" si="222"/>
        <v>#REF!</v>
      </c>
      <c r="AC355" s="95" t="e">
        <f>'C11-酒店专用表'!#REF!*AG355</f>
        <v>#REF!</v>
      </c>
      <c r="AD355" s="95" t="e">
        <f>'C11-酒店专用表'!#REF!*AG355</f>
        <v>#REF!</v>
      </c>
      <c r="AE355" s="200" t="e">
        <f>AC355+AD355</f>
        <v>#REF!</v>
      </c>
      <c r="AF355" s="586" t="e">
        <f>IF(AA355=0,0,AE355/AA355-1)</f>
        <v>#REF!</v>
      </c>
      <c r="AG355" s="727">
        <f>W355/$W$354</f>
        <v>0.5071928409471782</v>
      </c>
    </row>
    <row r="356" spans="1:33" ht="12" customHeight="1" outlineLevel="2">
      <c r="B356" s="145"/>
      <c r="C356" s="146" t="s">
        <v>945</v>
      </c>
      <c r="D356" s="95">
        <f>'[100]管理费用-New'!F93</f>
        <v>66.491279000000006</v>
      </c>
      <c r="E356" s="95">
        <f>'[100]管理费用-New'!G93</f>
        <v>14.775561999699997</v>
      </c>
      <c r="F356" s="95">
        <f>'[100]管理费用-New'!H93</f>
        <v>14.775561999699997</v>
      </c>
      <c r="G356" s="95">
        <f>'[100]管理费用-New'!I93</f>
        <v>14.775561999699997</v>
      </c>
      <c r="H356" s="198">
        <f t="shared" ref="H356:H367" si="223">SUM(D356:G356)</f>
        <v>110.81796499910001</v>
      </c>
      <c r="I356" s="95">
        <f>'[100]管理费用-New'!K93</f>
        <v>16.532533999999998</v>
      </c>
      <c r="J356" s="95">
        <f>'[100]管理费用-New'!L93</f>
        <v>16.532533999999998</v>
      </c>
      <c r="K356" s="95">
        <f>'[100]管理费用-New'!M93</f>
        <v>16.532533999999998</v>
      </c>
      <c r="L356" s="95">
        <f>'[100]管理费用-New'!N93</f>
        <v>16.532533999999998</v>
      </c>
      <c r="M356" s="95">
        <f>'[100]管理费用-New'!O93</f>
        <v>16.532533999999998</v>
      </c>
      <c r="N356" s="95">
        <f>'[100]管理费用-New'!P93</f>
        <v>16.532533999999998</v>
      </c>
      <c r="O356" s="202">
        <f t="shared" ref="O356:O367" si="224">SUM(I356:N356)</f>
        <v>99.19520399999999</v>
      </c>
      <c r="P356" s="95">
        <f>'[100]管理费用-New'!R93</f>
        <v>16.532533999999998</v>
      </c>
      <c r="Q356" s="95">
        <f>'[100]管理费用-New'!S93</f>
        <v>16.532533999999998</v>
      </c>
      <c r="R356" s="95">
        <f>'[100]管理费用-New'!T93</f>
        <v>16.532533999999998</v>
      </c>
      <c r="S356" s="95">
        <f>'[100]管理费用-New'!U93</f>
        <v>16.532533999999998</v>
      </c>
      <c r="T356" s="95">
        <f>'[100]管理费用-New'!V93</f>
        <v>16.532533999999998</v>
      </c>
      <c r="U356" s="95">
        <f>'[100]管理费用-New'!W93</f>
        <v>16.532533999999998</v>
      </c>
      <c r="V356" s="201">
        <f t="shared" ref="V356:V367" si="225">SUM(P356:U356)</f>
        <v>99.19520399999999</v>
      </c>
      <c r="W356" s="200">
        <f t="shared" ref="W356:W367" si="226">O356+V356</f>
        <v>198.39040799999998</v>
      </c>
      <c r="X356" s="586">
        <f t="shared" si="221"/>
        <v>0.79023688083074939</v>
      </c>
      <c r="Y356" s="95" t="e">
        <f>'C11-酒店专用表'!#REF!*AG356</f>
        <v>#REF!</v>
      </c>
      <c r="Z356" s="95" t="e">
        <f>'C11-酒店专用表'!#REF!*AG356</f>
        <v>#REF!</v>
      </c>
      <c r="AA356" s="200" t="e">
        <f t="shared" ref="AA356:AA370" si="227">Y356+Z356</f>
        <v>#REF!</v>
      </c>
      <c r="AB356" s="586" t="e">
        <f t="shared" si="222"/>
        <v>#REF!</v>
      </c>
      <c r="AC356" s="95" t="e">
        <f>'C11-酒店专用表'!#REF!*AG356</f>
        <v>#REF!</v>
      </c>
      <c r="AD356" s="95" t="e">
        <f>'C11-酒店专用表'!#REF!*AG356</f>
        <v>#REF!</v>
      </c>
      <c r="AE356" s="200" t="e">
        <f t="shared" ref="AE356:AE370" si="228">AC356+AD356</f>
        <v>#REF!</v>
      </c>
      <c r="AF356" s="586" t="e">
        <f t="shared" ref="AF356:AF367" si="229">IF(AA356=0,0,AE356/AA356-1)</f>
        <v>#REF!</v>
      </c>
      <c r="AG356" s="727">
        <f t="shared" ref="AG356:AG370" si="230">W356/$W$354</f>
        <v>9.8946740029208322E-2</v>
      </c>
    </row>
    <row r="357" spans="1:33" ht="12" customHeight="1" outlineLevel="2">
      <c r="B357" s="145"/>
      <c r="C357" s="146" t="s">
        <v>1693</v>
      </c>
      <c r="D357" s="95">
        <f>'[100]管理费用-New'!F94</f>
        <v>313.06301400000001</v>
      </c>
      <c r="E357" s="95">
        <f>'[100]管理费用-New'!G94</f>
        <v>28.205534033167176</v>
      </c>
      <c r="F357" s="95">
        <f>'[100]管理费用-New'!H94</f>
        <v>28.016772444932034</v>
      </c>
      <c r="G357" s="95">
        <f>'[100]管理费用-New'!I94</f>
        <v>28.122356533826025</v>
      </c>
      <c r="H357" s="198">
        <f t="shared" si="223"/>
        <v>397.40767701192522</v>
      </c>
      <c r="I357" s="95">
        <f>'[100]管理费用-New'!K94</f>
        <v>30.07889312444409</v>
      </c>
      <c r="J357" s="95">
        <f>'[100]管理费用-New'!L94</f>
        <v>28.975760062246955</v>
      </c>
      <c r="K357" s="95">
        <f>'[100]管理费用-New'!M94</f>
        <v>29.468556380061617</v>
      </c>
      <c r="L357" s="95">
        <f>'[100]管理费用-New'!N94</f>
        <v>29.96283817360052</v>
      </c>
      <c r="M357" s="95">
        <f>'[100]管理费用-New'!O94</f>
        <v>29.649545136114664</v>
      </c>
      <c r="N357" s="95">
        <f>'[100]管理费用-New'!P94</f>
        <v>30.132691942887881</v>
      </c>
      <c r="O357" s="202">
        <f t="shared" si="224"/>
        <v>178.2682848193557</v>
      </c>
      <c r="P357" s="95">
        <f>'[100]管理费用-New'!R94</f>
        <v>28.7851702195562</v>
      </c>
      <c r="Q357" s="95">
        <f>'[100]管理费用-New'!S94</f>
        <v>28.773703712390649</v>
      </c>
      <c r="R357" s="95">
        <f>'[100]管理费用-New'!T94</f>
        <v>28.822282090449182</v>
      </c>
      <c r="S357" s="95">
        <f>'[100]管理费用-New'!U94</f>
        <v>28.936506192173798</v>
      </c>
      <c r="T357" s="95">
        <f>'[100]管理费用-New'!V94</f>
        <v>28.796335733831885</v>
      </c>
      <c r="U357" s="95">
        <f>'[100]管理费用-New'!W94</f>
        <v>28.805764306797897</v>
      </c>
      <c r="V357" s="201">
        <f t="shared" si="225"/>
        <v>172.9197622551996</v>
      </c>
      <c r="W357" s="200">
        <f t="shared" si="226"/>
        <v>351.1880470745553</v>
      </c>
      <c r="X357" s="586">
        <f t="shared" si="221"/>
        <v>-0.11630281096956008</v>
      </c>
      <c r="Y357" s="95" t="e">
        <f>'C11-酒店专用表'!#REF!*AG357</f>
        <v>#REF!</v>
      </c>
      <c r="Z357" s="95" t="e">
        <f>'C11-酒店专用表'!#REF!*AG357</f>
        <v>#REF!</v>
      </c>
      <c r="AA357" s="200" t="e">
        <f t="shared" si="227"/>
        <v>#REF!</v>
      </c>
      <c r="AB357" s="586" t="e">
        <f t="shared" si="222"/>
        <v>#REF!</v>
      </c>
      <c r="AC357" s="95" t="e">
        <f>'C11-酒店专用表'!#REF!*AG357</f>
        <v>#REF!</v>
      </c>
      <c r="AD357" s="95" t="e">
        <f>'C11-酒店专用表'!#REF!*AG357</f>
        <v>#REF!</v>
      </c>
      <c r="AE357" s="200" t="e">
        <f t="shared" si="228"/>
        <v>#REF!</v>
      </c>
      <c r="AF357" s="586" t="e">
        <f t="shared" si="229"/>
        <v>#REF!</v>
      </c>
      <c r="AG357" s="727">
        <f t="shared" si="230"/>
        <v>0.17515419593900627</v>
      </c>
    </row>
    <row r="358" spans="1:33" ht="12" customHeight="1" outlineLevel="2">
      <c r="B358" s="145"/>
      <c r="C358" s="146" t="s">
        <v>1694</v>
      </c>
      <c r="D358" s="95">
        <f>'[100]管理费用-New'!F95</f>
        <v>249.91495399999999</v>
      </c>
      <c r="E358" s="95">
        <f>'[100]管理费用-New'!G95</f>
        <v>26.491995419999999</v>
      </c>
      <c r="F358" s="95">
        <f>'[100]管理费用-New'!H95</f>
        <v>26.491995419999999</v>
      </c>
      <c r="G358" s="95">
        <f>'[100]管理费用-New'!I95</f>
        <v>26.491995419999999</v>
      </c>
      <c r="H358" s="198">
        <f t="shared" si="223"/>
        <v>329.39094026000004</v>
      </c>
      <c r="I358" s="95">
        <f>'[100]管理费用-New'!K95</f>
        <v>22.729510999999999</v>
      </c>
      <c r="J358" s="95">
        <f>'[100]管理费用-New'!L95</f>
        <v>22.729510999999999</v>
      </c>
      <c r="K358" s="95">
        <f>'[100]管理费用-New'!M95</f>
        <v>22.729510999999999</v>
      </c>
      <c r="L358" s="95">
        <f>'[100]管理费用-New'!N95</f>
        <v>22.729510999999999</v>
      </c>
      <c r="M358" s="95">
        <f>'[100]管理费用-New'!O95</f>
        <v>22.729510999999999</v>
      </c>
      <c r="N358" s="95">
        <f>'[100]管理费用-New'!P95</f>
        <v>22.729510999999999</v>
      </c>
      <c r="O358" s="202">
        <f t="shared" si="224"/>
        <v>136.37706599999999</v>
      </c>
      <c r="P358" s="95">
        <f>'[100]管理费用-New'!R95</f>
        <v>22.729510999999999</v>
      </c>
      <c r="Q358" s="95">
        <f>'[100]管理费用-New'!S95</f>
        <v>22.729510999999999</v>
      </c>
      <c r="R358" s="95">
        <f>'[100]管理费用-New'!T95</f>
        <v>22.729510999999999</v>
      </c>
      <c r="S358" s="95">
        <f>'[100]管理费用-New'!U95</f>
        <v>22.729510999999999</v>
      </c>
      <c r="T358" s="95">
        <f>'[100]管理费用-New'!V95</f>
        <v>22.729510999999999</v>
      </c>
      <c r="U358" s="95">
        <f>'[100]管理费用-New'!W95</f>
        <v>22.729510999999999</v>
      </c>
      <c r="V358" s="201">
        <f t="shared" si="225"/>
        <v>136.37706599999999</v>
      </c>
      <c r="W358" s="200">
        <f t="shared" si="226"/>
        <v>272.75413199999997</v>
      </c>
      <c r="X358" s="586">
        <f t="shared" si="221"/>
        <v>-0.17194403773004385</v>
      </c>
      <c r="Y358" s="95" t="e">
        <f>'C11-酒店专用表'!#REF!*AG358</f>
        <v>#REF!</v>
      </c>
      <c r="Z358" s="95" t="e">
        <f>'C11-酒店专用表'!#REF!*AG358</f>
        <v>#REF!</v>
      </c>
      <c r="AA358" s="200" t="e">
        <f t="shared" si="227"/>
        <v>#REF!</v>
      </c>
      <c r="AB358" s="586" t="e">
        <f t="shared" si="222"/>
        <v>#REF!</v>
      </c>
      <c r="AC358" s="95" t="e">
        <f>'C11-酒店专用表'!#REF!*AG358</f>
        <v>#REF!</v>
      </c>
      <c r="AD358" s="95" t="e">
        <f>'C11-酒店专用表'!#REF!*AG358</f>
        <v>#REF!</v>
      </c>
      <c r="AE358" s="200" t="e">
        <f t="shared" si="228"/>
        <v>#REF!</v>
      </c>
      <c r="AF358" s="586" t="e">
        <f t="shared" si="229"/>
        <v>#REF!</v>
      </c>
      <c r="AG358" s="727">
        <f t="shared" si="230"/>
        <v>0.13603546896731203</v>
      </c>
    </row>
    <row r="359" spans="1:33" ht="12" customHeight="1" outlineLevel="2">
      <c r="B359" s="145"/>
      <c r="C359" s="146" t="s">
        <v>1695</v>
      </c>
      <c r="D359" s="95">
        <f>'[100]管理费用-New'!F96</f>
        <v>0.92656599999999978</v>
      </c>
      <c r="E359" s="95">
        <f>'[100]管理费用-New'!G96</f>
        <v>0.21874096599000004</v>
      </c>
      <c r="F359" s="95">
        <f>'[100]管理费用-New'!H96</f>
        <v>0.21882196598999998</v>
      </c>
      <c r="G359" s="95">
        <f>'[100]管理费用-New'!I96</f>
        <v>0.21845896599000003</v>
      </c>
      <c r="H359" s="198">
        <f t="shared" si="223"/>
        <v>1.5825878979699997</v>
      </c>
      <c r="I359" s="95">
        <f>'[100]管理费用-New'!K96</f>
        <v>0.10466295</v>
      </c>
      <c r="J359" s="95">
        <f>'[100]管理费用-New'!L96</f>
        <v>0.10495485000000002</v>
      </c>
      <c r="K359" s="95">
        <f>'[100]管理费用-New'!M96</f>
        <v>0.10232985</v>
      </c>
      <c r="L359" s="95">
        <f>'[100]管理费用-New'!N96</f>
        <v>0.10403715000000002</v>
      </c>
      <c r="M359" s="95">
        <f>'[100]管理费用-New'!O96</f>
        <v>0.10695405000000001</v>
      </c>
      <c r="N359" s="95">
        <f>'[100]管理费用-New'!P96</f>
        <v>0.10901414999999999</v>
      </c>
      <c r="O359" s="202">
        <f t="shared" si="224"/>
        <v>0.6319530000000001</v>
      </c>
      <c r="P359" s="95">
        <f>'[100]管理费用-New'!R96</f>
        <v>0.10956434999999999</v>
      </c>
      <c r="Q359" s="95">
        <f>'[100]管理费用-New'!S96</f>
        <v>0.14403346599</v>
      </c>
      <c r="R359" s="95">
        <f>'[100]管理费用-New'!T96</f>
        <v>0.20712796599000002</v>
      </c>
      <c r="S359" s="95">
        <f>'[100]管理费用-New'!U96</f>
        <v>0.22985521599000003</v>
      </c>
      <c r="T359" s="95">
        <f>'[100]管理费用-New'!V96</f>
        <v>0.22994026598999998</v>
      </c>
      <c r="U359" s="95">
        <f>'[100]管理费用-New'!W96</f>
        <v>0.22955911599000001</v>
      </c>
      <c r="V359" s="201">
        <f t="shared" si="225"/>
        <v>1.1500803799499999</v>
      </c>
      <c r="W359" s="200">
        <f t="shared" si="226"/>
        <v>1.7820333799500001</v>
      </c>
      <c r="X359" s="586">
        <f t="shared" si="221"/>
        <v>0.12602490025093149</v>
      </c>
      <c r="Y359" s="95" t="e">
        <f>'C11-酒店专用表'!#REF!*AG359</f>
        <v>#REF!</v>
      </c>
      <c r="Z359" s="95" t="e">
        <f>'C11-酒店专用表'!#REF!*AG359</f>
        <v>#REF!</v>
      </c>
      <c r="AA359" s="200" t="e">
        <f t="shared" si="227"/>
        <v>#REF!</v>
      </c>
      <c r="AB359" s="586" t="e">
        <f t="shared" si="222"/>
        <v>#REF!</v>
      </c>
      <c r="AC359" s="95" t="e">
        <f>'C11-酒店专用表'!#REF!*AG359</f>
        <v>#REF!</v>
      </c>
      <c r="AD359" s="95" t="e">
        <f>'C11-酒店专用表'!#REF!*AG359</f>
        <v>#REF!</v>
      </c>
      <c r="AE359" s="200" t="e">
        <f t="shared" si="228"/>
        <v>#REF!</v>
      </c>
      <c r="AF359" s="586" t="e">
        <f t="shared" si="229"/>
        <v>#REF!</v>
      </c>
      <c r="AG359" s="727">
        <f t="shared" si="230"/>
        <v>8.887848729525477E-4</v>
      </c>
    </row>
    <row r="360" spans="1:33" ht="12" customHeight="1" outlineLevel="2">
      <c r="B360" s="145"/>
      <c r="C360" s="146" t="s">
        <v>949</v>
      </c>
      <c r="D360" s="95">
        <f>'[100]管理费用-New'!F97</f>
        <v>78.451160999999999</v>
      </c>
      <c r="E360" s="95">
        <f>'[100]管理费用-New'!G97</f>
        <v>7.413803999999999</v>
      </c>
      <c r="F360" s="95">
        <f>'[100]管理费用-New'!H97</f>
        <v>7.413803999999999</v>
      </c>
      <c r="G360" s="95">
        <f>'[100]管理费用-New'!I97</f>
        <v>7.413803999999999</v>
      </c>
      <c r="H360" s="198">
        <f t="shared" si="223"/>
        <v>100.692573</v>
      </c>
      <c r="I360" s="95">
        <f>'[100]管理费用-New'!K97</f>
        <v>9.6838879999999996</v>
      </c>
      <c r="J360" s="95">
        <f>'[100]管理费用-New'!L97</f>
        <v>9.6838879999999996</v>
      </c>
      <c r="K360" s="95">
        <f>'[100]管理费用-New'!M97</f>
        <v>9.6838879999999996</v>
      </c>
      <c r="L360" s="95">
        <f>'[100]管理费用-New'!N97</f>
        <v>9.6838879999999996</v>
      </c>
      <c r="M360" s="95">
        <f>'[100]管理费用-New'!O97</f>
        <v>9.6838879999999996</v>
      </c>
      <c r="N360" s="95">
        <f>'[100]管理费用-New'!P97</f>
        <v>9.6838879999999996</v>
      </c>
      <c r="O360" s="202">
        <f t="shared" si="224"/>
        <v>58.103327999999991</v>
      </c>
      <c r="P360" s="95">
        <f>'[100]管理费用-New'!R97</f>
        <v>9.6838879999999996</v>
      </c>
      <c r="Q360" s="95">
        <f>'[100]管理费用-New'!S97</f>
        <v>9.6838879999999996</v>
      </c>
      <c r="R360" s="95">
        <f>'[100]管理费用-New'!T97</f>
        <v>9.6838879999999996</v>
      </c>
      <c r="S360" s="95">
        <f>'[100]管理费用-New'!U97</f>
        <v>9.6838879999999996</v>
      </c>
      <c r="T360" s="95">
        <f>'[100]管理费用-New'!V97</f>
        <v>9.6838879999999996</v>
      </c>
      <c r="U360" s="95">
        <f>'[100]管理费用-New'!W97</f>
        <v>9.6838879999999996</v>
      </c>
      <c r="V360" s="201">
        <f t="shared" si="225"/>
        <v>58.103327999999991</v>
      </c>
      <c r="W360" s="200">
        <f t="shared" si="226"/>
        <v>116.20665599999998</v>
      </c>
      <c r="X360" s="586">
        <f t="shared" si="221"/>
        <v>0.15407375676059032</v>
      </c>
      <c r="Y360" s="95" t="e">
        <f>'C11-酒店专用表'!#REF!*AG360</f>
        <v>#REF!</v>
      </c>
      <c r="Z360" s="95" t="e">
        <f>'C11-酒店专用表'!#REF!*AG360</f>
        <v>#REF!</v>
      </c>
      <c r="AA360" s="200" t="e">
        <f t="shared" si="227"/>
        <v>#REF!</v>
      </c>
      <c r="AB360" s="586" t="e">
        <f t="shared" si="222"/>
        <v>#REF!</v>
      </c>
      <c r="AC360" s="95" t="e">
        <f>'C11-酒店专用表'!#REF!*AG360</f>
        <v>#REF!</v>
      </c>
      <c r="AD360" s="95" t="e">
        <f>'C11-酒店专用表'!#REF!*AG360</f>
        <v>#REF!</v>
      </c>
      <c r="AE360" s="200" t="e">
        <f t="shared" si="228"/>
        <v>#REF!</v>
      </c>
      <c r="AF360" s="586" t="e">
        <f t="shared" si="229"/>
        <v>#REF!</v>
      </c>
      <c r="AG360" s="727">
        <f t="shared" si="230"/>
        <v>5.7957790887226968E-2</v>
      </c>
    </row>
    <row r="361" spans="1:33" ht="12" customHeight="1" outlineLevel="2">
      <c r="B361" s="145"/>
      <c r="C361" s="134" t="s">
        <v>1696</v>
      </c>
      <c r="D361" s="95">
        <f>'[100]管理费用-New'!F98</f>
        <v>0</v>
      </c>
      <c r="E361" s="95">
        <f>'[100]管理费用-New'!G98</f>
        <v>0</v>
      </c>
      <c r="F361" s="95">
        <f>'[100]管理费用-New'!H98</f>
        <v>0</v>
      </c>
      <c r="G361" s="95">
        <f>'[100]管理费用-New'!I98</f>
        <v>0</v>
      </c>
      <c r="H361" s="198">
        <f t="shared" si="223"/>
        <v>0</v>
      </c>
      <c r="I361" s="95">
        <f>'[100]管理费用-New'!K98</f>
        <v>0</v>
      </c>
      <c r="J361" s="95">
        <f>'[100]管理费用-New'!L98</f>
        <v>0</v>
      </c>
      <c r="K361" s="95">
        <f>'[100]管理费用-New'!M98</f>
        <v>0</v>
      </c>
      <c r="L361" s="95">
        <f>'[100]管理费用-New'!N98</f>
        <v>0</v>
      </c>
      <c r="M361" s="95">
        <f>'[100]管理费用-New'!O98</f>
        <v>0</v>
      </c>
      <c r="N361" s="95">
        <f>'[100]管理费用-New'!P98</f>
        <v>0</v>
      </c>
      <c r="O361" s="202">
        <f t="shared" si="224"/>
        <v>0</v>
      </c>
      <c r="P361" s="95">
        <f>'[100]管理费用-New'!R98</f>
        <v>0</v>
      </c>
      <c r="Q361" s="95">
        <f>'[100]管理费用-New'!S98</f>
        <v>0</v>
      </c>
      <c r="R361" s="95">
        <f>'[100]管理费用-New'!T98</f>
        <v>0</v>
      </c>
      <c r="S361" s="95">
        <f>'[100]管理费用-New'!U98</f>
        <v>0</v>
      </c>
      <c r="T361" s="95">
        <f>'[100]管理费用-New'!V98</f>
        <v>0</v>
      </c>
      <c r="U361" s="95">
        <f>'[100]管理费用-New'!W98</f>
        <v>0</v>
      </c>
      <c r="V361" s="201">
        <f t="shared" si="225"/>
        <v>0</v>
      </c>
      <c r="W361" s="200">
        <f t="shared" si="226"/>
        <v>0</v>
      </c>
      <c r="X361" s="586">
        <f t="shared" si="221"/>
        <v>0</v>
      </c>
      <c r="Y361" s="95" t="e">
        <f>'C11-酒店专用表'!#REF!*AG361</f>
        <v>#REF!</v>
      </c>
      <c r="Z361" s="95" t="e">
        <f>'C11-酒店专用表'!#REF!*AG361</f>
        <v>#REF!</v>
      </c>
      <c r="AA361" s="200" t="e">
        <f t="shared" si="227"/>
        <v>#REF!</v>
      </c>
      <c r="AB361" s="586">
        <f t="shared" si="222"/>
        <v>0</v>
      </c>
      <c r="AC361" s="95" t="e">
        <f>'C11-酒店专用表'!#REF!*AG361</f>
        <v>#REF!</v>
      </c>
      <c r="AD361" s="95" t="e">
        <f>'C11-酒店专用表'!#REF!*AG361</f>
        <v>#REF!</v>
      </c>
      <c r="AE361" s="200" t="e">
        <f t="shared" si="228"/>
        <v>#REF!</v>
      </c>
      <c r="AF361" s="586" t="e">
        <f t="shared" si="229"/>
        <v>#REF!</v>
      </c>
      <c r="AG361" s="727">
        <f t="shared" si="230"/>
        <v>0</v>
      </c>
    </row>
    <row r="362" spans="1:33" ht="12" customHeight="1" outlineLevel="2">
      <c r="B362" s="145"/>
      <c r="C362" s="134" t="s">
        <v>951</v>
      </c>
      <c r="D362" s="95">
        <f>'[100]管理费用-New'!F99</f>
        <v>0</v>
      </c>
      <c r="E362" s="95">
        <f>'[100]管理费用-New'!G99</f>
        <v>0</v>
      </c>
      <c r="F362" s="95">
        <f>'[100]管理费用-New'!H99</f>
        <v>0</v>
      </c>
      <c r="G362" s="95">
        <f>'[100]管理费用-New'!I99</f>
        <v>0</v>
      </c>
      <c r="H362" s="198">
        <f t="shared" si="223"/>
        <v>0</v>
      </c>
      <c r="I362" s="95">
        <f>'[100]管理费用-New'!K99</f>
        <v>0</v>
      </c>
      <c r="J362" s="95">
        <f>'[100]管理费用-New'!L99</f>
        <v>0</v>
      </c>
      <c r="K362" s="95">
        <f>'[100]管理费用-New'!M99</f>
        <v>0</v>
      </c>
      <c r="L362" s="95">
        <f>'[100]管理费用-New'!N99</f>
        <v>0</v>
      </c>
      <c r="M362" s="95">
        <f>'[100]管理费用-New'!O99</f>
        <v>0</v>
      </c>
      <c r="N362" s="95">
        <f>'[100]管理费用-New'!P99</f>
        <v>0</v>
      </c>
      <c r="O362" s="202">
        <f t="shared" si="224"/>
        <v>0</v>
      </c>
      <c r="P362" s="95">
        <f>'[100]管理费用-New'!R99</f>
        <v>0</v>
      </c>
      <c r="Q362" s="95">
        <f>'[100]管理费用-New'!S99</f>
        <v>0</v>
      </c>
      <c r="R362" s="95">
        <f>'[100]管理费用-New'!T99</f>
        <v>0</v>
      </c>
      <c r="S362" s="95">
        <f>'[100]管理费用-New'!U99</f>
        <v>0</v>
      </c>
      <c r="T362" s="95">
        <f>'[100]管理费用-New'!V99</f>
        <v>0</v>
      </c>
      <c r="U362" s="95">
        <f>'[100]管理费用-New'!W99</f>
        <v>0</v>
      </c>
      <c r="V362" s="201">
        <f t="shared" si="225"/>
        <v>0</v>
      </c>
      <c r="W362" s="200">
        <f t="shared" si="226"/>
        <v>0</v>
      </c>
      <c r="X362" s="586">
        <f t="shared" si="221"/>
        <v>0</v>
      </c>
      <c r="Y362" s="95" t="e">
        <f>'C11-酒店专用表'!#REF!*AG362</f>
        <v>#REF!</v>
      </c>
      <c r="Z362" s="95" t="e">
        <f>'C11-酒店专用表'!#REF!*AG362</f>
        <v>#REF!</v>
      </c>
      <c r="AA362" s="200" t="e">
        <f t="shared" si="227"/>
        <v>#REF!</v>
      </c>
      <c r="AB362" s="586">
        <f t="shared" si="222"/>
        <v>0</v>
      </c>
      <c r="AC362" s="95" t="e">
        <f>'C11-酒店专用表'!#REF!*AG362</f>
        <v>#REF!</v>
      </c>
      <c r="AD362" s="95" t="e">
        <f>'C11-酒店专用表'!#REF!*AG362</f>
        <v>#REF!</v>
      </c>
      <c r="AE362" s="200" t="e">
        <f t="shared" si="228"/>
        <v>#REF!</v>
      </c>
      <c r="AF362" s="586" t="e">
        <f t="shared" si="229"/>
        <v>#REF!</v>
      </c>
      <c r="AG362" s="727">
        <f t="shared" si="230"/>
        <v>0</v>
      </c>
    </row>
    <row r="363" spans="1:33" ht="12" customHeight="1" outlineLevel="2">
      <c r="B363" s="145"/>
      <c r="C363" s="134" t="s">
        <v>952</v>
      </c>
      <c r="D363" s="95">
        <f>'[100]管理费用-New'!F100</f>
        <v>0</v>
      </c>
      <c r="E363" s="95">
        <f>'[100]管理费用-New'!G100</f>
        <v>0</v>
      </c>
      <c r="F363" s="95">
        <f>'[100]管理费用-New'!H100</f>
        <v>0</v>
      </c>
      <c r="G363" s="95">
        <f>'[100]管理费用-New'!I100</f>
        <v>0</v>
      </c>
      <c r="H363" s="198">
        <f t="shared" si="223"/>
        <v>0</v>
      </c>
      <c r="I363" s="95">
        <f>'[100]管理费用-New'!K100</f>
        <v>0</v>
      </c>
      <c r="J363" s="95">
        <f>'[100]管理费用-New'!L100</f>
        <v>0</v>
      </c>
      <c r="K363" s="95">
        <f>'[100]管理费用-New'!M100</f>
        <v>0</v>
      </c>
      <c r="L363" s="95">
        <f>'[100]管理费用-New'!N100</f>
        <v>0</v>
      </c>
      <c r="M363" s="95">
        <f>'[100]管理费用-New'!O100</f>
        <v>0</v>
      </c>
      <c r="N363" s="95">
        <f>'[100]管理费用-New'!P100</f>
        <v>0</v>
      </c>
      <c r="O363" s="202">
        <f t="shared" si="224"/>
        <v>0</v>
      </c>
      <c r="P363" s="95">
        <f>'[100]管理费用-New'!R100</f>
        <v>0</v>
      </c>
      <c r="Q363" s="95">
        <f>'[100]管理费用-New'!S100</f>
        <v>0</v>
      </c>
      <c r="R363" s="95">
        <f>'[100]管理费用-New'!T100</f>
        <v>0</v>
      </c>
      <c r="S363" s="95">
        <f>'[100]管理费用-New'!U100</f>
        <v>0</v>
      </c>
      <c r="T363" s="95">
        <f>'[100]管理费用-New'!V100</f>
        <v>0</v>
      </c>
      <c r="U363" s="95">
        <f>'[100]管理费用-New'!W100</f>
        <v>0</v>
      </c>
      <c r="V363" s="201">
        <f t="shared" si="225"/>
        <v>0</v>
      </c>
      <c r="W363" s="200">
        <f t="shared" si="226"/>
        <v>0</v>
      </c>
      <c r="X363" s="586">
        <f t="shared" si="221"/>
        <v>0</v>
      </c>
      <c r="Y363" s="95" t="e">
        <f>'C11-酒店专用表'!#REF!*AG363</f>
        <v>#REF!</v>
      </c>
      <c r="Z363" s="95" t="e">
        <f>'C11-酒店专用表'!#REF!*AG363</f>
        <v>#REF!</v>
      </c>
      <c r="AA363" s="200" t="e">
        <f t="shared" si="227"/>
        <v>#REF!</v>
      </c>
      <c r="AB363" s="586">
        <f t="shared" si="222"/>
        <v>0</v>
      </c>
      <c r="AC363" s="95" t="e">
        <f>'C11-酒店专用表'!#REF!*AG363</f>
        <v>#REF!</v>
      </c>
      <c r="AD363" s="95" t="e">
        <f>'C11-酒店专用表'!#REF!*AG363</f>
        <v>#REF!</v>
      </c>
      <c r="AE363" s="200" t="e">
        <f t="shared" si="228"/>
        <v>#REF!</v>
      </c>
      <c r="AF363" s="586" t="e">
        <f t="shared" si="229"/>
        <v>#REF!</v>
      </c>
      <c r="AG363" s="727">
        <f t="shared" si="230"/>
        <v>0</v>
      </c>
    </row>
    <row r="364" spans="1:33" ht="12" customHeight="1" outlineLevel="2">
      <c r="B364" s="145"/>
      <c r="C364" s="134" t="s">
        <v>953</v>
      </c>
      <c r="D364" s="95">
        <f>'[100]管理费用-New'!F101</f>
        <v>0</v>
      </c>
      <c r="E364" s="95">
        <f>'[100]管理费用-New'!G101</f>
        <v>0</v>
      </c>
      <c r="F364" s="95">
        <f>'[100]管理费用-New'!H101</f>
        <v>0</v>
      </c>
      <c r="G364" s="95">
        <f>'[100]管理费用-New'!I101</f>
        <v>0</v>
      </c>
      <c r="H364" s="198">
        <f t="shared" si="223"/>
        <v>0</v>
      </c>
      <c r="I364" s="95">
        <f>'[100]管理费用-New'!K101</f>
        <v>0</v>
      </c>
      <c r="J364" s="95">
        <f>'[100]管理费用-New'!L101</f>
        <v>0</v>
      </c>
      <c r="K364" s="95">
        <f>'[100]管理费用-New'!M101</f>
        <v>0</v>
      </c>
      <c r="L364" s="95">
        <f>'[100]管理费用-New'!N101</f>
        <v>0</v>
      </c>
      <c r="M364" s="95">
        <f>'[100]管理费用-New'!O101</f>
        <v>0</v>
      </c>
      <c r="N364" s="95">
        <f>'[100]管理费用-New'!P101</f>
        <v>0</v>
      </c>
      <c r="O364" s="202">
        <f t="shared" si="224"/>
        <v>0</v>
      </c>
      <c r="P364" s="95">
        <f>'[100]管理费用-New'!R101</f>
        <v>0</v>
      </c>
      <c r="Q364" s="95">
        <f>'[100]管理费用-New'!S101</f>
        <v>0</v>
      </c>
      <c r="R364" s="95">
        <f>'[100]管理费用-New'!T101</f>
        <v>0</v>
      </c>
      <c r="S364" s="95">
        <f>'[100]管理费用-New'!U101</f>
        <v>0</v>
      </c>
      <c r="T364" s="95">
        <f>'[100]管理费用-New'!V101</f>
        <v>0</v>
      </c>
      <c r="U364" s="95">
        <f>'[100]管理费用-New'!W101</f>
        <v>0</v>
      </c>
      <c r="V364" s="201">
        <f t="shared" si="225"/>
        <v>0</v>
      </c>
      <c r="W364" s="200">
        <f t="shared" si="226"/>
        <v>0</v>
      </c>
      <c r="X364" s="586">
        <f t="shared" si="221"/>
        <v>0</v>
      </c>
      <c r="Y364" s="95" t="e">
        <f>'C11-酒店专用表'!#REF!*AG364</f>
        <v>#REF!</v>
      </c>
      <c r="Z364" s="95" t="e">
        <f>'C11-酒店专用表'!#REF!*AG364</f>
        <v>#REF!</v>
      </c>
      <c r="AA364" s="200" t="e">
        <f t="shared" si="227"/>
        <v>#REF!</v>
      </c>
      <c r="AB364" s="586">
        <f t="shared" si="222"/>
        <v>0</v>
      </c>
      <c r="AC364" s="95" t="e">
        <f>'C11-酒店专用表'!#REF!*AG364</f>
        <v>#REF!</v>
      </c>
      <c r="AD364" s="95" t="e">
        <f>'C11-酒店专用表'!#REF!*AG364</f>
        <v>#REF!</v>
      </c>
      <c r="AE364" s="200" t="e">
        <f t="shared" si="228"/>
        <v>#REF!</v>
      </c>
      <c r="AF364" s="586" t="e">
        <f t="shared" si="229"/>
        <v>#REF!</v>
      </c>
      <c r="AG364" s="727">
        <f t="shared" si="230"/>
        <v>0</v>
      </c>
    </row>
    <row r="365" spans="1:33" ht="12" customHeight="1" outlineLevel="2">
      <c r="B365" s="145"/>
      <c r="C365" s="134" t="s">
        <v>1697</v>
      </c>
      <c r="D365" s="95">
        <f>'[100]管理费用-New'!F102</f>
        <v>24.869201</v>
      </c>
      <c r="E365" s="95">
        <f>'[100]管理费用-New'!G102</f>
        <v>0.43630000000000002</v>
      </c>
      <c r="F365" s="95">
        <f>'[100]管理费用-New'!H102</f>
        <v>0.45413200000000004</v>
      </c>
      <c r="G365" s="95">
        <f>'[100]管理费用-New'!I102</f>
        <v>4.2563230000000001</v>
      </c>
      <c r="H365" s="198">
        <f t="shared" si="223"/>
        <v>30.015956000000003</v>
      </c>
      <c r="I365" s="95">
        <f>'[100]管理费用-New'!K102</f>
        <v>3.8976076667930997</v>
      </c>
      <c r="J365" s="95">
        <f>'[100]管理费用-New'!L102</f>
        <v>4.0782663334597666</v>
      </c>
      <c r="K365" s="95">
        <f>'[100]管理费用-New'!M102</f>
        <v>4.2116076667930997</v>
      </c>
      <c r="L365" s="95">
        <f>'[100]管理费用-New'!N102</f>
        <v>4.0112289292515717</v>
      </c>
      <c r="M365" s="95">
        <f>'[100]管理费用-New'!O102</f>
        <v>3.9883576667930996</v>
      </c>
      <c r="N365" s="95">
        <f>'[100]管理费用-New'!P102</f>
        <v>3.9838576667930998</v>
      </c>
      <c r="O365" s="202">
        <f t="shared" si="224"/>
        <v>24.170925929883737</v>
      </c>
      <c r="P365" s="95">
        <f>'[100]管理费用-New'!R102</f>
        <v>3.8976076667930997</v>
      </c>
      <c r="Q365" s="95">
        <f>'[100]管理费用-New'!S102</f>
        <v>4.0021636667931002</v>
      </c>
      <c r="R365" s="95">
        <f>'[100]管理费用-New'!T102</f>
        <v>3.9165136667931</v>
      </c>
      <c r="S365" s="95">
        <f>'[100]管理费用-New'!U102</f>
        <v>3.9131056667931001</v>
      </c>
      <c r="T365" s="95">
        <f>'[100]管理费用-New'!V102</f>
        <v>3.9309376667931</v>
      </c>
      <c r="U365" s="95">
        <f>'[100]管理费用-New'!W102</f>
        <v>3.9367516667931</v>
      </c>
      <c r="V365" s="201">
        <f t="shared" si="225"/>
        <v>23.597080000758599</v>
      </c>
      <c r="W365" s="200">
        <f t="shared" si="226"/>
        <v>47.768005930642332</v>
      </c>
      <c r="X365" s="586">
        <f t="shared" si="221"/>
        <v>0.59142044086959378</v>
      </c>
      <c r="Y365" s="95" t="e">
        <f>'C11-酒店专用表'!#REF!*AG365</f>
        <v>#REF!</v>
      </c>
      <c r="Z365" s="95" t="e">
        <f>'C11-酒店专用表'!#REF!*AG365</f>
        <v>#REF!</v>
      </c>
      <c r="AA365" s="200" t="e">
        <f t="shared" si="227"/>
        <v>#REF!</v>
      </c>
      <c r="AB365" s="586" t="e">
        <f t="shared" si="222"/>
        <v>#REF!</v>
      </c>
      <c r="AC365" s="95" t="e">
        <f>'C11-酒店专用表'!#REF!*AG365</f>
        <v>#REF!</v>
      </c>
      <c r="AD365" s="95" t="e">
        <f>'C11-酒店专用表'!#REF!*AG365</f>
        <v>#REF!</v>
      </c>
      <c r="AE365" s="200" t="e">
        <f t="shared" si="228"/>
        <v>#REF!</v>
      </c>
      <c r="AF365" s="586" t="e">
        <f t="shared" si="229"/>
        <v>#REF!</v>
      </c>
      <c r="AG365" s="727">
        <f t="shared" si="230"/>
        <v>2.3824178357115675E-2</v>
      </c>
    </row>
    <row r="366" spans="1:33" ht="12" customHeight="1" outlineLevel="2">
      <c r="B366" s="145"/>
      <c r="C366" s="134" t="s">
        <v>1698</v>
      </c>
      <c r="D366" s="95">
        <f>'[100]管理费用-New'!F103</f>
        <v>0</v>
      </c>
      <c r="E366" s="95">
        <f>'[100]管理费用-New'!G103</f>
        <v>0</v>
      </c>
      <c r="F366" s="95">
        <f>'[100]管理费用-New'!H103</f>
        <v>0</v>
      </c>
      <c r="G366" s="95">
        <f>'[100]管理费用-New'!I103</f>
        <v>0</v>
      </c>
      <c r="H366" s="198">
        <f t="shared" si="223"/>
        <v>0</v>
      </c>
      <c r="I366" s="95">
        <f>'[100]管理费用-New'!K103</f>
        <v>0</v>
      </c>
      <c r="J366" s="95">
        <f>'[100]管理费用-New'!L103</f>
        <v>0</v>
      </c>
      <c r="K366" s="95">
        <f>'[100]管理费用-New'!M103</f>
        <v>0</v>
      </c>
      <c r="L366" s="95">
        <f>'[100]管理费用-New'!N103</f>
        <v>0</v>
      </c>
      <c r="M366" s="95">
        <f>'[100]管理费用-New'!O103</f>
        <v>0</v>
      </c>
      <c r="N366" s="95">
        <f>'[100]管理费用-New'!P103</f>
        <v>0</v>
      </c>
      <c r="O366" s="202">
        <f t="shared" si="224"/>
        <v>0</v>
      </c>
      <c r="P366" s="95">
        <f>'[100]管理费用-New'!R103</f>
        <v>0</v>
      </c>
      <c r="Q366" s="95">
        <f>'[100]管理费用-New'!S103</f>
        <v>0</v>
      </c>
      <c r="R366" s="95">
        <f>'[100]管理费用-New'!T103</f>
        <v>0</v>
      </c>
      <c r="S366" s="95">
        <f>'[100]管理费用-New'!U103</f>
        <v>0</v>
      </c>
      <c r="T366" s="95">
        <f>'[100]管理费用-New'!V103</f>
        <v>0</v>
      </c>
      <c r="U366" s="95">
        <f>'[100]管理费用-New'!W103</f>
        <v>0</v>
      </c>
      <c r="V366" s="201">
        <f t="shared" si="225"/>
        <v>0</v>
      </c>
      <c r="W366" s="200">
        <f t="shared" si="226"/>
        <v>0</v>
      </c>
      <c r="X366" s="586">
        <f t="shared" si="221"/>
        <v>0</v>
      </c>
      <c r="Y366" s="95" t="e">
        <f>'C11-酒店专用表'!#REF!*AG366</f>
        <v>#REF!</v>
      </c>
      <c r="Z366" s="95" t="e">
        <f>'C11-酒店专用表'!#REF!*AG366</f>
        <v>#REF!</v>
      </c>
      <c r="AA366" s="200" t="e">
        <f t="shared" si="227"/>
        <v>#REF!</v>
      </c>
      <c r="AB366" s="586">
        <f t="shared" si="222"/>
        <v>0</v>
      </c>
      <c r="AC366" s="95" t="e">
        <f>'C11-酒店专用表'!#REF!*AG366</f>
        <v>#REF!</v>
      </c>
      <c r="AD366" s="95" t="e">
        <f>'C11-酒店专用表'!#REF!*AG366</f>
        <v>#REF!</v>
      </c>
      <c r="AE366" s="200" t="e">
        <f t="shared" si="228"/>
        <v>#REF!</v>
      </c>
      <c r="AF366" s="586" t="e">
        <f t="shared" si="229"/>
        <v>#REF!</v>
      </c>
      <c r="AG366" s="727">
        <f t="shared" si="230"/>
        <v>0</v>
      </c>
    </row>
    <row r="367" spans="1:33" ht="12" customHeight="1" outlineLevel="2">
      <c r="B367" s="145"/>
      <c r="C367" s="134" t="s">
        <v>956</v>
      </c>
      <c r="D367" s="95">
        <f>'[100]管理费用-New'!F104</f>
        <v>0</v>
      </c>
      <c r="E367" s="95">
        <f>'[100]管理费用-New'!G104</f>
        <v>0</v>
      </c>
      <c r="F367" s="95">
        <f>'[100]管理费用-New'!H104</f>
        <v>0</v>
      </c>
      <c r="G367" s="95">
        <f>'[100]管理费用-New'!I104</f>
        <v>0</v>
      </c>
      <c r="H367" s="198">
        <f t="shared" si="223"/>
        <v>0</v>
      </c>
      <c r="I367" s="95">
        <f>'[100]管理费用-New'!K104</f>
        <v>0</v>
      </c>
      <c r="J367" s="95">
        <f>'[100]管理费用-New'!L104</f>
        <v>0</v>
      </c>
      <c r="K367" s="95">
        <f>'[100]管理费用-New'!M104</f>
        <v>0</v>
      </c>
      <c r="L367" s="95">
        <f>'[100]管理费用-New'!N104</f>
        <v>0</v>
      </c>
      <c r="M367" s="95">
        <f>'[100]管理费用-New'!O104</f>
        <v>0</v>
      </c>
      <c r="N367" s="95">
        <f>'[100]管理费用-New'!P104</f>
        <v>0</v>
      </c>
      <c r="O367" s="202">
        <f t="shared" si="224"/>
        <v>0</v>
      </c>
      <c r="P367" s="95">
        <f>'[100]管理费用-New'!R104</f>
        <v>0</v>
      </c>
      <c r="Q367" s="95">
        <f>'[100]管理费用-New'!S104</f>
        <v>0</v>
      </c>
      <c r="R367" s="95">
        <f>'[100]管理费用-New'!T104</f>
        <v>0</v>
      </c>
      <c r="S367" s="95">
        <f>'[100]管理费用-New'!U104</f>
        <v>0</v>
      </c>
      <c r="T367" s="95">
        <f>'[100]管理费用-New'!V104</f>
        <v>0</v>
      </c>
      <c r="U367" s="95">
        <f>'[100]管理费用-New'!W104</f>
        <v>0</v>
      </c>
      <c r="V367" s="201">
        <f t="shared" si="225"/>
        <v>0</v>
      </c>
      <c r="W367" s="200">
        <f t="shared" si="226"/>
        <v>0</v>
      </c>
      <c r="X367" s="586">
        <f t="shared" si="221"/>
        <v>0</v>
      </c>
      <c r="Y367" s="95" t="e">
        <f>'C11-酒店专用表'!#REF!*AG367</f>
        <v>#REF!</v>
      </c>
      <c r="Z367" s="95" t="e">
        <f>'C11-酒店专用表'!#REF!*AG367</f>
        <v>#REF!</v>
      </c>
      <c r="AA367" s="200" t="e">
        <f t="shared" si="227"/>
        <v>#REF!</v>
      </c>
      <c r="AB367" s="586">
        <f t="shared" si="222"/>
        <v>0</v>
      </c>
      <c r="AC367" s="95" t="e">
        <f>'C11-酒店专用表'!#REF!*AG367</f>
        <v>#REF!</v>
      </c>
      <c r="AD367" s="95" t="e">
        <f>'C11-酒店专用表'!#REF!*AG367</f>
        <v>#REF!</v>
      </c>
      <c r="AE367" s="200" t="e">
        <f t="shared" si="228"/>
        <v>#REF!</v>
      </c>
      <c r="AF367" s="586" t="e">
        <f t="shared" si="229"/>
        <v>#REF!</v>
      </c>
      <c r="AG367" s="727">
        <f t="shared" si="230"/>
        <v>0</v>
      </c>
    </row>
    <row r="368" spans="1:33" ht="12" customHeight="1" outlineLevel="2">
      <c r="B368" s="145"/>
      <c r="C368" s="497" t="s">
        <v>1699</v>
      </c>
      <c r="D368" s="95">
        <f>'[100]管理费用-New'!F105</f>
        <v>0</v>
      </c>
      <c r="E368" s="95">
        <f>'[100]管理费用-New'!G105</f>
        <v>0</v>
      </c>
      <c r="F368" s="95">
        <f>'[100]管理费用-New'!H105</f>
        <v>0</v>
      </c>
      <c r="G368" s="95">
        <f>'[100]管理费用-New'!I105</f>
        <v>0</v>
      </c>
      <c r="H368" s="198">
        <f>SUM(D368:G368)</f>
        <v>0</v>
      </c>
      <c r="I368" s="95">
        <f>'[100]管理费用-New'!K105</f>
        <v>0</v>
      </c>
      <c r="J368" s="95">
        <f>'[100]管理费用-New'!L105</f>
        <v>0</v>
      </c>
      <c r="K368" s="95">
        <f>'[100]管理费用-New'!M105</f>
        <v>0</v>
      </c>
      <c r="L368" s="95">
        <f>'[100]管理费用-New'!N105</f>
        <v>0</v>
      </c>
      <c r="M368" s="95">
        <f>'[100]管理费用-New'!O105</f>
        <v>0</v>
      </c>
      <c r="N368" s="95">
        <f>'[100]管理费用-New'!P105</f>
        <v>0</v>
      </c>
      <c r="O368" s="202">
        <f>SUM(I368:N368)</f>
        <v>0</v>
      </c>
      <c r="P368" s="95">
        <f>'[100]管理费用-New'!R105</f>
        <v>0</v>
      </c>
      <c r="Q368" s="95">
        <f>'[100]管理费用-New'!S105</f>
        <v>0</v>
      </c>
      <c r="R368" s="95">
        <f>'[100]管理费用-New'!T105</f>
        <v>0</v>
      </c>
      <c r="S368" s="95">
        <f>'[100]管理费用-New'!U105</f>
        <v>0</v>
      </c>
      <c r="T368" s="95">
        <f>'[100]管理费用-New'!V105</f>
        <v>0</v>
      </c>
      <c r="U368" s="95">
        <f>'[100]管理费用-New'!W105</f>
        <v>0</v>
      </c>
      <c r="V368" s="201">
        <f>SUM(P368:U368)</f>
        <v>0</v>
      </c>
      <c r="W368" s="200">
        <f>O368+V368</f>
        <v>0</v>
      </c>
      <c r="X368" s="586">
        <f t="shared" si="221"/>
        <v>0</v>
      </c>
      <c r="Y368" s="95" t="e">
        <f>'C11-酒店专用表'!#REF!*AG368</f>
        <v>#REF!</v>
      </c>
      <c r="Z368" s="95" t="e">
        <f>'C11-酒店专用表'!#REF!*AG368</f>
        <v>#REF!</v>
      </c>
      <c r="AA368" s="200" t="e">
        <f t="shared" si="227"/>
        <v>#REF!</v>
      </c>
      <c r="AB368" s="586">
        <f t="shared" si="222"/>
        <v>0</v>
      </c>
      <c r="AC368" s="95" t="e">
        <f>'C11-酒店专用表'!#REF!*AG368</f>
        <v>#REF!</v>
      </c>
      <c r="AD368" s="95" t="e">
        <f>'C11-酒店专用表'!#REF!*AG368</f>
        <v>#REF!</v>
      </c>
      <c r="AE368" s="200" t="e">
        <f t="shared" si="228"/>
        <v>#REF!</v>
      </c>
      <c r="AF368" s="586" t="e">
        <f>IF(AA368=0,0,AE368/AA368-1)</f>
        <v>#REF!</v>
      </c>
      <c r="AG368" s="727">
        <f t="shared" si="230"/>
        <v>0</v>
      </c>
    </row>
    <row r="369" spans="1:33" ht="12" customHeight="1" outlineLevel="2">
      <c r="B369" s="145"/>
      <c r="C369" s="322" t="s">
        <v>983</v>
      </c>
      <c r="D369" s="95">
        <f>'[100]管理费用-New'!F106</f>
        <v>0</v>
      </c>
      <c r="E369" s="95">
        <f>'[100]管理费用-New'!G106</f>
        <v>0</v>
      </c>
      <c r="F369" s="95">
        <f>'[100]管理费用-New'!H106</f>
        <v>0</v>
      </c>
      <c r="G369" s="95">
        <f>'[100]管理费用-New'!I106</f>
        <v>0</v>
      </c>
      <c r="H369" s="198">
        <f>SUM(D369:G369)</f>
        <v>0</v>
      </c>
      <c r="I369" s="95">
        <f>'[100]管理费用-New'!K106</f>
        <v>0</v>
      </c>
      <c r="J369" s="95">
        <f>'[100]管理费用-New'!L106</f>
        <v>0</v>
      </c>
      <c r="K369" s="95">
        <f>'[100]管理费用-New'!M106</f>
        <v>0</v>
      </c>
      <c r="L369" s="95">
        <f>'[100]管理费用-New'!N106</f>
        <v>0</v>
      </c>
      <c r="M369" s="95">
        <f>'[100]管理费用-New'!O106</f>
        <v>0</v>
      </c>
      <c r="N369" s="95">
        <f>'[100]管理费用-New'!P106</f>
        <v>0</v>
      </c>
      <c r="O369" s="202">
        <f>SUM(I369:N369)</f>
        <v>0</v>
      </c>
      <c r="P369" s="95">
        <f>'[100]管理费用-New'!R106</f>
        <v>0</v>
      </c>
      <c r="Q369" s="95">
        <f>'[100]管理费用-New'!S106</f>
        <v>0</v>
      </c>
      <c r="R369" s="95">
        <f>'[100]管理费用-New'!T106</f>
        <v>0</v>
      </c>
      <c r="S369" s="95">
        <f>'[100]管理费用-New'!U106</f>
        <v>0</v>
      </c>
      <c r="T369" s="95">
        <f>'[100]管理费用-New'!V106</f>
        <v>0</v>
      </c>
      <c r="U369" s="95">
        <f>'[100]管理费用-New'!W106</f>
        <v>0</v>
      </c>
      <c r="V369" s="201">
        <f>SUM(P369:U369)</f>
        <v>0</v>
      </c>
      <c r="W369" s="200">
        <f>O369+V369</f>
        <v>0</v>
      </c>
      <c r="X369" s="586">
        <f t="shared" si="221"/>
        <v>0</v>
      </c>
      <c r="Y369" s="95" t="e">
        <f>'C11-酒店专用表'!#REF!*AG369</f>
        <v>#REF!</v>
      </c>
      <c r="Z369" s="95" t="e">
        <f>'C11-酒店专用表'!#REF!*AG369</f>
        <v>#REF!</v>
      </c>
      <c r="AA369" s="200" t="e">
        <f t="shared" si="227"/>
        <v>#REF!</v>
      </c>
      <c r="AB369" s="586">
        <f t="shared" si="222"/>
        <v>0</v>
      </c>
      <c r="AC369" s="95" t="e">
        <f>'C11-酒店专用表'!#REF!*AG369</f>
        <v>#REF!</v>
      </c>
      <c r="AD369" s="95" t="e">
        <f>'C11-酒店专用表'!#REF!*AG369</f>
        <v>#REF!</v>
      </c>
      <c r="AE369" s="200" t="e">
        <f t="shared" si="228"/>
        <v>#REF!</v>
      </c>
      <c r="AF369" s="586" t="e">
        <f>IF(AA369=0,0,AE369/AA369-1)</f>
        <v>#REF!</v>
      </c>
      <c r="AG369" s="727">
        <f t="shared" si="230"/>
        <v>0</v>
      </c>
    </row>
    <row r="370" spans="1:33" ht="12" customHeight="1" outlineLevel="2">
      <c r="B370" s="145"/>
      <c r="C370" s="497" t="s">
        <v>1700</v>
      </c>
      <c r="D370" s="95">
        <f>'[100]管理费用-New'!F107</f>
        <v>0</v>
      </c>
      <c r="E370" s="95">
        <f>'[100]管理费用-New'!G107</f>
        <v>0</v>
      </c>
      <c r="F370" s="95">
        <f>'[100]管理费用-New'!H107</f>
        <v>0</v>
      </c>
      <c r="G370" s="95">
        <f>'[100]管理费用-New'!I107</f>
        <v>0</v>
      </c>
      <c r="H370" s="198">
        <f>SUM(D370:G370)</f>
        <v>0</v>
      </c>
      <c r="I370" s="95">
        <f>'[100]管理费用-New'!K107</f>
        <v>0</v>
      </c>
      <c r="J370" s="95">
        <f>'[100]管理费用-New'!L107</f>
        <v>0</v>
      </c>
      <c r="K370" s="95">
        <f>'[100]管理费用-New'!M107</f>
        <v>0</v>
      </c>
      <c r="L370" s="95">
        <f>'[100]管理费用-New'!N107</f>
        <v>0</v>
      </c>
      <c r="M370" s="95">
        <f>'[100]管理费用-New'!O107</f>
        <v>0</v>
      </c>
      <c r="N370" s="95">
        <f>'[100]管理费用-New'!P107</f>
        <v>0</v>
      </c>
      <c r="O370" s="202">
        <f>SUM(I370:N370)</f>
        <v>0</v>
      </c>
      <c r="P370" s="95">
        <f>'[100]管理费用-New'!R107</f>
        <v>0</v>
      </c>
      <c r="Q370" s="95">
        <f>'[100]管理费用-New'!S107</f>
        <v>0</v>
      </c>
      <c r="R370" s="95">
        <f>'[100]管理费用-New'!T107</f>
        <v>0</v>
      </c>
      <c r="S370" s="95">
        <f>'[100]管理费用-New'!U107</f>
        <v>0</v>
      </c>
      <c r="T370" s="95">
        <f>'[100]管理费用-New'!V107</f>
        <v>0</v>
      </c>
      <c r="U370" s="95">
        <f>'[100]管理费用-New'!W107</f>
        <v>0</v>
      </c>
      <c r="V370" s="201">
        <f>SUM(P370:U370)</f>
        <v>0</v>
      </c>
      <c r="W370" s="200">
        <f>O370+V370</f>
        <v>0</v>
      </c>
      <c r="X370" s="586">
        <f t="shared" si="221"/>
        <v>0</v>
      </c>
      <c r="Y370" s="95" t="e">
        <f>'C11-酒店专用表'!#REF!*AG370</f>
        <v>#REF!</v>
      </c>
      <c r="Z370" s="95" t="e">
        <f>'C11-酒店专用表'!#REF!*AG370</f>
        <v>#REF!</v>
      </c>
      <c r="AA370" s="200" t="e">
        <f t="shared" si="227"/>
        <v>#REF!</v>
      </c>
      <c r="AB370" s="586">
        <f t="shared" si="222"/>
        <v>0</v>
      </c>
      <c r="AC370" s="95" t="e">
        <f>'C11-酒店专用表'!#REF!*AG370</f>
        <v>#REF!</v>
      </c>
      <c r="AD370" s="95" t="e">
        <f>'C11-酒店专用表'!#REF!*AG370</f>
        <v>#REF!</v>
      </c>
      <c r="AE370" s="200" t="e">
        <f t="shared" si="228"/>
        <v>#REF!</v>
      </c>
      <c r="AF370" s="586" t="e">
        <f>IF(AA370=0,0,AE370/AA370-1)</f>
        <v>#REF!</v>
      </c>
      <c r="AG370" s="727">
        <f t="shared" si="230"/>
        <v>0</v>
      </c>
    </row>
    <row r="371" spans="1:33" s="144" customFormat="1" ht="13.5" customHeight="1" outlineLevel="1">
      <c r="A371" s="129"/>
      <c r="B371" s="142" t="s">
        <v>1701</v>
      </c>
      <c r="C371" s="498" t="s">
        <v>1702</v>
      </c>
      <c r="D371" s="198">
        <f>SUM(D372:D392)</f>
        <v>475.11942099999999</v>
      </c>
      <c r="E371" s="198">
        <f t="shared" ref="E371:W371" si="231">SUM(E372:E392)</f>
        <v>49.014756415301711</v>
      </c>
      <c r="F371" s="198">
        <f t="shared" si="231"/>
        <v>47.022353972315763</v>
      </c>
      <c r="G371" s="198">
        <f t="shared" si="231"/>
        <v>53.263115266966651</v>
      </c>
      <c r="H371" s="198">
        <f t="shared" si="231"/>
        <v>624.41964665458408</v>
      </c>
      <c r="I371" s="198">
        <f t="shared" si="231"/>
        <v>54.197808089138491</v>
      </c>
      <c r="J371" s="198">
        <f t="shared" si="231"/>
        <v>66.951000243968267</v>
      </c>
      <c r="K371" s="198">
        <f t="shared" si="231"/>
        <v>54.175534275452144</v>
      </c>
      <c r="L371" s="198">
        <f t="shared" si="231"/>
        <v>60.206826456500764</v>
      </c>
      <c r="M371" s="198">
        <f t="shared" si="231"/>
        <v>52.629685259073014</v>
      </c>
      <c r="N371" s="198">
        <f t="shared" si="231"/>
        <v>59.400562817987513</v>
      </c>
      <c r="O371" s="198">
        <f t="shared" si="231"/>
        <v>347.56141714212021</v>
      </c>
      <c r="P371" s="198">
        <f t="shared" si="231"/>
        <v>63.344417501792357</v>
      </c>
      <c r="Q371" s="198">
        <f t="shared" si="231"/>
        <v>60.603312825501014</v>
      </c>
      <c r="R371" s="198">
        <f t="shared" si="231"/>
        <v>52.584670094325347</v>
      </c>
      <c r="S371" s="198">
        <f t="shared" si="231"/>
        <v>51.621394231309026</v>
      </c>
      <c r="T371" s="198">
        <f t="shared" si="231"/>
        <v>51.779693887894183</v>
      </c>
      <c r="U371" s="198">
        <f t="shared" si="231"/>
        <v>56.586551683583849</v>
      </c>
      <c r="V371" s="198">
        <f t="shared" si="231"/>
        <v>336.52004022440576</v>
      </c>
      <c r="W371" s="198">
        <f t="shared" si="231"/>
        <v>684.08145736652591</v>
      </c>
      <c r="X371" s="585">
        <f t="shared" si="221"/>
        <v>9.5547619347963186E-2</v>
      </c>
      <c r="Y371" s="198" t="e">
        <f>SUM(Y372:Y392)</f>
        <v>#REF!</v>
      </c>
      <c r="Z371" s="198" t="e">
        <f>SUM(Z372:Z392)</f>
        <v>#REF!</v>
      </c>
      <c r="AA371" s="198" t="e">
        <f>SUM(AA372:AA392)</f>
        <v>#REF!</v>
      </c>
      <c r="AB371" s="585" t="e">
        <f t="shared" si="222"/>
        <v>#REF!</v>
      </c>
      <c r="AC371" s="198" t="e">
        <f>SUM(AC372:AC392)</f>
        <v>#REF!</v>
      </c>
      <c r="AD371" s="198" t="e">
        <f>SUM(AD372:AD392)</f>
        <v>#REF!</v>
      </c>
      <c r="AE371" s="198" t="e">
        <f>SUM(AE372:AE392)</f>
        <v>#REF!</v>
      </c>
      <c r="AF371" s="585" t="e">
        <f>IF(AA371=0,0,AE371/AA371-1)</f>
        <v>#REF!</v>
      </c>
    </row>
    <row r="372" spans="1:33" ht="12" customHeight="1" outlineLevel="2">
      <c r="B372" s="405" t="s">
        <v>1703</v>
      </c>
      <c r="C372" s="322" t="s">
        <v>1704</v>
      </c>
      <c r="D372" s="95">
        <f>'[101]管理费用-New'!F109</f>
        <v>47.189661000000001</v>
      </c>
      <c r="E372" s="95">
        <f>'[101]管理费用-New'!G109</f>
        <v>4.8890864475013309</v>
      </c>
      <c r="F372" s="95">
        <f>'[101]管理费用-New'!H109</f>
        <v>4.8081098146015604</v>
      </c>
      <c r="G372" s="95">
        <f>'[101]管理费用-New'!I109</f>
        <v>4.4086378160648065</v>
      </c>
      <c r="H372" s="198">
        <f t="shared" ref="H372:H382" si="232">SUM(D372:G372)</f>
        <v>61.29549507816769</v>
      </c>
      <c r="I372" s="95">
        <f>'[101]管理费用-New'!K109-[101]管理费用!H$115/10000</f>
        <v>4.2394936392814033</v>
      </c>
      <c r="J372" s="95">
        <f>'[101]管理费用-New'!L109-[101]管理费用!I$115/10000</f>
        <v>4.2240483990941966</v>
      </c>
      <c r="K372" s="95">
        <f>'[101]管理费用-New'!M109-[101]管理费用!J$115/10000</f>
        <v>4.4005950098085229</v>
      </c>
      <c r="L372" s="95">
        <f>'[101]管理费用-New'!N109-[101]管理费用!K$115/10000</f>
        <v>4.9574883786561008</v>
      </c>
      <c r="M372" s="95">
        <f>'[101]管理费用-New'!O109-[101]管理费用!L$115/10000</f>
        <v>3.4423585815161308</v>
      </c>
      <c r="N372" s="95">
        <f>'[101]管理费用-New'!P109-[101]管理费用!M$115/10000</f>
        <v>5.0248029432903838</v>
      </c>
      <c r="O372" s="202">
        <f t="shared" ref="O372:O404" si="233">SUM(I372:N372)</f>
        <v>26.288786951646742</v>
      </c>
      <c r="P372" s="95">
        <f>'[101]管理费用-New'!R109-[101]管理费用!O$115/10000</f>
        <v>4.3722919858912581</v>
      </c>
      <c r="Q372" s="95">
        <f>'[101]管理费用-New'!S109-[101]管理费用!P$115/10000</f>
        <v>3.5312028049143409</v>
      </c>
      <c r="R372" s="95">
        <f>'[101]管理费用-New'!T109-[101]管理费用!Q$115/10000</f>
        <v>4.2303948540075824</v>
      </c>
      <c r="S372" s="95">
        <f>'[101]管理费用-New'!U109-[101]管理费用!R$115/10000</f>
        <v>4.2180676173106155</v>
      </c>
      <c r="T372" s="95">
        <f>'[101]管理费用-New'!V109-[101]管理费用!S$115/10000</f>
        <v>4.1336321445188684</v>
      </c>
      <c r="U372" s="95">
        <f>'[101]管理费用-New'!W109-[101]管理费用!T$115/10000</f>
        <v>3.5654702118874031</v>
      </c>
      <c r="V372" s="201">
        <f t="shared" ref="V372:V392" si="234">SUM(P372:U372)</f>
        <v>24.051059618530068</v>
      </c>
      <c r="W372" s="200">
        <f t="shared" ref="W372:W392" si="235">O372+V372</f>
        <v>50.33984657017681</v>
      </c>
      <c r="X372" s="586">
        <f t="shared" si="221"/>
        <v>-0.17873497055565957</v>
      </c>
      <c r="Y372" s="95" t="e">
        <f>'C11-酒店专用表'!#REF!*AG372</f>
        <v>#REF!</v>
      </c>
      <c r="Z372" s="95" t="e">
        <f>'C11-酒店专用表'!#REF!*AG372</f>
        <v>#REF!</v>
      </c>
      <c r="AA372" s="200" t="e">
        <f t="shared" ref="AA372:AA392" si="236">Y372+Z372</f>
        <v>#REF!</v>
      </c>
      <c r="AB372" s="586" t="e">
        <f t="shared" si="222"/>
        <v>#REF!</v>
      </c>
      <c r="AC372" s="95" t="e">
        <f>'C11-酒店专用表'!#REF!*AG372</f>
        <v>#REF!</v>
      </c>
      <c r="AD372" s="95" t="e">
        <f>'C11-酒店专用表'!#REF!*AG372</f>
        <v>#REF!</v>
      </c>
      <c r="AE372" s="200" t="e">
        <f t="shared" ref="AE372:AE392" si="237">AC372+AD372</f>
        <v>#REF!</v>
      </c>
      <c r="AF372" s="586" t="e">
        <f t="shared" ref="AF372:AF415" si="238">IF(AA372=0,0,AE372/AA372-1)</f>
        <v>#REF!</v>
      </c>
      <c r="AG372" s="727">
        <f>W372/($W$371)</f>
        <v>7.3587503400497939E-2</v>
      </c>
    </row>
    <row r="373" spans="1:33" ht="12" customHeight="1" outlineLevel="2">
      <c r="B373" s="405" t="s">
        <v>1703</v>
      </c>
      <c r="C373" s="322" t="s">
        <v>1705</v>
      </c>
      <c r="D373" s="95">
        <f>'[101]管理费用-New'!F110</f>
        <v>0</v>
      </c>
      <c r="E373" s="95">
        <f>'[101]管理费用-New'!G110</f>
        <v>0</v>
      </c>
      <c r="F373" s="95">
        <f>'[101]管理费用-New'!H110</f>
        <v>0</v>
      </c>
      <c r="G373" s="95">
        <f>'[101]管理费用-New'!I110</f>
        <v>0</v>
      </c>
      <c r="H373" s="198">
        <f t="shared" si="232"/>
        <v>0</v>
      </c>
      <c r="I373" s="95">
        <f>'[101]管理费用-New'!K110</f>
        <v>0</v>
      </c>
      <c r="J373" s="95">
        <f>'[101]管理费用-New'!L110</f>
        <v>0</v>
      </c>
      <c r="K373" s="95">
        <f>'[101]管理费用-New'!M110</f>
        <v>0</v>
      </c>
      <c r="L373" s="95">
        <f>'[101]管理费用-New'!N110</f>
        <v>0</v>
      </c>
      <c r="M373" s="95">
        <f>'[101]管理费用-New'!O110</f>
        <v>0</v>
      </c>
      <c r="N373" s="95">
        <f>'[101]管理费用-New'!P110</f>
        <v>0</v>
      </c>
      <c r="O373" s="202">
        <f t="shared" si="233"/>
        <v>0</v>
      </c>
      <c r="P373" s="95">
        <f>'[101]管理费用-New'!R110</f>
        <v>0</v>
      </c>
      <c r="Q373" s="95">
        <f>'[101]管理费用-New'!S110</f>
        <v>0</v>
      </c>
      <c r="R373" s="95">
        <f>'[101]管理费用-New'!T110</f>
        <v>0</v>
      </c>
      <c r="S373" s="95">
        <f>'[101]管理费用-New'!U110</f>
        <v>0</v>
      </c>
      <c r="T373" s="95">
        <f>'[101]管理费用-New'!V110</f>
        <v>0</v>
      </c>
      <c r="U373" s="95">
        <f>'[101]管理费用-New'!W110</f>
        <v>0</v>
      </c>
      <c r="V373" s="201">
        <f t="shared" si="234"/>
        <v>0</v>
      </c>
      <c r="W373" s="200">
        <f t="shared" si="235"/>
        <v>0</v>
      </c>
      <c r="X373" s="586">
        <f t="shared" si="221"/>
        <v>0</v>
      </c>
      <c r="Y373" s="95" t="e">
        <f>'C11-酒店专用表'!#REF!*AG373</f>
        <v>#REF!</v>
      </c>
      <c r="Z373" s="95" t="e">
        <f>'C11-酒店专用表'!#REF!*AG373</f>
        <v>#REF!</v>
      </c>
      <c r="AA373" s="200" t="e">
        <f t="shared" si="236"/>
        <v>#REF!</v>
      </c>
      <c r="AB373" s="586">
        <f t="shared" si="222"/>
        <v>0</v>
      </c>
      <c r="AC373" s="95" t="e">
        <f>'C11-酒店专用表'!#REF!*AG373</f>
        <v>#REF!</v>
      </c>
      <c r="AD373" s="95" t="e">
        <f>'C11-酒店专用表'!#REF!*AG373</f>
        <v>#REF!</v>
      </c>
      <c r="AE373" s="200" t="e">
        <f t="shared" si="237"/>
        <v>#REF!</v>
      </c>
      <c r="AF373" s="586" t="e">
        <f t="shared" si="238"/>
        <v>#REF!</v>
      </c>
      <c r="AG373" s="727">
        <f t="shared" ref="AG373:AG392" si="239">W373/($W$371)</f>
        <v>0</v>
      </c>
    </row>
    <row r="374" spans="1:33" ht="12" customHeight="1" outlineLevel="2">
      <c r="B374" s="405" t="s">
        <v>1703</v>
      </c>
      <c r="C374" s="322" t="s">
        <v>1706</v>
      </c>
      <c r="D374" s="95">
        <f>'[101]管理费用-New'!F111</f>
        <v>0</v>
      </c>
      <c r="E374" s="95">
        <f>'[101]管理费用-New'!G111</f>
        <v>0</v>
      </c>
      <c r="F374" s="95">
        <f>'[101]管理费用-New'!H111</f>
        <v>0</v>
      </c>
      <c r="G374" s="95">
        <f>'[101]管理费用-New'!I111</f>
        <v>0</v>
      </c>
      <c r="H374" s="198">
        <f t="shared" si="232"/>
        <v>0</v>
      </c>
      <c r="I374" s="95">
        <f>'[101]管理费用-New'!K111</f>
        <v>0</v>
      </c>
      <c r="J374" s="95">
        <f>'[101]管理费用-New'!L111</f>
        <v>0</v>
      </c>
      <c r="K374" s="95">
        <f>'[101]管理费用-New'!M111</f>
        <v>0</v>
      </c>
      <c r="L374" s="95">
        <f>'[101]管理费用-New'!N111</f>
        <v>0</v>
      </c>
      <c r="M374" s="95">
        <f>'[101]管理费用-New'!O111</f>
        <v>0</v>
      </c>
      <c r="N374" s="95">
        <f>'[101]管理费用-New'!P111</f>
        <v>0</v>
      </c>
      <c r="O374" s="202">
        <f t="shared" si="233"/>
        <v>0</v>
      </c>
      <c r="P374" s="95">
        <f>'[101]管理费用-New'!R111</f>
        <v>0</v>
      </c>
      <c r="Q374" s="95">
        <f>'[101]管理费用-New'!S111</f>
        <v>0</v>
      </c>
      <c r="R374" s="95">
        <f>'[101]管理费用-New'!T111</f>
        <v>0</v>
      </c>
      <c r="S374" s="95">
        <f>'[101]管理费用-New'!U111</f>
        <v>0</v>
      </c>
      <c r="T374" s="95">
        <f>'[101]管理费用-New'!V111</f>
        <v>0</v>
      </c>
      <c r="U374" s="95">
        <f>'[101]管理费用-New'!W111</f>
        <v>0</v>
      </c>
      <c r="V374" s="201">
        <f t="shared" si="234"/>
        <v>0</v>
      </c>
      <c r="W374" s="200">
        <f t="shared" si="235"/>
        <v>0</v>
      </c>
      <c r="X374" s="586">
        <f t="shared" si="221"/>
        <v>0</v>
      </c>
      <c r="Y374" s="95" t="e">
        <f>'C11-酒店专用表'!#REF!*AG374</f>
        <v>#REF!</v>
      </c>
      <c r="Z374" s="95" t="e">
        <f>'C11-酒店专用表'!#REF!*AG374</f>
        <v>#REF!</v>
      </c>
      <c r="AA374" s="200" t="e">
        <f t="shared" si="236"/>
        <v>#REF!</v>
      </c>
      <c r="AB374" s="586">
        <f t="shared" si="222"/>
        <v>0</v>
      </c>
      <c r="AC374" s="95" t="e">
        <f>'C11-酒店专用表'!#REF!*AG374</f>
        <v>#REF!</v>
      </c>
      <c r="AD374" s="95" t="e">
        <f>'C11-酒店专用表'!#REF!*AG374</f>
        <v>#REF!</v>
      </c>
      <c r="AE374" s="200" t="e">
        <f t="shared" si="237"/>
        <v>#REF!</v>
      </c>
      <c r="AF374" s="586" t="e">
        <f t="shared" si="238"/>
        <v>#REF!</v>
      </c>
      <c r="AG374" s="727">
        <f t="shared" si="239"/>
        <v>0</v>
      </c>
    </row>
    <row r="375" spans="1:33" ht="12" customHeight="1" outlineLevel="2">
      <c r="B375" s="406"/>
      <c r="C375" s="322" t="s">
        <v>961</v>
      </c>
      <c r="D375" s="95">
        <f>'[101]管理费用-New'!F112</f>
        <v>0</v>
      </c>
      <c r="E375" s="95">
        <f>'[101]管理费用-New'!G112</f>
        <v>0</v>
      </c>
      <c r="F375" s="95">
        <f>'[101]管理费用-New'!H112</f>
        <v>0</v>
      </c>
      <c r="G375" s="95">
        <f>'[101]管理费用-New'!I112</f>
        <v>0</v>
      </c>
      <c r="H375" s="198">
        <f t="shared" si="232"/>
        <v>0</v>
      </c>
      <c r="I375" s="95">
        <f>'[101]管理费用-New'!K112</f>
        <v>0</v>
      </c>
      <c r="J375" s="95">
        <f>'[101]管理费用-New'!L112</f>
        <v>0</v>
      </c>
      <c r="K375" s="95">
        <f>'[101]管理费用-New'!M112</f>
        <v>0</v>
      </c>
      <c r="L375" s="95">
        <f>'[101]管理费用-New'!N112</f>
        <v>0</v>
      </c>
      <c r="M375" s="95">
        <f>'[101]管理费用-New'!O112</f>
        <v>0</v>
      </c>
      <c r="N375" s="95">
        <f>'[101]管理费用-New'!P112</f>
        <v>0</v>
      </c>
      <c r="O375" s="202">
        <f t="shared" si="233"/>
        <v>0</v>
      </c>
      <c r="P375" s="95">
        <f>'[101]管理费用-New'!R112</f>
        <v>0</v>
      </c>
      <c r="Q375" s="95">
        <f>'[101]管理费用-New'!S112</f>
        <v>0</v>
      </c>
      <c r="R375" s="95">
        <f>'[101]管理费用-New'!T112</f>
        <v>0</v>
      </c>
      <c r="S375" s="95">
        <f>'[101]管理费用-New'!U112</f>
        <v>0</v>
      </c>
      <c r="T375" s="95">
        <f>'[101]管理费用-New'!V112</f>
        <v>0</v>
      </c>
      <c r="U375" s="95">
        <f>'[101]管理费用-New'!W112</f>
        <v>0</v>
      </c>
      <c r="V375" s="201">
        <f t="shared" si="234"/>
        <v>0</v>
      </c>
      <c r="W375" s="200">
        <f t="shared" si="235"/>
        <v>0</v>
      </c>
      <c r="X375" s="586">
        <f t="shared" si="221"/>
        <v>0</v>
      </c>
      <c r="Y375" s="95" t="e">
        <f>'C11-酒店专用表'!#REF!*AG375</f>
        <v>#REF!</v>
      </c>
      <c r="Z375" s="95" t="e">
        <f>'C11-酒店专用表'!#REF!*AG375</f>
        <v>#REF!</v>
      </c>
      <c r="AA375" s="200" t="e">
        <f t="shared" si="236"/>
        <v>#REF!</v>
      </c>
      <c r="AB375" s="586">
        <f t="shared" si="222"/>
        <v>0</v>
      </c>
      <c r="AC375" s="95" t="e">
        <f>'C11-酒店专用表'!#REF!*AG375</f>
        <v>#REF!</v>
      </c>
      <c r="AD375" s="95" t="e">
        <f>'C11-酒店专用表'!#REF!*AG375</f>
        <v>#REF!</v>
      </c>
      <c r="AE375" s="200" t="e">
        <f t="shared" si="237"/>
        <v>#REF!</v>
      </c>
      <c r="AF375" s="586" t="e">
        <f t="shared" si="238"/>
        <v>#REF!</v>
      </c>
      <c r="AG375" s="727">
        <f t="shared" si="239"/>
        <v>0</v>
      </c>
    </row>
    <row r="376" spans="1:33" ht="12" customHeight="1" outlineLevel="2">
      <c r="B376" s="406"/>
      <c r="C376" s="322" t="s">
        <v>1707</v>
      </c>
      <c r="D376" s="95">
        <f>'[101]管理费用-New'!F113</f>
        <v>0</v>
      </c>
      <c r="E376" s="95">
        <f>'[101]管理费用-New'!G113</f>
        <v>0</v>
      </c>
      <c r="F376" s="95">
        <f>'[101]管理费用-New'!H113</f>
        <v>0</v>
      </c>
      <c r="G376" s="95">
        <f>'[101]管理费用-New'!I113</f>
        <v>0</v>
      </c>
      <c r="H376" s="198">
        <f t="shared" si="232"/>
        <v>0</v>
      </c>
      <c r="I376" s="95">
        <f>'[101]管理费用-New'!K113</f>
        <v>0</v>
      </c>
      <c r="J376" s="95">
        <f>'[101]管理费用-New'!L113</f>
        <v>0</v>
      </c>
      <c r="K376" s="95">
        <f>'[101]管理费用-New'!M113</f>
        <v>0</v>
      </c>
      <c r="L376" s="95">
        <f>'[101]管理费用-New'!N113</f>
        <v>0</v>
      </c>
      <c r="M376" s="95">
        <f>'[101]管理费用-New'!O113</f>
        <v>0</v>
      </c>
      <c r="N376" s="95">
        <f>'[101]管理费用-New'!P113</f>
        <v>0</v>
      </c>
      <c r="O376" s="202">
        <f t="shared" si="233"/>
        <v>0</v>
      </c>
      <c r="P376" s="95">
        <f>'[101]管理费用-New'!R113</f>
        <v>0</v>
      </c>
      <c r="Q376" s="95">
        <f>'[101]管理费用-New'!S113</f>
        <v>0</v>
      </c>
      <c r="R376" s="95">
        <f>'[101]管理费用-New'!T113</f>
        <v>0</v>
      </c>
      <c r="S376" s="95">
        <f>'[101]管理费用-New'!U113</f>
        <v>0</v>
      </c>
      <c r="T376" s="95">
        <f>'[101]管理费用-New'!V113</f>
        <v>0</v>
      </c>
      <c r="U376" s="95">
        <f>'[101]管理费用-New'!W113</f>
        <v>0</v>
      </c>
      <c r="V376" s="201">
        <f t="shared" si="234"/>
        <v>0</v>
      </c>
      <c r="W376" s="200">
        <f t="shared" si="235"/>
        <v>0</v>
      </c>
      <c r="X376" s="586">
        <f t="shared" si="221"/>
        <v>0</v>
      </c>
      <c r="Y376" s="95" t="e">
        <f>'C11-酒店专用表'!#REF!*AG376</f>
        <v>#REF!</v>
      </c>
      <c r="Z376" s="95" t="e">
        <f>'C11-酒店专用表'!#REF!*AG376</f>
        <v>#REF!</v>
      </c>
      <c r="AA376" s="200" t="e">
        <f t="shared" si="236"/>
        <v>#REF!</v>
      </c>
      <c r="AB376" s="586">
        <f t="shared" si="222"/>
        <v>0</v>
      </c>
      <c r="AC376" s="95" t="e">
        <f>'C11-酒店专用表'!#REF!*AG376</f>
        <v>#REF!</v>
      </c>
      <c r="AD376" s="95" t="e">
        <f>'C11-酒店专用表'!#REF!*AG376</f>
        <v>#REF!</v>
      </c>
      <c r="AE376" s="200" t="e">
        <f t="shared" si="237"/>
        <v>#REF!</v>
      </c>
      <c r="AF376" s="586" t="e">
        <f t="shared" si="238"/>
        <v>#REF!</v>
      </c>
      <c r="AG376" s="727">
        <f t="shared" si="239"/>
        <v>0</v>
      </c>
    </row>
    <row r="377" spans="1:33" ht="12" customHeight="1" outlineLevel="2">
      <c r="B377" s="406"/>
      <c r="C377" s="322" t="s">
        <v>963</v>
      </c>
      <c r="D377" s="95">
        <f>'[101]管理费用-New'!F114</f>
        <v>1.6343909999999999</v>
      </c>
      <c r="E377" s="95">
        <f>'[101]管理费用-New'!G114</f>
        <v>0.22</v>
      </c>
      <c r="F377" s="95">
        <f>'[101]管理费用-New'!H114</f>
        <v>0.22</v>
      </c>
      <c r="G377" s="95">
        <f>'[101]管理费用-New'!I114</f>
        <v>0.22</v>
      </c>
      <c r="H377" s="198">
        <f t="shared" si="232"/>
        <v>2.2943910000000001</v>
      </c>
      <c r="I377" s="95">
        <f>'[101]管理费用-New'!K114</f>
        <v>0.22750000000000001</v>
      </c>
      <c r="J377" s="95">
        <f>'[101]管理费用-New'!L114</f>
        <v>0.22750000000000001</v>
      </c>
      <c r="K377" s="95">
        <f>'[101]管理费用-New'!M114</f>
        <v>0.22750000000000001</v>
      </c>
      <c r="L377" s="95">
        <f>'[101]管理费用-New'!N114</f>
        <v>0.22750000000000001</v>
      </c>
      <c r="M377" s="95">
        <f>'[101]管理费用-New'!O114</f>
        <v>0.22750000000000001</v>
      </c>
      <c r="N377" s="95">
        <f>'[101]管理费用-New'!P114</f>
        <v>0.22750000000000001</v>
      </c>
      <c r="O377" s="202">
        <f t="shared" si="233"/>
        <v>1.365</v>
      </c>
      <c r="P377" s="95">
        <f>'[101]管理费用-New'!R114</f>
        <v>0.22750000000000001</v>
      </c>
      <c r="Q377" s="95">
        <f>'[101]管理费用-New'!S114</f>
        <v>0.22750000000000001</v>
      </c>
      <c r="R377" s="95">
        <f>'[101]管理费用-New'!T114</f>
        <v>0.22750000000000001</v>
      </c>
      <c r="S377" s="95">
        <f>'[101]管理费用-New'!U114</f>
        <v>0.22750000000000001</v>
      </c>
      <c r="T377" s="95">
        <f>'[101]管理费用-New'!V114</f>
        <v>0.22750000000000001</v>
      </c>
      <c r="U377" s="95">
        <f>'[101]管理费用-New'!W114</f>
        <v>0.22750000000000001</v>
      </c>
      <c r="V377" s="201">
        <f t="shared" si="234"/>
        <v>1.365</v>
      </c>
      <c r="W377" s="200">
        <f t="shared" si="235"/>
        <v>2.73</v>
      </c>
      <c r="X377" s="586">
        <f t="shared" si="221"/>
        <v>0.1898582238162545</v>
      </c>
      <c r="Y377" s="95" t="e">
        <f>'C11-酒店专用表'!#REF!*AG377</f>
        <v>#REF!</v>
      </c>
      <c r="Z377" s="95" t="e">
        <f>'C11-酒店专用表'!#REF!*AG377</f>
        <v>#REF!</v>
      </c>
      <c r="AA377" s="200" t="e">
        <f t="shared" si="236"/>
        <v>#REF!</v>
      </c>
      <c r="AB377" s="586" t="e">
        <f t="shared" si="222"/>
        <v>#REF!</v>
      </c>
      <c r="AC377" s="95" t="e">
        <f>'C11-酒店专用表'!#REF!*AG377</f>
        <v>#REF!</v>
      </c>
      <c r="AD377" s="95" t="e">
        <f>'C11-酒店专用表'!#REF!*AG377</f>
        <v>#REF!</v>
      </c>
      <c r="AE377" s="200" t="e">
        <f t="shared" si="237"/>
        <v>#REF!</v>
      </c>
      <c r="AF377" s="586" t="e">
        <f t="shared" si="238"/>
        <v>#REF!</v>
      </c>
      <c r="AG377" s="727">
        <f t="shared" si="239"/>
        <v>3.9907528125518038E-3</v>
      </c>
    </row>
    <row r="378" spans="1:33" ht="12" customHeight="1" outlineLevel="2">
      <c r="B378" s="405" t="s">
        <v>1703</v>
      </c>
      <c r="C378" s="322" t="s">
        <v>964</v>
      </c>
      <c r="D378" s="95">
        <f>'[101]管理费用-New'!F115</f>
        <v>0</v>
      </c>
      <c r="E378" s="95">
        <f>'[101]管理费用-New'!G115</f>
        <v>0</v>
      </c>
      <c r="F378" s="95">
        <f>'[101]管理费用-New'!H115</f>
        <v>0</v>
      </c>
      <c r="G378" s="95">
        <f>'[101]管理费用-New'!I115</f>
        <v>0</v>
      </c>
      <c r="H378" s="198">
        <f t="shared" si="232"/>
        <v>0</v>
      </c>
      <c r="I378" s="95">
        <f>'[101]管理费用-New'!K115</f>
        <v>0</v>
      </c>
      <c r="J378" s="95">
        <f>'[101]管理费用-New'!L115</f>
        <v>0</v>
      </c>
      <c r="K378" s="95">
        <f>'[101]管理费用-New'!M115</f>
        <v>0</v>
      </c>
      <c r="L378" s="95">
        <f>'[101]管理费用-New'!N115</f>
        <v>0</v>
      </c>
      <c r="M378" s="95">
        <f>'[101]管理费用-New'!O115</f>
        <v>0</v>
      </c>
      <c r="N378" s="95">
        <f>'[101]管理费用-New'!P115</f>
        <v>0</v>
      </c>
      <c r="O378" s="202">
        <f t="shared" si="233"/>
        <v>0</v>
      </c>
      <c r="P378" s="95">
        <f>'[101]管理费用-New'!R115</f>
        <v>0</v>
      </c>
      <c r="Q378" s="95">
        <f>'[101]管理费用-New'!S115</f>
        <v>0</v>
      </c>
      <c r="R378" s="95">
        <f>'[101]管理费用-New'!T115</f>
        <v>0</v>
      </c>
      <c r="S378" s="95">
        <f>'[101]管理费用-New'!U115</f>
        <v>0</v>
      </c>
      <c r="T378" s="95">
        <f>'[101]管理费用-New'!V115</f>
        <v>0</v>
      </c>
      <c r="U378" s="95">
        <f>'[101]管理费用-New'!W115</f>
        <v>0</v>
      </c>
      <c r="V378" s="201">
        <f t="shared" si="234"/>
        <v>0</v>
      </c>
      <c r="W378" s="200">
        <f t="shared" si="235"/>
        <v>0</v>
      </c>
      <c r="X378" s="586">
        <f t="shared" si="221"/>
        <v>0</v>
      </c>
      <c r="Y378" s="95" t="e">
        <f>'C11-酒店专用表'!#REF!*AG378</f>
        <v>#REF!</v>
      </c>
      <c r="Z378" s="95" t="e">
        <f>'C11-酒店专用表'!#REF!*AG378</f>
        <v>#REF!</v>
      </c>
      <c r="AA378" s="200" t="e">
        <f t="shared" si="236"/>
        <v>#REF!</v>
      </c>
      <c r="AB378" s="586">
        <f t="shared" si="222"/>
        <v>0</v>
      </c>
      <c r="AC378" s="95" t="e">
        <f>'C11-酒店专用表'!#REF!*AG378</f>
        <v>#REF!</v>
      </c>
      <c r="AD378" s="95" t="e">
        <f>'C11-酒店专用表'!#REF!*AG378</f>
        <v>#REF!</v>
      </c>
      <c r="AE378" s="200" t="e">
        <f t="shared" si="237"/>
        <v>#REF!</v>
      </c>
      <c r="AF378" s="586" t="e">
        <f t="shared" si="238"/>
        <v>#REF!</v>
      </c>
      <c r="AG378" s="727">
        <f t="shared" si="239"/>
        <v>0</v>
      </c>
    </row>
    <row r="379" spans="1:33" ht="12" customHeight="1" outlineLevel="2">
      <c r="B379" s="406"/>
      <c r="C379" s="322" t="s">
        <v>965</v>
      </c>
      <c r="D379" s="95">
        <f>'[101]管理费用-New'!F116</f>
        <v>0</v>
      </c>
      <c r="E379" s="95">
        <f>'[101]管理费用-New'!G116</f>
        <v>0</v>
      </c>
      <c r="F379" s="95">
        <f>'[101]管理费用-New'!H116</f>
        <v>0</v>
      </c>
      <c r="G379" s="95">
        <f>'[101]管理费用-New'!I116</f>
        <v>0</v>
      </c>
      <c r="H379" s="198">
        <f t="shared" si="232"/>
        <v>0</v>
      </c>
      <c r="I379" s="95">
        <f>'[101]管理费用-New'!K116</f>
        <v>0</v>
      </c>
      <c r="J379" s="95">
        <f>'[101]管理费用-New'!L116</f>
        <v>0</v>
      </c>
      <c r="K379" s="95">
        <f>'[101]管理费用-New'!M116</f>
        <v>0</v>
      </c>
      <c r="L379" s="95">
        <f>'[101]管理费用-New'!N116</f>
        <v>0</v>
      </c>
      <c r="M379" s="95">
        <f>'[101]管理费用-New'!O116</f>
        <v>0</v>
      </c>
      <c r="N379" s="95">
        <f>'[101]管理费用-New'!P116</f>
        <v>0</v>
      </c>
      <c r="O379" s="202">
        <f t="shared" si="233"/>
        <v>0</v>
      </c>
      <c r="P379" s="95">
        <f>'[101]管理费用-New'!R116</f>
        <v>0</v>
      </c>
      <c r="Q379" s="95">
        <f>'[101]管理费用-New'!S116</f>
        <v>0</v>
      </c>
      <c r="R379" s="95">
        <f>'[101]管理费用-New'!T116</f>
        <v>0</v>
      </c>
      <c r="S379" s="95">
        <f>'[101]管理费用-New'!U116</f>
        <v>0</v>
      </c>
      <c r="T379" s="95">
        <f>'[101]管理费用-New'!V116</f>
        <v>0</v>
      </c>
      <c r="U379" s="95">
        <f>'[101]管理费用-New'!W116</f>
        <v>0</v>
      </c>
      <c r="V379" s="201">
        <f t="shared" si="234"/>
        <v>0</v>
      </c>
      <c r="W379" s="200">
        <f t="shared" si="235"/>
        <v>0</v>
      </c>
      <c r="X379" s="586">
        <f t="shared" si="221"/>
        <v>0</v>
      </c>
      <c r="Y379" s="95" t="e">
        <f>'C11-酒店专用表'!#REF!*AG379</f>
        <v>#REF!</v>
      </c>
      <c r="Z379" s="95" t="e">
        <f>'C11-酒店专用表'!#REF!*AG379</f>
        <v>#REF!</v>
      </c>
      <c r="AA379" s="200" t="e">
        <f t="shared" si="236"/>
        <v>#REF!</v>
      </c>
      <c r="AB379" s="586">
        <f t="shared" si="222"/>
        <v>0</v>
      </c>
      <c r="AC379" s="95" t="e">
        <f>'C11-酒店专用表'!#REF!*AG379</f>
        <v>#REF!</v>
      </c>
      <c r="AD379" s="95" t="e">
        <f>'C11-酒店专用表'!#REF!*AG379</f>
        <v>#REF!</v>
      </c>
      <c r="AE379" s="200" t="e">
        <f t="shared" si="237"/>
        <v>#REF!</v>
      </c>
      <c r="AF379" s="586" t="e">
        <f t="shared" si="238"/>
        <v>#REF!</v>
      </c>
      <c r="AG379" s="727">
        <f t="shared" si="239"/>
        <v>0</v>
      </c>
    </row>
    <row r="380" spans="1:33" ht="12" customHeight="1" outlineLevel="2">
      <c r="B380" s="405" t="s">
        <v>1703</v>
      </c>
      <c r="C380" s="322" t="s">
        <v>1708</v>
      </c>
      <c r="D380" s="95">
        <f>'[101]管理费用-New'!F117</f>
        <v>15.706780999999999</v>
      </c>
      <c r="E380" s="95">
        <f>'[101]管理费用-New'!G117</f>
        <v>1</v>
      </c>
      <c r="F380" s="95">
        <f>'[101]管理费用-New'!H117</f>
        <v>0</v>
      </c>
      <c r="G380" s="95">
        <f>'[101]管理费用-New'!I117</f>
        <v>1</v>
      </c>
      <c r="H380" s="198">
        <f t="shared" si="232"/>
        <v>17.706780999999999</v>
      </c>
      <c r="I380" s="95">
        <f>'[101]管理费用-New'!K117</f>
        <v>0.65</v>
      </c>
      <c r="J380" s="95">
        <f>'[101]管理费用-New'!L117</f>
        <v>0.65</v>
      </c>
      <c r="K380" s="95">
        <f>'[101]管理费用-New'!M117</f>
        <v>0.65</v>
      </c>
      <c r="L380" s="95">
        <f>'[101]管理费用-New'!N117</f>
        <v>0.65</v>
      </c>
      <c r="M380" s="95">
        <f>'[101]管理费用-New'!O117</f>
        <v>0.65</v>
      </c>
      <c r="N380" s="95">
        <f>'[101]管理费用-New'!P117</f>
        <v>0.65</v>
      </c>
      <c r="O380" s="202">
        <f t="shared" si="233"/>
        <v>3.9</v>
      </c>
      <c r="P380" s="95">
        <f>'[101]管理费用-New'!R117</f>
        <v>0.65</v>
      </c>
      <c r="Q380" s="95">
        <f>'[101]管理费用-New'!S117</f>
        <v>0.65</v>
      </c>
      <c r="R380" s="95">
        <f>'[101]管理费用-New'!T117</f>
        <v>0.65</v>
      </c>
      <c r="S380" s="95">
        <f>'[101]管理费用-New'!U117</f>
        <v>0.65</v>
      </c>
      <c r="T380" s="95">
        <f>'[101]管理费用-New'!V117</f>
        <v>0.65</v>
      </c>
      <c r="U380" s="95">
        <f>'[101]管理费用-New'!W117</f>
        <v>0.65</v>
      </c>
      <c r="V380" s="201">
        <f t="shared" si="234"/>
        <v>3.9</v>
      </c>
      <c r="W380" s="200">
        <f t="shared" si="235"/>
        <v>7.8</v>
      </c>
      <c r="X380" s="586">
        <f t="shared" si="221"/>
        <v>-0.55949079620965547</v>
      </c>
      <c r="Y380" s="95" t="e">
        <f>'C11-酒店专用表'!#REF!*AG380</f>
        <v>#REF!</v>
      </c>
      <c r="Z380" s="95" t="e">
        <f>'C11-酒店专用表'!#REF!*AG380</f>
        <v>#REF!</v>
      </c>
      <c r="AA380" s="200" t="e">
        <f t="shared" si="236"/>
        <v>#REF!</v>
      </c>
      <c r="AB380" s="586" t="e">
        <f t="shared" si="222"/>
        <v>#REF!</v>
      </c>
      <c r="AC380" s="95" t="e">
        <f>'C11-酒店专用表'!#REF!*AG380</f>
        <v>#REF!</v>
      </c>
      <c r="AD380" s="95" t="e">
        <f>'C11-酒店专用表'!#REF!*AG380</f>
        <v>#REF!</v>
      </c>
      <c r="AE380" s="200" t="e">
        <f t="shared" si="237"/>
        <v>#REF!</v>
      </c>
      <c r="AF380" s="586" t="e">
        <f t="shared" si="238"/>
        <v>#REF!</v>
      </c>
      <c r="AG380" s="727">
        <f t="shared" si="239"/>
        <v>1.1402150893005152E-2</v>
      </c>
    </row>
    <row r="381" spans="1:33" ht="12" customHeight="1" outlineLevel="2">
      <c r="B381" s="405" t="s">
        <v>1703</v>
      </c>
      <c r="C381" s="322" t="s">
        <v>967</v>
      </c>
      <c r="D381" s="95">
        <f>'[101]管理费用-New'!F118</f>
        <v>2.9618199999999999</v>
      </c>
      <c r="E381" s="95">
        <f>'[101]管理费用-New'!G118</f>
        <v>0.59254699999999993</v>
      </c>
      <c r="F381" s="95">
        <f>'[101]管理费用-New'!H118</f>
        <v>0.375</v>
      </c>
      <c r="G381" s="95">
        <f>'[101]管理费用-New'!I118</f>
        <v>0.375</v>
      </c>
      <c r="H381" s="198">
        <f t="shared" si="232"/>
        <v>4.3043670000000001</v>
      </c>
      <c r="I381" s="95">
        <f>'[101]管理费用-New'!K118</f>
        <v>0.3402</v>
      </c>
      <c r="J381" s="95">
        <f>'[101]管理费用-New'!L118</f>
        <v>0.3</v>
      </c>
      <c r="K381" s="95">
        <f>'[101]管理费用-New'!M118</f>
        <v>0.36799999999999999</v>
      </c>
      <c r="L381" s="95">
        <f>'[101]管理费用-New'!N118</f>
        <v>0.31819999999999998</v>
      </c>
      <c r="M381" s="95">
        <f>'[101]管理费用-New'!O118</f>
        <v>0.3251</v>
      </c>
      <c r="N381" s="95">
        <f>'[101]管理费用-New'!P118</f>
        <v>0.32379999999999998</v>
      </c>
      <c r="O381" s="202">
        <f t="shared" si="233"/>
        <v>1.9752999999999998</v>
      </c>
      <c r="P381" s="95">
        <f>'[101]管理费用-New'!R118</f>
        <v>0.32119999999999999</v>
      </c>
      <c r="Q381" s="95">
        <f>'[101]管理费用-New'!S118</f>
        <v>0.375</v>
      </c>
      <c r="R381" s="95">
        <f>'[101]管理费用-New'!T118</f>
        <v>0.375</v>
      </c>
      <c r="S381" s="95">
        <f>'[101]管理费用-New'!U118</f>
        <v>0.375</v>
      </c>
      <c r="T381" s="95">
        <f>'[101]管理费用-New'!V118</f>
        <v>0.375</v>
      </c>
      <c r="U381" s="95">
        <f>'[101]管理费用-New'!W118</f>
        <v>0.375</v>
      </c>
      <c r="V381" s="201">
        <f t="shared" si="234"/>
        <v>2.1962000000000002</v>
      </c>
      <c r="W381" s="200">
        <f t="shared" si="235"/>
        <v>4.1715</v>
      </c>
      <c r="X381" s="586">
        <f t="shared" si="221"/>
        <v>-3.086795340638937E-2</v>
      </c>
      <c r="Y381" s="95" t="e">
        <f>'C11-酒店专用表'!#REF!*AG381</f>
        <v>#REF!</v>
      </c>
      <c r="Z381" s="95" t="e">
        <f>'C11-酒店专用表'!#REF!*AG381</f>
        <v>#REF!</v>
      </c>
      <c r="AA381" s="200" t="e">
        <f t="shared" si="236"/>
        <v>#REF!</v>
      </c>
      <c r="AB381" s="586" t="e">
        <f t="shared" si="222"/>
        <v>#REF!</v>
      </c>
      <c r="AC381" s="95" t="e">
        <f>'C11-酒店专用表'!#REF!*AG381</f>
        <v>#REF!</v>
      </c>
      <c r="AD381" s="95" t="e">
        <f>'C11-酒店专用表'!#REF!*AG381</f>
        <v>#REF!</v>
      </c>
      <c r="AE381" s="200" t="e">
        <f t="shared" si="237"/>
        <v>#REF!</v>
      </c>
      <c r="AF381" s="586" t="e">
        <f t="shared" si="238"/>
        <v>#REF!</v>
      </c>
      <c r="AG381" s="727">
        <f t="shared" si="239"/>
        <v>6.0979580064321791E-3</v>
      </c>
    </row>
    <row r="382" spans="1:33" ht="12" customHeight="1" outlineLevel="2">
      <c r="B382" s="405" t="s">
        <v>1703</v>
      </c>
      <c r="C382" s="322" t="s">
        <v>968</v>
      </c>
      <c r="D382" s="95">
        <f>'[101]管理费用-New'!F119</f>
        <v>0</v>
      </c>
      <c r="E382" s="95">
        <f>'[101]管理费用-New'!G119</f>
        <v>0</v>
      </c>
      <c r="F382" s="95">
        <f>'[101]管理费用-New'!H119</f>
        <v>0</v>
      </c>
      <c r="G382" s="95">
        <f>'[101]管理费用-New'!I119</f>
        <v>0</v>
      </c>
      <c r="H382" s="198">
        <f t="shared" si="232"/>
        <v>0</v>
      </c>
      <c r="I382" s="95">
        <f>'[101]管理费用-New'!K119</f>
        <v>0</v>
      </c>
      <c r="J382" s="95">
        <f>'[101]管理费用-New'!L119</f>
        <v>0</v>
      </c>
      <c r="K382" s="95">
        <f>'[101]管理费用-New'!M119</f>
        <v>0</v>
      </c>
      <c r="L382" s="95">
        <f>'[101]管理费用-New'!N119</f>
        <v>0</v>
      </c>
      <c r="M382" s="95">
        <f>'[101]管理费用-New'!O119</f>
        <v>0</v>
      </c>
      <c r="N382" s="95">
        <f>'[101]管理费用-New'!P119</f>
        <v>0</v>
      </c>
      <c r="O382" s="202">
        <f t="shared" si="233"/>
        <v>0</v>
      </c>
      <c r="P382" s="95">
        <f>'[101]管理费用-New'!R119</f>
        <v>0</v>
      </c>
      <c r="Q382" s="95">
        <f>'[101]管理费用-New'!S119</f>
        <v>0</v>
      </c>
      <c r="R382" s="95">
        <f>'[101]管理费用-New'!T119</f>
        <v>0</v>
      </c>
      <c r="S382" s="95">
        <f>'[101]管理费用-New'!U119</f>
        <v>0</v>
      </c>
      <c r="T382" s="95">
        <f>'[101]管理费用-New'!V119</f>
        <v>0</v>
      </c>
      <c r="U382" s="95">
        <f>'[101]管理费用-New'!W119</f>
        <v>0</v>
      </c>
      <c r="V382" s="201">
        <f t="shared" si="234"/>
        <v>0</v>
      </c>
      <c r="W382" s="200">
        <f t="shared" si="235"/>
        <v>0</v>
      </c>
      <c r="X382" s="586">
        <f t="shared" si="221"/>
        <v>0</v>
      </c>
      <c r="Y382" s="95" t="e">
        <f>'C11-酒店专用表'!#REF!*AG382</f>
        <v>#REF!</v>
      </c>
      <c r="Z382" s="95" t="e">
        <f>'C11-酒店专用表'!#REF!*AG382</f>
        <v>#REF!</v>
      </c>
      <c r="AA382" s="200" t="e">
        <f t="shared" si="236"/>
        <v>#REF!</v>
      </c>
      <c r="AB382" s="586">
        <f t="shared" si="222"/>
        <v>0</v>
      </c>
      <c r="AC382" s="95" t="e">
        <f>'C11-酒店专用表'!#REF!*AG382</f>
        <v>#REF!</v>
      </c>
      <c r="AD382" s="95" t="e">
        <f>'C11-酒店专用表'!#REF!*AG382</f>
        <v>#REF!</v>
      </c>
      <c r="AE382" s="200" t="e">
        <f t="shared" si="237"/>
        <v>#REF!</v>
      </c>
      <c r="AF382" s="586" t="e">
        <f t="shared" si="238"/>
        <v>#REF!</v>
      </c>
      <c r="AG382" s="727">
        <f t="shared" si="239"/>
        <v>0</v>
      </c>
    </row>
    <row r="383" spans="1:33" ht="12" customHeight="1" outlineLevel="2">
      <c r="B383" s="406"/>
      <c r="C383" s="322" t="s">
        <v>1709</v>
      </c>
      <c r="D383" s="95">
        <f>'[101]管理费用-New'!F120</f>
        <v>154.24698999999998</v>
      </c>
      <c r="E383" s="95">
        <f>'[101]管理费用-New'!G120</f>
        <v>18.189892</v>
      </c>
      <c r="F383" s="95">
        <f>'[101]管理费用-New'!H120</f>
        <v>18.189892</v>
      </c>
      <c r="G383" s="95">
        <f>'[101]管理费用-New'!I120</f>
        <v>18.189892</v>
      </c>
      <c r="H383" s="198">
        <f>SUM(D383:G383)</f>
        <v>208.81666599999994</v>
      </c>
      <c r="I383" s="95">
        <f>'[101]管理费用-New'!K120</f>
        <v>21.609645329999999</v>
      </c>
      <c r="J383" s="95">
        <f>'[101]管理费用-New'!L120</f>
        <v>21.609645329999999</v>
      </c>
      <c r="K383" s="95">
        <f>'[101]管理费用-New'!M120</f>
        <v>21.609645329999999</v>
      </c>
      <c r="L383" s="95">
        <f>'[101]管理费用-New'!N120</f>
        <v>21.609645329999999</v>
      </c>
      <c r="M383" s="95">
        <f>'[101]管理费用-New'!O120</f>
        <v>21.609645329999999</v>
      </c>
      <c r="N383" s="95">
        <f>'[101]管理费用-New'!P120</f>
        <v>21.609645329999999</v>
      </c>
      <c r="O383" s="202">
        <f t="shared" si="233"/>
        <v>129.65787198000001</v>
      </c>
      <c r="P383" s="95">
        <f>'[101]管理费用-New'!R120</f>
        <v>21.609645329999999</v>
      </c>
      <c r="Q383" s="95">
        <f>'[101]管理费用-New'!S120</f>
        <v>21.609645329999999</v>
      </c>
      <c r="R383" s="95">
        <f>'[101]管理费用-New'!T120</f>
        <v>21.609645329999999</v>
      </c>
      <c r="S383" s="95">
        <f>'[101]管理费用-New'!U120</f>
        <v>21.609645329999999</v>
      </c>
      <c r="T383" s="95">
        <f>'[101]管理费用-New'!V120</f>
        <v>21.609645329999999</v>
      </c>
      <c r="U383" s="95">
        <f>'[101]管理费用-New'!W120</f>
        <v>21.609645329999999</v>
      </c>
      <c r="V383" s="201">
        <f t="shared" si="234"/>
        <v>129.65787198000001</v>
      </c>
      <c r="W383" s="200">
        <f t="shared" si="235"/>
        <v>259.31574396000002</v>
      </c>
      <c r="X383" s="586">
        <f t="shared" si="221"/>
        <v>0.24183451889802754</v>
      </c>
      <c r="Y383" s="95" t="e">
        <f>'C11-酒店专用表'!#REF!*AG383</f>
        <v>#REF!</v>
      </c>
      <c r="Z383" s="95" t="e">
        <f>'C11-酒店专用表'!#REF!*AG383</f>
        <v>#REF!</v>
      </c>
      <c r="AA383" s="200" t="e">
        <f t="shared" si="236"/>
        <v>#REF!</v>
      </c>
      <c r="AB383" s="586" t="e">
        <f t="shared" si="222"/>
        <v>#REF!</v>
      </c>
      <c r="AC383" s="95" t="e">
        <f>'C11-酒店专用表'!#REF!*AG383</f>
        <v>#REF!</v>
      </c>
      <c r="AD383" s="95" t="e">
        <f>'C11-酒店专用表'!#REF!*AG383</f>
        <v>#REF!</v>
      </c>
      <c r="AE383" s="200" t="e">
        <f t="shared" si="237"/>
        <v>#REF!</v>
      </c>
      <c r="AF383" s="586" t="e">
        <f t="shared" si="238"/>
        <v>#REF!</v>
      </c>
      <c r="AG383" s="727">
        <f t="shared" si="239"/>
        <v>0.37907144122612946</v>
      </c>
    </row>
    <row r="384" spans="1:33" ht="12" customHeight="1" outlineLevel="2">
      <c r="B384" s="405" t="s">
        <v>1703</v>
      </c>
      <c r="C384" s="322" t="s">
        <v>970</v>
      </c>
      <c r="D384" s="95">
        <f>'[101]管理费用-New'!F121</f>
        <v>54.180954000000007</v>
      </c>
      <c r="E384" s="95">
        <f>'[101]管理费用-New'!G121</f>
        <v>4.6100000000000003</v>
      </c>
      <c r="F384" s="95">
        <f>'[101]管理费用-New'!H121</f>
        <v>4.6100000000000003</v>
      </c>
      <c r="G384" s="95">
        <f>'[101]管理费用-New'!I121</f>
        <v>4.6100000000000003</v>
      </c>
      <c r="H384" s="198">
        <f t="shared" ref="H384:H404" si="240">SUM(D384:G384)</f>
        <v>68.010954000000012</v>
      </c>
      <c r="I384" s="95">
        <f>'[101]管理费用-New'!K121</f>
        <v>5.9934479999999999</v>
      </c>
      <c r="J384" s="95">
        <f>'[101]管理费用-New'!L121</f>
        <v>6.3981869999999992</v>
      </c>
      <c r="K384" s="95">
        <f>'[101]管理费用-New'!M121</f>
        <v>6.495622</v>
      </c>
      <c r="L384" s="95">
        <f>'[101]管理费用-New'!N121</f>
        <v>6.7905320000000007</v>
      </c>
      <c r="M384" s="95">
        <f>'[101]管理费用-New'!O121</f>
        <v>5.3785820000000015</v>
      </c>
      <c r="N384" s="95">
        <f>'[101]管理费用-New'!P121</f>
        <v>6.4841749999999978</v>
      </c>
      <c r="O384" s="202">
        <f t="shared" si="233"/>
        <v>37.540545999999999</v>
      </c>
      <c r="P384" s="95">
        <f>'[101]管理费用-New'!R121</f>
        <v>4.9242519999999992</v>
      </c>
      <c r="Q384" s="95">
        <f>'[101]管理费用-New'!S121</f>
        <v>4.6100000000000003</v>
      </c>
      <c r="R384" s="95">
        <f>'[101]管理费用-New'!T121</f>
        <v>4.6100000000000003</v>
      </c>
      <c r="S384" s="95">
        <f>'[101]管理费用-New'!U121</f>
        <v>4.6100000000000003</v>
      </c>
      <c r="T384" s="95">
        <f>'[101]管理费用-New'!V121</f>
        <v>4.6100000000000003</v>
      </c>
      <c r="U384" s="95">
        <f>'[101]管理费用-New'!W121</f>
        <v>4.6100000000000003</v>
      </c>
      <c r="V384" s="201">
        <f t="shared" si="234"/>
        <v>27.974251999999996</v>
      </c>
      <c r="W384" s="200">
        <f t="shared" si="235"/>
        <v>65.514797999999999</v>
      </c>
      <c r="X384" s="586">
        <f t="shared" si="221"/>
        <v>-3.6702264167622345E-2</v>
      </c>
      <c r="Y384" s="95" t="e">
        <f>'C11-酒店专用表'!#REF!*AG384</f>
        <v>#REF!</v>
      </c>
      <c r="Z384" s="95" t="e">
        <f>'C11-酒店专用表'!#REF!*AG384</f>
        <v>#REF!</v>
      </c>
      <c r="AA384" s="200" t="e">
        <f t="shared" si="236"/>
        <v>#REF!</v>
      </c>
      <c r="AB384" s="586" t="e">
        <f t="shared" si="222"/>
        <v>#REF!</v>
      </c>
      <c r="AC384" s="95" t="e">
        <f>'C11-酒店专用表'!#REF!*AG384</f>
        <v>#REF!</v>
      </c>
      <c r="AD384" s="95" t="e">
        <f>'C11-酒店专用表'!#REF!*AG384</f>
        <v>#REF!</v>
      </c>
      <c r="AE384" s="200" t="e">
        <f t="shared" si="237"/>
        <v>#REF!</v>
      </c>
      <c r="AF384" s="586" t="e">
        <f t="shared" si="238"/>
        <v>#REF!</v>
      </c>
      <c r="AG384" s="727">
        <f t="shared" si="239"/>
        <v>9.5770463143686174E-2</v>
      </c>
    </row>
    <row r="385" spans="1:33" ht="12" customHeight="1" outlineLevel="2">
      <c r="B385" s="405" t="s">
        <v>1703</v>
      </c>
      <c r="C385" s="322" t="s">
        <v>971</v>
      </c>
      <c r="D385" s="95">
        <f>'[101]管理费用-New'!F122</f>
        <v>4.0505330000000006</v>
      </c>
      <c r="E385" s="95">
        <f>'[101]管理费用-New'!G122</f>
        <v>0.45016699999999998</v>
      </c>
      <c r="F385" s="95">
        <f>'[101]管理费用-New'!H122</f>
        <v>0.45016699999999998</v>
      </c>
      <c r="G385" s="95">
        <f>'[101]管理费用-New'!I122</f>
        <v>0.45016699999999998</v>
      </c>
      <c r="H385" s="198">
        <f t="shared" si="240"/>
        <v>5.401034000000001</v>
      </c>
      <c r="I385" s="95">
        <f>'[101]管理费用-New'!K122</f>
        <v>0.46936700000000003</v>
      </c>
      <c r="J385" s="95">
        <f>'[101]管理费用-New'!L122</f>
        <v>0.39716699999999999</v>
      </c>
      <c r="K385" s="95">
        <f>'[101]管理费用-New'!M122</f>
        <v>0.40156700000000001</v>
      </c>
      <c r="L385" s="95">
        <f>'[101]管理费用-New'!N122</f>
        <v>0.39716699999999999</v>
      </c>
      <c r="M385" s="95">
        <f>'[101]管理费用-New'!O122</f>
        <v>0.53496699999999997</v>
      </c>
      <c r="N385" s="95">
        <f>'[101]管理费用-New'!P122</f>
        <v>0.41456700000000002</v>
      </c>
      <c r="O385" s="202">
        <f t="shared" si="233"/>
        <v>2.6148020000000001</v>
      </c>
      <c r="P385" s="95">
        <f>'[101]管理费用-New'!R122</f>
        <v>0.41636699999999999</v>
      </c>
      <c r="Q385" s="95">
        <f>'[101]管理费用-New'!S122</f>
        <v>0.45016699999999998</v>
      </c>
      <c r="R385" s="95">
        <f>'[101]管理费用-New'!T122</f>
        <v>0.45016699999999998</v>
      </c>
      <c r="S385" s="95">
        <f>'[101]管理费用-New'!U122</f>
        <v>0.45016699999999998</v>
      </c>
      <c r="T385" s="95">
        <f>'[101]管理费用-New'!V122</f>
        <v>0.45016699999999998</v>
      </c>
      <c r="U385" s="95">
        <f>'[101]管理费用-New'!W122</f>
        <v>0.45016699999999998</v>
      </c>
      <c r="V385" s="201">
        <f t="shared" si="234"/>
        <v>2.6672020000000001</v>
      </c>
      <c r="W385" s="200">
        <f t="shared" si="235"/>
        <v>5.2820040000000006</v>
      </c>
      <c r="X385" s="586">
        <f t="shared" si="221"/>
        <v>-2.203837265234776E-2</v>
      </c>
      <c r="Y385" s="95" t="e">
        <f>'C11-酒店专用表'!#REF!*AG385</f>
        <v>#REF!</v>
      </c>
      <c r="Z385" s="95" t="e">
        <f>'C11-酒店专用表'!#REF!*AG385</f>
        <v>#REF!</v>
      </c>
      <c r="AA385" s="200" t="e">
        <f t="shared" si="236"/>
        <v>#REF!</v>
      </c>
      <c r="AB385" s="586" t="e">
        <f t="shared" si="222"/>
        <v>#REF!</v>
      </c>
      <c r="AC385" s="95" t="e">
        <f>'C11-酒店专用表'!#REF!*AG385</f>
        <v>#REF!</v>
      </c>
      <c r="AD385" s="95" t="e">
        <f>'C11-酒店专用表'!#REF!*AG385</f>
        <v>#REF!</v>
      </c>
      <c r="AE385" s="200" t="e">
        <f t="shared" si="237"/>
        <v>#REF!</v>
      </c>
      <c r="AF385" s="586" t="e">
        <f t="shared" si="238"/>
        <v>#REF!</v>
      </c>
      <c r="AG385" s="727">
        <f t="shared" si="239"/>
        <v>7.7213085417252303E-3</v>
      </c>
    </row>
    <row r="386" spans="1:33" ht="12" customHeight="1" outlineLevel="2">
      <c r="B386" s="145"/>
      <c r="C386" s="322" t="s">
        <v>972</v>
      </c>
      <c r="D386" s="95">
        <f>'[101]管理费用-New'!F123</f>
        <v>0</v>
      </c>
      <c r="E386" s="95">
        <f>'[101]管理费用-New'!G123</f>
        <v>0</v>
      </c>
      <c r="F386" s="95">
        <f>'[101]管理费用-New'!H123</f>
        <v>0</v>
      </c>
      <c r="G386" s="95">
        <f>'[101]管理费用-New'!I123</f>
        <v>0</v>
      </c>
      <c r="H386" s="198">
        <f t="shared" si="240"/>
        <v>0</v>
      </c>
      <c r="I386" s="95">
        <f>'[101]管理费用-New'!K123</f>
        <v>0</v>
      </c>
      <c r="J386" s="95">
        <f>'[101]管理费用-New'!L123</f>
        <v>0</v>
      </c>
      <c r="K386" s="95">
        <f>'[101]管理费用-New'!M123</f>
        <v>0</v>
      </c>
      <c r="L386" s="95">
        <f>'[101]管理费用-New'!N123</f>
        <v>0</v>
      </c>
      <c r="M386" s="95">
        <f>'[101]管理费用-New'!O123</f>
        <v>0</v>
      </c>
      <c r="N386" s="95">
        <f>'[101]管理费用-New'!P123</f>
        <v>0</v>
      </c>
      <c r="O386" s="202">
        <f t="shared" si="233"/>
        <v>0</v>
      </c>
      <c r="P386" s="95">
        <f>'[101]管理费用-New'!R123</f>
        <v>0</v>
      </c>
      <c r="Q386" s="95">
        <f>'[101]管理费用-New'!S123</f>
        <v>0</v>
      </c>
      <c r="R386" s="95">
        <f>'[101]管理费用-New'!T123</f>
        <v>0</v>
      </c>
      <c r="S386" s="95">
        <f>'[101]管理费用-New'!U123</f>
        <v>0</v>
      </c>
      <c r="T386" s="95">
        <f>'[101]管理费用-New'!V123</f>
        <v>0</v>
      </c>
      <c r="U386" s="95">
        <f>'[101]管理费用-New'!W123</f>
        <v>0</v>
      </c>
      <c r="V386" s="201">
        <f t="shared" si="234"/>
        <v>0</v>
      </c>
      <c r="W386" s="200">
        <f t="shared" si="235"/>
        <v>0</v>
      </c>
      <c r="X386" s="586">
        <f t="shared" si="221"/>
        <v>0</v>
      </c>
      <c r="Y386" s="95" t="e">
        <f>'C11-酒店专用表'!#REF!*AG386</f>
        <v>#REF!</v>
      </c>
      <c r="Z386" s="95" t="e">
        <f>'C11-酒店专用表'!#REF!*AG386</f>
        <v>#REF!</v>
      </c>
      <c r="AA386" s="200" t="e">
        <f t="shared" si="236"/>
        <v>#REF!</v>
      </c>
      <c r="AB386" s="586">
        <f t="shared" si="222"/>
        <v>0</v>
      </c>
      <c r="AC386" s="95" t="e">
        <f>'C11-酒店专用表'!#REF!*AG386</f>
        <v>#REF!</v>
      </c>
      <c r="AD386" s="95" t="e">
        <f>'C11-酒店专用表'!#REF!*AG386</f>
        <v>#REF!</v>
      </c>
      <c r="AE386" s="200" t="e">
        <f t="shared" si="237"/>
        <v>#REF!</v>
      </c>
      <c r="AF386" s="586" t="e">
        <f t="shared" si="238"/>
        <v>#REF!</v>
      </c>
      <c r="AG386" s="727">
        <f t="shared" si="239"/>
        <v>0</v>
      </c>
    </row>
    <row r="387" spans="1:33" ht="12" customHeight="1" outlineLevel="2">
      <c r="B387" s="145"/>
      <c r="C387" s="322" t="s">
        <v>984</v>
      </c>
      <c r="D387" s="95">
        <f>'[101]管理费用-New'!F124</f>
        <v>3.5</v>
      </c>
      <c r="E387" s="95">
        <f>'[101]管理费用-New'!G124</f>
        <v>0</v>
      </c>
      <c r="F387" s="95">
        <f>'[101]管理费用-New'!H124</f>
        <v>0</v>
      </c>
      <c r="G387" s="95">
        <f>'[101]管理费用-New'!I124</f>
        <v>0</v>
      </c>
      <c r="H387" s="198">
        <f t="shared" si="240"/>
        <v>3.5</v>
      </c>
      <c r="I387" s="95">
        <f>'[101]管理费用-New'!K124</f>
        <v>0.7</v>
      </c>
      <c r="J387" s="95">
        <f>'[101]管理费用-New'!L124</f>
        <v>0.7</v>
      </c>
      <c r="K387" s="95">
        <f>'[101]管理费用-New'!M124</f>
        <v>0.7</v>
      </c>
      <c r="L387" s="95">
        <f>'[101]管理费用-New'!N124</f>
        <v>0.7</v>
      </c>
      <c r="M387" s="95">
        <f>'[101]管理费用-New'!O124</f>
        <v>0.7</v>
      </c>
      <c r="N387" s="95">
        <f>'[101]管理费用-New'!P124</f>
        <v>0.7</v>
      </c>
      <c r="O387" s="202">
        <f t="shared" si="233"/>
        <v>4.2</v>
      </c>
      <c r="P387" s="95">
        <f>'[101]管理费用-New'!R124</f>
        <v>0.7</v>
      </c>
      <c r="Q387" s="95">
        <f>'[101]管理费用-New'!S124</f>
        <v>0.7</v>
      </c>
      <c r="R387" s="95">
        <f>'[101]管理费用-New'!T124</f>
        <v>0.7</v>
      </c>
      <c r="S387" s="95">
        <f>'[101]管理费用-New'!U124</f>
        <v>0.7</v>
      </c>
      <c r="T387" s="95">
        <f>'[101]管理费用-New'!V124</f>
        <v>0.7</v>
      </c>
      <c r="U387" s="95">
        <f>'[101]管理费用-New'!W124</f>
        <v>0.7</v>
      </c>
      <c r="V387" s="201">
        <f t="shared" si="234"/>
        <v>4.2</v>
      </c>
      <c r="W387" s="200">
        <f t="shared" si="235"/>
        <v>8.4</v>
      </c>
      <c r="X387" s="586">
        <f t="shared" si="221"/>
        <v>1.4</v>
      </c>
      <c r="Y387" s="95" t="e">
        <f>'C11-酒店专用表'!#REF!*AG387</f>
        <v>#REF!</v>
      </c>
      <c r="Z387" s="95" t="e">
        <f>'C11-酒店专用表'!#REF!*AG387</f>
        <v>#REF!</v>
      </c>
      <c r="AA387" s="200" t="e">
        <f t="shared" si="236"/>
        <v>#REF!</v>
      </c>
      <c r="AB387" s="586" t="e">
        <f t="shared" si="222"/>
        <v>#REF!</v>
      </c>
      <c r="AC387" s="95" t="e">
        <f>'C11-酒店专用表'!#REF!*AG387</f>
        <v>#REF!</v>
      </c>
      <c r="AD387" s="95" t="e">
        <f>'C11-酒店专用表'!#REF!*AG387</f>
        <v>#REF!</v>
      </c>
      <c r="AE387" s="200" t="e">
        <f t="shared" si="237"/>
        <v>#REF!</v>
      </c>
      <c r="AF387" s="586" t="e">
        <f t="shared" si="238"/>
        <v>#REF!</v>
      </c>
      <c r="AG387" s="727">
        <f t="shared" si="239"/>
        <v>1.227923942323632E-2</v>
      </c>
    </row>
    <row r="388" spans="1:33" ht="12" customHeight="1" outlineLevel="2">
      <c r="B388" s="145"/>
      <c r="C388" s="322" t="s">
        <v>1710</v>
      </c>
      <c r="D388" s="95">
        <f>'[101]管理费用-New'!F125</f>
        <v>20.408229000000002</v>
      </c>
      <c r="E388" s="95">
        <f>'[101]管理费用-New'!G125</f>
        <v>1.6064159999999996</v>
      </c>
      <c r="F388" s="95">
        <f>'[101]管理费用-New'!H125</f>
        <v>1.6064159999999996</v>
      </c>
      <c r="G388" s="95">
        <f>'[101]管理费用-New'!I125</f>
        <v>1.6064159999999996</v>
      </c>
      <c r="H388" s="198">
        <f t="shared" si="240"/>
        <v>25.227477</v>
      </c>
      <c r="I388" s="95">
        <f>'[101]管理费用-New'!K125</f>
        <v>2.1842250000000001</v>
      </c>
      <c r="J388" s="95">
        <f>'[101]管理费用-New'!L125</f>
        <v>2.135926</v>
      </c>
      <c r="K388" s="95">
        <f>'[101]管理费用-New'!M125</f>
        <v>2.417942</v>
      </c>
      <c r="L388" s="95">
        <f>'[101]管理费用-New'!N125</f>
        <v>2.2962419999999999</v>
      </c>
      <c r="M388" s="95">
        <f>'[101]管理费用-New'!O125</f>
        <v>2.1462300000000001</v>
      </c>
      <c r="N388" s="95">
        <f>'[101]管理费用-New'!P125</f>
        <v>1.9462299999999995</v>
      </c>
      <c r="O388" s="202">
        <f t="shared" si="233"/>
        <v>13.126795000000001</v>
      </c>
      <c r="P388" s="95">
        <f>'[101]管理费用-New'!R125</f>
        <v>5.4462299999999999</v>
      </c>
      <c r="Q388" s="95">
        <f>'[101]管理费用-New'!S125</f>
        <v>1.835</v>
      </c>
      <c r="R388" s="95">
        <f>'[101]管理费用-New'!T125</f>
        <v>1.835</v>
      </c>
      <c r="S388" s="95">
        <f>'[101]管理费用-New'!U125</f>
        <v>1.835</v>
      </c>
      <c r="T388" s="95">
        <f>'[101]管理费用-New'!V125</f>
        <v>1.835</v>
      </c>
      <c r="U388" s="95">
        <f>'[101]管理费用-New'!W125</f>
        <v>1.835</v>
      </c>
      <c r="V388" s="201">
        <f t="shared" si="234"/>
        <v>14.621230000000001</v>
      </c>
      <c r="W388" s="200">
        <f t="shared" si="235"/>
        <v>27.748025000000002</v>
      </c>
      <c r="X388" s="586">
        <f t="shared" si="221"/>
        <v>9.9912805390725445E-2</v>
      </c>
      <c r="Y388" s="95" t="e">
        <f>'C11-酒店专用表'!#REF!*AG388</f>
        <v>#REF!</v>
      </c>
      <c r="Z388" s="95" t="e">
        <f>'C11-酒店专用表'!#REF!*AG388</f>
        <v>#REF!</v>
      </c>
      <c r="AA388" s="200" t="e">
        <f t="shared" si="236"/>
        <v>#REF!</v>
      </c>
      <c r="AB388" s="586" t="e">
        <f t="shared" si="222"/>
        <v>#REF!</v>
      </c>
      <c r="AC388" s="95" t="e">
        <f>'C11-酒店专用表'!#REF!*AG388</f>
        <v>#REF!</v>
      </c>
      <c r="AD388" s="95" t="e">
        <f>'C11-酒店专用表'!#REF!*AG388</f>
        <v>#REF!</v>
      </c>
      <c r="AE388" s="200" t="e">
        <f t="shared" si="237"/>
        <v>#REF!</v>
      </c>
      <c r="AF388" s="586" t="e">
        <f t="shared" si="238"/>
        <v>#REF!</v>
      </c>
      <c r="AG388" s="727">
        <f t="shared" si="239"/>
        <v>4.0562457440112734E-2</v>
      </c>
    </row>
    <row r="389" spans="1:33" ht="12" customHeight="1" outlineLevel="2">
      <c r="B389" s="145"/>
      <c r="C389" s="322" t="s">
        <v>973</v>
      </c>
      <c r="D389" s="95">
        <f>'[101]管理费用-New'!F126</f>
        <v>155.77202199999999</v>
      </c>
      <c r="E389" s="95">
        <f>'[101]管理费用-New'!G126</f>
        <v>12.59995</v>
      </c>
      <c r="F389" s="95">
        <f>'[101]管理费用-New'!H126</f>
        <v>12.064550000000001</v>
      </c>
      <c r="G389" s="95">
        <f>'[101]管理费用-New'!I126</f>
        <v>17.790749999999999</v>
      </c>
      <c r="H389" s="198">
        <f t="shared" si="240"/>
        <v>198.227272</v>
      </c>
      <c r="I389" s="95">
        <f>'[101]管理费用-New'!K126</f>
        <v>12.366387</v>
      </c>
      <c r="J389" s="95">
        <f>'[101]管理费用-New'!L126</f>
        <v>24.543583000000002</v>
      </c>
      <c r="K389" s="95">
        <f>'[101]管理费用-New'!M126</f>
        <v>11.633583</v>
      </c>
      <c r="L389" s="95">
        <f>'[101]管理费用-New'!N126</f>
        <v>16.783683</v>
      </c>
      <c r="M389" s="95">
        <f>'[101]管理费用-New'!O126</f>
        <v>11.933683</v>
      </c>
      <c r="N389" s="95">
        <f>'[101]管理费用-New'!P126</f>
        <v>16.577683</v>
      </c>
      <c r="O389" s="202">
        <f t="shared" si="233"/>
        <v>93.838602000000009</v>
      </c>
      <c r="P389" s="95">
        <f>'[101]管理费用-New'!R126</f>
        <v>19.708683000000001</v>
      </c>
      <c r="Q389" s="95">
        <f>'[101]管理费用-New'!S126</f>
        <v>21.060500000000001</v>
      </c>
      <c r="R389" s="95">
        <f>'[101]管理费用-New'!T126</f>
        <v>11.9915</v>
      </c>
      <c r="S389" s="95">
        <f>'[101]管理费用-New'!U126</f>
        <v>10.9915</v>
      </c>
      <c r="T389" s="95">
        <f>'[101]管理费用-New'!V126</f>
        <v>11.1915</v>
      </c>
      <c r="U389" s="95">
        <f>'[101]管理费用-New'!W126</f>
        <v>16.917100000000001</v>
      </c>
      <c r="V389" s="201">
        <f t="shared" si="234"/>
        <v>91.860783000000012</v>
      </c>
      <c r="W389" s="200">
        <f t="shared" si="235"/>
        <v>185.69938500000001</v>
      </c>
      <c r="X389" s="586">
        <f t="shared" si="221"/>
        <v>-6.3199613623295958E-2</v>
      </c>
      <c r="Y389" s="95" t="e">
        <f>'C11-酒店专用表'!#REF!*AG389</f>
        <v>#REF!</v>
      </c>
      <c r="Z389" s="95" t="e">
        <f>'C11-酒店专用表'!#REF!*AG389</f>
        <v>#REF!</v>
      </c>
      <c r="AA389" s="200" t="e">
        <f t="shared" si="236"/>
        <v>#REF!</v>
      </c>
      <c r="AB389" s="586" t="e">
        <f t="shared" si="222"/>
        <v>#REF!</v>
      </c>
      <c r="AC389" s="95" t="e">
        <f>'C11-酒店专用表'!#REF!*AG389</f>
        <v>#REF!</v>
      </c>
      <c r="AD389" s="95" t="e">
        <f>'C11-酒店专用表'!#REF!*AG389</f>
        <v>#REF!</v>
      </c>
      <c r="AE389" s="200" t="e">
        <f t="shared" si="237"/>
        <v>#REF!</v>
      </c>
      <c r="AF389" s="586" t="e">
        <f t="shared" si="238"/>
        <v>#REF!</v>
      </c>
      <c r="AG389" s="727">
        <f t="shared" si="239"/>
        <v>0.27145800109080226</v>
      </c>
    </row>
    <row r="390" spans="1:33" ht="12" customHeight="1" outlineLevel="2">
      <c r="B390" s="145"/>
      <c r="C390" s="322" t="s">
        <v>1048</v>
      </c>
      <c r="D390" s="95">
        <f>'[101]管理费用-New'!F127</f>
        <v>0</v>
      </c>
      <c r="E390" s="95">
        <f>'[101]管理费用-New'!G127</f>
        <v>0</v>
      </c>
      <c r="F390" s="95">
        <f>'[101]管理费用-New'!H127</f>
        <v>0</v>
      </c>
      <c r="G390" s="95">
        <f>'[101]管理费用-New'!I127</f>
        <v>0</v>
      </c>
      <c r="H390" s="198">
        <f t="shared" si="240"/>
        <v>0</v>
      </c>
      <c r="I390" s="95">
        <f>'[101]管理费用-New'!K127</f>
        <v>0</v>
      </c>
      <c r="J390" s="95">
        <f>'[101]管理费用-New'!L127</f>
        <v>0</v>
      </c>
      <c r="K390" s="95">
        <f>'[101]管理费用-New'!M127</f>
        <v>0</v>
      </c>
      <c r="L390" s="95">
        <f>'[101]管理费用-New'!N127</f>
        <v>0</v>
      </c>
      <c r="M390" s="95">
        <f>'[101]管理费用-New'!O127</f>
        <v>0</v>
      </c>
      <c r="N390" s="95">
        <f>'[101]管理费用-New'!P127</f>
        <v>0</v>
      </c>
      <c r="O390" s="202">
        <f t="shared" si="233"/>
        <v>0</v>
      </c>
      <c r="P390" s="95">
        <f>'[101]管理费用-New'!R127</f>
        <v>0</v>
      </c>
      <c r="Q390" s="95">
        <f>'[101]管理费用-New'!S127</f>
        <v>0</v>
      </c>
      <c r="R390" s="95">
        <f>'[101]管理费用-New'!T127</f>
        <v>0</v>
      </c>
      <c r="S390" s="95">
        <f>'[101]管理费用-New'!U127</f>
        <v>0</v>
      </c>
      <c r="T390" s="95">
        <f>'[101]管理费用-New'!V127</f>
        <v>0</v>
      </c>
      <c r="U390" s="95">
        <f>'[101]管理费用-New'!W127</f>
        <v>0</v>
      </c>
      <c r="V390" s="201">
        <f t="shared" si="234"/>
        <v>0</v>
      </c>
      <c r="W390" s="200">
        <f t="shared" si="235"/>
        <v>0</v>
      </c>
      <c r="X390" s="586">
        <f t="shared" si="221"/>
        <v>0</v>
      </c>
      <c r="Y390" s="95" t="e">
        <f>'C11-酒店专用表'!#REF!*AG390</f>
        <v>#REF!</v>
      </c>
      <c r="Z390" s="95" t="e">
        <f>'C11-酒店专用表'!#REF!*AG390</f>
        <v>#REF!</v>
      </c>
      <c r="AA390" s="200" t="e">
        <f t="shared" si="236"/>
        <v>#REF!</v>
      </c>
      <c r="AB390" s="586">
        <f t="shared" si="222"/>
        <v>0</v>
      </c>
      <c r="AC390" s="95" t="e">
        <f>'C11-酒店专用表'!#REF!*AG390</f>
        <v>#REF!</v>
      </c>
      <c r="AD390" s="95" t="e">
        <f>'C11-酒店专用表'!#REF!*AG390</f>
        <v>#REF!</v>
      </c>
      <c r="AE390" s="200" t="e">
        <f t="shared" si="237"/>
        <v>#REF!</v>
      </c>
      <c r="AF390" s="586" t="e">
        <f t="shared" si="238"/>
        <v>#REF!</v>
      </c>
      <c r="AG390" s="727">
        <f t="shared" si="239"/>
        <v>0</v>
      </c>
    </row>
    <row r="391" spans="1:33" ht="12" customHeight="1" outlineLevel="2">
      <c r="B391" s="145"/>
      <c r="C391" s="146" t="s">
        <v>986</v>
      </c>
      <c r="D391" s="95">
        <f>'[101]管理费用-New'!F128</f>
        <v>0</v>
      </c>
      <c r="E391" s="95">
        <f>'[101]管理费用-New'!G128</f>
        <v>0</v>
      </c>
      <c r="F391" s="95">
        <f>'[101]管理费用-New'!H128</f>
        <v>0</v>
      </c>
      <c r="G391" s="95">
        <f>'[101]管理费用-New'!I128</f>
        <v>0</v>
      </c>
      <c r="H391" s="198">
        <f t="shared" si="240"/>
        <v>0</v>
      </c>
      <c r="I391" s="95">
        <f>'[101]管理费用-New'!K128</f>
        <v>0</v>
      </c>
      <c r="J391" s="95">
        <f>'[101]管理费用-New'!L128</f>
        <v>0</v>
      </c>
      <c r="K391" s="95">
        <f>'[101]管理费用-New'!M128</f>
        <v>0</v>
      </c>
      <c r="L391" s="95">
        <f>'[101]管理费用-New'!N128</f>
        <v>0</v>
      </c>
      <c r="M391" s="95">
        <f>'[101]管理费用-New'!O128</f>
        <v>0</v>
      </c>
      <c r="N391" s="95">
        <f>'[101]管理费用-New'!P128</f>
        <v>0</v>
      </c>
      <c r="O391" s="202">
        <f t="shared" si="233"/>
        <v>0</v>
      </c>
      <c r="P391" s="95">
        <f>'[101]管理费用-New'!R128</f>
        <v>0</v>
      </c>
      <c r="Q391" s="95">
        <f>'[101]管理费用-New'!S128</f>
        <v>0</v>
      </c>
      <c r="R391" s="95">
        <f>'[101]管理费用-New'!T128</f>
        <v>0</v>
      </c>
      <c r="S391" s="95">
        <f>'[101]管理费用-New'!U128</f>
        <v>0</v>
      </c>
      <c r="T391" s="95">
        <f>'[101]管理费用-New'!V128</f>
        <v>0</v>
      </c>
      <c r="U391" s="95">
        <f>'[101]管理费用-New'!W128</f>
        <v>0</v>
      </c>
      <c r="V391" s="201">
        <f t="shared" si="234"/>
        <v>0</v>
      </c>
      <c r="W391" s="200">
        <f t="shared" si="235"/>
        <v>0</v>
      </c>
      <c r="X391" s="586">
        <f t="shared" si="221"/>
        <v>0</v>
      </c>
      <c r="Y391" s="95" t="e">
        <f>'C11-酒店专用表'!#REF!*AG391</f>
        <v>#REF!</v>
      </c>
      <c r="Z391" s="95" t="e">
        <f>'C11-酒店专用表'!#REF!*AG391</f>
        <v>#REF!</v>
      </c>
      <c r="AA391" s="200" t="e">
        <f t="shared" si="236"/>
        <v>#REF!</v>
      </c>
      <c r="AB391" s="586">
        <f t="shared" si="222"/>
        <v>0</v>
      </c>
      <c r="AC391" s="95" t="e">
        <f>'C11-酒店专用表'!#REF!*AG391</f>
        <v>#REF!</v>
      </c>
      <c r="AD391" s="95" t="e">
        <f>'C11-酒店专用表'!#REF!*AG391</f>
        <v>#REF!</v>
      </c>
      <c r="AE391" s="200" t="e">
        <f t="shared" si="237"/>
        <v>#REF!</v>
      </c>
      <c r="AF391" s="586" t="e">
        <f t="shared" si="238"/>
        <v>#REF!</v>
      </c>
      <c r="AG391" s="727">
        <f t="shared" si="239"/>
        <v>0</v>
      </c>
    </row>
    <row r="392" spans="1:33" ht="12" customHeight="1" outlineLevel="2">
      <c r="B392" s="145"/>
      <c r="C392" s="146" t="s">
        <v>840</v>
      </c>
      <c r="D392" s="95">
        <f>'[101]管理费用-New'!F129-'M8-财务费用'!D232</f>
        <v>15.46804000000003</v>
      </c>
      <c r="E392" s="95">
        <f>'[101]管理费用-New'!G129-'M8-财务费用'!E232</f>
        <v>4.856697967800379</v>
      </c>
      <c r="F392" s="95">
        <f>'[101]管理费用-New'!H129-'M8-财务费用'!F232</f>
        <v>4.698219157714199</v>
      </c>
      <c r="G392" s="95">
        <f>'[101]管理费用-New'!I129-'M8-财务费用'!G232</f>
        <v>4.612252450901849</v>
      </c>
      <c r="H392" s="198">
        <f t="shared" si="240"/>
        <v>29.635209576416457</v>
      </c>
      <c r="I392" s="95">
        <f>'[101]管理费用-New'!K129-'M8-财务费用'!I232+[101]管理费用!H$115/10000</f>
        <v>5.4175421198570861</v>
      </c>
      <c r="J392" s="95">
        <f>'[101]管理费用-New'!L129-'M8-财务费用'!J232+[101]管理费用!I$115/10000</f>
        <v>5.7649435148740595</v>
      </c>
      <c r="K392" s="95">
        <f>'[101]管理费用-New'!M129-'M8-财务费用'!K232+[101]管理费用!J$115/10000</f>
        <v>5.2710799356436171</v>
      </c>
      <c r="L392" s="95">
        <f>'[101]管理费用-New'!N129-'M8-财务费用'!L232+[101]管理费用!K$115/10000</f>
        <v>5.4763687478446572</v>
      </c>
      <c r="M392" s="95">
        <f>'[101]管理费用-New'!O129-'M8-财务费用'!M232+[101]管理费用!L$115/10000</f>
        <v>5.6816193475568726</v>
      </c>
      <c r="N392" s="95">
        <f>'[101]管理费用-New'!P129-'M8-财务费用'!N232+[101]管理费用!M$115/10000</f>
        <v>5.442159544697124</v>
      </c>
      <c r="O392" s="202">
        <f t="shared" si="233"/>
        <v>33.053713210473418</v>
      </c>
      <c r="P392" s="95">
        <f>'[101]管理费用-New'!R129-'M8-财务费用'!P232+[101]管理费用!O$115/10000</f>
        <v>4.9682481859010936</v>
      </c>
      <c r="Q392" s="95">
        <f>'[101]管理费用-New'!S129-'M8-财务费用'!Q232+[101]管理费用!P$115/10000</f>
        <v>5.5542976905866697</v>
      </c>
      <c r="R392" s="95">
        <f>'[101]管理费用-New'!T129-'M8-财务费用'!R232+[101]管理费用!Q$115/10000</f>
        <v>5.9054629103177563</v>
      </c>
      <c r="S392" s="95">
        <f>'[101]管理费用-New'!U129-'M8-财务费用'!S232+[101]管理费用!R$115/10000</f>
        <v>5.954514283998404</v>
      </c>
      <c r="T392" s="95">
        <f>'[101]管理费用-New'!V129-'M8-财务费用'!T232+[101]管理费用!S$115/10000</f>
        <v>5.9972494133753118</v>
      </c>
      <c r="U392" s="95">
        <f>'[101]管理费用-New'!W129-'M8-财务费用'!U232+[101]管理费用!T$115/10000</f>
        <v>5.6466691416964467</v>
      </c>
      <c r="V392" s="201">
        <f t="shared" si="234"/>
        <v>34.026441625875684</v>
      </c>
      <c r="W392" s="200">
        <f t="shared" si="235"/>
        <v>67.080154836349095</v>
      </c>
      <c r="X392" s="586">
        <f t="shared" si="221"/>
        <v>1.2635289507023133</v>
      </c>
      <c r="Y392" s="95" t="e">
        <f>'C11-酒店专用表'!#REF!*AG392</f>
        <v>#REF!</v>
      </c>
      <c r="Z392" s="95" t="e">
        <f>'C11-酒店专用表'!#REF!*AG392</f>
        <v>#REF!</v>
      </c>
      <c r="AA392" s="200" t="e">
        <f t="shared" si="236"/>
        <v>#REF!</v>
      </c>
      <c r="AB392" s="586" t="e">
        <f t="shared" si="222"/>
        <v>#REF!</v>
      </c>
      <c r="AC392" s="95" t="e">
        <f>'C11-酒店专用表'!#REF!*AG392</f>
        <v>#REF!</v>
      </c>
      <c r="AD392" s="95" t="e">
        <f>'C11-酒店专用表'!#REF!*AG392</f>
        <v>#REF!</v>
      </c>
      <c r="AE392" s="200" t="e">
        <f t="shared" si="237"/>
        <v>#REF!</v>
      </c>
      <c r="AF392" s="586" t="e">
        <f t="shared" si="238"/>
        <v>#REF!</v>
      </c>
      <c r="AG392" s="727">
        <f t="shared" si="239"/>
        <v>9.805872402182074E-2</v>
      </c>
    </row>
    <row r="393" spans="1:33" s="144" customFormat="1" ht="13.5" customHeight="1" outlineLevel="1">
      <c r="A393" s="129"/>
      <c r="B393" s="142" t="s">
        <v>1711</v>
      </c>
      <c r="C393" s="143" t="s">
        <v>1712</v>
      </c>
      <c r="D393" s="198" t="e">
        <f>SUM(D394:D396)</f>
        <v>#REF!</v>
      </c>
      <c r="E393" s="198" t="e">
        <f t="shared" ref="E393:W393" si="241">SUM(E394:E396)</f>
        <v>#REF!</v>
      </c>
      <c r="F393" s="198" t="e">
        <f t="shared" si="241"/>
        <v>#REF!</v>
      </c>
      <c r="G393" s="198" t="e">
        <f t="shared" si="241"/>
        <v>#REF!</v>
      </c>
      <c r="H393" s="198" t="e">
        <f t="shared" si="240"/>
        <v>#REF!</v>
      </c>
      <c r="I393" s="198">
        <f t="shared" si="241"/>
        <v>12.358632193984006</v>
      </c>
      <c r="J393" s="198">
        <f t="shared" si="241"/>
        <v>12.358632193984006</v>
      </c>
      <c r="K393" s="198">
        <f t="shared" si="241"/>
        <v>12.358632193984006</v>
      </c>
      <c r="L393" s="198">
        <f t="shared" si="241"/>
        <v>12.358632193984006</v>
      </c>
      <c r="M393" s="198">
        <f t="shared" si="241"/>
        <v>12.358632193984006</v>
      </c>
      <c r="N393" s="198">
        <f>SUM(N394:N396)</f>
        <v>12.358632193984006</v>
      </c>
      <c r="O393" s="202">
        <f t="shared" si="233"/>
        <v>74.151793163904031</v>
      </c>
      <c r="P393" s="198">
        <f t="shared" si="241"/>
        <v>12.358632193984006</v>
      </c>
      <c r="Q393" s="198">
        <f t="shared" si="241"/>
        <v>12.358632193984006</v>
      </c>
      <c r="R393" s="198">
        <f t="shared" si="241"/>
        <v>12.358632193984006</v>
      </c>
      <c r="S393" s="198">
        <f t="shared" si="241"/>
        <v>12.358632193984006</v>
      </c>
      <c r="T393" s="198">
        <f t="shared" si="241"/>
        <v>12.358632193984006</v>
      </c>
      <c r="U393" s="198">
        <f t="shared" si="241"/>
        <v>12.358632193984006</v>
      </c>
      <c r="V393" s="198">
        <f t="shared" si="241"/>
        <v>74.151793163904031</v>
      </c>
      <c r="W393" s="198">
        <f t="shared" si="241"/>
        <v>148.30358632780806</v>
      </c>
      <c r="X393" s="585" t="e">
        <f>IF(H393=0,0,W393/H393-1)</f>
        <v>#REF!</v>
      </c>
      <c r="Y393" s="198" t="e">
        <f>SUM(Y394:Y396)</f>
        <v>#REF!</v>
      </c>
      <c r="Z393" s="198" t="e">
        <f>SUM(Z394:Z396)</f>
        <v>#REF!</v>
      </c>
      <c r="AA393" s="198" t="e">
        <f>SUM(AA394:AA396)</f>
        <v>#REF!</v>
      </c>
      <c r="AB393" s="585" t="e">
        <f t="shared" si="222"/>
        <v>#REF!</v>
      </c>
      <c r="AC393" s="198" t="e">
        <f>SUM(AC394:AC396)</f>
        <v>#REF!</v>
      </c>
      <c r="AD393" s="198" t="e">
        <f>SUM(AD394:AD396)</f>
        <v>#REF!</v>
      </c>
      <c r="AE393" s="198" t="e">
        <f>SUM(AE394:AE396)</f>
        <v>#REF!</v>
      </c>
      <c r="AF393" s="585" t="e">
        <f t="shared" si="238"/>
        <v>#REF!</v>
      </c>
    </row>
    <row r="394" spans="1:33" s="694" customFormat="1" ht="12" customHeight="1" outlineLevel="2">
      <c r="B394" s="698"/>
      <c r="C394" s="696" t="s">
        <v>1713</v>
      </c>
      <c r="D394" s="697" t="e">
        <f>'C11-酒店专用表'!#REF!</f>
        <v>#REF!</v>
      </c>
      <c r="E394" s="697" t="e">
        <f>'C11-酒店专用表'!#REF!</f>
        <v>#REF!</v>
      </c>
      <c r="F394" s="697" t="e">
        <f>'C11-酒店专用表'!#REF!</f>
        <v>#REF!</v>
      </c>
      <c r="G394" s="697" t="e">
        <f>'C11-酒店专用表'!#REF!</f>
        <v>#REF!</v>
      </c>
      <c r="H394" s="691" t="e">
        <f t="shared" si="240"/>
        <v>#REF!</v>
      </c>
      <c r="I394" s="697">
        <f>'C11-酒店专用表'!D85</f>
        <v>12.358632193984006</v>
      </c>
      <c r="J394" s="697">
        <f>'C11-酒店专用表'!E85</f>
        <v>12.358632193984006</v>
      </c>
      <c r="K394" s="697">
        <f>'C11-酒店专用表'!F85</f>
        <v>12.358632193984006</v>
      </c>
      <c r="L394" s="697">
        <f>'C11-酒店专用表'!G85</f>
        <v>12.358632193984006</v>
      </c>
      <c r="M394" s="697">
        <f>'C11-酒店专用表'!H85</f>
        <v>12.358632193984006</v>
      </c>
      <c r="N394" s="697">
        <f>'C11-酒店专用表'!I85</f>
        <v>12.358632193984006</v>
      </c>
      <c r="O394" s="202">
        <f t="shared" si="233"/>
        <v>74.151793163904031</v>
      </c>
      <c r="P394" s="697">
        <f>'C11-酒店专用表'!J85</f>
        <v>12.358632193984006</v>
      </c>
      <c r="Q394" s="697">
        <f>'C11-酒店专用表'!K85</f>
        <v>12.358632193984006</v>
      </c>
      <c r="R394" s="697">
        <f>'C11-酒店专用表'!L85</f>
        <v>12.358632193984006</v>
      </c>
      <c r="S394" s="697">
        <f>'C11-酒店专用表'!M85</f>
        <v>12.358632193984006</v>
      </c>
      <c r="T394" s="697">
        <f>'C11-酒店专用表'!N85</f>
        <v>12.358632193984006</v>
      </c>
      <c r="U394" s="697">
        <f>'C11-酒店专用表'!O85</f>
        <v>12.358632193984006</v>
      </c>
      <c r="V394" s="201">
        <f>SUM(P394:U394)</f>
        <v>74.151793163904031</v>
      </c>
      <c r="W394" s="200">
        <f>O394+V394</f>
        <v>148.30358632780806</v>
      </c>
      <c r="X394" s="585" t="e">
        <f t="shared" ref="X394:X404" si="242">IF(H394=0,0,W394/H394-1)</f>
        <v>#REF!</v>
      </c>
      <c r="Y394" s="697" t="e">
        <f>'C11-酒店专用表'!#REF!</f>
        <v>#REF!</v>
      </c>
      <c r="Z394" s="697" t="e">
        <f>'C11-酒店专用表'!#REF!</f>
        <v>#REF!</v>
      </c>
      <c r="AA394" s="200" t="e">
        <f>Y394+Z394</f>
        <v>#REF!</v>
      </c>
      <c r="AB394" s="586" t="e">
        <f t="shared" si="222"/>
        <v>#REF!</v>
      </c>
      <c r="AC394" s="697" t="e">
        <f>'C11-酒店专用表'!#REF!</f>
        <v>#REF!</v>
      </c>
      <c r="AD394" s="697" t="e">
        <f>'C11-酒店专用表'!#REF!</f>
        <v>#REF!</v>
      </c>
      <c r="AE394" s="200" t="e">
        <f>AC394+AD394</f>
        <v>#REF!</v>
      </c>
      <c r="AF394" s="586" t="e">
        <f>IF(AA394=0,0,AE394/AA394-1)</f>
        <v>#REF!</v>
      </c>
    </row>
    <row r="395" spans="1:33" s="694" customFormat="1" ht="12" customHeight="1" outlineLevel="2">
      <c r="B395" s="704" t="s">
        <v>1703</v>
      </c>
      <c r="C395" s="696" t="s">
        <v>1714</v>
      </c>
      <c r="D395" s="697" t="e">
        <f>'C11-酒店专用表'!#REF!</f>
        <v>#REF!</v>
      </c>
      <c r="E395" s="697" t="e">
        <f>'C11-酒店专用表'!#REF!</f>
        <v>#REF!</v>
      </c>
      <c r="F395" s="697" t="e">
        <f>'C11-酒店专用表'!#REF!</f>
        <v>#REF!</v>
      </c>
      <c r="G395" s="697" t="e">
        <f>'C11-酒店专用表'!#REF!</f>
        <v>#REF!</v>
      </c>
      <c r="H395" s="691" t="e">
        <f t="shared" si="240"/>
        <v>#REF!</v>
      </c>
      <c r="I395" s="697">
        <f>'[101]管理费用-New'!K132</f>
        <v>0</v>
      </c>
      <c r="J395" s="697">
        <f>'[101]管理费用-New'!L132</f>
        <v>0</v>
      </c>
      <c r="K395" s="697">
        <f>'[101]管理费用-New'!M132</f>
        <v>0</v>
      </c>
      <c r="L395" s="697">
        <f>'[101]管理费用-New'!N132</f>
        <v>0</v>
      </c>
      <c r="M395" s="697">
        <f>'[101]管理费用-New'!O132</f>
        <v>0</v>
      </c>
      <c r="N395" s="697">
        <f>'[101]管理费用-New'!P132</f>
        <v>0</v>
      </c>
      <c r="O395" s="699">
        <f t="shared" si="233"/>
        <v>0</v>
      </c>
      <c r="P395" s="697">
        <f>'[101]管理费用-New'!R132</f>
        <v>0</v>
      </c>
      <c r="Q395" s="697">
        <f>'[101]管理费用-New'!S132</f>
        <v>0</v>
      </c>
      <c r="R395" s="697">
        <f>'[101]管理费用-New'!T132</f>
        <v>0</v>
      </c>
      <c r="S395" s="697">
        <f>'[101]管理费用-New'!U132</f>
        <v>0</v>
      </c>
      <c r="T395" s="697">
        <f>'[101]管理费用-New'!V132</f>
        <v>0</v>
      </c>
      <c r="U395" s="697">
        <f>'[101]管理费用-New'!W132</f>
        <v>0</v>
      </c>
      <c r="V395" s="700">
        <f>SUM(P395:U395)</f>
        <v>0</v>
      </c>
      <c r="W395" s="701">
        <f>O395+V395</f>
        <v>0</v>
      </c>
      <c r="X395" s="702" t="e">
        <f t="shared" si="242"/>
        <v>#REF!</v>
      </c>
      <c r="Y395" s="697"/>
      <c r="Z395" s="697"/>
      <c r="AA395" s="701">
        <f>Y395+Z395</f>
        <v>0</v>
      </c>
      <c r="AB395" s="703">
        <f t="shared" si="222"/>
        <v>0</v>
      </c>
      <c r="AC395" s="697"/>
      <c r="AD395" s="697"/>
      <c r="AE395" s="701">
        <f>AC395+AD395</f>
        <v>0</v>
      </c>
      <c r="AF395" s="703">
        <f>IF(AA395=0,0,AE395/AA395-1)</f>
        <v>0</v>
      </c>
    </row>
    <row r="396" spans="1:33" ht="12" customHeight="1" outlineLevel="2">
      <c r="B396" s="145"/>
      <c r="C396" s="146" t="s">
        <v>840</v>
      </c>
      <c r="D396" s="95">
        <f>'[101]管理费用-New'!F133</f>
        <v>0</v>
      </c>
      <c r="E396" s="95">
        <f>'[101]管理费用-New'!G133</f>
        <v>0</v>
      </c>
      <c r="F396" s="95">
        <f>'[101]管理费用-New'!H133</f>
        <v>0</v>
      </c>
      <c r="G396" s="95">
        <f>'[101]管理费用-New'!I133</f>
        <v>0</v>
      </c>
      <c r="H396" s="198">
        <f t="shared" si="240"/>
        <v>0</v>
      </c>
      <c r="I396" s="95">
        <f>'[101]管理费用-New'!K133</f>
        <v>0</v>
      </c>
      <c r="J396" s="95">
        <f>'[101]管理费用-New'!L133</f>
        <v>0</v>
      </c>
      <c r="K396" s="95">
        <f>'[101]管理费用-New'!M133</f>
        <v>0</v>
      </c>
      <c r="L396" s="95">
        <f>'[101]管理费用-New'!N133</f>
        <v>0</v>
      </c>
      <c r="M396" s="95">
        <f>'[101]管理费用-New'!O133</f>
        <v>0</v>
      </c>
      <c r="N396" s="95">
        <f>'[101]管理费用-New'!P133</f>
        <v>0</v>
      </c>
      <c r="O396" s="202">
        <f t="shared" si="233"/>
        <v>0</v>
      </c>
      <c r="P396" s="95">
        <f>'[101]管理费用-New'!R133</f>
        <v>0</v>
      </c>
      <c r="Q396" s="95">
        <f>'[101]管理费用-New'!S133</f>
        <v>0</v>
      </c>
      <c r="R396" s="95">
        <f>'[101]管理费用-New'!T133</f>
        <v>0</v>
      </c>
      <c r="S396" s="95">
        <f>'[101]管理费用-New'!U133</f>
        <v>0</v>
      </c>
      <c r="T396" s="95">
        <f>'[101]管理费用-New'!V133</f>
        <v>0</v>
      </c>
      <c r="U396" s="95">
        <f>'[101]管理费用-New'!W133</f>
        <v>0</v>
      </c>
      <c r="V396" s="201">
        <f>SUM(P396:U396)</f>
        <v>0</v>
      </c>
      <c r="W396" s="200">
        <f>O396+V396</f>
        <v>0</v>
      </c>
      <c r="X396" s="585">
        <f t="shared" si="242"/>
        <v>0</v>
      </c>
      <c r="Y396" s="95"/>
      <c r="Z396" s="95"/>
      <c r="AA396" s="200">
        <f>Y396+Z396</f>
        <v>0</v>
      </c>
      <c r="AB396" s="586">
        <f t="shared" si="222"/>
        <v>0</v>
      </c>
      <c r="AC396" s="95"/>
      <c r="AD396" s="95"/>
      <c r="AE396" s="200">
        <f>AC396+AD396</f>
        <v>0</v>
      </c>
      <c r="AF396" s="586">
        <f t="shared" si="238"/>
        <v>0</v>
      </c>
    </row>
    <row r="397" spans="1:33" ht="12" customHeight="1" outlineLevel="1">
      <c r="B397" s="319" t="s">
        <v>988</v>
      </c>
      <c r="C397" s="320" t="s">
        <v>1715</v>
      </c>
      <c r="D397" s="198" t="e">
        <f>SUM(D398:D401)</f>
        <v>#REF!</v>
      </c>
      <c r="E397" s="198" t="e">
        <f t="shared" ref="E397:W397" si="243">SUM(E398:E401)</f>
        <v>#REF!</v>
      </c>
      <c r="F397" s="198" t="e">
        <f t="shared" si="243"/>
        <v>#REF!</v>
      </c>
      <c r="G397" s="198" t="e">
        <f t="shared" si="243"/>
        <v>#REF!</v>
      </c>
      <c r="H397" s="198" t="e">
        <f t="shared" si="240"/>
        <v>#REF!</v>
      </c>
      <c r="I397" s="198">
        <f t="shared" si="243"/>
        <v>485.36210149742521</v>
      </c>
      <c r="J397" s="198">
        <f t="shared" si="243"/>
        <v>485.36210149742521</v>
      </c>
      <c r="K397" s="198">
        <f t="shared" si="243"/>
        <v>485.36210149742521</v>
      </c>
      <c r="L397" s="198">
        <f t="shared" si="243"/>
        <v>485.36210149742521</v>
      </c>
      <c r="M397" s="198">
        <f t="shared" si="243"/>
        <v>525.3621014974251</v>
      </c>
      <c r="N397" s="198">
        <f t="shared" si="243"/>
        <v>525.3621014974251</v>
      </c>
      <c r="O397" s="202">
        <f t="shared" si="233"/>
        <v>2992.1726089845511</v>
      </c>
      <c r="P397" s="198">
        <f t="shared" si="243"/>
        <v>525.3621014974251</v>
      </c>
      <c r="Q397" s="198">
        <f t="shared" si="243"/>
        <v>525.3621014974251</v>
      </c>
      <c r="R397" s="198">
        <f t="shared" si="243"/>
        <v>525.3621014974251</v>
      </c>
      <c r="S397" s="198">
        <f t="shared" si="243"/>
        <v>525.3621014974251</v>
      </c>
      <c r="T397" s="198">
        <f t="shared" si="243"/>
        <v>525.3621014974251</v>
      </c>
      <c r="U397" s="198">
        <f t="shared" si="243"/>
        <v>525.3621014974251</v>
      </c>
      <c r="V397" s="198">
        <f t="shared" si="243"/>
        <v>3152.1726089845506</v>
      </c>
      <c r="W397" s="198">
        <f t="shared" si="243"/>
        <v>6144.3452179691012</v>
      </c>
      <c r="X397" s="585" t="e">
        <f t="shared" si="242"/>
        <v>#REF!</v>
      </c>
      <c r="Y397" s="198" t="e">
        <f>SUM(Y398:Y401)</f>
        <v>#REF!</v>
      </c>
      <c r="Z397" s="198" t="e">
        <f>SUM(Z398:Z401)</f>
        <v>#REF!</v>
      </c>
      <c r="AA397" s="198" t="e">
        <f>SUM(AA398:AA401)</f>
        <v>#REF!</v>
      </c>
      <c r="AB397" s="585" t="e">
        <f t="shared" si="222"/>
        <v>#REF!</v>
      </c>
      <c r="AC397" s="198" t="e">
        <f>SUM(AC398:AC401)</f>
        <v>#REF!</v>
      </c>
      <c r="AD397" s="198" t="e">
        <f>SUM(AD398:AD401)</f>
        <v>#REF!</v>
      </c>
      <c r="AE397" s="198" t="e">
        <f>SUM(AE398:AE401)</f>
        <v>#REF!</v>
      </c>
      <c r="AF397" s="585" t="e">
        <f t="shared" si="238"/>
        <v>#REF!</v>
      </c>
    </row>
    <row r="398" spans="1:33" s="694" customFormat="1" ht="12" customHeight="1" outlineLevel="2">
      <c r="B398" s="695"/>
      <c r="C398" s="696" t="s">
        <v>1716</v>
      </c>
      <c r="D398" s="697" t="e">
        <f>'C11-酒店专用表'!#REF!</f>
        <v>#REF!</v>
      </c>
      <c r="E398" s="697" t="e">
        <f>'C11-酒店专用表'!#REF!</f>
        <v>#REF!</v>
      </c>
      <c r="F398" s="697" t="e">
        <f>'C11-酒店专用表'!#REF!</f>
        <v>#REF!</v>
      </c>
      <c r="G398" s="697" t="e">
        <f>'C11-酒店专用表'!#REF!</f>
        <v>#REF!</v>
      </c>
      <c r="H398" s="198" t="e">
        <f t="shared" si="240"/>
        <v>#REF!</v>
      </c>
      <c r="I398" s="697">
        <f>'C11-酒店专用表'!D76</f>
        <v>485.36210149742521</v>
      </c>
      <c r="J398" s="697">
        <f>'C11-酒店专用表'!E76</f>
        <v>485.36210149742521</v>
      </c>
      <c r="K398" s="697">
        <f>'C11-酒店专用表'!F76</f>
        <v>485.36210149742521</v>
      </c>
      <c r="L398" s="697">
        <f>'C11-酒店专用表'!G76</f>
        <v>485.36210149742521</v>
      </c>
      <c r="M398" s="697">
        <f>'C11-酒店专用表'!H76</f>
        <v>525.3621014974251</v>
      </c>
      <c r="N398" s="697">
        <f>'C11-酒店专用表'!I76</f>
        <v>525.3621014974251</v>
      </c>
      <c r="O398" s="202">
        <f t="shared" si="233"/>
        <v>2992.1726089845511</v>
      </c>
      <c r="P398" s="697">
        <f>'C11-酒店专用表'!J76</f>
        <v>525.3621014974251</v>
      </c>
      <c r="Q398" s="697">
        <f>'C11-酒店专用表'!K76</f>
        <v>525.3621014974251</v>
      </c>
      <c r="R398" s="697">
        <f>'C11-酒店专用表'!L76</f>
        <v>525.3621014974251</v>
      </c>
      <c r="S398" s="697">
        <f>'C11-酒店专用表'!M76</f>
        <v>525.3621014974251</v>
      </c>
      <c r="T398" s="697">
        <f>'C11-酒店专用表'!N76</f>
        <v>525.3621014974251</v>
      </c>
      <c r="U398" s="697">
        <f>'C11-酒店专用表'!O76</f>
        <v>525.3621014974251</v>
      </c>
      <c r="V398" s="201">
        <f>SUM(P398:U398)</f>
        <v>3152.1726089845506</v>
      </c>
      <c r="W398" s="200">
        <f>O398+V398</f>
        <v>6144.3452179691012</v>
      </c>
      <c r="X398" s="585" t="e">
        <f t="shared" si="242"/>
        <v>#REF!</v>
      </c>
      <c r="Y398" s="697" t="e">
        <f>'C11-酒店专用表'!#REF!</f>
        <v>#REF!</v>
      </c>
      <c r="Z398" s="697" t="e">
        <f>'C11-酒店专用表'!#REF!</f>
        <v>#REF!</v>
      </c>
      <c r="AA398" s="200" t="e">
        <f>Y398+Z398</f>
        <v>#REF!</v>
      </c>
      <c r="AB398" s="586" t="e">
        <f t="shared" si="222"/>
        <v>#REF!</v>
      </c>
      <c r="AC398" s="697" t="e">
        <f>'C11-酒店专用表'!#REF!</f>
        <v>#REF!</v>
      </c>
      <c r="AD398" s="697" t="e">
        <f>'C11-酒店专用表'!#REF!</f>
        <v>#REF!</v>
      </c>
      <c r="AE398" s="200" t="e">
        <f>AC398+AD398</f>
        <v>#REF!</v>
      </c>
      <c r="AF398" s="586" t="e">
        <f>IF(AA398=0,0,AE398/AA398-1)</f>
        <v>#REF!</v>
      </c>
    </row>
    <row r="399" spans="1:33" s="144" customFormat="1" ht="13.5" customHeight="1" outlineLevel="2">
      <c r="A399" s="129"/>
      <c r="B399" s="321"/>
      <c r="C399" s="322" t="s">
        <v>1717</v>
      </c>
      <c r="D399" s="95">
        <f>'[101]管理费用-New'!F136</f>
        <v>0</v>
      </c>
      <c r="E399" s="95">
        <f>'[101]管理费用-New'!G136</f>
        <v>0</v>
      </c>
      <c r="F399" s="95">
        <f>'[101]管理费用-New'!H136</f>
        <v>0</v>
      </c>
      <c r="G399" s="95">
        <f>'[101]管理费用-New'!I136</f>
        <v>0</v>
      </c>
      <c r="H399" s="198">
        <f t="shared" si="240"/>
        <v>0</v>
      </c>
      <c r="I399" s="95">
        <f>'[101]管理费用-New'!K136</f>
        <v>0</v>
      </c>
      <c r="J399" s="95">
        <f>'[101]管理费用-New'!L136</f>
        <v>0</v>
      </c>
      <c r="K399" s="95">
        <f>'[101]管理费用-New'!M136</f>
        <v>0</v>
      </c>
      <c r="L399" s="95">
        <f>'[101]管理费用-New'!N136</f>
        <v>0</v>
      </c>
      <c r="M399" s="95">
        <f>'[101]管理费用-New'!O136</f>
        <v>0</v>
      </c>
      <c r="N399" s="95">
        <f>'[101]管理费用-New'!P136</f>
        <v>0</v>
      </c>
      <c r="O399" s="202">
        <f t="shared" si="233"/>
        <v>0</v>
      </c>
      <c r="P399" s="95">
        <f>'[101]管理费用-New'!R136</f>
        <v>0</v>
      </c>
      <c r="Q399" s="95">
        <f>'[101]管理费用-New'!S136</f>
        <v>0</v>
      </c>
      <c r="R399" s="95">
        <f>'[101]管理费用-New'!T136</f>
        <v>0</v>
      </c>
      <c r="S399" s="95">
        <f>'[101]管理费用-New'!U136</f>
        <v>0</v>
      </c>
      <c r="T399" s="95">
        <f>'[101]管理费用-New'!V136</f>
        <v>0</v>
      </c>
      <c r="U399" s="95">
        <f>'[101]管理费用-New'!W136</f>
        <v>0</v>
      </c>
      <c r="V399" s="201">
        <f>SUM(P399:U399)</f>
        <v>0</v>
      </c>
      <c r="W399" s="200">
        <f>O399+V399</f>
        <v>0</v>
      </c>
      <c r="X399" s="585">
        <f t="shared" si="242"/>
        <v>0</v>
      </c>
      <c r="Y399" s="95"/>
      <c r="Z399" s="95"/>
      <c r="AA399" s="200">
        <f>Y399+Z399</f>
        <v>0</v>
      </c>
      <c r="AB399" s="586">
        <f t="shared" si="222"/>
        <v>0</v>
      </c>
      <c r="AC399" s="95"/>
      <c r="AD399" s="95"/>
      <c r="AE399" s="200">
        <f>AC399+AD399</f>
        <v>0</v>
      </c>
      <c r="AF399" s="586">
        <f>IF(AA399=0,0,AE399/AA399-1)</f>
        <v>0</v>
      </c>
    </row>
    <row r="400" spans="1:33" ht="12" customHeight="1" outlineLevel="2">
      <c r="B400" s="321"/>
      <c r="C400" s="322" t="s">
        <v>1718</v>
      </c>
      <c r="D400" s="95">
        <f>'[101]管理费用-New'!F137</f>
        <v>0</v>
      </c>
      <c r="E400" s="95">
        <f>'[101]管理费用-New'!G137</f>
        <v>0</v>
      </c>
      <c r="F400" s="95">
        <f>'[101]管理费用-New'!H137</f>
        <v>0</v>
      </c>
      <c r="G400" s="95">
        <f>'[101]管理费用-New'!I137</f>
        <v>0</v>
      </c>
      <c r="H400" s="198">
        <f t="shared" si="240"/>
        <v>0</v>
      </c>
      <c r="I400" s="95">
        <f>'[101]管理费用-New'!K137</f>
        <v>0</v>
      </c>
      <c r="J400" s="95">
        <f>'[101]管理费用-New'!L137</f>
        <v>0</v>
      </c>
      <c r="K400" s="95">
        <f>'[101]管理费用-New'!M137</f>
        <v>0</v>
      </c>
      <c r="L400" s="95">
        <f>'[101]管理费用-New'!N137</f>
        <v>0</v>
      </c>
      <c r="M400" s="95">
        <f>'[101]管理费用-New'!O137</f>
        <v>0</v>
      </c>
      <c r="N400" s="95">
        <f>'[101]管理费用-New'!P137</f>
        <v>0</v>
      </c>
      <c r="O400" s="202">
        <f t="shared" si="233"/>
        <v>0</v>
      </c>
      <c r="P400" s="95">
        <f>'[101]管理费用-New'!R137</f>
        <v>0</v>
      </c>
      <c r="Q400" s="95">
        <f>'[101]管理费用-New'!S137</f>
        <v>0</v>
      </c>
      <c r="R400" s="95">
        <f>'[101]管理费用-New'!T137</f>
        <v>0</v>
      </c>
      <c r="S400" s="95">
        <f>'[101]管理费用-New'!U137</f>
        <v>0</v>
      </c>
      <c r="T400" s="95">
        <f>'[101]管理费用-New'!V137</f>
        <v>0</v>
      </c>
      <c r="U400" s="95">
        <f>'[101]管理费用-New'!W137</f>
        <v>0</v>
      </c>
      <c r="V400" s="201">
        <f>SUM(P400:U400)</f>
        <v>0</v>
      </c>
      <c r="W400" s="200">
        <f>O400+V400</f>
        <v>0</v>
      </c>
      <c r="X400" s="585">
        <f t="shared" si="242"/>
        <v>0</v>
      </c>
      <c r="Y400" s="95"/>
      <c r="Z400" s="95"/>
      <c r="AA400" s="200">
        <f>Y400+Z400</f>
        <v>0</v>
      </c>
      <c r="AB400" s="586">
        <f t="shared" si="222"/>
        <v>0</v>
      </c>
      <c r="AC400" s="95"/>
      <c r="AD400" s="95"/>
      <c r="AE400" s="200">
        <f>AC400+AD400</f>
        <v>0</v>
      </c>
      <c r="AF400" s="586">
        <f>IF(AA400=0,0,AE400/AA400-1)</f>
        <v>0</v>
      </c>
    </row>
    <row r="401" spans="1:32" ht="12" customHeight="1" outlineLevel="2">
      <c r="B401" s="321"/>
      <c r="C401" s="322" t="s">
        <v>541</v>
      </c>
      <c r="D401" s="95"/>
      <c r="E401" s="95"/>
      <c r="F401" s="95"/>
      <c r="G401" s="95"/>
      <c r="H401" s="198">
        <f t="shared" si="240"/>
        <v>0</v>
      </c>
      <c r="I401" s="95">
        <f>'[101]管理费用-New'!K138</f>
        <v>0</v>
      </c>
      <c r="J401" s="95">
        <f>'[101]管理费用-New'!L138</f>
        <v>0</v>
      </c>
      <c r="K401" s="95">
        <f>'[101]管理费用-New'!M138</f>
        <v>0</v>
      </c>
      <c r="L401" s="95">
        <f>'[101]管理费用-New'!N138</f>
        <v>0</v>
      </c>
      <c r="M401" s="95">
        <f>'[101]管理费用-New'!O138</f>
        <v>0</v>
      </c>
      <c r="N401" s="95">
        <f>'[101]管理费用-New'!P138</f>
        <v>0</v>
      </c>
      <c r="O401" s="202">
        <f t="shared" si="233"/>
        <v>0</v>
      </c>
      <c r="P401" s="95">
        <f>'[101]管理费用-New'!R138</f>
        <v>0</v>
      </c>
      <c r="Q401" s="95">
        <f>'[101]管理费用-New'!S138</f>
        <v>0</v>
      </c>
      <c r="R401" s="95">
        <f>'[101]管理费用-New'!T138</f>
        <v>0</v>
      </c>
      <c r="S401" s="95">
        <f>'[101]管理费用-New'!U138</f>
        <v>0</v>
      </c>
      <c r="T401" s="95">
        <f>'[101]管理费用-New'!V138</f>
        <v>0</v>
      </c>
      <c r="U401" s="95">
        <f>'[101]管理费用-New'!W138</f>
        <v>0</v>
      </c>
      <c r="V401" s="201">
        <f>SUM(P401:U401)</f>
        <v>0</v>
      </c>
      <c r="W401" s="200">
        <f>O401+V401</f>
        <v>0</v>
      </c>
      <c r="X401" s="585">
        <f t="shared" si="242"/>
        <v>0</v>
      </c>
      <c r="Y401" s="95"/>
      <c r="Z401" s="95"/>
      <c r="AA401" s="200">
        <f>Y401+Z401</f>
        <v>0</v>
      </c>
      <c r="AB401" s="586">
        <f t="shared" si="222"/>
        <v>0</v>
      </c>
      <c r="AC401" s="95"/>
      <c r="AD401" s="95"/>
      <c r="AE401" s="200">
        <f>AC401+AD401</f>
        <v>0</v>
      </c>
      <c r="AF401" s="586">
        <f t="shared" si="238"/>
        <v>0</v>
      </c>
    </row>
    <row r="402" spans="1:32" ht="12" customHeight="1" outlineLevel="1">
      <c r="B402" s="142" t="s">
        <v>989</v>
      </c>
      <c r="C402" s="143" t="s">
        <v>1719</v>
      </c>
      <c r="D402" s="198" t="e">
        <f>SUM(D403:D407)</f>
        <v>#REF!</v>
      </c>
      <c r="E402" s="198" t="e">
        <f t="shared" ref="E402:W402" si="244">SUM(E403:E407)</f>
        <v>#REF!</v>
      </c>
      <c r="F402" s="198" t="e">
        <f t="shared" si="244"/>
        <v>#REF!</v>
      </c>
      <c r="G402" s="198" t="e">
        <f t="shared" si="244"/>
        <v>#REF!</v>
      </c>
      <c r="H402" s="198" t="e">
        <f t="shared" si="240"/>
        <v>#REF!</v>
      </c>
      <c r="I402" s="198">
        <f t="shared" si="244"/>
        <v>176.36507266846289</v>
      </c>
      <c r="J402" s="198">
        <f t="shared" si="244"/>
        <v>176.36507266846289</v>
      </c>
      <c r="K402" s="198">
        <f t="shared" si="244"/>
        <v>176.36507266846289</v>
      </c>
      <c r="L402" s="198">
        <f t="shared" si="244"/>
        <v>176.36507266846289</v>
      </c>
      <c r="M402" s="198">
        <f t="shared" si="244"/>
        <v>176.36507266846289</v>
      </c>
      <c r="N402" s="198">
        <f t="shared" si="244"/>
        <v>176.36507266846289</v>
      </c>
      <c r="O402" s="202">
        <f t="shared" si="233"/>
        <v>1058.1904360107774</v>
      </c>
      <c r="P402" s="198">
        <f t="shared" si="244"/>
        <v>176.36507266846289</v>
      </c>
      <c r="Q402" s="198">
        <f t="shared" si="244"/>
        <v>176.36507266846289</v>
      </c>
      <c r="R402" s="198">
        <f t="shared" si="244"/>
        <v>176.36507266846289</v>
      </c>
      <c r="S402" s="198">
        <f t="shared" si="244"/>
        <v>176.36507266846289</v>
      </c>
      <c r="T402" s="198">
        <f t="shared" si="244"/>
        <v>176.36507266846289</v>
      </c>
      <c r="U402" s="198">
        <f t="shared" si="244"/>
        <v>176.36507266846289</v>
      </c>
      <c r="V402" s="198">
        <f t="shared" si="244"/>
        <v>1058.1904360107774</v>
      </c>
      <c r="W402" s="198">
        <f t="shared" si="244"/>
        <v>2116.3808720215548</v>
      </c>
      <c r="X402" s="585" t="e">
        <f t="shared" si="242"/>
        <v>#REF!</v>
      </c>
      <c r="Y402" s="198" t="e">
        <f>SUM(Y403:Y407)</f>
        <v>#REF!</v>
      </c>
      <c r="Z402" s="198" t="e">
        <f>SUM(Z403:Z407)</f>
        <v>#REF!</v>
      </c>
      <c r="AA402" s="198" t="e">
        <f>SUM(AA403:AA407)</f>
        <v>#REF!</v>
      </c>
      <c r="AB402" s="585" t="e">
        <f t="shared" si="222"/>
        <v>#REF!</v>
      </c>
      <c r="AC402" s="198" t="e">
        <f>SUM(AC403:AC407)</f>
        <v>#REF!</v>
      </c>
      <c r="AD402" s="198" t="e">
        <f>SUM(AD403:AD407)</f>
        <v>#REF!</v>
      </c>
      <c r="AE402" s="198" t="e">
        <f>SUM(AE403:AE407)</f>
        <v>#REF!</v>
      </c>
      <c r="AF402" s="585" t="e">
        <f t="shared" si="238"/>
        <v>#REF!</v>
      </c>
    </row>
    <row r="403" spans="1:32" s="694" customFormat="1" ht="12" customHeight="1" outlineLevel="2">
      <c r="B403" s="698"/>
      <c r="C403" s="696" t="s">
        <v>717</v>
      </c>
      <c r="D403" s="697" t="e">
        <f>'C11-酒店专用表'!#REF!</f>
        <v>#REF!</v>
      </c>
      <c r="E403" s="697" t="e">
        <f>'C11-酒店专用表'!#REF!</f>
        <v>#REF!</v>
      </c>
      <c r="F403" s="697" t="e">
        <f>'C11-酒店专用表'!#REF!</f>
        <v>#REF!</v>
      </c>
      <c r="G403" s="697" t="e">
        <f>'C11-酒店专用表'!#REF!</f>
        <v>#REF!</v>
      </c>
      <c r="H403" s="198" t="e">
        <f t="shared" si="240"/>
        <v>#REF!</v>
      </c>
      <c r="I403" s="697">
        <f>'C11-酒店专用表'!D77</f>
        <v>176.36507266846289</v>
      </c>
      <c r="J403" s="697">
        <f>'C11-酒店专用表'!E77</f>
        <v>176.36507266846289</v>
      </c>
      <c r="K403" s="697">
        <f>'C11-酒店专用表'!F77</f>
        <v>176.36507266846289</v>
      </c>
      <c r="L403" s="697">
        <f>'C11-酒店专用表'!G77</f>
        <v>176.36507266846289</v>
      </c>
      <c r="M403" s="697">
        <f>'C11-酒店专用表'!H77</f>
        <v>176.36507266846289</v>
      </c>
      <c r="N403" s="697">
        <f>'C11-酒店专用表'!I77</f>
        <v>176.36507266846289</v>
      </c>
      <c r="O403" s="202">
        <f t="shared" si="233"/>
        <v>1058.1904360107774</v>
      </c>
      <c r="P403" s="697">
        <f>'C11-酒店专用表'!J77</f>
        <v>176.36507266846289</v>
      </c>
      <c r="Q403" s="697">
        <f>'C11-酒店专用表'!K77</f>
        <v>176.36507266846289</v>
      </c>
      <c r="R403" s="697">
        <f>'C11-酒店专用表'!L77</f>
        <v>176.36507266846289</v>
      </c>
      <c r="S403" s="697">
        <f>'C11-酒店专用表'!M77</f>
        <v>176.36507266846289</v>
      </c>
      <c r="T403" s="697">
        <f>'C11-酒店专用表'!N77</f>
        <v>176.36507266846289</v>
      </c>
      <c r="U403" s="697">
        <f>'C11-酒店专用表'!O77</f>
        <v>176.36507266846289</v>
      </c>
      <c r="V403" s="201">
        <f>SUM(P403:U403)</f>
        <v>1058.1904360107774</v>
      </c>
      <c r="W403" s="200">
        <f>O403+V403</f>
        <v>2116.3808720215548</v>
      </c>
      <c r="X403" s="585" t="e">
        <f t="shared" si="242"/>
        <v>#REF!</v>
      </c>
      <c r="Y403" s="697" t="e">
        <f>'C11-酒店专用表'!#REF!</f>
        <v>#REF!</v>
      </c>
      <c r="Z403" s="697" t="e">
        <f>'C11-酒店专用表'!#REF!</f>
        <v>#REF!</v>
      </c>
      <c r="AA403" s="200" t="e">
        <f>Y403+Z403</f>
        <v>#REF!</v>
      </c>
      <c r="AB403" s="586" t="e">
        <f t="shared" si="222"/>
        <v>#REF!</v>
      </c>
      <c r="AC403" s="697" t="e">
        <f>'C11-酒店专用表'!#REF!</f>
        <v>#REF!</v>
      </c>
      <c r="AD403" s="697" t="e">
        <f>'C11-酒店专用表'!#REF!</f>
        <v>#REF!</v>
      </c>
      <c r="AE403" s="200" t="e">
        <f>AC403+AD403</f>
        <v>#REF!</v>
      </c>
      <c r="AF403" s="586" t="e">
        <f>IF(AA403=0,0,AE403/AA403-1)</f>
        <v>#REF!</v>
      </c>
    </row>
    <row r="404" spans="1:32" ht="12" customHeight="1" outlineLevel="2">
      <c r="B404" s="145"/>
      <c r="C404" s="146" t="s">
        <v>1720</v>
      </c>
      <c r="D404" s="95">
        <f>'[101]管理费用-New'!F141</f>
        <v>0</v>
      </c>
      <c r="E404" s="95">
        <f>'[101]管理费用-New'!G141</f>
        <v>0</v>
      </c>
      <c r="F404" s="95">
        <f>'[101]管理费用-New'!H141</f>
        <v>0</v>
      </c>
      <c r="G404" s="95">
        <f>'[101]管理费用-New'!I141</f>
        <v>0</v>
      </c>
      <c r="H404" s="198">
        <f t="shared" si="240"/>
        <v>0</v>
      </c>
      <c r="I404" s="95">
        <f>'[101]管理费用-New'!K141</f>
        <v>0</v>
      </c>
      <c r="J404" s="95">
        <f>'[101]管理费用-New'!L141</f>
        <v>0</v>
      </c>
      <c r="K404" s="95">
        <f>'[101]管理费用-New'!M141</f>
        <v>0</v>
      </c>
      <c r="L404" s="95">
        <f>'[101]管理费用-New'!N141</f>
        <v>0</v>
      </c>
      <c r="M404" s="95">
        <f>'[101]管理费用-New'!O141</f>
        <v>0</v>
      </c>
      <c r="N404" s="95">
        <f>'[101]管理费用-New'!P141</f>
        <v>0</v>
      </c>
      <c r="O404" s="202">
        <f t="shared" si="233"/>
        <v>0</v>
      </c>
      <c r="P404" s="95">
        <f>'[101]管理费用-New'!R141</f>
        <v>0</v>
      </c>
      <c r="Q404" s="95">
        <f>'[101]管理费用-New'!S141</f>
        <v>0</v>
      </c>
      <c r="R404" s="95">
        <f>'[101]管理费用-New'!T141</f>
        <v>0</v>
      </c>
      <c r="S404" s="95">
        <f>'[101]管理费用-New'!U141</f>
        <v>0</v>
      </c>
      <c r="T404" s="95">
        <f>'[101]管理费用-New'!V141</f>
        <v>0</v>
      </c>
      <c r="U404" s="95">
        <f>'[101]管理费用-New'!W141</f>
        <v>0</v>
      </c>
      <c r="V404" s="201">
        <f>SUM(P404:U404)</f>
        <v>0</v>
      </c>
      <c r="W404" s="200">
        <f>O404+V404</f>
        <v>0</v>
      </c>
      <c r="X404" s="585">
        <f t="shared" si="242"/>
        <v>0</v>
      </c>
      <c r="Y404" s="95"/>
      <c r="Z404" s="95"/>
      <c r="AA404" s="200">
        <f>Y404+Z404</f>
        <v>0</v>
      </c>
      <c r="AB404" s="586">
        <f t="shared" si="222"/>
        <v>0</v>
      </c>
      <c r="AC404" s="95"/>
      <c r="AD404" s="95"/>
      <c r="AE404" s="200">
        <f>AC404+AD404</f>
        <v>0</v>
      </c>
      <c r="AF404" s="586">
        <f t="shared" si="238"/>
        <v>0</v>
      </c>
    </row>
    <row r="405" spans="1:32" ht="11.25" customHeight="1" outlineLevel="2">
      <c r="B405" s="145"/>
      <c r="C405" s="248" t="s">
        <v>1721</v>
      </c>
      <c r="D405" s="95">
        <f>'[101]管理费用-New'!F142</f>
        <v>0</v>
      </c>
      <c r="E405" s="95">
        <f>'[101]管理费用-New'!G142</f>
        <v>0</v>
      </c>
      <c r="F405" s="95">
        <f>'[101]管理费用-New'!H142</f>
        <v>0</v>
      </c>
      <c r="G405" s="95">
        <f>'[101]管理费用-New'!I142</f>
        <v>0</v>
      </c>
      <c r="H405" s="198">
        <f>SUM(H406:H408)</f>
        <v>0</v>
      </c>
      <c r="I405" s="95">
        <f>'[101]管理费用-New'!K142</f>
        <v>0</v>
      </c>
      <c r="J405" s="95">
        <f>'[101]管理费用-New'!L142</f>
        <v>0</v>
      </c>
      <c r="K405" s="95">
        <f>'[101]管理费用-New'!M142</f>
        <v>0</v>
      </c>
      <c r="L405" s="95">
        <f>'[101]管理费用-New'!N142</f>
        <v>0</v>
      </c>
      <c r="M405" s="95">
        <f>'[101]管理费用-New'!O142</f>
        <v>0</v>
      </c>
      <c r="N405" s="95">
        <f>'[101]管理费用-New'!P142</f>
        <v>0</v>
      </c>
      <c r="O405" s="198">
        <f>SUM(O406:O408)</f>
        <v>0</v>
      </c>
      <c r="P405" s="95">
        <f>'[101]管理费用-New'!R142</f>
        <v>0</v>
      </c>
      <c r="Q405" s="95">
        <f>'[101]管理费用-New'!S142</f>
        <v>0</v>
      </c>
      <c r="R405" s="95">
        <f>'[101]管理费用-New'!T142</f>
        <v>0</v>
      </c>
      <c r="S405" s="95">
        <f>'[101]管理费用-New'!U142</f>
        <v>0</v>
      </c>
      <c r="T405" s="95">
        <f>'[101]管理费用-New'!V142</f>
        <v>0</v>
      </c>
      <c r="U405" s="95">
        <f>'[101]管理费用-New'!W142</f>
        <v>0</v>
      </c>
      <c r="V405" s="201">
        <f>SUM(P405:U405)</f>
        <v>0</v>
      </c>
      <c r="W405" s="200">
        <f>O405+V405</f>
        <v>0</v>
      </c>
      <c r="X405" s="586">
        <f t="shared" si="221"/>
        <v>0</v>
      </c>
      <c r="Y405" s="95"/>
      <c r="Z405" s="95"/>
      <c r="AA405" s="200">
        <f>Y405+Z405</f>
        <v>0</v>
      </c>
      <c r="AB405" s="586">
        <f t="shared" si="222"/>
        <v>0</v>
      </c>
      <c r="AC405" s="95"/>
      <c r="AD405" s="95"/>
      <c r="AE405" s="200">
        <f>AC405+AD405</f>
        <v>0</v>
      </c>
      <c r="AF405" s="586">
        <f t="shared" si="238"/>
        <v>0</v>
      </c>
    </row>
    <row r="406" spans="1:32" ht="12" customHeight="1" outlineLevel="2">
      <c r="B406" s="145"/>
      <c r="C406" s="146" t="s">
        <v>1722</v>
      </c>
      <c r="D406" s="95">
        <f>'[101]管理费用-New'!F143</f>
        <v>0</v>
      </c>
      <c r="E406" s="95">
        <f>'[101]管理费用-New'!G143</f>
        <v>0</v>
      </c>
      <c r="F406" s="95">
        <f>'[101]管理费用-New'!H143</f>
        <v>0</v>
      </c>
      <c r="G406" s="95">
        <f>'[101]管理费用-New'!I143</f>
        <v>0</v>
      </c>
      <c r="H406" s="198">
        <f>SUM(D406:G406)</f>
        <v>0</v>
      </c>
      <c r="I406" s="95">
        <f>'[101]管理费用-New'!K143</f>
        <v>0</v>
      </c>
      <c r="J406" s="95">
        <f>'[101]管理费用-New'!L143</f>
        <v>0</v>
      </c>
      <c r="K406" s="95">
        <f>'[101]管理费用-New'!M143</f>
        <v>0</v>
      </c>
      <c r="L406" s="95">
        <f>'[101]管理费用-New'!N143</f>
        <v>0</v>
      </c>
      <c r="M406" s="95">
        <f>'[101]管理费用-New'!O143</f>
        <v>0</v>
      </c>
      <c r="N406" s="95">
        <f>'[101]管理费用-New'!P143</f>
        <v>0</v>
      </c>
      <c r="O406" s="198">
        <f>SUM(O407:O409)</f>
        <v>0</v>
      </c>
      <c r="P406" s="95">
        <f>'[101]管理费用-New'!R143</f>
        <v>0</v>
      </c>
      <c r="Q406" s="95">
        <f>'[101]管理费用-New'!S143</f>
        <v>0</v>
      </c>
      <c r="R406" s="95">
        <f>'[101]管理费用-New'!T143</f>
        <v>0</v>
      </c>
      <c r="S406" s="95">
        <f>'[101]管理费用-New'!U143</f>
        <v>0</v>
      </c>
      <c r="T406" s="95">
        <f>'[101]管理费用-New'!V143</f>
        <v>0</v>
      </c>
      <c r="U406" s="95">
        <f>'[101]管理费用-New'!W143</f>
        <v>0</v>
      </c>
      <c r="V406" s="201">
        <f>SUM(P406:U406)</f>
        <v>0</v>
      </c>
      <c r="W406" s="200">
        <f>O406+V406</f>
        <v>0</v>
      </c>
      <c r="X406" s="586">
        <f t="shared" si="221"/>
        <v>0</v>
      </c>
      <c r="Y406" s="95"/>
      <c r="Z406" s="95"/>
      <c r="AA406" s="200">
        <f>Y406+Z406</f>
        <v>0</v>
      </c>
      <c r="AB406" s="586">
        <f t="shared" si="222"/>
        <v>0</v>
      </c>
      <c r="AC406" s="95"/>
      <c r="AD406" s="95"/>
      <c r="AE406" s="200">
        <f>AC406+AD406</f>
        <v>0</v>
      </c>
      <c r="AF406" s="586">
        <f t="shared" si="238"/>
        <v>0</v>
      </c>
    </row>
    <row r="407" spans="1:32" ht="12" customHeight="1" outlineLevel="2">
      <c r="B407" s="145"/>
      <c r="C407" s="146" t="s">
        <v>840</v>
      </c>
      <c r="D407" s="95">
        <f>'[101]管理费用-New'!F144</f>
        <v>0</v>
      </c>
      <c r="E407" s="95">
        <f>'[101]管理费用-New'!G144</f>
        <v>0</v>
      </c>
      <c r="F407" s="95">
        <f>'[101]管理费用-New'!H144</f>
        <v>0</v>
      </c>
      <c r="G407" s="95">
        <f>'[101]管理费用-New'!I144</f>
        <v>0</v>
      </c>
      <c r="H407" s="198">
        <f>SUM(D407:G407)</f>
        <v>0</v>
      </c>
      <c r="I407" s="95">
        <f>'[101]管理费用-New'!K144</f>
        <v>0</v>
      </c>
      <c r="J407" s="95">
        <f>'[101]管理费用-New'!L144</f>
        <v>0</v>
      </c>
      <c r="K407" s="95">
        <f>'[101]管理费用-New'!M144</f>
        <v>0</v>
      </c>
      <c r="L407" s="95">
        <f>'[101]管理费用-New'!N144</f>
        <v>0</v>
      </c>
      <c r="M407" s="95">
        <f>'[101]管理费用-New'!O144</f>
        <v>0</v>
      </c>
      <c r="N407" s="95">
        <f>'[101]管理费用-New'!P144</f>
        <v>0</v>
      </c>
      <c r="O407" s="202">
        <f>SUM(I407:N407)</f>
        <v>0</v>
      </c>
      <c r="P407" s="95">
        <f>'[101]管理费用-New'!R144</f>
        <v>0</v>
      </c>
      <c r="Q407" s="95">
        <f>'[101]管理费用-New'!S144</f>
        <v>0</v>
      </c>
      <c r="R407" s="95">
        <f>'[101]管理费用-New'!T144</f>
        <v>0</v>
      </c>
      <c r="S407" s="95">
        <f>'[101]管理费用-New'!U144</f>
        <v>0</v>
      </c>
      <c r="T407" s="95">
        <f>'[101]管理费用-New'!V144</f>
        <v>0</v>
      </c>
      <c r="U407" s="95">
        <f>'[101]管理费用-New'!W144</f>
        <v>0</v>
      </c>
      <c r="V407" s="201">
        <f>SUM(P407:U407)</f>
        <v>0</v>
      </c>
      <c r="W407" s="200">
        <f>O407+V407</f>
        <v>0</v>
      </c>
      <c r="X407" s="586">
        <f t="shared" si="221"/>
        <v>0</v>
      </c>
      <c r="Y407" s="95"/>
      <c r="Z407" s="95"/>
      <c r="AA407" s="200">
        <f>Y407+Z407</f>
        <v>0</v>
      </c>
      <c r="AB407" s="586">
        <f t="shared" si="222"/>
        <v>0</v>
      </c>
      <c r="AC407" s="95"/>
      <c r="AD407" s="95"/>
      <c r="AE407" s="200">
        <f>AC407+AD407</f>
        <v>0</v>
      </c>
      <c r="AF407" s="586">
        <f t="shared" si="238"/>
        <v>0</v>
      </c>
    </row>
    <row r="408" spans="1:32" ht="12" customHeight="1" outlineLevel="1">
      <c r="B408" s="147" t="s">
        <v>991</v>
      </c>
      <c r="C408" s="147" t="s">
        <v>1723</v>
      </c>
      <c r="D408" s="198">
        <f>SUM(D409:D411)</f>
        <v>0</v>
      </c>
      <c r="E408" s="198">
        <f t="shared" ref="E408:W408" si="245">SUM(E409:E411)</f>
        <v>0</v>
      </c>
      <c r="F408" s="198">
        <f t="shared" si="245"/>
        <v>0</v>
      </c>
      <c r="G408" s="198">
        <f t="shared" si="245"/>
        <v>0</v>
      </c>
      <c r="H408" s="198">
        <f t="shared" si="245"/>
        <v>0</v>
      </c>
      <c r="I408" s="198">
        <f t="shared" si="245"/>
        <v>0</v>
      </c>
      <c r="J408" s="198">
        <f t="shared" si="245"/>
        <v>0</v>
      </c>
      <c r="K408" s="198">
        <f t="shared" si="245"/>
        <v>0</v>
      </c>
      <c r="L408" s="198">
        <f t="shared" si="245"/>
        <v>0</v>
      </c>
      <c r="M408" s="198">
        <f t="shared" si="245"/>
        <v>0</v>
      </c>
      <c r="N408" s="198">
        <f t="shared" si="245"/>
        <v>0</v>
      </c>
      <c r="O408" s="198">
        <f t="shared" si="245"/>
        <v>0</v>
      </c>
      <c r="P408" s="198">
        <f t="shared" si="245"/>
        <v>0</v>
      </c>
      <c r="Q408" s="198">
        <f t="shared" si="245"/>
        <v>0</v>
      </c>
      <c r="R408" s="198">
        <f t="shared" si="245"/>
        <v>0</v>
      </c>
      <c r="S408" s="198">
        <f t="shared" si="245"/>
        <v>0</v>
      </c>
      <c r="T408" s="198">
        <f t="shared" si="245"/>
        <v>0</v>
      </c>
      <c r="U408" s="198">
        <f t="shared" si="245"/>
        <v>0</v>
      </c>
      <c r="V408" s="198">
        <f t="shared" si="245"/>
        <v>0</v>
      </c>
      <c r="W408" s="198">
        <f t="shared" si="245"/>
        <v>0</v>
      </c>
      <c r="X408" s="585">
        <f t="shared" si="221"/>
        <v>0</v>
      </c>
      <c r="Y408" s="198">
        <f>SUM(Y409:Y411)</f>
        <v>0</v>
      </c>
      <c r="Z408" s="198">
        <f>SUM(Z409:Z411)</f>
        <v>0</v>
      </c>
      <c r="AA408" s="198">
        <f>SUM(AA409:AA411)</f>
        <v>0</v>
      </c>
      <c r="AB408" s="585">
        <f t="shared" si="222"/>
        <v>0</v>
      </c>
      <c r="AC408" s="198">
        <f>SUM(AC409:AC411)</f>
        <v>0</v>
      </c>
      <c r="AD408" s="198">
        <f>SUM(AD409:AD411)</f>
        <v>0</v>
      </c>
      <c r="AE408" s="198">
        <f>SUM(AE409:AE411)</f>
        <v>0</v>
      </c>
      <c r="AF408" s="585">
        <f t="shared" si="238"/>
        <v>0</v>
      </c>
    </row>
    <row r="409" spans="1:32" ht="13.5" customHeight="1" outlineLevel="2">
      <c r="A409" s="177"/>
      <c r="B409" s="145"/>
      <c r="C409" s="146" t="s">
        <v>741</v>
      </c>
      <c r="D409" s="95">
        <f>'[101]管理费用-New'!F146</f>
        <v>0</v>
      </c>
      <c r="E409" s="95">
        <f>'[101]管理费用-New'!G146</f>
        <v>0</v>
      </c>
      <c r="F409" s="95">
        <f>'[101]管理费用-New'!H146</f>
        <v>0</v>
      </c>
      <c r="G409" s="95">
        <f>'[101]管理费用-New'!I146</f>
        <v>0</v>
      </c>
      <c r="H409" s="198">
        <f>SUM(D409:G409)</f>
        <v>0</v>
      </c>
      <c r="I409" s="95">
        <f>'[101]管理费用-New'!K146</f>
        <v>0</v>
      </c>
      <c r="J409" s="95">
        <f>'[101]管理费用-New'!L146</f>
        <v>0</v>
      </c>
      <c r="K409" s="95">
        <f>'[101]管理费用-New'!M146</f>
        <v>0</v>
      </c>
      <c r="L409" s="95">
        <f>'[101]管理费用-New'!N146</f>
        <v>0</v>
      </c>
      <c r="M409" s="95">
        <f>'[101]管理费用-New'!O146</f>
        <v>0</v>
      </c>
      <c r="N409" s="95">
        <f>'[101]管理费用-New'!P146</f>
        <v>0</v>
      </c>
      <c r="O409" s="202">
        <f>SUM(I409:N409)</f>
        <v>0</v>
      </c>
      <c r="P409" s="95">
        <f>'[101]管理费用-New'!R146</f>
        <v>0</v>
      </c>
      <c r="Q409" s="95">
        <f>'[101]管理费用-New'!S146</f>
        <v>0</v>
      </c>
      <c r="R409" s="95">
        <f>'[101]管理费用-New'!T146</f>
        <v>0</v>
      </c>
      <c r="S409" s="95">
        <f>'[101]管理费用-New'!U146</f>
        <v>0</v>
      </c>
      <c r="T409" s="95">
        <f>'[101]管理费用-New'!V146</f>
        <v>0</v>
      </c>
      <c r="U409" s="95">
        <f>'[101]管理费用-New'!W146</f>
        <v>0</v>
      </c>
      <c r="V409" s="201">
        <f>SUM(P409:U409)</f>
        <v>0</v>
      </c>
      <c r="W409" s="200">
        <f>O409+V409</f>
        <v>0</v>
      </c>
      <c r="X409" s="586">
        <f t="shared" si="221"/>
        <v>0</v>
      </c>
      <c r="Y409" s="95"/>
      <c r="Z409" s="95"/>
      <c r="AA409" s="200">
        <f>Y409+Z409</f>
        <v>0</v>
      </c>
      <c r="AB409" s="586">
        <f t="shared" si="222"/>
        <v>0</v>
      </c>
      <c r="AC409" s="95"/>
      <c r="AD409" s="95"/>
      <c r="AE409" s="200">
        <f>AC409+AD409</f>
        <v>0</v>
      </c>
      <c r="AF409" s="586">
        <f t="shared" si="238"/>
        <v>0</v>
      </c>
    </row>
    <row r="410" spans="1:32" ht="13.5" customHeight="1" outlineLevel="2">
      <c r="A410" s="177"/>
      <c r="B410" s="145"/>
      <c r="C410" s="146" t="s">
        <v>1724</v>
      </c>
      <c r="D410" s="95">
        <f>'[101]管理费用-New'!F147</f>
        <v>0</v>
      </c>
      <c r="E410" s="95">
        <f>'[101]管理费用-New'!G147</f>
        <v>0</v>
      </c>
      <c r="F410" s="95">
        <f>'[101]管理费用-New'!H147</f>
        <v>0</v>
      </c>
      <c r="G410" s="95">
        <f>'[101]管理费用-New'!I147</f>
        <v>0</v>
      </c>
      <c r="H410" s="198">
        <f>SUM(D410:G410)</f>
        <v>0</v>
      </c>
      <c r="I410" s="95">
        <f>'[101]管理费用-New'!K147</f>
        <v>0</v>
      </c>
      <c r="J410" s="95">
        <f>'[101]管理费用-New'!L147</f>
        <v>0</v>
      </c>
      <c r="K410" s="95">
        <f>'[101]管理费用-New'!M147</f>
        <v>0</v>
      </c>
      <c r="L410" s="95">
        <f>'[101]管理费用-New'!N147</f>
        <v>0</v>
      </c>
      <c r="M410" s="95">
        <f>'[101]管理费用-New'!O147</f>
        <v>0</v>
      </c>
      <c r="N410" s="95">
        <f>'[101]管理费用-New'!P147</f>
        <v>0</v>
      </c>
      <c r="O410" s="202">
        <f>SUM(I410:N410)</f>
        <v>0</v>
      </c>
      <c r="P410" s="95">
        <f>'[101]管理费用-New'!R147</f>
        <v>0</v>
      </c>
      <c r="Q410" s="95">
        <f>'[101]管理费用-New'!S147</f>
        <v>0</v>
      </c>
      <c r="R410" s="95">
        <f>'[101]管理费用-New'!T147</f>
        <v>0</v>
      </c>
      <c r="S410" s="95">
        <f>'[101]管理费用-New'!U147</f>
        <v>0</v>
      </c>
      <c r="T410" s="95">
        <f>'[101]管理费用-New'!V147</f>
        <v>0</v>
      </c>
      <c r="U410" s="95">
        <f>'[101]管理费用-New'!W147</f>
        <v>0</v>
      </c>
      <c r="V410" s="201">
        <f>SUM(P410:U410)</f>
        <v>0</v>
      </c>
      <c r="W410" s="200">
        <f>O410+V410</f>
        <v>0</v>
      </c>
      <c r="X410" s="586">
        <f t="shared" si="221"/>
        <v>0</v>
      </c>
      <c r="Y410" s="95"/>
      <c r="Z410" s="95"/>
      <c r="AA410" s="200">
        <f>Y410+Z410</f>
        <v>0</v>
      </c>
      <c r="AB410" s="586">
        <f t="shared" si="222"/>
        <v>0</v>
      </c>
      <c r="AC410" s="95"/>
      <c r="AD410" s="95"/>
      <c r="AE410" s="200">
        <f>AC410+AD410</f>
        <v>0</v>
      </c>
      <c r="AF410" s="586">
        <f t="shared" si="238"/>
        <v>0</v>
      </c>
    </row>
    <row r="411" spans="1:32" ht="13.5" customHeight="1" outlineLevel="2">
      <c r="B411" s="145"/>
      <c r="C411" s="146" t="s">
        <v>1700</v>
      </c>
      <c r="D411" s="95">
        <f>'[101]管理费用-New'!F148</f>
        <v>0</v>
      </c>
      <c r="E411" s="95">
        <f>'[101]管理费用-New'!G148</f>
        <v>0</v>
      </c>
      <c r="F411" s="95">
        <f>'[101]管理费用-New'!H148</f>
        <v>0</v>
      </c>
      <c r="G411" s="95">
        <f>'[101]管理费用-New'!I148</f>
        <v>0</v>
      </c>
      <c r="H411" s="198">
        <f>SUM(D411:G411)</f>
        <v>0</v>
      </c>
      <c r="I411" s="95">
        <f>'[101]管理费用-New'!K148</f>
        <v>0</v>
      </c>
      <c r="J411" s="95">
        <f>'[101]管理费用-New'!L148</f>
        <v>0</v>
      </c>
      <c r="K411" s="95">
        <f>'[101]管理费用-New'!M148</f>
        <v>0</v>
      </c>
      <c r="L411" s="95">
        <f>'[101]管理费用-New'!N148</f>
        <v>0</v>
      </c>
      <c r="M411" s="95">
        <f>'[101]管理费用-New'!O148</f>
        <v>0</v>
      </c>
      <c r="N411" s="95">
        <f>'[101]管理费用-New'!P148</f>
        <v>0</v>
      </c>
      <c r="O411" s="202">
        <f>SUM(I411:N411)</f>
        <v>0</v>
      </c>
      <c r="P411" s="95">
        <f>'[101]管理费用-New'!R148</f>
        <v>0</v>
      </c>
      <c r="Q411" s="95">
        <f>'[101]管理费用-New'!S148</f>
        <v>0</v>
      </c>
      <c r="R411" s="95">
        <f>'[101]管理费用-New'!T148</f>
        <v>0</v>
      </c>
      <c r="S411" s="95">
        <f>'[101]管理费用-New'!U148</f>
        <v>0</v>
      </c>
      <c r="T411" s="95">
        <f>'[101]管理费用-New'!V148</f>
        <v>0</v>
      </c>
      <c r="U411" s="95">
        <f>'[101]管理费用-New'!W148</f>
        <v>0</v>
      </c>
      <c r="V411" s="201">
        <f>SUM(P411:U411)</f>
        <v>0</v>
      </c>
      <c r="W411" s="200">
        <f>O411+V411</f>
        <v>0</v>
      </c>
      <c r="X411" s="586">
        <f t="shared" si="221"/>
        <v>0</v>
      </c>
      <c r="Y411" s="95"/>
      <c r="Z411" s="95"/>
      <c r="AA411" s="200">
        <f>Y411+Z411</f>
        <v>0</v>
      </c>
      <c r="AB411" s="586">
        <f t="shared" si="222"/>
        <v>0</v>
      </c>
      <c r="AC411" s="95"/>
      <c r="AD411" s="95"/>
      <c r="AE411" s="200">
        <f>AC411+AD411</f>
        <v>0</v>
      </c>
      <c r="AF411" s="586">
        <f t="shared" si="238"/>
        <v>0</v>
      </c>
    </row>
    <row r="412" spans="1:32" ht="13.5" customHeight="1" outlineLevel="2">
      <c r="B412" s="147" t="s">
        <v>1498</v>
      </c>
      <c r="C412" s="542" t="s">
        <v>1485</v>
      </c>
      <c r="D412" s="198">
        <f>SUM(D413:D415)</f>
        <v>0</v>
      </c>
      <c r="E412" s="198">
        <f t="shared" ref="E412:W412" si="246">SUM(E413:E415)</f>
        <v>0</v>
      </c>
      <c r="F412" s="198">
        <f t="shared" si="246"/>
        <v>0</v>
      </c>
      <c r="G412" s="198">
        <f t="shared" si="246"/>
        <v>0</v>
      </c>
      <c r="H412" s="198">
        <f t="shared" si="246"/>
        <v>0</v>
      </c>
      <c r="I412" s="198">
        <f t="shared" si="246"/>
        <v>0</v>
      </c>
      <c r="J412" s="198">
        <f t="shared" si="246"/>
        <v>0</v>
      </c>
      <c r="K412" s="198">
        <f t="shared" si="246"/>
        <v>0</v>
      </c>
      <c r="L412" s="198">
        <f t="shared" si="246"/>
        <v>0</v>
      </c>
      <c r="M412" s="198">
        <f t="shared" si="246"/>
        <v>0</v>
      </c>
      <c r="N412" s="198">
        <f t="shared" si="246"/>
        <v>0</v>
      </c>
      <c r="O412" s="198">
        <f t="shared" si="246"/>
        <v>0</v>
      </c>
      <c r="P412" s="198">
        <f t="shared" si="246"/>
        <v>0</v>
      </c>
      <c r="Q412" s="198">
        <f t="shared" si="246"/>
        <v>0</v>
      </c>
      <c r="R412" s="198">
        <f t="shared" si="246"/>
        <v>0</v>
      </c>
      <c r="S412" s="198">
        <f t="shared" si="246"/>
        <v>0</v>
      </c>
      <c r="T412" s="198">
        <f t="shared" si="246"/>
        <v>0</v>
      </c>
      <c r="U412" s="198">
        <f t="shared" si="246"/>
        <v>0</v>
      </c>
      <c r="V412" s="198">
        <f t="shared" si="246"/>
        <v>0</v>
      </c>
      <c r="W412" s="198">
        <f t="shared" si="246"/>
        <v>0</v>
      </c>
      <c r="X412" s="585">
        <f t="shared" si="221"/>
        <v>0</v>
      </c>
      <c r="Y412" s="198">
        <f>SUM(Y413:Y415)</f>
        <v>0</v>
      </c>
      <c r="Z412" s="198">
        <f>SUM(Z413:Z415)</f>
        <v>0</v>
      </c>
      <c r="AA412" s="198">
        <f>SUM(AA413:AA415)</f>
        <v>0</v>
      </c>
      <c r="AB412" s="585">
        <f t="shared" si="222"/>
        <v>0</v>
      </c>
      <c r="AC412" s="198">
        <f>SUM(AC413:AC415)</f>
        <v>0</v>
      </c>
      <c r="AD412" s="198">
        <f>SUM(AD413:AD415)</f>
        <v>0</v>
      </c>
      <c r="AE412" s="198">
        <f>SUM(AE413:AE415)</f>
        <v>0</v>
      </c>
      <c r="AF412" s="585">
        <f t="shared" si="238"/>
        <v>0</v>
      </c>
    </row>
    <row r="413" spans="1:32" ht="13.5" customHeight="1" outlineLevel="2">
      <c r="B413" s="145"/>
      <c r="C413" s="248" t="s">
        <v>1494</v>
      </c>
      <c r="D413" s="95">
        <f>'[101]管理费用-New'!F150</f>
        <v>0</v>
      </c>
      <c r="E413" s="95">
        <f>'[101]管理费用-New'!G150</f>
        <v>0</v>
      </c>
      <c r="F413" s="95">
        <f>'[101]管理费用-New'!H150</f>
        <v>0</v>
      </c>
      <c r="G413" s="95">
        <f>'[101]管理费用-New'!I150</f>
        <v>0</v>
      </c>
      <c r="H413" s="198">
        <f>SUM(D413:G413)</f>
        <v>0</v>
      </c>
      <c r="I413" s="95">
        <f>'[101]管理费用-New'!K150</f>
        <v>0</v>
      </c>
      <c r="J413" s="95">
        <f>'[101]管理费用-New'!L150</f>
        <v>0</v>
      </c>
      <c r="K413" s="95">
        <f>'[101]管理费用-New'!M150</f>
        <v>0</v>
      </c>
      <c r="L413" s="95">
        <f>'[101]管理费用-New'!N150</f>
        <v>0</v>
      </c>
      <c r="M413" s="95">
        <f>'[101]管理费用-New'!O150</f>
        <v>0</v>
      </c>
      <c r="N413" s="95">
        <f>'[101]管理费用-New'!P150</f>
        <v>0</v>
      </c>
      <c r="O413" s="202">
        <f>SUM(I413:N413)</f>
        <v>0</v>
      </c>
      <c r="P413" s="95">
        <f>'[101]管理费用-New'!R150</f>
        <v>0</v>
      </c>
      <c r="Q413" s="95">
        <f>'[101]管理费用-New'!S150</f>
        <v>0</v>
      </c>
      <c r="R413" s="95">
        <f>'[101]管理费用-New'!T150</f>
        <v>0</v>
      </c>
      <c r="S413" s="95">
        <f>'[101]管理费用-New'!U150</f>
        <v>0</v>
      </c>
      <c r="T413" s="95">
        <f>'[101]管理费用-New'!V150</f>
        <v>0</v>
      </c>
      <c r="U413" s="95">
        <f>'[101]管理费用-New'!W150</f>
        <v>0</v>
      </c>
      <c r="V413" s="201">
        <f>SUM(P413:U413)</f>
        <v>0</v>
      </c>
      <c r="W413" s="200">
        <f>O413+V413</f>
        <v>0</v>
      </c>
      <c r="X413" s="586">
        <f t="shared" si="221"/>
        <v>0</v>
      </c>
      <c r="Y413" s="95"/>
      <c r="Z413" s="95"/>
      <c r="AA413" s="200">
        <f>Y413+Z413</f>
        <v>0</v>
      </c>
      <c r="AB413" s="586">
        <f t="shared" si="222"/>
        <v>0</v>
      </c>
      <c r="AC413" s="95"/>
      <c r="AD413" s="95"/>
      <c r="AE413" s="200">
        <f>AC413+AD413</f>
        <v>0</v>
      </c>
      <c r="AF413" s="586">
        <f t="shared" si="238"/>
        <v>0</v>
      </c>
    </row>
    <row r="414" spans="1:32" ht="13.5" customHeight="1" outlineLevel="2">
      <c r="B414" s="145"/>
      <c r="C414" s="248" t="s">
        <v>1725</v>
      </c>
      <c r="D414" s="95">
        <f>'[101]管理费用-New'!F151</f>
        <v>0</v>
      </c>
      <c r="E414" s="95">
        <f>'[101]管理费用-New'!G151</f>
        <v>0</v>
      </c>
      <c r="F414" s="95">
        <f>'[101]管理费用-New'!H151</f>
        <v>0</v>
      </c>
      <c r="G414" s="95">
        <f>'[101]管理费用-New'!I151</f>
        <v>0</v>
      </c>
      <c r="H414" s="198">
        <f>SUM(D414:G414)</f>
        <v>0</v>
      </c>
      <c r="I414" s="95">
        <f>'[101]管理费用-New'!K151</f>
        <v>0</v>
      </c>
      <c r="J414" s="95">
        <f>'[101]管理费用-New'!L151</f>
        <v>0</v>
      </c>
      <c r="K414" s="95">
        <f>'[101]管理费用-New'!M151</f>
        <v>0</v>
      </c>
      <c r="L414" s="95">
        <f>'[101]管理费用-New'!N151</f>
        <v>0</v>
      </c>
      <c r="M414" s="95">
        <f>'[101]管理费用-New'!O151</f>
        <v>0</v>
      </c>
      <c r="N414" s="95">
        <f>'[101]管理费用-New'!P151</f>
        <v>0</v>
      </c>
      <c r="O414" s="202">
        <f>SUM(I414:N414)</f>
        <v>0</v>
      </c>
      <c r="P414" s="95">
        <f>'[101]管理费用-New'!R151</f>
        <v>0</v>
      </c>
      <c r="Q414" s="95">
        <f>'[101]管理费用-New'!S151</f>
        <v>0</v>
      </c>
      <c r="R414" s="95">
        <f>'[101]管理费用-New'!T151</f>
        <v>0</v>
      </c>
      <c r="S414" s="95">
        <f>'[101]管理费用-New'!U151</f>
        <v>0</v>
      </c>
      <c r="T414" s="95">
        <f>'[101]管理费用-New'!V151</f>
        <v>0</v>
      </c>
      <c r="U414" s="95">
        <f>'[101]管理费用-New'!W151</f>
        <v>0</v>
      </c>
      <c r="V414" s="201">
        <f>SUM(P414:U414)</f>
        <v>0</v>
      </c>
      <c r="W414" s="200">
        <f>O414+V414</f>
        <v>0</v>
      </c>
      <c r="X414" s="586">
        <f t="shared" si="221"/>
        <v>0</v>
      </c>
      <c r="Y414" s="95"/>
      <c r="Z414" s="95"/>
      <c r="AA414" s="200">
        <f>Y414+Z414</f>
        <v>0</v>
      </c>
      <c r="AB414" s="586">
        <f t="shared" si="222"/>
        <v>0</v>
      </c>
      <c r="AC414" s="95"/>
      <c r="AD414" s="95"/>
      <c r="AE414" s="200">
        <f>AC414+AD414</f>
        <v>0</v>
      </c>
      <c r="AF414" s="586">
        <f t="shared" si="238"/>
        <v>0</v>
      </c>
    </row>
    <row r="415" spans="1:32" ht="13.5" customHeight="1" outlineLevel="2">
      <c r="B415" s="145"/>
      <c r="C415" s="248" t="s">
        <v>1700</v>
      </c>
      <c r="D415" s="95">
        <f>'[101]管理费用-New'!F152</f>
        <v>0</v>
      </c>
      <c r="E415" s="95">
        <f>'[101]管理费用-New'!G152</f>
        <v>0</v>
      </c>
      <c r="F415" s="95">
        <f>'[101]管理费用-New'!H152</f>
        <v>0</v>
      </c>
      <c r="G415" s="95">
        <f>'[101]管理费用-New'!I152</f>
        <v>0</v>
      </c>
      <c r="H415" s="198">
        <f>SUM(D415:G415)</f>
        <v>0</v>
      </c>
      <c r="I415" s="95">
        <f>'[101]管理费用-New'!K152</f>
        <v>0</v>
      </c>
      <c r="J415" s="95">
        <f>'[101]管理费用-New'!L152</f>
        <v>0</v>
      </c>
      <c r="K415" s="95">
        <f>'[101]管理费用-New'!M152</f>
        <v>0</v>
      </c>
      <c r="L415" s="95">
        <f>'[101]管理费用-New'!N152</f>
        <v>0</v>
      </c>
      <c r="M415" s="95">
        <f>'[101]管理费用-New'!O152</f>
        <v>0</v>
      </c>
      <c r="N415" s="95">
        <f>'[101]管理费用-New'!P152</f>
        <v>0</v>
      </c>
      <c r="O415" s="202">
        <f>SUM(I415:N415)</f>
        <v>0</v>
      </c>
      <c r="P415" s="95">
        <f>'[101]管理费用-New'!R152</f>
        <v>0</v>
      </c>
      <c r="Q415" s="95">
        <f>'[101]管理费用-New'!S152</f>
        <v>0</v>
      </c>
      <c r="R415" s="95">
        <f>'[101]管理费用-New'!T152</f>
        <v>0</v>
      </c>
      <c r="S415" s="95">
        <f>'[101]管理费用-New'!U152</f>
        <v>0</v>
      </c>
      <c r="T415" s="95">
        <f>'[101]管理费用-New'!V152</f>
        <v>0</v>
      </c>
      <c r="U415" s="95">
        <f>'[101]管理费用-New'!W152</f>
        <v>0</v>
      </c>
      <c r="V415" s="201">
        <f>SUM(P415:U415)</f>
        <v>0</v>
      </c>
      <c r="W415" s="200">
        <f>O415+V415</f>
        <v>0</v>
      </c>
      <c r="X415" s="586">
        <f t="shared" si="221"/>
        <v>0</v>
      </c>
      <c r="Y415" s="95"/>
      <c r="Z415" s="95"/>
      <c r="AA415" s="200">
        <f>Y415+Z415</f>
        <v>0</v>
      </c>
      <c r="AB415" s="586">
        <f t="shared" si="222"/>
        <v>0</v>
      </c>
      <c r="AC415" s="95"/>
      <c r="AD415" s="95"/>
      <c r="AE415" s="200">
        <f>AC415+AD415</f>
        <v>0</v>
      </c>
      <c r="AF415" s="586">
        <f t="shared" si="238"/>
        <v>0</v>
      </c>
    </row>
    <row r="416" spans="1:32" outlineLevel="1">
      <c r="B416" s="142" t="s">
        <v>990</v>
      </c>
      <c r="C416" s="143"/>
      <c r="D416" s="198" t="e">
        <f t="shared" ref="D416:W416" si="247">D354+D371+D393+D397+D402+D408+D412</f>
        <v>#REF!</v>
      </c>
      <c r="E416" s="198" t="e">
        <f t="shared" si="247"/>
        <v>#REF!</v>
      </c>
      <c r="F416" s="198" t="e">
        <f t="shared" si="247"/>
        <v>#REF!</v>
      </c>
      <c r="G416" s="198" t="e">
        <f t="shared" si="247"/>
        <v>#REF!</v>
      </c>
      <c r="H416" s="198" t="e">
        <f t="shared" si="247"/>
        <v>#REF!</v>
      </c>
      <c r="I416" s="198">
        <f t="shared" si="247"/>
        <v>896.4256619902477</v>
      </c>
      <c r="J416" s="198">
        <f t="shared" si="247"/>
        <v>909.38403264954707</v>
      </c>
      <c r="K416" s="198">
        <f t="shared" si="247"/>
        <v>892.32668233217885</v>
      </c>
      <c r="L416" s="198">
        <f t="shared" si="247"/>
        <v>900.67122886922493</v>
      </c>
      <c r="M416" s="198">
        <f t="shared" si="247"/>
        <v>936.33601927185271</v>
      </c>
      <c r="N416" s="198">
        <f t="shared" si="247"/>
        <v>940.91265473754049</v>
      </c>
      <c r="O416" s="198">
        <f t="shared" si="247"/>
        <v>5476.0562798505925</v>
      </c>
      <c r="P416" s="198">
        <f t="shared" si="247"/>
        <v>941.3741838980136</v>
      </c>
      <c r="Q416" s="198">
        <f t="shared" si="247"/>
        <v>938.76063783054667</v>
      </c>
      <c r="R416" s="198">
        <f t="shared" si="247"/>
        <v>932.5567069774296</v>
      </c>
      <c r="S416" s="198">
        <f t="shared" si="247"/>
        <v>943.76283946613785</v>
      </c>
      <c r="T416" s="198">
        <f t="shared" si="247"/>
        <v>930.87652571438116</v>
      </c>
      <c r="U416" s="198">
        <f t="shared" si="247"/>
        <v>934.74613593303684</v>
      </c>
      <c r="V416" s="198">
        <f t="shared" si="247"/>
        <v>5622.0770298195466</v>
      </c>
      <c r="W416" s="198">
        <f t="shared" si="247"/>
        <v>11098.133309670138</v>
      </c>
      <c r="X416" s="585" t="e">
        <f t="shared" si="221"/>
        <v>#REF!</v>
      </c>
      <c r="Y416" s="198" t="e">
        <f>Y354+Y371+Y393+Y397+Y402+Y408+Y412</f>
        <v>#REF!</v>
      </c>
      <c r="Z416" s="198" t="e">
        <f>Z354+Z371+Z393+Z397+Z402+Z408+Z412</f>
        <v>#REF!</v>
      </c>
      <c r="AA416" s="198" t="e">
        <f>AA354+AA371+AA393+AA397+AA402+AA408+AA412</f>
        <v>#REF!</v>
      </c>
      <c r="AB416" s="585" t="e">
        <f t="shared" si="222"/>
        <v>#REF!</v>
      </c>
      <c r="AC416" s="198" t="e">
        <f>AC354+AC371+AC393+AC397+AC402+AC408+AC412</f>
        <v>#REF!</v>
      </c>
      <c r="AD416" s="198" t="e">
        <f>AD354+AD371+AD393+AD397+AD402+AD408+AD412</f>
        <v>#REF!</v>
      </c>
      <c r="AE416" s="198" t="e">
        <f>AE354+AE371+AE393+AE397+AE402+AE408+AE412</f>
        <v>#REF!</v>
      </c>
      <c r="AF416" s="585" t="e">
        <f>IF(AA416=0,0,AE416/AA416-1)</f>
        <v>#REF!</v>
      </c>
    </row>
    <row r="417" spans="2:33" outlineLevel="1">
      <c r="B417" s="145" t="s">
        <v>1274</v>
      </c>
      <c r="C417" s="368" t="s">
        <v>1726</v>
      </c>
      <c r="D417" s="202" t="e">
        <f>D372+D373+D374+D378++D380+D381+D382+D384+D385+D395</f>
        <v>#REF!</v>
      </c>
      <c r="E417" s="202" t="e">
        <f t="shared" ref="E417:W417" si="248">E372+E373+E374+E378++E380+E381+E382+E384+E385+E395</f>
        <v>#REF!</v>
      </c>
      <c r="F417" s="202" t="e">
        <f t="shared" si="248"/>
        <v>#REF!</v>
      </c>
      <c r="G417" s="202" t="e">
        <f t="shared" si="248"/>
        <v>#REF!</v>
      </c>
      <c r="H417" s="198" t="e">
        <f t="shared" si="248"/>
        <v>#REF!</v>
      </c>
      <c r="I417" s="202">
        <f t="shared" si="248"/>
        <v>11.692508639281405</v>
      </c>
      <c r="J417" s="202">
        <f t="shared" si="248"/>
        <v>11.969402399094196</v>
      </c>
      <c r="K417" s="202">
        <f t="shared" si="248"/>
        <v>12.315784009808525</v>
      </c>
      <c r="L417" s="202">
        <f t="shared" si="248"/>
        <v>13.113387378656101</v>
      </c>
      <c r="M417" s="202">
        <f t="shared" si="248"/>
        <v>10.331007581516133</v>
      </c>
      <c r="N417" s="202">
        <f t="shared" si="248"/>
        <v>12.897344943290383</v>
      </c>
      <c r="O417" s="198">
        <f t="shared" si="248"/>
        <v>72.319434951646741</v>
      </c>
      <c r="P417" s="202">
        <f t="shared" si="248"/>
        <v>10.684110985891257</v>
      </c>
      <c r="Q417" s="202">
        <f t="shared" si="248"/>
        <v>9.616369804914342</v>
      </c>
      <c r="R417" s="202">
        <f t="shared" si="248"/>
        <v>10.315561854007584</v>
      </c>
      <c r="S417" s="202">
        <f t="shared" si="248"/>
        <v>10.303234617310617</v>
      </c>
      <c r="T417" s="202">
        <f t="shared" si="248"/>
        <v>10.218799144518869</v>
      </c>
      <c r="U417" s="202">
        <f t="shared" si="248"/>
        <v>9.6506372118874033</v>
      </c>
      <c r="V417" s="198">
        <f t="shared" si="248"/>
        <v>60.788713618530068</v>
      </c>
      <c r="W417" s="198">
        <f t="shared" si="248"/>
        <v>133.10814857017681</v>
      </c>
      <c r="X417" s="585" t="e">
        <f t="shared" si="221"/>
        <v>#REF!</v>
      </c>
      <c r="Y417" s="202" t="e">
        <f>Y372+Y373+Y374+Y378++Y380+Y381+Y382+Y384+Y385+Y395</f>
        <v>#REF!</v>
      </c>
      <c r="Z417" s="202" t="e">
        <f>Z372+Z373+Z374+Z378++Z380+Z381+Z382+Z384+Z385+Z395</f>
        <v>#REF!</v>
      </c>
      <c r="AA417" s="198" t="e">
        <f>AA372+AA373+AA374+AA378++AA380+AA381+AA382+AA384+AA385+AA395</f>
        <v>#REF!</v>
      </c>
      <c r="AB417" s="585" t="e">
        <f t="shared" si="222"/>
        <v>#REF!</v>
      </c>
      <c r="AC417" s="202" t="e">
        <f>AC372+AC373+AC374+AC378++AC380+AC381+AC382+AC384+AC385+AC395</f>
        <v>#REF!</v>
      </c>
      <c r="AD417" s="202" t="e">
        <f>AD372+AD373+AD374+AD378++AD380+AD381+AD382+AD384+AD385+AD395</f>
        <v>#REF!</v>
      </c>
      <c r="AE417" s="198" t="e">
        <f>AE372+AE373+AE374+AE378++AE380+AE381+AE382+AE384+AE385+AE395</f>
        <v>#REF!</v>
      </c>
      <c r="AF417" s="585" t="e">
        <f>IF(AA417=0,0,AE417/AA417-1)</f>
        <v>#REF!</v>
      </c>
    </row>
    <row r="418" spans="2:33" outlineLevel="1">
      <c r="C418" s="152"/>
      <c r="V418" s="725">
        <f>V393+V398+V403</f>
        <v>4284.5148381592317</v>
      </c>
      <c r="W418" s="725">
        <f>W393+W398+W403</f>
        <v>8409.0296763184633</v>
      </c>
    </row>
    <row r="419" spans="2:33" outlineLevel="1">
      <c r="B419" s="148" t="s">
        <v>979</v>
      </c>
      <c r="W419" s="725">
        <f>W416-W418</f>
        <v>2689.1036333516749</v>
      </c>
      <c r="X419" s="136"/>
      <c r="Y419" s="136"/>
      <c r="Z419" s="136"/>
      <c r="AB419" s="136"/>
      <c r="AC419" s="136"/>
      <c r="AD419" s="136"/>
      <c r="AF419" s="136"/>
    </row>
    <row r="420" spans="2:33" ht="13.5" customHeight="1" outlineLevel="1">
      <c r="B420" s="149" t="s">
        <v>1169</v>
      </c>
      <c r="X420" s="136"/>
      <c r="Y420" s="136"/>
      <c r="Z420" s="136"/>
      <c r="AB420" s="136"/>
      <c r="AC420" s="136"/>
      <c r="AD420" s="136"/>
      <c r="AF420" s="136"/>
    </row>
    <row r="421" spans="2:33" ht="13.5" customHeight="1" outlineLevel="1">
      <c r="X421" s="136"/>
      <c r="Y421" s="136"/>
      <c r="Z421" s="136"/>
      <c r="AB421" s="136"/>
      <c r="AC421" s="136"/>
      <c r="AD421" s="136"/>
      <c r="AF421" s="136"/>
    </row>
    <row r="422" spans="2:33" ht="13.5" customHeight="1" outlineLevel="1">
      <c r="B422" s="780" t="s">
        <v>980</v>
      </c>
      <c r="C422" s="780"/>
      <c r="X422" s="136"/>
      <c r="Y422" s="136"/>
      <c r="Z422" s="136"/>
      <c r="AB422" s="136"/>
      <c r="AC422" s="136"/>
      <c r="AD422" s="136"/>
      <c r="AF422" s="136"/>
    </row>
    <row r="423" spans="2:33" ht="13.5" customHeight="1" outlineLevel="1">
      <c r="B423" s="146" t="s">
        <v>1731</v>
      </c>
      <c r="C423" s="590" t="s">
        <v>1732</v>
      </c>
      <c r="D423" s="95">
        <f>'[101]管理费用-New'!F160</f>
        <v>22.061292999999999</v>
      </c>
      <c r="E423" s="95">
        <f>'[101]管理费用-New'!G160</f>
        <v>1.54</v>
      </c>
      <c r="F423" s="95">
        <f>'[101]管理费用-New'!H160</f>
        <v>1.54</v>
      </c>
      <c r="G423" s="95">
        <f>'[101]管理费用-New'!I160</f>
        <v>1.54</v>
      </c>
      <c r="H423" s="200">
        <f t="shared" ref="H423:H432" si="249">SUM(D423:G423)</f>
        <v>26.681292999999997</v>
      </c>
      <c r="I423" s="95">
        <f>'[101]管理费用-New'!K160</f>
        <v>1.5049999999999999</v>
      </c>
      <c r="J423" s="95">
        <f>'[101]管理费用-New'!L160</f>
        <v>1.5049999999999999</v>
      </c>
      <c r="K423" s="95">
        <f>'[101]管理费用-New'!M160</f>
        <v>1.5049999999999999</v>
      </c>
      <c r="L423" s="95">
        <f>'[101]管理费用-New'!N160</f>
        <v>1.5049999999999999</v>
      </c>
      <c r="M423" s="95">
        <f>'[101]管理费用-New'!O160</f>
        <v>1.5049999999999999</v>
      </c>
      <c r="N423" s="95">
        <f>'[101]管理费用-New'!P160</f>
        <v>1.5049999999999999</v>
      </c>
      <c r="O423" s="201">
        <f t="shared" ref="O423:O432" si="250">SUM(I423:N423)</f>
        <v>9.0299999999999994</v>
      </c>
      <c r="P423" s="95">
        <f>'[101]管理费用-New'!R160</f>
        <v>1.5049999999999999</v>
      </c>
      <c r="Q423" s="95">
        <f>'[101]管理费用-New'!S160</f>
        <v>1.54</v>
      </c>
      <c r="R423" s="95">
        <f>'[101]管理费用-New'!T160</f>
        <v>1.54</v>
      </c>
      <c r="S423" s="95">
        <f>'[101]管理费用-New'!U160</f>
        <v>1.54</v>
      </c>
      <c r="T423" s="95">
        <f>'[101]管理费用-New'!V160</f>
        <v>1.54</v>
      </c>
      <c r="U423" s="95">
        <f>'[101]管理费用-New'!W160</f>
        <v>1.54</v>
      </c>
      <c r="V423" s="201">
        <f t="shared" ref="V423:V432" si="251">SUM(P423:U423)</f>
        <v>9.2050000000000001</v>
      </c>
      <c r="W423" s="200">
        <f t="shared" ref="W423:W432" si="252">O423+V423</f>
        <v>18.234999999999999</v>
      </c>
      <c r="X423" s="586">
        <f t="shared" ref="X423:X432" si="253">IF(H423=0,0,W423/H423-1)</f>
        <v>-0.31656235700421254</v>
      </c>
      <c r="Y423" s="97" t="e">
        <f>$Y$392*AG423</f>
        <v>#REF!</v>
      </c>
      <c r="Z423" s="97" t="e">
        <f>$Z$392*AG423</f>
        <v>#REF!</v>
      </c>
      <c r="AA423" s="198" t="e">
        <f>Z423+Y423</f>
        <v>#REF!</v>
      </c>
      <c r="AB423" s="586" t="e">
        <f t="shared" ref="AB423:AB433" si="254">IF(W423=0,0,AA423/W423-1)</f>
        <v>#REF!</v>
      </c>
      <c r="AC423" s="97" t="e">
        <f>$AC$392*AG423</f>
        <v>#REF!</v>
      </c>
      <c r="AD423" s="97" t="e">
        <f>$AD$392*AG423</f>
        <v>#REF!</v>
      </c>
      <c r="AE423" s="198" t="e">
        <f>AD423+AC423</f>
        <v>#REF!</v>
      </c>
      <c r="AF423" s="586" t="e">
        <f t="shared" ref="AF423:AF433" si="255">IF(AA423=0,0,AE423/AA423-1)</f>
        <v>#REF!</v>
      </c>
      <c r="AG423" s="728">
        <f>W423/$W$392</f>
        <v>0.27183896704601668</v>
      </c>
    </row>
    <row r="424" spans="2:33" ht="13.5" customHeight="1" outlineLevel="1">
      <c r="B424" s="146" t="s">
        <v>1733</v>
      </c>
      <c r="C424" s="590" t="s">
        <v>1734</v>
      </c>
      <c r="D424" s="95">
        <v>0</v>
      </c>
      <c r="E424" s="95">
        <v>0</v>
      </c>
      <c r="F424" s="95">
        <v>0</v>
      </c>
      <c r="G424" s="95">
        <v>0</v>
      </c>
      <c r="H424" s="200">
        <f t="shared" si="249"/>
        <v>0</v>
      </c>
      <c r="I424" s="95">
        <v>0</v>
      </c>
      <c r="J424" s="95">
        <v>0</v>
      </c>
      <c r="K424" s="95">
        <v>0</v>
      </c>
      <c r="L424" s="95">
        <v>0</v>
      </c>
      <c r="M424" s="95">
        <v>0</v>
      </c>
      <c r="N424" s="95">
        <v>0</v>
      </c>
      <c r="O424" s="201">
        <f t="shared" si="250"/>
        <v>0</v>
      </c>
      <c r="P424" s="95">
        <v>0</v>
      </c>
      <c r="Q424" s="95">
        <v>0</v>
      </c>
      <c r="R424" s="95">
        <v>0</v>
      </c>
      <c r="S424" s="95">
        <v>0</v>
      </c>
      <c r="T424" s="95">
        <v>0</v>
      </c>
      <c r="U424" s="95">
        <v>0</v>
      </c>
      <c r="V424" s="201">
        <f t="shared" si="251"/>
        <v>0</v>
      </c>
      <c r="W424" s="200">
        <f t="shared" si="252"/>
        <v>0</v>
      </c>
      <c r="X424" s="586">
        <f t="shared" si="253"/>
        <v>0</v>
      </c>
      <c r="Y424" s="97" t="e">
        <f t="shared" ref="Y424:Y432" si="256">$Y$392*AG424</f>
        <v>#REF!</v>
      </c>
      <c r="Z424" s="97" t="e">
        <f t="shared" ref="Z424:Z432" si="257">$Z$392*AG424</f>
        <v>#REF!</v>
      </c>
      <c r="AA424" s="198" t="e">
        <f t="shared" ref="AA424:AA432" si="258">Z424+Y424</f>
        <v>#REF!</v>
      </c>
      <c r="AB424" s="586">
        <f t="shared" si="254"/>
        <v>0</v>
      </c>
      <c r="AC424" s="97" t="e">
        <f t="shared" ref="AC424:AC432" si="259">$AC$392*AG424</f>
        <v>#REF!</v>
      </c>
      <c r="AD424" s="97" t="e">
        <f t="shared" ref="AD424:AD432" si="260">$AD$392*AG424</f>
        <v>#REF!</v>
      </c>
      <c r="AE424" s="198" t="e">
        <f t="shared" ref="AE424:AE432" si="261">AD424+AC424</f>
        <v>#REF!</v>
      </c>
      <c r="AF424" s="586" t="e">
        <f t="shared" si="255"/>
        <v>#REF!</v>
      </c>
      <c r="AG424" s="728">
        <f t="shared" ref="AG424:AG432" si="262">W424/$W$392</f>
        <v>0</v>
      </c>
    </row>
    <row r="425" spans="2:33" ht="13.5" customHeight="1" outlineLevel="1">
      <c r="B425" s="146" t="s">
        <v>1735</v>
      </c>
      <c r="C425" s="590" t="s">
        <v>1736</v>
      </c>
      <c r="D425" s="95">
        <f>'[101]管理费用-New'!F162</f>
        <v>0</v>
      </c>
      <c r="E425" s="95">
        <f>'[101]管理费用-New'!G162</f>
        <v>0</v>
      </c>
      <c r="F425" s="95">
        <f>'[101]管理费用-New'!H162</f>
        <v>0</v>
      </c>
      <c r="G425" s="95">
        <f>'[101]管理费用-New'!I162</f>
        <v>0</v>
      </c>
      <c r="H425" s="200">
        <f t="shared" si="249"/>
        <v>0</v>
      </c>
      <c r="I425" s="95">
        <f>'[101]管理费用-New'!K162</f>
        <v>0</v>
      </c>
      <c r="J425" s="95">
        <f>'[101]管理费用-New'!L162</f>
        <v>0</v>
      </c>
      <c r="K425" s="95">
        <f>'[101]管理费用-New'!M162</f>
        <v>0</v>
      </c>
      <c r="L425" s="95">
        <f>'[101]管理费用-New'!N162</f>
        <v>0</v>
      </c>
      <c r="M425" s="95">
        <f>'[101]管理费用-New'!O162</f>
        <v>0</v>
      </c>
      <c r="N425" s="95">
        <f>'[101]管理费用-New'!P162</f>
        <v>0</v>
      </c>
      <c r="O425" s="201">
        <f t="shared" si="250"/>
        <v>0</v>
      </c>
      <c r="P425" s="95">
        <f>'[101]管理费用-New'!R162</f>
        <v>0</v>
      </c>
      <c r="Q425" s="95">
        <f>'[101]管理费用-New'!S162</f>
        <v>0</v>
      </c>
      <c r="R425" s="95">
        <f>'[101]管理费用-New'!T162</f>
        <v>0</v>
      </c>
      <c r="S425" s="95">
        <f>'[101]管理费用-New'!U162</f>
        <v>0</v>
      </c>
      <c r="T425" s="95">
        <f>'[101]管理费用-New'!V162</f>
        <v>0</v>
      </c>
      <c r="U425" s="95">
        <f>'[101]管理费用-New'!W162</f>
        <v>0</v>
      </c>
      <c r="V425" s="201">
        <f t="shared" si="251"/>
        <v>0</v>
      </c>
      <c r="W425" s="200">
        <f t="shared" si="252"/>
        <v>0</v>
      </c>
      <c r="X425" s="586">
        <f t="shared" si="253"/>
        <v>0</v>
      </c>
      <c r="Y425" s="97" t="e">
        <f t="shared" si="256"/>
        <v>#REF!</v>
      </c>
      <c r="Z425" s="97" t="e">
        <f t="shared" si="257"/>
        <v>#REF!</v>
      </c>
      <c r="AA425" s="198" t="e">
        <f t="shared" si="258"/>
        <v>#REF!</v>
      </c>
      <c r="AB425" s="586">
        <f t="shared" si="254"/>
        <v>0</v>
      </c>
      <c r="AC425" s="97" t="e">
        <f t="shared" si="259"/>
        <v>#REF!</v>
      </c>
      <c r="AD425" s="97" t="e">
        <f t="shared" si="260"/>
        <v>#REF!</v>
      </c>
      <c r="AE425" s="198" t="e">
        <f t="shared" si="261"/>
        <v>#REF!</v>
      </c>
      <c r="AF425" s="586" t="e">
        <f t="shared" si="255"/>
        <v>#REF!</v>
      </c>
      <c r="AG425" s="728">
        <f t="shared" si="262"/>
        <v>0</v>
      </c>
    </row>
    <row r="426" spans="2:33" ht="13.5" customHeight="1" outlineLevel="1">
      <c r="B426" s="146" t="s">
        <v>1737</v>
      </c>
      <c r="C426" s="591" t="s">
        <v>1738</v>
      </c>
      <c r="D426" s="95">
        <f>'[101]管理费用-New'!F163</f>
        <v>6.7539499999999997</v>
      </c>
      <c r="E426" s="95">
        <f>'[101]管理费用-New'!G163</f>
        <v>0.5315929130289524</v>
      </c>
      <c r="F426" s="95">
        <f>'[101]管理费用-New'!H163</f>
        <v>0.49310213011792647</v>
      </c>
      <c r="G426" s="95">
        <f>'[101]管理费用-New'!I163</f>
        <v>0.47222283497625839</v>
      </c>
      <c r="H426" s="200">
        <f t="shared" si="249"/>
        <v>8.2508678781231382</v>
      </c>
      <c r="I426" s="95">
        <f>'[101]管理费用-New'!K163</f>
        <v>0.81183914331094154</v>
      </c>
      <c r="J426" s="95">
        <f>'[101]管理费用-New'!L163</f>
        <v>0.88008922941912482</v>
      </c>
      <c r="K426" s="95">
        <f>'[101]管理费用-New'!M163</f>
        <v>0.6966081059712147</v>
      </c>
      <c r="L426" s="95">
        <f>'[101]管理费用-New'!N163</f>
        <v>0.76802320659651246</v>
      </c>
      <c r="M426" s="95">
        <f>'[101]管理费用-New'!O163</f>
        <v>0.78748826124171833</v>
      </c>
      <c r="N426" s="95">
        <f>'[101]管理费用-New'!P163</f>
        <v>0.78018351042501566</v>
      </c>
      <c r="O426" s="201">
        <f t="shared" si="250"/>
        <v>4.7242314569645272</v>
      </c>
      <c r="P426" s="95">
        <f>'[101]管理费用-New'!R163</f>
        <v>0.64089165520908642</v>
      </c>
      <c r="Q426" s="95">
        <f>'[101]管理费用-New'!S163</f>
        <v>0.78208936665379036</v>
      </c>
      <c r="R426" s="95">
        <f>'[101]管理费用-New'!T163</f>
        <v>0.53116369576691036</v>
      </c>
      <c r="S426" s="95">
        <f>'[101]管理费用-New'!U163</f>
        <v>0.54307712302448596</v>
      </c>
      <c r="T426" s="95">
        <f>'[101]管理费用-New'!V163</f>
        <v>0.55345648280530868</v>
      </c>
      <c r="U426" s="95">
        <f>'[101]管理费用-New'!W163</f>
        <v>0.46830876417502842</v>
      </c>
      <c r="V426" s="201">
        <f t="shared" si="251"/>
        <v>3.5189870876346103</v>
      </c>
      <c r="W426" s="200">
        <f t="shared" si="252"/>
        <v>8.2432185445991379</v>
      </c>
      <c r="X426" s="586">
        <f t="shared" si="253"/>
        <v>-9.2709441442906382E-4</v>
      </c>
      <c r="Y426" s="97" t="e">
        <f t="shared" si="256"/>
        <v>#REF!</v>
      </c>
      <c r="Z426" s="97" t="e">
        <f t="shared" si="257"/>
        <v>#REF!</v>
      </c>
      <c r="AA426" s="198" t="e">
        <f t="shared" si="258"/>
        <v>#REF!</v>
      </c>
      <c r="AB426" s="586" t="e">
        <f t="shared" si="254"/>
        <v>#REF!</v>
      </c>
      <c r="AC426" s="97" t="e">
        <f t="shared" si="259"/>
        <v>#REF!</v>
      </c>
      <c r="AD426" s="97" t="e">
        <f t="shared" si="260"/>
        <v>#REF!</v>
      </c>
      <c r="AE426" s="198" t="e">
        <f t="shared" si="261"/>
        <v>#REF!</v>
      </c>
      <c r="AF426" s="586" t="e">
        <f t="shared" si="255"/>
        <v>#REF!</v>
      </c>
      <c r="AG426" s="728">
        <f t="shared" si="262"/>
        <v>0.12288609894699198</v>
      </c>
    </row>
    <row r="427" spans="2:33" ht="24" outlineLevel="1">
      <c r="B427" s="592" t="s">
        <v>1739</v>
      </c>
      <c r="C427" s="591" t="s">
        <v>1740</v>
      </c>
      <c r="D427" s="95">
        <f>'[101]管理费用-New'!F164</f>
        <v>8.8999999999999999E-3</v>
      </c>
      <c r="E427" s="95">
        <f>'[101]管理费用-New'!G164</f>
        <v>0.04</v>
      </c>
      <c r="F427" s="95">
        <f>'[101]管理费用-New'!H164</f>
        <v>0.04</v>
      </c>
      <c r="G427" s="95">
        <f>'[101]管理费用-New'!I164</f>
        <v>0.04</v>
      </c>
      <c r="H427" s="200">
        <f t="shared" si="249"/>
        <v>0.12890000000000001</v>
      </c>
      <c r="I427" s="95">
        <f>'[101]管理费用-New'!K164</f>
        <v>0.01</v>
      </c>
      <c r="J427" s="95">
        <f>'[101]管理费用-New'!L164</f>
        <v>0.01</v>
      </c>
      <c r="K427" s="95">
        <f>'[101]管理费用-New'!M164</f>
        <v>0.01</v>
      </c>
      <c r="L427" s="95">
        <f>'[101]管理费用-New'!N164</f>
        <v>0.01</v>
      </c>
      <c r="M427" s="95">
        <f>'[101]管理费用-New'!O164</f>
        <v>0.01</v>
      </c>
      <c r="N427" s="95">
        <f>'[101]管理费用-New'!P164</f>
        <v>0.01</v>
      </c>
      <c r="O427" s="201">
        <f t="shared" si="250"/>
        <v>6.0000000000000005E-2</v>
      </c>
      <c r="P427" s="95">
        <f>'[101]管理费用-New'!R164</f>
        <v>0.01</v>
      </c>
      <c r="Q427" s="95">
        <f>'[101]管理费用-New'!S164</f>
        <v>0.01</v>
      </c>
      <c r="R427" s="95">
        <f>'[101]管理费用-New'!T164</f>
        <v>0.01</v>
      </c>
      <c r="S427" s="95">
        <f>'[101]管理费用-New'!U164</f>
        <v>0.01</v>
      </c>
      <c r="T427" s="95">
        <f>'[101]管理费用-New'!V164</f>
        <v>0.01</v>
      </c>
      <c r="U427" s="95">
        <f>'[101]管理费用-New'!W164</f>
        <v>0.01</v>
      </c>
      <c r="V427" s="201">
        <f t="shared" si="251"/>
        <v>6.0000000000000005E-2</v>
      </c>
      <c r="W427" s="200">
        <f t="shared" si="252"/>
        <v>0.12000000000000001</v>
      </c>
      <c r="X427" s="586">
        <f t="shared" si="253"/>
        <v>-6.9045771916214194E-2</v>
      </c>
      <c r="Y427" s="97" t="e">
        <f t="shared" si="256"/>
        <v>#REF!</v>
      </c>
      <c r="Z427" s="97" t="e">
        <f t="shared" si="257"/>
        <v>#REF!</v>
      </c>
      <c r="AA427" s="198" t="e">
        <f t="shared" si="258"/>
        <v>#REF!</v>
      </c>
      <c r="AB427" s="586" t="e">
        <f t="shared" si="254"/>
        <v>#REF!</v>
      </c>
      <c r="AC427" s="97" t="e">
        <f t="shared" si="259"/>
        <v>#REF!</v>
      </c>
      <c r="AD427" s="97" t="e">
        <f t="shared" si="260"/>
        <v>#REF!</v>
      </c>
      <c r="AE427" s="198" t="e">
        <f t="shared" si="261"/>
        <v>#REF!</v>
      </c>
      <c r="AF427" s="586" t="e">
        <f t="shared" si="255"/>
        <v>#REF!</v>
      </c>
      <c r="AG427" s="728">
        <f t="shared" si="262"/>
        <v>1.7889046364421171E-3</v>
      </c>
    </row>
    <row r="428" spans="2:33" ht="25.5" outlineLevel="1">
      <c r="B428" s="146" t="s">
        <v>1741</v>
      </c>
      <c r="C428" s="590" t="s">
        <v>1742</v>
      </c>
      <c r="D428" s="95">
        <f>'[101]管理费用-New'!F165</f>
        <v>-22.592979999999997</v>
      </c>
      <c r="E428" s="95">
        <f>'[101]管理费用-New'!G165</f>
        <v>0.5</v>
      </c>
      <c r="F428" s="95">
        <f>'[101]管理费用-New'!H165</f>
        <v>0.5</v>
      </c>
      <c r="G428" s="95">
        <f>'[101]管理费用-New'!I165</f>
        <v>0.5</v>
      </c>
      <c r="H428" s="200">
        <f t="shared" si="249"/>
        <v>-21.092979999999997</v>
      </c>
      <c r="I428" s="95">
        <f>'[101]管理费用-New'!K165</f>
        <v>1</v>
      </c>
      <c r="J428" s="95">
        <f>'[101]管理费用-New'!L165</f>
        <v>1</v>
      </c>
      <c r="K428" s="95">
        <f>'[101]管理费用-New'!M165</f>
        <v>1</v>
      </c>
      <c r="L428" s="95">
        <f>'[101]管理费用-New'!N165</f>
        <v>1</v>
      </c>
      <c r="M428" s="95">
        <f>'[101]管理费用-New'!O165</f>
        <v>1</v>
      </c>
      <c r="N428" s="95">
        <f>'[101]管理费用-New'!P165</f>
        <v>1</v>
      </c>
      <c r="O428" s="201">
        <f t="shared" si="250"/>
        <v>6</v>
      </c>
      <c r="P428" s="95">
        <f>'[101]管理费用-New'!R165</f>
        <v>1</v>
      </c>
      <c r="Q428" s="95">
        <f>'[101]管理费用-New'!S165</f>
        <v>1</v>
      </c>
      <c r="R428" s="95">
        <f>'[101]管理费用-New'!T165</f>
        <v>1</v>
      </c>
      <c r="S428" s="95">
        <f>'[101]管理费用-New'!U165</f>
        <v>1</v>
      </c>
      <c r="T428" s="95">
        <f>'[101]管理费用-New'!V165</f>
        <v>1</v>
      </c>
      <c r="U428" s="95">
        <f>'[101]管理费用-New'!W165</f>
        <v>1</v>
      </c>
      <c r="V428" s="201">
        <f t="shared" si="251"/>
        <v>6</v>
      </c>
      <c r="W428" s="200">
        <f t="shared" si="252"/>
        <v>12</v>
      </c>
      <c r="X428" s="586">
        <f t="shared" si="253"/>
        <v>-1.568909656198413</v>
      </c>
      <c r="Y428" s="97" t="e">
        <f t="shared" si="256"/>
        <v>#REF!</v>
      </c>
      <c r="Z428" s="97" t="e">
        <f t="shared" si="257"/>
        <v>#REF!</v>
      </c>
      <c r="AA428" s="198" t="e">
        <f t="shared" si="258"/>
        <v>#REF!</v>
      </c>
      <c r="AB428" s="586" t="e">
        <f t="shared" si="254"/>
        <v>#REF!</v>
      </c>
      <c r="AC428" s="97" t="e">
        <f t="shared" si="259"/>
        <v>#REF!</v>
      </c>
      <c r="AD428" s="97" t="e">
        <f t="shared" si="260"/>
        <v>#REF!</v>
      </c>
      <c r="AE428" s="198" t="e">
        <f t="shared" si="261"/>
        <v>#REF!</v>
      </c>
      <c r="AF428" s="586" t="e">
        <f t="shared" si="255"/>
        <v>#REF!</v>
      </c>
      <c r="AG428" s="728">
        <f t="shared" si="262"/>
        <v>0.17889046364421171</v>
      </c>
    </row>
    <row r="429" spans="2:33" s="151" customFormat="1" ht="25.5" outlineLevel="1">
      <c r="B429" s="146" t="s">
        <v>1743</v>
      </c>
      <c r="C429" s="590" t="s">
        <v>1744</v>
      </c>
      <c r="D429" s="95">
        <f>'[101]管理费用-New'!F166</f>
        <v>8.5089600000000001</v>
      </c>
      <c r="E429" s="95">
        <f>'[101]管理费用-New'!G166</f>
        <v>1.6571443881014272</v>
      </c>
      <c r="F429" s="95">
        <f>'[101]管理费用-New'!H166</f>
        <v>1.5371563609262739</v>
      </c>
      <c r="G429" s="95">
        <f>'[101]管理费用-New'!I166</f>
        <v>1.4720689492555987</v>
      </c>
      <c r="H429" s="200">
        <f t="shared" si="249"/>
        <v>13.175329698283299</v>
      </c>
      <c r="I429" s="95">
        <f>'[101]管理费用-New'!K166</f>
        <v>0.92721014321280493</v>
      </c>
      <c r="J429" s="95">
        <f>'[101]管理费用-New'!L166</f>
        <v>1.2063614521216042</v>
      </c>
      <c r="K429" s="95">
        <f>'[101]管理费用-New'!M166</f>
        <v>0.89597899633906541</v>
      </c>
      <c r="L429" s="95">
        <f>'[101]管理费用-New'!N166</f>
        <v>1.0298527079148161</v>
      </c>
      <c r="M429" s="95">
        <f>'[101]管理费用-New'!O166</f>
        <v>1.2156382529818173</v>
      </c>
      <c r="N429" s="95">
        <f>'[101]管理费用-New'!P166</f>
        <v>0.98348320093876684</v>
      </c>
      <c r="O429" s="201">
        <f t="shared" si="250"/>
        <v>6.2585247535088744</v>
      </c>
      <c r="P429" s="95">
        <f>'[101]管理费用-New'!R166</f>
        <v>0.64886369735867211</v>
      </c>
      <c r="Q429" s="95">
        <f>'[101]管理费用-New'!S166</f>
        <v>1.0537154905995507</v>
      </c>
      <c r="R429" s="95">
        <f>'[101]管理费用-New'!T166</f>
        <v>1.6558063812175199</v>
      </c>
      <c r="S429" s="95">
        <f>'[101]管理费用-New'!U166</f>
        <v>1.6929443276405767</v>
      </c>
      <c r="T429" s="95">
        <f>'[101]管理费用-New'!V166</f>
        <v>1.7253000972366608</v>
      </c>
      <c r="U429" s="95">
        <f>'[101]管理费用-New'!W166</f>
        <v>1.4598675441880775</v>
      </c>
      <c r="V429" s="201">
        <f t="shared" si="251"/>
        <v>8.236497538241057</v>
      </c>
      <c r="W429" s="200">
        <f t="shared" si="252"/>
        <v>14.495022291749931</v>
      </c>
      <c r="X429" s="586">
        <f t="shared" si="253"/>
        <v>0.10016391420084036</v>
      </c>
      <c r="Y429" s="97" t="e">
        <f t="shared" si="256"/>
        <v>#REF!</v>
      </c>
      <c r="Z429" s="97" t="e">
        <f t="shared" si="257"/>
        <v>#REF!</v>
      </c>
      <c r="AA429" s="198" t="e">
        <f t="shared" si="258"/>
        <v>#REF!</v>
      </c>
      <c r="AB429" s="586" t="e">
        <f t="shared" si="254"/>
        <v>#REF!</v>
      </c>
      <c r="AC429" s="97" t="e">
        <f t="shared" si="259"/>
        <v>#REF!</v>
      </c>
      <c r="AD429" s="97" t="e">
        <f t="shared" si="260"/>
        <v>#REF!</v>
      </c>
      <c r="AE429" s="198" t="e">
        <f t="shared" si="261"/>
        <v>#REF!</v>
      </c>
      <c r="AF429" s="586" t="e">
        <f t="shared" si="255"/>
        <v>#REF!</v>
      </c>
      <c r="AG429" s="728">
        <f t="shared" si="262"/>
        <v>0.21608510485869412</v>
      </c>
    </row>
    <row r="430" spans="2:33" s="144" customFormat="1" outlineLevel="1">
      <c r="B430" s="146" t="s">
        <v>1745</v>
      </c>
      <c r="C430" s="590" t="s">
        <v>1746</v>
      </c>
      <c r="D430" s="95">
        <f>'[101]管理费用-New'!F167</f>
        <v>0.72791700000000004</v>
      </c>
      <c r="E430" s="95">
        <f>'[101]管理费用-New'!G167</f>
        <v>0.58296066666999991</v>
      </c>
      <c r="F430" s="95">
        <f>'[101]管理费用-New'!H167</f>
        <v>0.58296066666999991</v>
      </c>
      <c r="G430" s="95">
        <f>'[101]管理费用-New'!I167</f>
        <v>0.58296066666999991</v>
      </c>
      <c r="H430" s="200">
        <f t="shared" si="249"/>
        <v>2.4767990000099998</v>
      </c>
      <c r="I430" s="95">
        <f>'[101]管理费用-New'!K167</f>
        <v>1.1634928333333334</v>
      </c>
      <c r="J430" s="95">
        <f>'[101]管理费用-New'!L167</f>
        <v>1.1634928333333334</v>
      </c>
      <c r="K430" s="95">
        <f>'[101]管理费用-New'!M167</f>
        <v>1.1634928333333334</v>
      </c>
      <c r="L430" s="95">
        <f>'[101]管理费用-New'!N167</f>
        <v>1.1634928333333334</v>
      </c>
      <c r="M430" s="95">
        <f>'[101]管理费用-New'!O167</f>
        <v>1.1634928333333334</v>
      </c>
      <c r="N430" s="95">
        <f>'[101]管理费用-New'!P167</f>
        <v>1.1634928333333334</v>
      </c>
      <c r="O430" s="201">
        <f t="shared" si="250"/>
        <v>6.980957000000001</v>
      </c>
      <c r="P430" s="95">
        <f>'[101]管理费用-New'!R167</f>
        <v>1.1634928333333334</v>
      </c>
      <c r="Q430" s="95">
        <f>'[101]管理费用-New'!S167</f>
        <v>1.1634928333333334</v>
      </c>
      <c r="R430" s="95">
        <f>'[101]管理费用-New'!T167</f>
        <v>1.1634928333333334</v>
      </c>
      <c r="S430" s="95">
        <f>'[101]管理费用-New'!U167</f>
        <v>1.1634928333333334</v>
      </c>
      <c r="T430" s="95">
        <f>'[101]管理费用-New'!V167</f>
        <v>1.1634928333333334</v>
      </c>
      <c r="U430" s="95">
        <f>'[101]管理费用-New'!W167</f>
        <v>1.1634928333333334</v>
      </c>
      <c r="V430" s="201">
        <f t="shared" si="251"/>
        <v>6.980957000000001</v>
      </c>
      <c r="W430" s="200">
        <f t="shared" si="252"/>
        <v>13.961914000000002</v>
      </c>
      <c r="X430" s="586">
        <f t="shared" si="253"/>
        <v>4.6370799568086198</v>
      </c>
      <c r="Y430" s="97" t="e">
        <f t="shared" si="256"/>
        <v>#REF!</v>
      </c>
      <c r="Z430" s="97" t="e">
        <f t="shared" si="257"/>
        <v>#REF!</v>
      </c>
      <c r="AA430" s="198" t="e">
        <f t="shared" si="258"/>
        <v>#REF!</v>
      </c>
      <c r="AB430" s="586" t="e">
        <f t="shared" si="254"/>
        <v>#REF!</v>
      </c>
      <c r="AC430" s="97" t="e">
        <f t="shared" si="259"/>
        <v>#REF!</v>
      </c>
      <c r="AD430" s="97" t="e">
        <f t="shared" si="260"/>
        <v>#REF!</v>
      </c>
      <c r="AE430" s="198" t="e">
        <f t="shared" si="261"/>
        <v>#REF!</v>
      </c>
      <c r="AF430" s="586" t="e">
        <f t="shared" si="255"/>
        <v>#REF!</v>
      </c>
      <c r="AG430" s="728">
        <f t="shared" si="262"/>
        <v>0.20813777240171757</v>
      </c>
    </row>
    <row r="431" spans="2:33" ht="33" outlineLevel="1">
      <c r="B431" s="592" t="s">
        <v>1747</v>
      </c>
      <c r="C431" s="590" t="s">
        <v>1748</v>
      </c>
      <c r="D431" s="95">
        <f>'[101]管理费用-New'!F168</f>
        <v>0</v>
      </c>
      <c r="E431" s="95">
        <f>'[101]管理费用-New'!G168</f>
        <v>5.0000000000000001E-3</v>
      </c>
      <c r="F431" s="95">
        <f>'[101]管理费用-New'!H168</f>
        <v>5.0000000000000001E-3</v>
      </c>
      <c r="G431" s="95">
        <f>'[101]管理费用-New'!I168</f>
        <v>5.0000000000000001E-3</v>
      </c>
      <c r="H431" s="200">
        <f t="shared" si="249"/>
        <v>1.4999999999999999E-2</v>
      </c>
      <c r="I431" s="95">
        <f>'[101]管理费用-New'!K168</f>
        <v>0</v>
      </c>
      <c r="J431" s="95">
        <f>'[101]管理费用-New'!L168</f>
        <v>0</v>
      </c>
      <c r="K431" s="95">
        <f>'[101]管理费用-New'!M168</f>
        <v>0</v>
      </c>
      <c r="L431" s="95">
        <f>'[101]管理费用-New'!N168</f>
        <v>0</v>
      </c>
      <c r="M431" s="95">
        <f>'[101]管理费用-New'!O168</f>
        <v>0</v>
      </c>
      <c r="N431" s="95">
        <f>'[101]管理费用-New'!P168</f>
        <v>0</v>
      </c>
      <c r="O431" s="201">
        <f t="shared" si="250"/>
        <v>0</v>
      </c>
      <c r="P431" s="95">
        <f>'[101]管理费用-New'!R168</f>
        <v>0</v>
      </c>
      <c r="Q431" s="95">
        <f>'[101]管理费用-New'!S168</f>
        <v>5.0000000000000001E-3</v>
      </c>
      <c r="R431" s="95">
        <f>'[101]管理费用-New'!T168</f>
        <v>5.0000000000000001E-3</v>
      </c>
      <c r="S431" s="95">
        <f>'[101]管理费用-New'!U168</f>
        <v>5.0000000000000001E-3</v>
      </c>
      <c r="T431" s="95">
        <f>'[101]管理费用-New'!V168</f>
        <v>5.0000000000000001E-3</v>
      </c>
      <c r="U431" s="95">
        <f>'[101]管理费用-New'!W168</f>
        <v>5.0000000000000001E-3</v>
      </c>
      <c r="V431" s="201">
        <f t="shared" si="251"/>
        <v>2.5000000000000001E-2</v>
      </c>
      <c r="W431" s="200">
        <f t="shared" si="252"/>
        <v>2.5000000000000001E-2</v>
      </c>
      <c r="X431" s="586">
        <f t="shared" si="253"/>
        <v>0.66666666666666674</v>
      </c>
      <c r="Y431" s="97" t="e">
        <f t="shared" si="256"/>
        <v>#REF!</v>
      </c>
      <c r="Z431" s="97" t="e">
        <f t="shared" si="257"/>
        <v>#REF!</v>
      </c>
      <c r="AA431" s="198" t="e">
        <f t="shared" si="258"/>
        <v>#REF!</v>
      </c>
      <c r="AB431" s="586" t="e">
        <f t="shared" si="254"/>
        <v>#REF!</v>
      </c>
      <c r="AC431" s="97" t="e">
        <f t="shared" si="259"/>
        <v>#REF!</v>
      </c>
      <c r="AD431" s="97" t="e">
        <f t="shared" si="260"/>
        <v>#REF!</v>
      </c>
      <c r="AE431" s="198" t="e">
        <f t="shared" si="261"/>
        <v>#REF!</v>
      </c>
      <c r="AF431" s="586" t="e">
        <f t="shared" si="255"/>
        <v>#REF!</v>
      </c>
      <c r="AG431" s="728">
        <f t="shared" si="262"/>
        <v>3.7268846592544106E-4</v>
      </c>
    </row>
    <row r="432" spans="2:33" s="151" customFormat="1" ht="25.5" outlineLevel="1">
      <c r="B432" s="146" t="s">
        <v>1749</v>
      </c>
      <c r="C432" s="590" t="s">
        <v>1750</v>
      </c>
      <c r="D432" s="95">
        <f>'[101]管理费用-New'!F169</f>
        <v>0</v>
      </c>
      <c r="E432" s="95">
        <f>'[101]管理费用-New'!G169</f>
        <v>0</v>
      </c>
      <c r="F432" s="95">
        <f>'[101]管理费用-New'!H169</f>
        <v>0</v>
      </c>
      <c r="G432" s="95">
        <f>'[101]管理费用-New'!I169</f>
        <v>0</v>
      </c>
      <c r="H432" s="200">
        <f t="shared" si="249"/>
        <v>0</v>
      </c>
      <c r="I432" s="95">
        <f>'[101]管理费用-New'!K169</f>
        <v>0</v>
      </c>
      <c r="J432" s="95">
        <f>'[101]管理费用-New'!L169</f>
        <v>0</v>
      </c>
      <c r="K432" s="95">
        <f>'[101]管理费用-New'!M169</f>
        <v>0</v>
      </c>
      <c r="L432" s="95">
        <f>'[101]管理费用-New'!N169</f>
        <v>0</v>
      </c>
      <c r="M432" s="95">
        <f>'[101]管理费用-New'!O169</f>
        <v>0</v>
      </c>
      <c r="N432" s="95">
        <f>'[101]管理费用-New'!P169</f>
        <v>0</v>
      </c>
      <c r="O432" s="201">
        <f t="shared" si="250"/>
        <v>0</v>
      </c>
      <c r="P432" s="95">
        <f>'[101]管理费用-New'!R169</f>
        <v>0</v>
      </c>
      <c r="Q432" s="95">
        <f>'[101]管理费用-New'!S169</f>
        <v>0</v>
      </c>
      <c r="R432" s="95">
        <f>'[101]管理费用-New'!T169</f>
        <v>0</v>
      </c>
      <c r="S432" s="95">
        <f>'[101]管理费用-New'!U169</f>
        <v>0</v>
      </c>
      <c r="T432" s="95">
        <f>'[101]管理费用-New'!V169</f>
        <v>0</v>
      </c>
      <c r="U432" s="95">
        <f>'[101]管理费用-New'!W169</f>
        <v>0</v>
      </c>
      <c r="V432" s="201">
        <f t="shared" si="251"/>
        <v>0</v>
      </c>
      <c r="W432" s="200">
        <f t="shared" si="252"/>
        <v>0</v>
      </c>
      <c r="X432" s="586">
        <f t="shared" si="253"/>
        <v>0</v>
      </c>
      <c r="Y432" s="97" t="e">
        <f t="shared" si="256"/>
        <v>#REF!</v>
      </c>
      <c r="Z432" s="97" t="e">
        <f t="shared" si="257"/>
        <v>#REF!</v>
      </c>
      <c r="AA432" s="198" t="e">
        <f t="shared" si="258"/>
        <v>#REF!</v>
      </c>
      <c r="AB432" s="586">
        <f t="shared" si="254"/>
        <v>0</v>
      </c>
      <c r="AC432" s="97" t="e">
        <f t="shared" si="259"/>
        <v>#REF!</v>
      </c>
      <c r="AD432" s="97" t="e">
        <f t="shared" si="260"/>
        <v>#REF!</v>
      </c>
      <c r="AE432" s="198" t="e">
        <f t="shared" si="261"/>
        <v>#REF!</v>
      </c>
      <c r="AF432" s="586" t="e">
        <f t="shared" si="255"/>
        <v>#REF!</v>
      </c>
      <c r="AG432" s="728">
        <f t="shared" si="262"/>
        <v>0</v>
      </c>
    </row>
    <row r="433" spans="1:32" outlineLevel="1">
      <c r="B433" s="781" t="s">
        <v>609</v>
      </c>
      <c r="C433" s="781"/>
      <c r="D433" s="198">
        <f t="shared" ref="D433:AA433" si="263">SUM(D423:D432)</f>
        <v>15.468040000000002</v>
      </c>
      <c r="E433" s="198">
        <f t="shared" si="263"/>
        <v>4.856697967800379</v>
      </c>
      <c r="F433" s="198">
        <f t="shared" si="263"/>
        <v>4.6982191577142007</v>
      </c>
      <c r="G433" s="198">
        <f t="shared" si="263"/>
        <v>4.612252450901857</v>
      </c>
      <c r="H433" s="198">
        <f t="shared" si="263"/>
        <v>29.63520957641644</v>
      </c>
      <c r="I433" s="198">
        <f t="shared" si="263"/>
        <v>5.4175421198570799</v>
      </c>
      <c r="J433" s="198">
        <f t="shared" si="263"/>
        <v>5.7649435148740622</v>
      </c>
      <c r="K433" s="198">
        <f t="shared" si="263"/>
        <v>5.2710799356436135</v>
      </c>
      <c r="L433" s="198">
        <f t="shared" si="263"/>
        <v>5.4763687478446625</v>
      </c>
      <c r="M433" s="198">
        <f t="shared" si="263"/>
        <v>5.681619347556869</v>
      </c>
      <c r="N433" s="198">
        <f t="shared" si="263"/>
        <v>5.442159544697116</v>
      </c>
      <c r="O433" s="198">
        <f t="shared" si="263"/>
        <v>33.053713210473404</v>
      </c>
      <c r="P433" s="198">
        <f t="shared" si="263"/>
        <v>4.9682481859010919</v>
      </c>
      <c r="Q433" s="198">
        <f t="shared" si="263"/>
        <v>5.5542976905866741</v>
      </c>
      <c r="R433" s="198">
        <f t="shared" si="263"/>
        <v>5.9054629103177634</v>
      </c>
      <c r="S433" s="198">
        <f t="shared" si="263"/>
        <v>5.954514283998396</v>
      </c>
      <c r="T433" s="198">
        <f t="shared" si="263"/>
        <v>5.9972494133753029</v>
      </c>
      <c r="U433" s="198">
        <f t="shared" si="263"/>
        <v>5.6466691416964396</v>
      </c>
      <c r="V433" s="198">
        <f t="shared" si="263"/>
        <v>34.02644162587567</v>
      </c>
      <c r="W433" s="198">
        <f t="shared" si="263"/>
        <v>67.080154836349081</v>
      </c>
      <c r="X433" s="588">
        <f t="shared" si="263"/>
        <v>3.4484656581428581</v>
      </c>
      <c r="Y433" s="198" t="e">
        <f t="shared" si="263"/>
        <v>#REF!</v>
      </c>
      <c r="Z433" s="198" t="e">
        <f t="shared" si="263"/>
        <v>#REF!</v>
      </c>
      <c r="AA433" s="198" t="e">
        <f t="shared" si="263"/>
        <v>#REF!</v>
      </c>
      <c r="AB433" s="588" t="e">
        <f t="shared" si="254"/>
        <v>#REF!</v>
      </c>
      <c r="AC433" s="198" t="e">
        <f>SUM(AC423:AC432)</f>
        <v>#REF!</v>
      </c>
      <c r="AD433" s="198" t="e">
        <f>SUM(AD423:AD432)</f>
        <v>#REF!</v>
      </c>
      <c r="AE433" s="198" t="e">
        <f>SUM(AE423:AE432)</f>
        <v>#REF!</v>
      </c>
      <c r="AF433" s="588" t="e">
        <f t="shared" si="255"/>
        <v>#REF!</v>
      </c>
    </row>
    <row r="434" spans="1:32" s="281" customFormat="1" outlineLevel="1">
      <c r="B434" s="791"/>
      <c r="C434" s="791"/>
      <c r="D434" s="158"/>
      <c r="E434" s="158"/>
      <c r="F434" s="158"/>
      <c r="G434" s="158"/>
      <c r="H434" s="158"/>
      <c r="I434" s="158"/>
      <c r="J434" s="158"/>
      <c r="K434" s="158"/>
      <c r="L434" s="158"/>
      <c r="M434" s="158"/>
      <c r="N434" s="158"/>
      <c r="O434" s="158"/>
      <c r="P434" s="158"/>
      <c r="Q434" s="158"/>
      <c r="R434" s="158"/>
      <c r="S434" s="158"/>
      <c r="T434" s="158"/>
      <c r="U434" s="158"/>
      <c r="V434" s="158"/>
      <c r="W434" s="158"/>
      <c r="AA434" s="158"/>
      <c r="AE434" s="158"/>
    </row>
    <row r="435" spans="1:32" outlineLevel="1">
      <c r="B435" s="152"/>
      <c r="C435" s="152" t="s">
        <v>1119</v>
      </c>
      <c r="D435" s="153">
        <f>D370+D392+D396+D401+D407+D411+D415-D433</f>
        <v>2.8421709430404007E-14</v>
      </c>
      <c r="E435" s="153">
        <f t="shared" ref="E435:W435" si="264">E370+E392+E396+E401+E407+E411+E415-E433</f>
        <v>0</v>
      </c>
      <c r="F435" s="153">
        <f t="shared" si="264"/>
        <v>0</v>
      </c>
      <c r="G435" s="153">
        <f t="shared" si="264"/>
        <v>-7.9936057773011271E-15</v>
      </c>
      <c r="H435" s="153">
        <f t="shared" si="264"/>
        <v>0</v>
      </c>
      <c r="I435" s="153">
        <f t="shared" si="264"/>
        <v>0</v>
      </c>
      <c r="J435" s="153">
        <f t="shared" si="264"/>
        <v>0</v>
      </c>
      <c r="K435" s="153">
        <f t="shared" si="264"/>
        <v>0</v>
      </c>
      <c r="L435" s="153">
        <f t="shared" si="264"/>
        <v>0</v>
      </c>
      <c r="M435" s="153">
        <f t="shared" si="264"/>
        <v>0</v>
      </c>
      <c r="N435" s="153">
        <f>N370+N392+N396+N401+N407+N411+N415-N433</f>
        <v>7.9936057773011271E-15</v>
      </c>
      <c r="O435" s="153">
        <f>O370+O392+O396+O401+O407+O411+O415-O433</f>
        <v>0</v>
      </c>
      <c r="P435" s="153">
        <f t="shared" si="264"/>
        <v>0</v>
      </c>
      <c r="Q435" s="153">
        <f t="shared" si="264"/>
        <v>0</v>
      </c>
      <c r="R435" s="153">
        <f t="shared" si="264"/>
        <v>-7.1054273576010019E-15</v>
      </c>
      <c r="S435" s="153">
        <f t="shared" si="264"/>
        <v>7.9936057773011271E-15</v>
      </c>
      <c r="T435" s="153">
        <f t="shared" si="264"/>
        <v>8.8817841970012523E-15</v>
      </c>
      <c r="U435" s="153">
        <f t="shared" si="264"/>
        <v>7.1054273576010019E-15</v>
      </c>
      <c r="V435" s="153">
        <f t="shared" si="264"/>
        <v>0</v>
      </c>
      <c r="W435" s="153">
        <f t="shared" si="264"/>
        <v>0</v>
      </c>
      <c r="X435" s="151"/>
      <c r="Y435" s="153" t="e">
        <f>Y370+Y392+Y396+Y401+Y407+Y411+Y415-Y433</f>
        <v>#REF!</v>
      </c>
      <c r="Z435" s="153" t="e">
        <f>Z370+Z392+Z396+Z401+Z407+Z411+Z415-Z433</f>
        <v>#REF!</v>
      </c>
      <c r="AA435" s="153" t="e">
        <f>AA370+AA392+AA396+AA401+AA407+AA411+AA415-AA433</f>
        <v>#REF!</v>
      </c>
      <c r="AB435" s="151"/>
      <c r="AC435" s="153" t="e">
        <f>AC370+AC392+AC396+AC401+AC407+AC411+AC415-AC433</f>
        <v>#REF!</v>
      </c>
      <c r="AD435" s="153" t="e">
        <f>AD370+AD392+AD396+AD401+AD407+AD411+AD415-AD433</f>
        <v>#REF!</v>
      </c>
      <c r="AE435" s="153" t="e">
        <f>AE370+AE392+AE396+AE401+AE407+AE411+AE415-AE433</f>
        <v>#REF!</v>
      </c>
      <c r="AF435" s="151"/>
    </row>
    <row r="437" spans="1:32">
      <c r="B437" s="564" t="s">
        <v>1730</v>
      </c>
    </row>
    <row r="438" spans="1:32" s="140" customFormat="1" ht="13.5" customHeight="1">
      <c r="A438" s="139"/>
      <c r="B438" s="784" t="s">
        <v>982</v>
      </c>
      <c r="C438" s="785"/>
      <c r="D438" s="788" t="s">
        <v>1466</v>
      </c>
      <c r="E438" s="789"/>
      <c r="F438" s="789"/>
      <c r="G438" s="790"/>
      <c r="H438" s="540" t="s">
        <v>1466</v>
      </c>
      <c r="I438" s="772" t="s">
        <v>1458</v>
      </c>
      <c r="J438" s="773"/>
      <c r="K438" s="773"/>
      <c r="L438" s="773"/>
      <c r="M438" s="773"/>
      <c r="N438" s="773"/>
      <c r="O438" s="774"/>
      <c r="P438" s="772" t="s">
        <v>1458</v>
      </c>
      <c r="Q438" s="773"/>
      <c r="R438" s="773"/>
      <c r="S438" s="773"/>
      <c r="T438" s="773"/>
      <c r="U438" s="773"/>
      <c r="V438" s="774"/>
      <c r="W438" s="493" t="s">
        <v>1458</v>
      </c>
      <c r="X438" s="583" t="s">
        <v>1480</v>
      </c>
      <c r="Y438" s="493" t="s">
        <v>1457</v>
      </c>
      <c r="Z438" s="493" t="s">
        <v>1457</v>
      </c>
      <c r="AA438" s="493" t="s">
        <v>1457</v>
      </c>
      <c r="AB438" s="583" t="s">
        <v>1478</v>
      </c>
      <c r="AC438" s="493" t="s">
        <v>1456</v>
      </c>
      <c r="AD438" s="493" t="s">
        <v>1456</v>
      </c>
      <c r="AE438" s="493" t="s">
        <v>1456</v>
      </c>
      <c r="AF438" s="583" t="s">
        <v>1476</v>
      </c>
    </row>
    <row r="439" spans="1:32" s="98" customFormat="1" ht="13.5" customHeight="1">
      <c r="A439" s="141"/>
      <c r="B439" s="786"/>
      <c r="C439" s="787"/>
      <c r="D439" s="584" t="s">
        <v>1420</v>
      </c>
      <c r="E439" s="101" t="s">
        <v>645</v>
      </c>
      <c r="F439" s="101" t="s">
        <v>646</v>
      </c>
      <c r="G439" s="101" t="s">
        <v>647</v>
      </c>
      <c r="H439" s="102" t="s">
        <v>1422</v>
      </c>
      <c r="I439" s="101" t="s">
        <v>649</v>
      </c>
      <c r="J439" s="101" t="s">
        <v>650</v>
      </c>
      <c r="K439" s="101" t="s">
        <v>651</v>
      </c>
      <c r="L439" s="101" t="s">
        <v>652</v>
      </c>
      <c r="M439" s="101" t="s">
        <v>653</v>
      </c>
      <c r="N439" s="101" t="s">
        <v>654</v>
      </c>
      <c r="O439" s="101" t="s">
        <v>1424</v>
      </c>
      <c r="P439" s="101" t="s">
        <v>655</v>
      </c>
      <c r="Q439" s="101" t="s">
        <v>656</v>
      </c>
      <c r="R439" s="101" t="s">
        <v>657</v>
      </c>
      <c r="S439" s="101" t="s">
        <v>658</v>
      </c>
      <c r="T439" s="101" t="s">
        <v>646</v>
      </c>
      <c r="U439" s="101" t="s">
        <v>647</v>
      </c>
      <c r="V439" s="103" t="s">
        <v>661</v>
      </c>
      <c r="W439" s="103" t="s">
        <v>1422</v>
      </c>
      <c r="X439" s="583" t="s">
        <v>608</v>
      </c>
      <c r="Y439" s="103" t="s">
        <v>1424</v>
      </c>
      <c r="Z439" s="103" t="s">
        <v>661</v>
      </c>
      <c r="AA439" s="103" t="s">
        <v>1422</v>
      </c>
      <c r="AB439" s="583" t="s">
        <v>608</v>
      </c>
      <c r="AC439" s="103" t="s">
        <v>1424</v>
      </c>
      <c r="AD439" s="103" t="s">
        <v>661</v>
      </c>
      <c r="AE439" s="103" t="s">
        <v>1422</v>
      </c>
      <c r="AF439" s="583" t="s">
        <v>608</v>
      </c>
    </row>
    <row r="440" spans="1:32" s="144" customFormat="1" ht="13.5" customHeight="1" outlineLevel="1">
      <c r="A440" s="129"/>
      <c r="B440" s="142" t="s">
        <v>943</v>
      </c>
      <c r="C440" s="143" t="s">
        <v>1691</v>
      </c>
      <c r="D440" s="198">
        <f>SUM(D441:D456)</f>
        <v>0</v>
      </c>
      <c r="E440" s="198">
        <f>SUM(E441:E456)</f>
        <v>0</v>
      </c>
      <c r="F440" s="198">
        <f>SUM(F441:F456)</f>
        <v>0</v>
      </c>
      <c r="G440" s="198">
        <f>SUM(G441:G456)</f>
        <v>0</v>
      </c>
      <c r="H440" s="198">
        <f t="shared" ref="H440:W440" si="265">SUM(H441:H456)</f>
        <v>0</v>
      </c>
      <c r="I440" s="198">
        <f t="shared" si="265"/>
        <v>0</v>
      </c>
      <c r="J440" s="198">
        <f t="shared" si="265"/>
        <v>0</v>
      </c>
      <c r="K440" s="198">
        <f t="shared" si="265"/>
        <v>0</v>
      </c>
      <c r="L440" s="198">
        <f t="shared" si="265"/>
        <v>0</v>
      </c>
      <c r="M440" s="198">
        <f t="shared" si="265"/>
        <v>0</v>
      </c>
      <c r="N440" s="198">
        <f t="shared" si="265"/>
        <v>0</v>
      </c>
      <c r="O440" s="198">
        <f t="shared" si="265"/>
        <v>0</v>
      </c>
      <c r="P440" s="198">
        <f t="shared" si="265"/>
        <v>0</v>
      </c>
      <c r="Q440" s="198">
        <f t="shared" si="265"/>
        <v>0</v>
      </c>
      <c r="R440" s="198">
        <f t="shared" si="265"/>
        <v>0</v>
      </c>
      <c r="S440" s="198">
        <f t="shared" si="265"/>
        <v>0</v>
      </c>
      <c r="T440" s="198">
        <f t="shared" si="265"/>
        <v>0</v>
      </c>
      <c r="U440" s="198">
        <f t="shared" si="265"/>
        <v>0</v>
      </c>
      <c r="V440" s="198">
        <f t="shared" si="265"/>
        <v>0</v>
      </c>
      <c r="W440" s="198">
        <f t="shared" si="265"/>
        <v>0</v>
      </c>
      <c r="X440" s="585">
        <f t="shared" ref="X440:X503" si="266">IF(H440=0,0,W440/H440-1)</f>
        <v>0</v>
      </c>
      <c r="Y440" s="198">
        <f>SUM(Y441:Y456)</f>
        <v>0</v>
      </c>
      <c r="Z440" s="198">
        <f>SUM(Z441:Z456)</f>
        <v>0</v>
      </c>
      <c r="AA440" s="198">
        <f>SUM(AA441:AA456)</f>
        <v>0</v>
      </c>
      <c r="AB440" s="585">
        <f t="shared" ref="AB440:AB503" si="267">IF(W440=0,0,AA440/W440-1)</f>
        <v>0</v>
      </c>
      <c r="AC440" s="198">
        <f>SUM(AC441:AC456)</f>
        <v>0</v>
      </c>
      <c r="AD440" s="198">
        <f>SUM(AD441:AD456)</f>
        <v>0</v>
      </c>
      <c r="AE440" s="198">
        <f>SUM(AE441:AE456)</f>
        <v>0</v>
      </c>
      <c r="AF440" s="585">
        <f>IF(AA440=0,0,AE440/AA440-1)</f>
        <v>0</v>
      </c>
    </row>
    <row r="441" spans="1:32" ht="12" customHeight="1" outlineLevel="2">
      <c r="B441" s="145"/>
      <c r="C441" s="146" t="s">
        <v>1692</v>
      </c>
      <c r="D441" s="95"/>
      <c r="E441" s="95"/>
      <c r="F441" s="95"/>
      <c r="G441" s="95"/>
      <c r="H441" s="198">
        <f>SUM(D441:G441)</f>
        <v>0</v>
      </c>
      <c r="I441" s="95"/>
      <c r="J441" s="95"/>
      <c r="K441" s="95"/>
      <c r="L441" s="95"/>
      <c r="M441" s="95"/>
      <c r="N441" s="95"/>
      <c r="O441" s="202">
        <f>SUM(I441:N441)</f>
        <v>0</v>
      </c>
      <c r="P441" s="95"/>
      <c r="Q441" s="95"/>
      <c r="R441" s="95"/>
      <c r="S441" s="95"/>
      <c r="T441" s="95"/>
      <c r="U441" s="95"/>
      <c r="V441" s="201">
        <f>SUM(P441:U441)</f>
        <v>0</v>
      </c>
      <c r="W441" s="200">
        <f>O441+V441</f>
        <v>0</v>
      </c>
      <c r="X441" s="586">
        <f t="shared" si="266"/>
        <v>0</v>
      </c>
      <c r="Y441" s="95"/>
      <c r="Z441" s="95"/>
      <c r="AA441" s="200">
        <f>Y441+Z441</f>
        <v>0</v>
      </c>
      <c r="AB441" s="586">
        <f t="shared" si="267"/>
        <v>0</v>
      </c>
      <c r="AC441" s="95"/>
      <c r="AD441" s="95"/>
      <c r="AE441" s="200">
        <f>AC441+AD441</f>
        <v>0</v>
      </c>
      <c r="AF441" s="586">
        <f>IF(AA441=0,0,AE441/AA441-1)</f>
        <v>0</v>
      </c>
    </row>
    <row r="442" spans="1:32" ht="12" customHeight="1" outlineLevel="2">
      <c r="B442" s="145"/>
      <c r="C442" s="146" t="s">
        <v>945</v>
      </c>
      <c r="D442" s="95"/>
      <c r="E442" s="95"/>
      <c r="F442" s="95"/>
      <c r="G442" s="95"/>
      <c r="H442" s="198">
        <f t="shared" ref="H442:H453" si="268">SUM(D442:G442)</f>
        <v>0</v>
      </c>
      <c r="I442" s="95"/>
      <c r="J442" s="95"/>
      <c r="K442" s="95"/>
      <c r="L442" s="95"/>
      <c r="M442" s="95"/>
      <c r="N442" s="95"/>
      <c r="O442" s="202">
        <f t="shared" ref="O442:O453" si="269">SUM(I442:N442)</f>
        <v>0</v>
      </c>
      <c r="P442" s="95"/>
      <c r="Q442" s="95"/>
      <c r="R442" s="95"/>
      <c r="S442" s="95"/>
      <c r="T442" s="95"/>
      <c r="U442" s="95"/>
      <c r="V442" s="201">
        <f t="shared" ref="V442:V453" si="270">SUM(P442:U442)</f>
        <v>0</v>
      </c>
      <c r="W442" s="200">
        <f t="shared" ref="W442:W453" si="271">O442+V442</f>
        <v>0</v>
      </c>
      <c r="X442" s="586">
        <f t="shared" si="266"/>
        <v>0</v>
      </c>
      <c r="Y442" s="95"/>
      <c r="Z442" s="95"/>
      <c r="AA442" s="200">
        <f t="shared" ref="AA442:AA456" si="272">Y442+Z442</f>
        <v>0</v>
      </c>
      <c r="AB442" s="586">
        <f t="shared" si="267"/>
        <v>0</v>
      </c>
      <c r="AC442" s="95"/>
      <c r="AD442" s="95"/>
      <c r="AE442" s="200">
        <f t="shared" ref="AE442:AE456" si="273">AC442+AD442</f>
        <v>0</v>
      </c>
      <c r="AF442" s="586">
        <f t="shared" ref="AF442:AF453" si="274">IF(AA442=0,0,AE442/AA442-1)</f>
        <v>0</v>
      </c>
    </row>
    <row r="443" spans="1:32" ht="12" customHeight="1" outlineLevel="2">
      <c r="B443" s="145"/>
      <c r="C443" s="146" t="s">
        <v>1693</v>
      </c>
      <c r="D443" s="95"/>
      <c r="E443" s="95"/>
      <c r="F443" s="95"/>
      <c r="G443" s="95"/>
      <c r="H443" s="198">
        <f t="shared" si="268"/>
        <v>0</v>
      </c>
      <c r="I443" s="95"/>
      <c r="J443" s="95"/>
      <c r="K443" s="95"/>
      <c r="L443" s="95"/>
      <c r="M443" s="95"/>
      <c r="N443" s="95"/>
      <c r="O443" s="202">
        <f t="shared" si="269"/>
        <v>0</v>
      </c>
      <c r="P443" s="95"/>
      <c r="Q443" s="95"/>
      <c r="R443" s="95"/>
      <c r="S443" s="95"/>
      <c r="T443" s="95"/>
      <c r="U443" s="95"/>
      <c r="V443" s="201">
        <f t="shared" si="270"/>
        <v>0</v>
      </c>
      <c r="W443" s="200">
        <f t="shared" si="271"/>
        <v>0</v>
      </c>
      <c r="X443" s="586">
        <f t="shared" si="266"/>
        <v>0</v>
      </c>
      <c r="Y443" s="95"/>
      <c r="Z443" s="95"/>
      <c r="AA443" s="200">
        <f t="shared" si="272"/>
        <v>0</v>
      </c>
      <c r="AB443" s="586">
        <f t="shared" si="267"/>
        <v>0</v>
      </c>
      <c r="AC443" s="95"/>
      <c r="AD443" s="95"/>
      <c r="AE443" s="200">
        <f t="shared" si="273"/>
        <v>0</v>
      </c>
      <c r="AF443" s="586">
        <f t="shared" si="274"/>
        <v>0</v>
      </c>
    </row>
    <row r="444" spans="1:32" ht="12" customHeight="1" outlineLevel="2">
      <c r="B444" s="145"/>
      <c r="C444" s="146" t="s">
        <v>1694</v>
      </c>
      <c r="D444" s="95"/>
      <c r="E444" s="95"/>
      <c r="F444" s="95"/>
      <c r="G444" s="95"/>
      <c r="H444" s="198">
        <f t="shared" si="268"/>
        <v>0</v>
      </c>
      <c r="I444" s="95"/>
      <c r="J444" s="95"/>
      <c r="K444" s="95"/>
      <c r="L444" s="95"/>
      <c r="M444" s="95"/>
      <c r="N444" s="95"/>
      <c r="O444" s="202">
        <f t="shared" si="269"/>
        <v>0</v>
      </c>
      <c r="P444" s="95"/>
      <c r="Q444" s="95"/>
      <c r="R444" s="95"/>
      <c r="S444" s="95"/>
      <c r="T444" s="95"/>
      <c r="U444" s="95"/>
      <c r="V444" s="201">
        <f t="shared" si="270"/>
        <v>0</v>
      </c>
      <c r="W444" s="200">
        <f t="shared" si="271"/>
        <v>0</v>
      </c>
      <c r="X444" s="586">
        <f t="shared" si="266"/>
        <v>0</v>
      </c>
      <c r="Y444" s="95"/>
      <c r="Z444" s="95"/>
      <c r="AA444" s="200">
        <f t="shared" si="272"/>
        <v>0</v>
      </c>
      <c r="AB444" s="586">
        <f t="shared" si="267"/>
        <v>0</v>
      </c>
      <c r="AC444" s="95"/>
      <c r="AD444" s="95"/>
      <c r="AE444" s="200">
        <f t="shared" si="273"/>
        <v>0</v>
      </c>
      <c r="AF444" s="586">
        <f t="shared" si="274"/>
        <v>0</v>
      </c>
    </row>
    <row r="445" spans="1:32" ht="12" customHeight="1" outlineLevel="2">
      <c r="B445" s="145"/>
      <c r="C445" s="146" t="s">
        <v>1695</v>
      </c>
      <c r="D445" s="95"/>
      <c r="E445" s="95"/>
      <c r="F445" s="95"/>
      <c r="G445" s="95"/>
      <c r="H445" s="198">
        <f t="shared" si="268"/>
        <v>0</v>
      </c>
      <c r="I445" s="95"/>
      <c r="J445" s="95"/>
      <c r="K445" s="95"/>
      <c r="L445" s="95"/>
      <c r="M445" s="95"/>
      <c r="N445" s="95"/>
      <c r="O445" s="202">
        <f t="shared" si="269"/>
        <v>0</v>
      </c>
      <c r="P445" s="95"/>
      <c r="Q445" s="95"/>
      <c r="R445" s="95"/>
      <c r="S445" s="95"/>
      <c r="T445" s="95"/>
      <c r="U445" s="95"/>
      <c r="V445" s="201">
        <f t="shared" si="270"/>
        <v>0</v>
      </c>
      <c r="W445" s="200">
        <f t="shared" si="271"/>
        <v>0</v>
      </c>
      <c r="X445" s="586">
        <f t="shared" si="266"/>
        <v>0</v>
      </c>
      <c r="Y445" s="95"/>
      <c r="Z445" s="95"/>
      <c r="AA445" s="200">
        <f t="shared" si="272"/>
        <v>0</v>
      </c>
      <c r="AB445" s="586">
        <f t="shared" si="267"/>
        <v>0</v>
      </c>
      <c r="AC445" s="95"/>
      <c r="AD445" s="95"/>
      <c r="AE445" s="200">
        <f t="shared" si="273"/>
        <v>0</v>
      </c>
      <c r="AF445" s="586">
        <f t="shared" si="274"/>
        <v>0</v>
      </c>
    </row>
    <row r="446" spans="1:32" ht="12" customHeight="1" outlineLevel="2">
      <c r="B446" s="145"/>
      <c r="C446" s="146" t="s">
        <v>949</v>
      </c>
      <c r="D446" s="95"/>
      <c r="E446" s="95"/>
      <c r="F446" s="95"/>
      <c r="G446" s="95"/>
      <c r="H446" s="198">
        <f t="shared" si="268"/>
        <v>0</v>
      </c>
      <c r="I446" s="95"/>
      <c r="J446" s="95"/>
      <c r="K446" s="95"/>
      <c r="L446" s="95"/>
      <c r="M446" s="95"/>
      <c r="N446" s="95"/>
      <c r="O446" s="202">
        <f t="shared" si="269"/>
        <v>0</v>
      </c>
      <c r="P446" s="95"/>
      <c r="Q446" s="95"/>
      <c r="R446" s="95"/>
      <c r="S446" s="95"/>
      <c r="T446" s="95"/>
      <c r="U446" s="95"/>
      <c r="V446" s="201">
        <f t="shared" si="270"/>
        <v>0</v>
      </c>
      <c r="W446" s="200">
        <f t="shared" si="271"/>
        <v>0</v>
      </c>
      <c r="X446" s="586">
        <f t="shared" si="266"/>
        <v>0</v>
      </c>
      <c r="Y446" s="95"/>
      <c r="Z446" s="95"/>
      <c r="AA446" s="200">
        <f t="shared" si="272"/>
        <v>0</v>
      </c>
      <c r="AB446" s="586">
        <f t="shared" si="267"/>
        <v>0</v>
      </c>
      <c r="AC446" s="95"/>
      <c r="AD446" s="95"/>
      <c r="AE446" s="200">
        <f t="shared" si="273"/>
        <v>0</v>
      </c>
      <c r="AF446" s="586">
        <f t="shared" si="274"/>
        <v>0</v>
      </c>
    </row>
    <row r="447" spans="1:32" ht="12" customHeight="1" outlineLevel="2">
      <c r="B447" s="145"/>
      <c r="C447" s="134" t="s">
        <v>1696</v>
      </c>
      <c r="D447" s="95"/>
      <c r="E447" s="95"/>
      <c r="F447" s="95"/>
      <c r="G447" s="95"/>
      <c r="H447" s="198">
        <f t="shared" si="268"/>
        <v>0</v>
      </c>
      <c r="I447" s="95"/>
      <c r="J447" s="95"/>
      <c r="K447" s="95"/>
      <c r="L447" s="95"/>
      <c r="M447" s="95"/>
      <c r="N447" s="95"/>
      <c r="O447" s="202">
        <f t="shared" si="269"/>
        <v>0</v>
      </c>
      <c r="P447" s="95"/>
      <c r="Q447" s="95"/>
      <c r="R447" s="95"/>
      <c r="S447" s="95"/>
      <c r="T447" s="95"/>
      <c r="U447" s="95"/>
      <c r="V447" s="201">
        <f t="shared" si="270"/>
        <v>0</v>
      </c>
      <c r="W447" s="200">
        <f t="shared" si="271"/>
        <v>0</v>
      </c>
      <c r="X447" s="586">
        <f t="shared" si="266"/>
        <v>0</v>
      </c>
      <c r="Y447" s="95"/>
      <c r="Z447" s="95"/>
      <c r="AA447" s="200">
        <f t="shared" si="272"/>
        <v>0</v>
      </c>
      <c r="AB447" s="586">
        <f t="shared" si="267"/>
        <v>0</v>
      </c>
      <c r="AC447" s="95"/>
      <c r="AD447" s="95"/>
      <c r="AE447" s="200">
        <f t="shared" si="273"/>
        <v>0</v>
      </c>
      <c r="AF447" s="586">
        <f t="shared" si="274"/>
        <v>0</v>
      </c>
    </row>
    <row r="448" spans="1:32" ht="12" customHeight="1" outlineLevel="2">
      <c r="B448" s="145"/>
      <c r="C448" s="134" t="s">
        <v>951</v>
      </c>
      <c r="D448" s="95"/>
      <c r="E448" s="95"/>
      <c r="F448" s="95"/>
      <c r="G448" s="95"/>
      <c r="H448" s="198">
        <f t="shared" si="268"/>
        <v>0</v>
      </c>
      <c r="I448" s="95"/>
      <c r="J448" s="95"/>
      <c r="K448" s="95"/>
      <c r="L448" s="95"/>
      <c r="M448" s="95"/>
      <c r="N448" s="95"/>
      <c r="O448" s="202">
        <f t="shared" si="269"/>
        <v>0</v>
      </c>
      <c r="P448" s="95"/>
      <c r="Q448" s="95"/>
      <c r="R448" s="95"/>
      <c r="S448" s="95"/>
      <c r="T448" s="95"/>
      <c r="U448" s="95"/>
      <c r="V448" s="201">
        <f t="shared" si="270"/>
        <v>0</v>
      </c>
      <c r="W448" s="200">
        <f t="shared" si="271"/>
        <v>0</v>
      </c>
      <c r="X448" s="586">
        <f t="shared" si="266"/>
        <v>0</v>
      </c>
      <c r="Y448" s="95"/>
      <c r="Z448" s="95"/>
      <c r="AA448" s="200">
        <f t="shared" si="272"/>
        <v>0</v>
      </c>
      <c r="AB448" s="586">
        <f t="shared" si="267"/>
        <v>0</v>
      </c>
      <c r="AC448" s="95"/>
      <c r="AD448" s="95"/>
      <c r="AE448" s="200">
        <f t="shared" si="273"/>
        <v>0</v>
      </c>
      <c r="AF448" s="586">
        <f t="shared" si="274"/>
        <v>0</v>
      </c>
    </row>
    <row r="449" spans="1:32" ht="12" customHeight="1" outlineLevel="2">
      <c r="B449" s="145"/>
      <c r="C449" s="134" t="s">
        <v>952</v>
      </c>
      <c r="D449" s="95"/>
      <c r="E449" s="95"/>
      <c r="F449" s="95"/>
      <c r="G449" s="95"/>
      <c r="H449" s="198">
        <f t="shared" si="268"/>
        <v>0</v>
      </c>
      <c r="I449" s="95"/>
      <c r="J449" s="95"/>
      <c r="K449" s="95"/>
      <c r="L449" s="95"/>
      <c r="M449" s="95"/>
      <c r="N449" s="95"/>
      <c r="O449" s="202">
        <f t="shared" si="269"/>
        <v>0</v>
      </c>
      <c r="P449" s="95"/>
      <c r="Q449" s="95"/>
      <c r="R449" s="95"/>
      <c r="S449" s="95"/>
      <c r="T449" s="95"/>
      <c r="U449" s="95"/>
      <c r="V449" s="201">
        <f t="shared" si="270"/>
        <v>0</v>
      </c>
      <c r="W449" s="200">
        <f t="shared" si="271"/>
        <v>0</v>
      </c>
      <c r="X449" s="586">
        <f t="shared" si="266"/>
        <v>0</v>
      </c>
      <c r="Y449" s="95"/>
      <c r="Z449" s="95"/>
      <c r="AA449" s="200">
        <f t="shared" si="272"/>
        <v>0</v>
      </c>
      <c r="AB449" s="586">
        <f t="shared" si="267"/>
        <v>0</v>
      </c>
      <c r="AC449" s="95"/>
      <c r="AD449" s="95"/>
      <c r="AE449" s="200">
        <f t="shared" si="273"/>
        <v>0</v>
      </c>
      <c r="AF449" s="586">
        <f t="shared" si="274"/>
        <v>0</v>
      </c>
    </row>
    <row r="450" spans="1:32" ht="12" customHeight="1" outlineLevel="2">
      <c r="B450" s="145"/>
      <c r="C450" s="134" t="s">
        <v>953</v>
      </c>
      <c r="D450" s="95"/>
      <c r="E450" s="95"/>
      <c r="F450" s="95"/>
      <c r="G450" s="95"/>
      <c r="H450" s="198">
        <f t="shared" si="268"/>
        <v>0</v>
      </c>
      <c r="I450" s="95"/>
      <c r="J450" s="95"/>
      <c r="K450" s="95"/>
      <c r="L450" s="95"/>
      <c r="M450" s="95"/>
      <c r="N450" s="95"/>
      <c r="O450" s="202">
        <f t="shared" si="269"/>
        <v>0</v>
      </c>
      <c r="P450" s="95"/>
      <c r="Q450" s="95"/>
      <c r="R450" s="95"/>
      <c r="S450" s="95"/>
      <c r="T450" s="95"/>
      <c r="U450" s="95"/>
      <c r="V450" s="201">
        <f t="shared" si="270"/>
        <v>0</v>
      </c>
      <c r="W450" s="200">
        <f t="shared" si="271"/>
        <v>0</v>
      </c>
      <c r="X450" s="586">
        <f t="shared" si="266"/>
        <v>0</v>
      </c>
      <c r="Y450" s="95"/>
      <c r="Z450" s="95"/>
      <c r="AA450" s="200">
        <f t="shared" si="272"/>
        <v>0</v>
      </c>
      <c r="AB450" s="586">
        <f t="shared" si="267"/>
        <v>0</v>
      </c>
      <c r="AC450" s="95"/>
      <c r="AD450" s="95"/>
      <c r="AE450" s="200">
        <f t="shared" si="273"/>
        <v>0</v>
      </c>
      <c r="AF450" s="586">
        <f t="shared" si="274"/>
        <v>0</v>
      </c>
    </row>
    <row r="451" spans="1:32" ht="12" customHeight="1" outlineLevel="2">
      <c r="B451" s="145"/>
      <c r="C451" s="134" t="s">
        <v>1697</v>
      </c>
      <c r="D451" s="95"/>
      <c r="E451" s="95"/>
      <c r="F451" s="95"/>
      <c r="G451" s="95"/>
      <c r="H451" s="198">
        <f t="shared" si="268"/>
        <v>0</v>
      </c>
      <c r="I451" s="95"/>
      <c r="J451" s="95"/>
      <c r="K451" s="95"/>
      <c r="L451" s="95"/>
      <c r="M451" s="95"/>
      <c r="N451" s="95"/>
      <c r="O451" s="202">
        <f t="shared" si="269"/>
        <v>0</v>
      </c>
      <c r="P451" s="95"/>
      <c r="Q451" s="95"/>
      <c r="R451" s="95"/>
      <c r="S451" s="95"/>
      <c r="T451" s="95"/>
      <c r="U451" s="95"/>
      <c r="V451" s="201">
        <f t="shared" si="270"/>
        <v>0</v>
      </c>
      <c r="W451" s="200">
        <f t="shared" si="271"/>
        <v>0</v>
      </c>
      <c r="X451" s="586">
        <f t="shared" si="266"/>
        <v>0</v>
      </c>
      <c r="Y451" s="95"/>
      <c r="Z451" s="95"/>
      <c r="AA451" s="200">
        <f t="shared" si="272"/>
        <v>0</v>
      </c>
      <c r="AB451" s="586">
        <f t="shared" si="267"/>
        <v>0</v>
      </c>
      <c r="AC451" s="95"/>
      <c r="AD451" s="95"/>
      <c r="AE451" s="200">
        <f t="shared" si="273"/>
        <v>0</v>
      </c>
      <c r="AF451" s="586">
        <f t="shared" si="274"/>
        <v>0</v>
      </c>
    </row>
    <row r="452" spans="1:32" ht="12" customHeight="1" outlineLevel="2">
      <c r="B452" s="145"/>
      <c r="C452" s="134" t="s">
        <v>1698</v>
      </c>
      <c r="D452" s="95"/>
      <c r="E452" s="95"/>
      <c r="F452" s="95"/>
      <c r="G452" s="95"/>
      <c r="H452" s="198">
        <f t="shared" si="268"/>
        <v>0</v>
      </c>
      <c r="I452" s="95"/>
      <c r="J452" s="95"/>
      <c r="K452" s="95"/>
      <c r="L452" s="95"/>
      <c r="M452" s="95"/>
      <c r="N452" s="95"/>
      <c r="O452" s="202">
        <f t="shared" si="269"/>
        <v>0</v>
      </c>
      <c r="P452" s="95"/>
      <c r="Q452" s="95"/>
      <c r="R452" s="95"/>
      <c r="S452" s="95"/>
      <c r="T452" s="95"/>
      <c r="U452" s="95"/>
      <c r="V452" s="201">
        <f t="shared" si="270"/>
        <v>0</v>
      </c>
      <c r="W452" s="200">
        <f t="shared" si="271"/>
        <v>0</v>
      </c>
      <c r="X452" s="586">
        <f t="shared" si="266"/>
        <v>0</v>
      </c>
      <c r="Y452" s="95"/>
      <c r="Z452" s="95"/>
      <c r="AA452" s="200">
        <f t="shared" si="272"/>
        <v>0</v>
      </c>
      <c r="AB452" s="586">
        <f t="shared" si="267"/>
        <v>0</v>
      </c>
      <c r="AC452" s="95"/>
      <c r="AD452" s="95"/>
      <c r="AE452" s="200">
        <f t="shared" si="273"/>
        <v>0</v>
      </c>
      <c r="AF452" s="586">
        <f t="shared" si="274"/>
        <v>0</v>
      </c>
    </row>
    <row r="453" spans="1:32" ht="12" customHeight="1" outlineLevel="2">
      <c r="B453" s="145"/>
      <c r="C453" s="134" t="s">
        <v>956</v>
      </c>
      <c r="D453" s="95"/>
      <c r="E453" s="95"/>
      <c r="F453" s="95"/>
      <c r="G453" s="95"/>
      <c r="H453" s="198">
        <f t="shared" si="268"/>
        <v>0</v>
      </c>
      <c r="I453" s="95"/>
      <c r="J453" s="95"/>
      <c r="K453" s="95"/>
      <c r="L453" s="95"/>
      <c r="M453" s="95"/>
      <c r="N453" s="95"/>
      <c r="O453" s="202">
        <f t="shared" si="269"/>
        <v>0</v>
      </c>
      <c r="P453" s="95"/>
      <c r="Q453" s="95"/>
      <c r="R453" s="95"/>
      <c r="S453" s="95"/>
      <c r="T453" s="95"/>
      <c r="U453" s="95"/>
      <c r="V453" s="201">
        <f t="shared" si="270"/>
        <v>0</v>
      </c>
      <c r="W453" s="200">
        <f t="shared" si="271"/>
        <v>0</v>
      </c>
      <c r="X453" s="586">
        <f t="shared" si="266"/>
        <v>0</v>
      </c>
      <c r="Y453" s="95"/>
      <c r="Z453" s="95"/>
      <c r="AA453" s="200">
        <f t="shared" si="272"/>
        <v>0</v>
      </c>
      <c r="AB453" s="586">
        <f t="shared" si="267"/>
        <v>0</v>
      </c>
      <c r="AC453" s="95"/>
      <c r="AD453" s="95"/>
      <c r="AE453" s="200">
        <f t="shared" si="273"/>
        <v>0</v>
      </c>
      <c r="AF453" s="586">
        <f t="shared" si="274"/>
        <v>0</v>
      </c>
    </row>
    <row r="454" spans="1:32" ht="12" customHeight="1" outlineLevel="2">
      <c r="B454" s="145"/>
      <c r="C454" s="497" t="s">
        <v>1699</v>
      </c>
      <c r="D454" s="95"/>
      <c r="E454" s="95"/>
      <c r="F454" s="95"/>
      <c r="G454" s="95"/>
      <c r="H454" s="198">
        <f>SUM(D454:G454)</f>
        <v>0</v>
      </c>
      <c r="I454" s="95"/>
      <c r="J454" s="95"/>
      <c r="K454" s="95"/>
      <c r="L454" s="95"/>
      <c r="M454" s="95"/>
      <c r="N454" s="95"/>
      <c r="O454" s="202">
        <f>SUM(I454:N454)</f>
        <v>0</v>
      </c>
      <c r="P454" s="95"/>
      <c r="Q454" s="95"/>
      <c r="R454" s="95"/>
      <c r="S454" s="95"/>
      <c r="T454" s="95"/>
      <c r="U454" s="95"/>
      <c r="V454" s="201">
        <f>SUM(P454:U454)</f>
        <v>0</v>
      </c>
      <c r="W454" s="200">
        <f>O454+V454</f>
        <v>0</v>
      </c>
      <c r="X454" s="586">
        <f t="shared" si="266"/>
        <v>0</v>
      </c>
      <c r="Y454" s="95"/>
      <c r="Z454" s="95"/>
      <c r="AA454" s="200">
        <f t="shared" si="272"/>
        <v>0</v>
      </c>
      <c r="AB454" s="586">
        <f t="shared" si="267"/>
        <v>0</v>
      </c>
      <c r="AC454" s="95"/>
      <c r="AD454" s="95"/>
      <c r="AE454" s="200">
        <f t="shared" si="273"/>
        <v>0</v>
      </c>
      <c r="AF454" s="586">
        <f>IF(AA454=0,0,AE454/AA454-1)</f>
        <v>0</v>
      </c>
    </row>
    <row r="455" spans="1:32" ht="12" customHeight="1" outlineLevel="2">
      <c r="B455" s="145"/>
      <c r="C455" s="322" t="s">
        <v>983</v>
      </c>
      <c r="D455" s="95"/>
      <c r="E455" s="95"/>
      <c r="F455" s="95"/>
      <c r="G455" s="95"/>
      <c r="H455" s="198">
        <f>SUM(D455:G455)</f>
        <v>0</v>
      </c>
      <c r="I455" s="95"/>
      <c r="J455" s="95"/>
      <c r="K455" s="95"/>
      <c r="L455" s="95"/>
      <c r="M455" s="95"/>
      <c r="N455" s="95"/>
      <c r="O455" s="202">
        <f>SUM(I455:N455)</f>
        <v>0</v>
      </c>
      <c r="P455" s="95"/>
      <c r="Q455" s="95"/>
      <c r="R455" s="95"/>
      <c r="S455" s="95"/>
      <c r="T455" s="95"/>
      <c r="U455" s="95"/>
      <c r="V455" s="201">
        <f>SUM(P455:U455)</f>
        <v>0</v>
      </c>
      <c r="W455" s="200">
        <f>O455+V455</f>
        <v>0</v>
      </c>
      <c r="X455" s="586">
        <f t="shared" si="266"/>
        <v>0</v>
      </c>
      <c r="Y455" s="95"/>
      <c r="Z455" s="95"/>
      <c r="AA455" s="200">
        <f t="shared" si="272"/>
        <v>0</v>
      </c>
      <c r="AB455" s="586">
        <f t="shared" si="267"/>
        <v>0</v>
      </c>
      <c r="AC455" s="95"/>
      <c r="AD455" s="95"/>
      <c r="AE455" s="200">
        <f t="shared" si="273"/>
        <v>0</v>
      </c>
      <c r="AF455" s="586">
        <f>IF(AA455=0,0,AE455/AA455-1)</f>
        <v>0</v>
      </c>
    </row>
    <row r="456" spans="1:32" ht="12" customHeight="1" outlineLevel="2">
      <c r="B456" s="145"/>
      <c r="C456" s="497" t="s">
        <v>1700</v>
      </c>
      <c r="D456" s="95"/>
      <c r="E456" s="95"/>
      <c r="F456" s="95"/>
      <c r="G456" s="95"/>
      <c r="H456" s="198">
        <f>SUM(D456:G456)</f>
        <v>0</v>
      </c>
      <c r="I456" s="95"/>
      <c r="J456" s="95"/>
      <c r="K456" s="95"/>
      <c r="L456" s="95"/>
      <c r="M456" s="95"/>
      <c r="N456" s="95"/>
      <c r="O456" s="202">
        <f>SUM(I456:N456)</f>
        <v>0</v>
      </c>
      <c r="P456" s="95"/>
      <c r="Q456" s="95"/>
      <c r="R456" s="95"/>
      <c r="S456" s="95"/>
      <c r="T456" s="95"/>
      <c r="U456" s="95"/>
      <c r="V456" s="201">
        <f>SUM(P456:U456)</f>
        <v>0</v>
      </c>
      <c r="W456" s="200">
        <f>O456+V456</f>
        <v>0</v>
      </c>
      <c r="X456" s="586">
        <f t="shared" si="266"/>
        <v>0</v>
      </c>
      <c r="Y456" s="95"/>
      <c r="Z456" s="95"/>
      <c r="AA456" s="200">
        <f t="shared" si="272"/>
        <v>0</v>
      </c>
      <c r="AB456" s="586">
        <f t="shared" si="267"/>
        <v>0</v>
      </c>
      <c r="AC456" s="95"/>
      <c r="AD456" s="95"/>
      <c r="AE456" s="200">
        <f t="shared" si="273"/>
        <v>0</v>
      </c>
      <c r="AF456" s="586">
        <f>IF(AA456=0,0,AE456/AA456-1)</f>
        <v>0</v>
      </c>
    </row>
    <row r="457" spans="1:32" s="144" customFormat="1" ht="13.5" customHeight="1" outlineLevel="1">
      <c r="A457" s="129"/>
      <c r="B457" s="142" t="s">
        <v>1701</v>
      </c>
      <c r="C457" s="498" t="s">
        <v>1702</v>
      </c>
      <c r="D457" s="198">
        <f>SUM(D458:D478)</f>
        <v>0</v>
      </c>
      <c r="E457" s="198">
        <f t="shared" ref="E457:W457" si="275">SUM(E458:E478)</f>
        <v>0</v>
      </c>
      <c r="F457" s="198">
        <f t="shared" si="275"/>
        <v>0</v>
      </c>
      <c r="G457" s="198">
        <f t="shared" si="275"/>
        <v>0</v>
      </c>
      <c r="H457" s="198">
        <f t="shared" si="275"/>
        <v>0</v>
      </c>
      <c r="I457" s="198">
        <f t="shared" si="275"/>
        <v>0</v>
      </c>
      <c r="J457" s="198">
        <f t="shared" si="275"/>
        <v>0</v>
      </c>
      <c r="K457" s="198">
        <f t="shared" si="275"/>
        <v>0</v>
      </c>
      <c r="L457" s="198">
        <f t="shared" si="275"/>
        <v>0</v>
      </c>
      <c r="M457" s="198">
        <f t="shared" si="275"/>
        <v>0</v>
      </c>
      <c r="N457" s="198">
        <f t="shared" si="275"/>
        <v>0</v>
      </c>
      <c r="O457" s="198">
        <f t="shared" si="275"/>
        <v>0</v>
      </c>
      <c r="P457" s="198">
        <f t="shared" si="275"/>
        <v>0</v>
      </c>
      <c r="Q457" s="198">
        <f t="shared" si="275"/>
        <v>0</v>
      </c>
      <c r="R457" s="198">
        <f t="shared" si="275"/>
        <v>0</v>
      </c>
      <c r="S457" s="198">
        <f t="shared" si="275"/>
        <v>0</v>
      </c>
      <c r="T457" s="198">
        <f t="shared" si="275"/>
        <v>0</v>
      </c>
      <c r="U457" s="198">
        <f t="shared" si="275"/>
        <v>0</v>
      </c>
      <c r="V457" s="198">
        <f t="shared" si="275"/>
        <v>0</v>
      </c>
      <c r="W457" s="198">
        <f t="shared" si="275"/>
        <v>0</v>
      </c>
      <c r="X457" s="585">
        <f t="shared" si="266"/>
        <v>0</v>
      </c>
      <c r="Y457" s="198">
        <f>SUM(Y458:Y478)</f>
        <v>0</v>
      </c>
      <c r="Z457" s="198">
        <f>SUM(Z458:Z478)</f>
        <v>0</v>
      </c>
      <c r="AA457" s="198">
        <f>SUM(AA458:AA478)</f>
        <v>0</v>
      </c>
      <c r="AB457" s="585">
        <f t="shared" si="267"/>
        <v>0</v>
      </c>
      <c r="AC457" s="198">
        <f>SUM(AC458:AC478)</f>
        <v>0</v>
      </c>
      <c r="AD457" s="198">
        <f>SUM(AD458:AD478)</f>
        <v>0</v>
      </c>
      <c r="AE457" s="198">
        <f>SUM(AE458:AE478)</f>
        <v>0</v>
      </c>
      <c r="AF457" s="585">
        <f>IF(AA457=0,0,AE457/AA457-1)</f>
        <v>0</v>
      </c>
    </row>
    <row r="458" spans="1:32" ht="12" customHeight="1" outlineLevel="2">
      <c r="B458" s="405" t="s">
        <v>1703</v>
      </c>
      <c r="C458" s="322" t="s">
        <v>1704</v>
      </c>
      <c r="D458" s="95"/>
      <c r="E458" s="95"/>
      <c r="F458" s="95"/>
      <c r="G458" s="95"/>
      <c r="H458" s="198">
        <f t="shared" ref="H458:H478" si="276">SUM(D458:G458)</f>
        <v>0</v>
      </c>
      <c r="I458" s="95"/>
      <c r="J458" s="95"/>
      <c r="K458" s="95"/>
      <c r="L458" s="95"/>
      <c r="M458" s="95"/>
      <c r="N458" s="95"/>
      <c r="O458" s="202">
        <f t="shared" ref="O458:O478" si="277">SUM(I458:N458)</f>
        <v>0</v>
      </c>
      <c r="P458" s="95"/>
      <c r="Q458" s="95"/>
      <c r="R458" s="95"/>
      <c r="S458" s="95"/>
      <c r="T458" s="95"/>
      <c r="U458" s="95"/>
      <c r="V458" s="201">
        <f t="shared" ref="V458:V478" si="278">SUM(P458:U458)</f>
        <v>0</v>
      </c>
      <c r="W458" s="200">
        <f t="shared" ref="W458:W478" si="279">O458+V458</f>
        <v>0</v>
      </c>
      <c r="X458" s="586">
        <f t="shared" si="266"/>
        <v>0</v>
      </c>
      <c r="Y458" s="95"/>
      <c r="Z458" s="95"/>
      <c r="AA458" s="200">
        <f t="shared" ref="AA458:AA478" si="280">Y458+Z458</f>
        <v>0</v>
      </c>
      <c r="AB458" s="586">
        <f t="shared" si="267"/>
        <v>0</v>
      </c>
      <c r="AC458" s="95"/>
      <c r="AD458" s="95"/>
      <c r="AE458" s="200">
        <f t="shared" ref="AE458:AE478" si="281">AC458+AD458</f>
        <v>0</v>
      </c>
      <c r="AF458" s="586">
        <f t="shared" ref="AF458:AF501" si="282">IF(AA458=0,0,AE458/AA458-1)</f>
        <v>0</v>
      </c>
    </row>
    <row r="459" spans="1:32" ht="12" customHeight="1" outlineLevel="2">
      <c r="B459" s="405" t="s">
        <v>1703</v>
      </c>
      <c r="C459" s="322" t="s">
        <v>1705</v>
      </c>
      <c r="D459" s="95"/>
      <c r="E459" s="95"/>
      <c r="F459" s="95"/>
      <c r="G459" s="95"/>
      <c r="H459" s="198">
        <f t="shared" si="276"/>
        <v>0</v>
      </c>
      <c r="I459" s="95"/>
      <c r="J459" s="95"/>
      <c r="K459" s="95"/>
      <c r="L459" s="95"/>
      <c r="M459" s="95"/>
      <c r="N459" s="95"/>
      <c r="O459" s="202">
        <f t="shared" si="277"/>
        <v>0</v>
      </c>
      <c r="P459" s="95"/>
      <c r="Q459" s="95"/>
      <c r="R459" s="95"/>
      <c r="S459" s="95"/>
      <c r="T459" s="95"/>
      <c r="U459" s="95"/>
      <c r="V459" s="201">
        <f t="shared" si="278"/>
        <v>0</v>
      </c>
      <c r="W459" s="200">
        <f t="shared" si="279"/>
        <v>0</v>
      </c>
      <c r="X459" s="586">
        <f t="shared" si="266"/>
        <v>0</v>
      </c>
      <c r="Y459" s="95"/>
      <c r="Z459" s="95"/>
      <c r="AA459" s="200">
        <f t="shared" si="280"/>
        <v>0</v>
      </c>
      <c r="AB459" s="586">
        <f t="shared" si="267"/>
        <v>0</v>
      </c>
      <c r="AC459" s="95"/>
      <c r="AD459" s="95"/>
      <c r="AE459" s="200">
        <f t="shared" si="281"/>
        <v>0</v>
      </c>
      <c r="AF459" s="586">
        <f t="shared" si="282"/>
        <v>0</v>
      </c>
    </row>
    <row r="460" spans="1:32" ht="12" customHeight="1" outlineLevel="2">
      <c r="B460" s="405" t="s">
        <v>1703</v>
      </c>
      <c r="C460" s="322" t="s">
        <v>1706</v>
      </c>
      <c r="D460" s="95"/>
      <c r="E460" s="95"/>
      <c r="F460" s="95"/>
      <c r="G460" s="95"/>
      <c r="H460" s="198">
        <f t="shared" si="276"/>
        <v>0</v>
      </c>
      <c r="I460" s="95"/>
      <c r="J460" s="95"/>
      <c r="K460" s="95"/>
      <c r="L460" s="95"/>
      <c r="M460" s="95"/>
      <c r="N460" s="95"/>
      <c r="O460" s="202">
        <f t="shared" si="277"/>
        <v>0</v>
      </c>
      <c r="P460" s="95"/>
      <c r="Q460" s="95"/>
      <c r="R460" s="95"/>
      <c r="S460" s="95"/>
      <c r="T460" s="95"/>
      <c r="U460" s="95"/>
      <c r="V460" s="201">
        <f t="shared" si="278"/>
        <v>0</v>
      </c>
      <c r="W460" s="200">
        <f t="shared" si="279"/>
        <v>0</v>
      </c>
      <c r="X460" s="586">
        <f t="shared" si="266"/>
        <v>0</v>
      </c>
      <c r="Y460" s="95"/>
      <c r="Z460" s="95"/>
      <c r="AA460" s="200">
        <f t="shared" si="280"/>
        <v>0</v>
      </c>
      <c r="AB460" s="586">
        <f t="shared" si="267"/>
        <v>0</v>
      </c>
      <c r="AC460" s="95"/>
      <c r="AD460" s="95"/>
      <c r="AE460" s="200">
        <f t="shared" si="281"/>
        <v>0</v>
      </c>
      <c r="AF460" s="586">
        <f t="shared" si="282"/>
        <v>0</v>
      </c>
    </row>
    <row r="461" spans="1:32" ht="12" customHeight="1" outlineLevel="2">
      <c r="B461" s="406"/>
      <c r="C461" s="322" t="s">
        <v>961</v>
      </c>
      <c r="D461" s="95"/>
      <c r="E461" s="95"/>
      <c r="F461" s="95"/>
      <c r="G461" s="95"/>
      <c r="H461" s="198">
        <f t="shared" si="276"/>
        <v>0</v>
      </c>
      <c r="I461" s="95"/>
      <c r="J461" s="95"/>
      <c r="K461" s="95"/>
      <c r="L461" s="95"/>
      <c r="M461" s="95"/>
      <c r="N461" s="95"/>
      <c r="O461" s="202">
        <f t="shared" si="277"/>
        <v>0</v>
      </c>
      <c r="P461" s="95"/>
      <c r="Q461" s="95"/>
      <c r="R461" s="95"/>
      <c r="S461" s="95"/>
      <c r="T461" s="95"/>
      <c r="U461" s="95"/>
      <c r="V461" s="201">
        <f t="shared" si="278"/>
        <v>0</v>
      </c>
      <c r="W461" s="200">
        <f t="shared" si="279"/>
        <v>0</v>
      </c>
      <c r="X461" s="586">
        <f t="shared" si="266"/>
        <v>0</v>
      </c>
      <c r="Y461" s="95"/>
      <c r="Z461" s="95"/>
      <c r="AA461" s="200">
        <f t="shared" si="280"/>
        <v>0</v>
      </c>
      <c r="AB461" s="586">
        <f t="shared" si="267"/>
        <v>0</v>
      </c>
      <c r="AC461" s="95"/>
      <c r="AD461" s="95"/>
      <c r="AE461" s="200">
        <f t="shared" si="281"/>
        <v>0</v>
      </c>
      <c r="AF461" s="586">
        <f t="shared" si="282"/>
        <v>0</v>
      </c>
    </row>
    <row r="462" spans="1:32" ht="12" customHeight="1" outlineLevel="2">
      <c r="B462" s="406"/>
      <c r="C462" s="322" t="s">
        <v>1707</v>
      </c>
      <c r="D462" s="95"/>
      <c r="E462" s="95"/>
      <c r="F462" s="95"/>
      <c r="G462" s="95"/>
      <c r="H462" s="198">
        <f t="shared" si="276"/>
        <v>0</v>
      </c>
      <c r="I462" s="95"/>
      <c r="J462" s="95"/>
      <c r="K462" s="95"/>
      <c r="L462" s="95"/>
      <c r="M462" s="95"/>
      <c r="N462" s="95"/>
      <c r="O462" s="202">
        <f t="shared" si="277"/>
        <v>0</v>
      </c>
      <c r="P462" s="95"/>
      <c r="Q462" s="95"/>
      <c r="R462" s="95"/>
      <c r="S462" s="95"/>
      <c r="T462" s="95"/>
      <c r="U462" s="95"/>
      <c r="V462" s="201">
        <f t="shared" si="278"/>
        <v>0</v>
      </c>
      <c r="W462" s="200">
        <f t="shared" si="279"/>
        <v>0</v>
      </c>
      <c r="X462" s="586">
        <f t="shared" si="266"/>
        <v>0</v>
      </c>
      <c r="Y462" s="95"/>
      <c r="Z462" s="95"/>
      <c r="AA462" s="200">
        <f t="shared" si="280"/>
        <v>0</v>
      </c>
      <c r="AB462" s="586">
        <f t="shared" si="267"/>
        <v>0</v>
      </c>
      <c r="AC462" s="95"/>
      <c r="AD462" s="95"/>
      <c r="AE462" s="200">
        <f t="shared" si="281"/>
        <v>0</v>
      </c>
      <c r="AF462" s="586">
        <f t="shared" si="282"/>
        <v>0</v>
      </c>
    </row>
    <row r="463" spans="1:32" ht="12" customHeight="1" outlineLevel="2">
      <c r="B463" s="406"/>
      <c r="C463" s="322" t="s">
        <v>963</v>
      </c>
      <c r="D463" s="95"/>
      <c r="E463" s="95"/>
      <c r="F463" s="95"/>
      <c r="G463" s="95"/>
      <c r="H463" s="198">
        <f t="shared" si="276"/>
        <v>0</v>
      </c>
      <c r="I463" s="95"/>
      <c r="J463" s="95"/>
      <c r="K463" s="95"/>
      <c r="L463" s="95"/>
      <c r="M463" s="95"/>
      <c r="N463" s="95"/>
      <c r="O463" s="202">
        <f t="shared" si="277"/>
        <v>0</v>
      </c>
      <c r="P463" s="95"/>
      <c r="Q463" s="95"/>
      <c r="R463" s="95"/>
      <c r="S463" s="95"/>
      <c r="T463" s="95"/>
      <c r="U463" s="95"/>
      <c r="V463" s="201">
        <f t="shared" si="278"/>
        <v>0</v>
      </c>
      <c r="W463" s="200">
        <f t="shared" si="279"/>
        <v>0</v>
      </c>
      <c r="X463" s="586">
        <f t="shared" si="266"/>
        <v>0</v>
      </c>
      <c r="Y463" s="95"/>
      <c r="Z463" s="95"/>
      <c r="AA463" s="200">
        <f t="shared" si="280"/>
        <v>0</v>
      </c>
      <c r="AB463" s="586">
        <f t="shared" si="267"/>
        <v>0</v>
      </c>
      <c r="AC463" s="95"/>
      <c r="AD463" s="95"/>
      <c r="AE463" s="200">
        <f t="shared" si="281"/>
        <v>0</v>
      </c>
      <c r="AF463" s="586">
        <f t="shared" si="282"/>
        <v>0</v>
      </c>
    </row>
    <row r="464" spans="1:32" ht="12" customHeight="1" outlineLevel="2">
      <c r="B464" s="405" t="s">
        <v>1703</v>
      </c>
      <c r="C464" s="322" t="s">
        <v>964</v>
      </c>
      <c r="D464" s="95"/>
      <c r="E464" s="95"/>
      <c r="F464" s="95"/>
      <c r="G464" s="95"/>
      <c r="H464" s="198">
        <f t="shared" si="276"/>
        <v>0</v>
      </c>
      <c r="I464" s="95"/>
      <c r="J464" s="95"/>
      <c r="K464" s="95"/>
      <c r="L464" s="95"/>
      <c r="M464" s="95"/>
      <c r="N464" s="95"/>
      <c r="O464" s="202">
        <f t="shared" si="277"/>
        <v>0</v>
      </c>
      <c r="P464" s="95"/>
      <c r="Q464" s="95"/>
      <c r="R464" s="95"/>
      <c r="S464" s="95"/>
      <c r="T464" s="95"/>
      <c r="U464" s="95"/>
      <c r="V464" s="201">
        <f t="shared" si="278"/>
        <v>0</v>
      </c>
      <c r="W464" s="200">
        <f t="shared" si="279"/>
        <v>0</v>
      </c>
      <c r="X464" s="586">
        <f t="shared" si="266"/>
        <v>0</v>
      </c>
      <c r="Y464" s="95"/>
      <c r="Z464" s="95"/>
      <c r="AA464" s="200">
        <f t="shared" si="280"/>
        <v>0</v>
      </c>
      <c r="AB464" s="586">
        <f t="shared" si="267"/>
        <v>0</v>
      </c>
      <c r="AC464" s="95"/>
      <c r="AD464" s="95"/>
      <c r="AE464" s="200">
        <f t="shared" si="281"/>
        <v>0</v>
      </c>
      <c r="AF464" s="586">
        <f t="shared" si="282"/>
        <v>0</v>
      </c>
    </row>
    <row r="465" spans="1:32" ht="12" customHeight="1" outlineLevel="2">
      <c r="B465" s="406"/>
      <c r="C465" s="322" t="s">
        <v>965</v>
      </c>
      <c r="D465" s="95"/>
      <c r="E465" s="95"/>
      <c r="F465" s="95"/>
      <c r="G465" s="95"/>
      <c r="H465" s="198">
        <f t="shared" si="276"/>
        <v>0</v>
      </c>
      <c r="I465" s="95"/>
      <c r="J465" s="95"/>
      <c r="K465" s="95"/>
      <c r="L465" s="95"/>
      <c r="M465" s="95"/>
      <c r="N465" s="95"/>
      <c r="O465" s="202">
        <f t="shared" si="277"/>
        <v>0</v>
      </c>
      <c r="P465" s="95"/>
      <c r="Q465" s="95"/>
      <c r="R465" s="95"/>
      <c r="S465" s="95"/>
      <c r="T465" s="95"/>
      <c r="U465" s="95"/>
      <c r="V465" s="201">
        <f t="shared" si="278"/>
        <v>0</v>
      </c>
      <c r="W465" s="200">
        <f t="shared" si="279"/>
        <v>0</v>
      </c>
      <c r="X465" s="586">
        <f t="shared" si="266"/>
        <v>0</v>
      </c>
      <c r="Y465" s="95"/>
      <c r="Z465" s="95"/>
      <c r="AA465" s="200">
        <f t="shared" si="280"/>
        <v>0</v>
      </c>
      <c r="AB465" s="586">
        <f t="shared" si="267"/>
        <v>0</v>
      </c>
      <c r="AC465" s="95"/>
      <c r="AD465" s="95"/>
      <c r="AE465" s="200">
        <f t="shared" si="281"/>
        <v>0</v>
      </c>
      <c r="AF465" s="586">
        <f t="shared" si="282"/>
        <v>0</v>
      </c>
    </row>
    <row r="466" spans="1:32" ht="12" customHeight="1" outlineLevel="2">
      <c r="B466" s="405" t="s">
        <v>1703</v>
      </c>
      <c r="C466" s="322" t="s">
        <v>1708</v>
      </c>
      <c r="D466" s="95"/>
      <c r="E466" s="95"/>
      <c r="F466" s="95"/>
      <c r="G466" s="95"/>
      <c r="H466" s="198">
        <f t="shared" si="276"/>
        <v>0</v>
      </c>
      <c r="I466" s="95"/>
      <c r="J466" s="95"/>
      <c r="K466" s="95"/>
      <c r="L466" s="95"/>
      <c r="M466" s="95"/>
      <c r="N466" s="95"/>
      <c r="O466" s="202">
        <f t="shared" si="277"/>
        <v>0</v>
      </c>
      <c r="P466" s="95"/>
      <c r="Q466" s="95"/>
      <c r="R466" s="95"/>
      <c r="S466" s="95"/>
      <c r="T466" s="95"/>
      <c r="U466" s="95"/>
      <c r="V466" s="201">
        <f t="shared" si="278"/>
        <v>0</v>
      </c>
      <c r="W466" s="200">
        <f t="shared" si="279"/>
        <v>0</v>
      </c>
      <c r="X466" s="586">
        <f t="shared" si="266"/>
        <v>0</v>
      </c>
      <c r="Y466" s="95"/>
      <c r="Z466" s="95"/>
      <c r="AA466" s="200">
        <f t="shared" si="280"/>
        <v>0</v>
      </c>
      <c r="AB466" s="586">
        <f t="shared" si="267"/>
        <v>0</v>
      </c>
      <c r="AC466" s="95"/>
      <c r="AD466" s="95"/>
      <c r="AE466" s="200">
        <f t="shared" si="281"/>
        <v>0</v>
      </c>
      <c r="AF466" s="586">
        <f t="shared" si="282"/>
        <v>0</v>
      </c>
    </row>
    <row r="467" spans="1:32" ht="12" customHeight="1" outlineLevel="2">
      <c r="B467" s="405" t="s">
        <v>1703</v>
      </c>
      <c r="C467" s="322" t="s">
        <v>967</v>
      </c>
      <c r="D467" s="95"/>
      <c r="E467" s="95"/>
      <c r="F467" s="95"/>
      <c r="G467" s="95"/>
      <c r="H467" s="198">
        <f t="shared" si="276"/>
        <v>0</v>
      </c>
      <c r="I467" s="95"/>
      <c r="J467" s="95"/>
      <c r="K467" s="95"/>
      <c r="L467" s="95"/>
      <c r="M467" s="95"/>
      <c r="N467" s="95"/>
      <c r="O467" s="202">
        <f t="shared" si="277"/>
        <v>0</v>
      </c>
      <c r="P467" s="95"/>
      <c r="Q467" s="95"/>
      <c r="R467" s="95"/>
      <c r="S467" s="95"/>
      <c r="T467" s="95"/>
      <c r="U467" s="95"/>
      <c r="V467" s="201">
        <f t="shared" si="278"/>
        <v>0</v>
      </c>
      <c r="W467" s="200">
        <f t="shared" si="279"/>
        <v>0</v>
      </c>
      <c r="X467" s="586">
        <f t="shared" si="266"/>
        <v>0</v>
      </c>
      <c r="Y467" s="95"/>
      <c r="Z467" s="95"/>
      <c r="AA467" s="200">
        <f t="shared" si="280"/>
        <v>0</v>
      </c>
      <c r="AB467" s="586">
        <f t="shared" si="267"/>
        <v>0</v>
      </c>
      <c r="AC467" s="95"/>
      <c r="AD467" s="95"/>
      <c r="AE467" s="200">
        <f t="shared" si="281"/>
        <v>0</v>
      </c>
      <c r="AF467" s="586">
        <f t="shared" si="282"/>
        <v>0</v>
      </c>
    </row>
    <row r="468" spans="1:32" ht="12" customHeight="1" outlineLevel="2">
      <c r="B468" s="405" t="s">
        <v>1703</v>
      </c>
      <c r="C468" s="322" t="s">
        <v>968</v>
      </c>
      <c r="D468" s="95"/>
      <c r="E468" s="95"/>
      <c r="F468" s="95"/>
      <c r="G468" s="95"/>
      <c r="H468" s="198">
        <f t="shared" si="276"/>
        <v>0</v>
      </c>
      <c r="I468" s="95"/>
      <c r="J468" s="95"/>
      <c r="K468" s="95"/>
      <c r="L468" s="95"/>
      <c r="M468" s="95"/>
      <c r="N468" s="95"/>
      <c r="O468" s="202">
        <f t="shared" si="277"/>
        <v>0</v>
      </c>
      <c r="P468" s="95"/>
      <c r="Q468" s="95"/>
      <c r="R468" s="95"/>
      <c r="S468" s="95"/>
      <c r="T468" s="95"/>
      <c r="U468" s="95"/>
      <c r="V468" s="201">
        <f t="shared" si="278"/>
        <v>0</v>
      </c>
      <c r="W468" s="200">
        <f t="shared" si="279"/>
        <v>0</v>
      </c>
      <c r="X468" s="586">
        <f t="shared" si="266"/>
        <v>0</v>
      </c>
      <c r="Y468" s="95"/>
      <c r="Z468" s="95"/>
      <c r="AA468" s="200">
        <f t="shared" si="280"/>
        <v>0</v>
      </c>
      <c r="AB468" s="586">
        <f t="shared" si="267"/>
        <v>0</v>
      </c>
      <c r="AC468" s="95"/>
      <c r="AD468" s="95"/>
      <c r="AE468" s="200">
        <f t="shared" si="281"/>
        <v>0</v>
      </c>
      <c r="AF468" s="586">
        <f t="shared" si="282"/>
        <v>0</v>
      </c>
    </row>
    <row r="469" spans="1:32" ht="12" customHeight="1" outlineLevel="2">
      <c r="B469" s="406"/>
      <c r="C469" s="322" t="s">
        <v>1709</v>
      </c>
      <c r="D469" s="95"/>
      <c r="E469" s="95"/>
      <c r="F469" s="95"/>
      <c r="G469" s="95"/>
      <c r="H469" s="198">
        <f t="shared" si="276"/>
        <v>0</v>
      </c>
      <c r="I469" s="95"/>
      <c r="J469" s="95"/>
      <c r="K469" s="95"/>
      <c r="L469" s="95"/>
      <c r="M469" s="95"/>
      <c r="N469" s="95"/>
      <c r="O469" s="202">
        <f t="shared" si="277"/>
        <v>0</v>
      </c>
      <c r="P469" s="95"/>
      <c r="Q469" s="95"/>
      <c r="R469" s="95"/>
      <c r="S469" s="95"/>
      <c r="T469" s="95"/>
      <c r="U469" s="95"/>
      <c r="V469" s="201">
        <f t="shared" si="278"/>
        <v>0</v>
      </c>
      <c r="W469" s="200">
        <f t="shared" si="279"/>
        <v>0</v>
      </c>
      <c r="X469" s="586">
        <f t="shared" si="266"/>
        <v>0</v>
      </c>
      <c r="Y469" s="95"/>
      <c r="Z469" s="95"/>
      <c r="AA469" s="200">
        <f t="shared" si="280"/>
        <v>0</v>
      </c>
      <c r="AB469" s="586">
        <f t="shared" si="267"/>
        <v>0</v>
      </c>
      <c r="AC469" s="95"/>
      <c r="AD469" s="95"/>
      <c r="AE469" s="200">
        <f t="shared" si="281"/>
        <v>0</v>
      </c>
      <c r="AF469" s="586">
        <f t="shared" si="282"/>
        <v>0</v>
      </c>
    </row>
    <row r="470" spans="1:32" ht="12" customHeight="1" outlineLevel="2">
      <c r="B470" s="405" t="s">
        <v>1703</v>
      </c>
      <c r="C470" s="322" t="s">
        <v>970</v>
      </c>
      <c r="D470" s="95"/>
      <c r="E470" s="95"/>
      <c r="F470" s="95"/>
      <c r="G470" s="95"/>
      <c r="H470" s="198">
        <f t="shared" si="276"/>
        <v>0</v>
      </c>
      <c r="I470" s="95"/>
      <c r="J470" s="95"/>
      <c r="K470" s="95"/>
      <c r="L470" s="95"/>
      <c r="M470" s="95"/>
      <c r="N470" s="95"/>
      <c r="O470" s="202">
        <f t="shared" si="277"/>
        <v>0</v>
      </c>
      <c r="P470" s="95"/>
      <c r="Q470" s="95"/>
      <c r="R470" s="95"/>
      <c r="S470" s="95"/>
      <c r="T470" s="95"/>
      <c r="U470" s="95"/>
      <c r="V470" s="201">
        <f t="shared" si="278"/>
        <v>0</v>
      </c>
      <c r="W470" s="200">
        <f t="shared" si="279"/>
        <v>0</v>
      </c>
      <c r="X470" s="586">
        <f t="shared" si="266"/>
        <v>0</v>
      </c>
      <c r="Y470" s="95"/>
      <c r="Z470" s="95"/>
      <c r="AA470" s="200">
        <f t="shared" si="280"/>
        <v>0</v>
      </c>
      <c r="AB470" s="586">
        <f t="shared" si="267"/>
        <v>0</v>
      </c>
      <c r="AC470" s="95"/>
      <c r="AD470" s="95"/>
      <c r="AE470" s="200">
        <f t="shared" si="281"/>
        <v>0</v>
      </c>
      <c r="AF470" s="586">
        <f t="shared" si="282"/>
        <v>0</v>
      </c>
    </row>
    <row r="471" spans="1:32" ht="12" customHeight="1" outlineLevel="2">
      <c r="B471" s="405" t="s">
        <v>1703</v>
      </c>
      <c r="C471" s="322" t="s">
        <v>971</v>
      </c>
      <c r="D471" s="95"/>
      <c r="E471" s="95"/>
      <c r="F471" s="95"/>
      <c r="G471" s="95"/>
      <c r="H471" s="198">
        <f t="shared" si="276"/>
        <v>0</v>
      </c>
      <c r="I471" s="95"/>
      <c r="J471" s="95"/>
      <c r="K471" s="95"/>
      <c r="L471" s="95"/>
      <c r="M471" s="95"/>
      <c r="N471" s="95"/>
      <c r="O471" s="202">
        <f t="shared" si="277"/>
        <v>0</v>
      </c>
      <c r="P471" s="95"/>
      <c r="Q471" s="95"/>
      <c r="R471" s="95"/>
      <c r="S471" s="95"/>
      <c r="T471" s="95"/>
      <c r="U471" s="95"/>
      <c r="V471" s="201">
        <f t="shared" si="278"/>
        <v>0</v>
      </c>
      <c r="W471" s="200">
        <f t="shared" si="279"/>
        <v>0</v>
      </c>
      <c r="X471" s="586">
        <f t="shared" si="266"/>
        <v>0</v>
      </c>
      <c r="Y471" s="95"/>
      <c r="Z471" s="95"/>
      <c r="AA471" s="200">
        <f t="shared" si="280"/>
        <v>0</v>
      </c>
      <c r="AB471" s="586">
        <f t="shared" si="267"/>
        <v>0</v>
      </c>
      <c r="AC471" s="95"/>
      <c r="AD471" s="95"/>
      <c r="AE471" s="200">
        <f t="shared" si="281"/>
        <v>0</v>
      </c>
      <c r="AF471" s="586">
        <f t="shared" si="282"/>
        <v>0</v>
      </c>
    </row>
    <row r="472" spans="1:32" ht="12" customHeight="1" outlineLevel="2">
      <c r="B472" s="145"/>
      <c r="C472" s="322" t="s">
        <v>972</v>
      </c>
      <c r="D472" s="95"/>
      <c r="E472" s="95"/>
      <c r="F472" s="95"/>
      <c r="G472" s="95"/>
      <c r="H472" s="198">
        <f t="shared" si="276"/>
        <v>0</v>
      </c>
      <c r="I472" s="95"/>
      <c r="J472" s="95"/>
      <c r="K472" s="95"/>
      <c r="L472" s="95"/>
      <c r="M472" s="95"/>
      <c r="N472" s="95"/>
      <c r="O472" s="202">
        <f t="shared" si="277"/>
        <v>0</v>
      </c>
      <c r="P472" s="95"/>
      <c r="Q472" s="95"/>
      <c r="R472" s="95"/>
      <c r="S472" s="95"/>
      <c r="T472" s="95"/>
      <c r="U472" s="95"/>
      <c r="V472" s="201">
        <f t="shared" si="278"/>
        <v>0</v>
      </c>
      <c r="W472" s="200">
        <f t="shared" si="279"/>
        <v>0</v>
      </c>
      <c r="X472" s="586">
        <f t="shared" si="266"/>
        <v>0</v>
      </c>
      <c r="Y472" s="95"/>
      <c r="Z472" s="95"/>
      <c r="AA472" s="200">
        <f t="shared" si="280"/>
        <v>0</v>
      </c>
      <c r="AB472" s="586">
        <f t="shared" si="267"/>
        <v>0</v>
      </c>
      <c r="AC472" s="95"/>
      <c r="AD472" s="95"/>
      <c r="AE472" s="200">
        <f t="shared" si="281"/>
        <v>0</v>
      </c>
      <c r="AF472" s="586">
        <f t="shared" si="282"/>
        <v>0</v>
      </c>
    </row>
    <row r="473" spans="1:32" ht="12" customHeight="1" outlineLevel="2">
      <c r="B473" s="145"/>
      <c r="C473" s="322" t="s">
        <v>984</v>
      </c>
      <c r="D473" s="95"/>
      <c r="E473" s="95"/>
      <c r="F473" s="95"/>
      <c r="G473" s="95"/>
      <c r="H473" s="198">
        <f t="shared" si="276"/>
        <v>0</v>
      </c>
      <c r="I473" s="95"/>
      <c r="J473" s="95"/>
      <c r="K473" s="95"/>
      <c r="L473" s="95"/>
      <c r="M473" s="95"/>
      <c r="N473" s="95"/>
      <c r="O473" s="202">
        <f t="shared" si="277"/>
        <v>0</v>
      </c>
      <c r="P473" s="95"/>
      <c r="Q473" s="95"/>
      <c r="R473" s="95"/>
      <c r="S473" s="95"/>
      <c r="T473" s="95"/>
      <c r="U473" s="95"/>
      <c r="V473" s="201">
        <f t="shared" si="278"/>
        <v>0</v>
      </c>
      <c r="W473" s="200">
        <f t="shared" si="279"/>
        <v>0</v>
      </c>
      <c r="X473" s="586">
        <f t="shared" si="266"/>
        <v>0</v>
      </c>
      <c r="Y473" s="95"/>
      <c r="Z473" s="95"/>
      <c r="AA473" s="200">
        <f t="shared" si="280"/>
        <v>0</v>
      </c>
      <c r="AB473" s="586">
        <f t="shared" si="267"/>
        <v>0</v>
      </c>
      <c r="AC473" s="95"/>
      <c r="AD473" s="95"/>
      <c r="AE473" s="200">
        <f t="shared" si="281"/>
        <v>0</v>
      </c>
      <c r="AF473" s="586">
        <f t="shared" si="282"/>
        <v>0</v>
      </c>
    </row>
    <row r="474" spans="1:32" ht="12" customHeight="1" outlineLevel="2">
      <c r="B474" s="145"/>
      <c r="C474" s="322" t="s">
        <v>1710</v>
      </c>
      <c r="D474" s="95"/>
      <c r="E474" s="95"/>
      <c r="F474" s="95"/>
      <c r="G474" s="95"/>
      <c r="H474" s="198">
        <f t="shared" si="276"/>
        <v>0</v>
      </c>
      <c r="I474" s="95"/>
      <c r="J474" s="95"/>
      <c r="K474" s="95"/>
      <c r="L474" s="95"/>
      <c r="M474" s="95"/>
      <c r="N474" s="95"/>
      <c r="O474" s="202">
        <f t="shared" si="277"/>
        <v>0</v>
      </c>
      <c r="P474" s="95"/>
      <c r="Q474" s="95"/>
      <c r="R474" s="95"/>
      <c r="S474" s="95"/>
      <c r="T474" s="95"/>
      <c r="U474" s="95"/>
      <c r="V474" s="201">
        <f t="shared" si="278"/>
        <v>0</v>
      </c>
      <c r="W474" s="200">
        <f t="shared" si="279"/>
        <v>0</v>
      </c>
      <c r="X474" s="586">
        <f t="shared" si="266"/>
        <v>0</v>
      </c>
      <c r="Y474" s="95"/>
      <c r="Z474" s="95"/>
      <c r="AA474" s="200">
        <f t="shared" si="280"/>
        <v>0</v>
      </c>
      <c r="AB474" s="586">
        <f t="shared" si="267"/>
        <v>0</v>
      </c>
      <c r="AC474" s="95"/>
      <c r="AD474" s="95"/>
      <c r="AE474" s="200">
        <f t="shared" si="281"/>
        <v>0</v>
      </c>
      <c r="AF474" s="586">
        <f t="shared" si="282"/>
        <v>0</v>
      </c>
    </row>
    <row r="475" spans="1:32" ht="12" customHeight="1" outlineLevel="2">
      <c r="B475" s="145"/>
      <c r="C475" s="322" t="s">
        <v>973</v>
      </c>
      <c r="D475" s="95"/>
      <c r="E475" s="95"/>
      <c r="F475" s="95"/>
      <c r="G475" s="95"/>
      <c r="H475" s="198">
        <f t="shared" si="276"/>
        <v>0</v>
      </c>
      <c r="I475" s="95"/>
      <c r="J475" s="95"/>
      <c r="K475" s="95"/>
      <c r="L475" s="95"/>
      <c r="M475" s="95"/>
      <c r="N475" s="95"/>
      <c r="O475" s="202">
        <f t="shared" si="277"/>
        <v>0</v>
      </c>
      <c r="P475" s="95"/>
      <c r="Q475" s="95"/>
      <c r="R475" s="95"/>
      <c r="S475" s="95"/>
      <c r="T475" s="95"/>
      <c r="U475" s="95"/>
      <c r="V475" s="201">
        <f t="shared" si="278"/>
        <v>0</v>
      </c>
      <c r="W475" s="200">
        <f t="shared" si="279"/>
        <v>0</v>
      </c>
      <c r="X475" s="586">
        <f t="shared" si="266"/>
        <v>0</v>
      </c>
      <c r="Y475" s="95"/>
      <c r="Z475" s="95"/>
      <c r="AA475" s="200">
        <f t="shared" si="280"/>
        <v>0</v>
      </c>
      <c r="AB475" s="586">
        <f t="shared" si="267"/>
        <v>0</v>
      </c>
      <c r="AC475" s="95"/>
      <c r="AD475" s="95"/>
      <c r="AE475" s="200">
        <f t="shared" si="281"/>
        <v>0</v>
      </c>
      <c r="AF475" s="586">
        <f t="shared" si="282"/>
        <v>0</v>
      </c>
    </row>
    <row r="476" spans="1:32" ht="12" customHeight="1" outlineLevel="2">
      <c r="B476" s="145"/>
      <c r="C476" s="322" t="s">
        <v>1048</v>
      </c>
      <c r="D476" s="95"/>
      <c r="E476" s="95"/>
      <c r="F476" s="95"/>
      <c r="G476" s="95"/>
      <c r="H476" s="198">
        <f t="shared" si="276"/>
        <v>0</v>
      </c>
      <c r="I476" s="95"/>
      <c r="J476" s="95"/>
      <c r="K476" s="95"/>
      <c r="L476" s="95"/>
      <c r="M476" s="95"/>
      <c r="N476" s="95"/>
      <c r="O476" s="202">
        <f t="shared" si="277"/>
        <v>0</v>
      </c>
      <c r="P476" s="95"/>
      <c r="Q476" s="95"/>
      <c r="R476" s="95"/>
      <c r="S476" s="95"/>
      <c r="T476" s="95"/>
      <c r="U476" s="95"/>
      <c r="V476" s="201">
        <f t="shared" si="278"/>
        <v>0</v>
      </c>
      <c r="W476" s="200">
        <f t="shared" si="279"/>
        <v>0</v>
      </c>
      <c r="X476" s="586">
        <f t="shared" si="266"/>
        <v>0</v>
      </c>
      <c r="Y476" s="95"/>
      <c r="Z476" s="95"/>
      <c r="AA476" s="200">
        <f t="shared" si="280"/>
        <v>0</v>
      </c>
      <c r="AB476" s="586">
        <f t="shared" si="267"/>
        <v>0</v>
      </c>
      <c r="AC476" s="95"/>
      <c r="AD476" s="95"/>
      <c r="AE476" s="200">
        <f t="shared" si="281"/>
        <v>0</v>
      </c>
      <c r="AF476" s="586">
        <f t="shared" si="282"/>
        <v>0</v>
      </c>
    </row>
    <row r="477" spans="1:32" ht="12" customHeight="1" outlineLevel="2">
      <c r="B477" s="145"/>
      <c r="C477" s="146" t="s">
        <v>986</v>
      </c>
      <c r="D477" s="95"/>
      <c r="E477" s="95"/>
      <c r="F477" s="95"/>
      <c r="G477" s="95"/>
      <c r="H477" s="198">
        <f t="shared" si="276"/>
        <v>0</v>
      </c>
      <c r="I477" s="95"/>
      <c r="J477" s="95"/>
      <c r="K477" s="95"/>
      <c r="L477" s="95"/>
      <c r="M477" s="95"/>
      <c r="N477" s="95"/>
      <c r="O477" s="202">
        <f t="shared" si="277"/>
        <v>0</v>
      </c>
      <c r="P477" s="95"/>
      <c r="Q477" s="95"/>
      <c r="R477" s="95"/>
      <c r="S477" s="95"/>
      <c r="T477" s="95"/>
      <c r="U477" s="95"/>
      <c r="V477" s="201">
        <f t="shared" si="278"/>
        <v>0</v>
      </c>
      <c r="W477" s="200">
        <f t="shared" si="279"/>
        <v>0</v>
      </c>
      <c r="X477" s="586">
        <f t="shared" si="266"/>
        <v>0</v>
      </c>
      <c r="Y477" s="95"/>
      <c r="Z477" s="95"/>
      <c r="AA477" s="200">
        <f t="shared" si="280"/>
        <v>0</v>
      </c>
      <c r="AB477" s="586">
        <f t="shared" si="267"/>
        <v>0</v>
      </c>
      <c r="AC477" s="95"/>
      <c r="AD477" s="95"/>
      <c r="AE477" s="200">
        <f t="shared" si="281"/>
        <v>0</v>
      </c>
      <c r="AF477" s="586">
        <f t="shared" si="282"/>
        <v>0</v>
      </c>
    </row>
    <row r="478" spans="1:32" ht="12" customHeight="1" outlineLevel="2">
      <c r="B478" s="145"/>
      <c r="C478" s="146" t="s">
        <v>840</v>
      </c>
      <c r="D478" s="95"/>
      <c r="E478" s="95"/>
      <c r="F478" s="95"/>
      <c r="G478" s="95"/>
      <c r="H478" s="198">
        <f t="shared" si="276"/>
        <v>0</v>
      </c>
      <c r="I478" s="95"/>
      <c r="J478" s="95"/>
      <c r="K478" s="95"/>
      <c r="L478" s="95"/>
      <c r="M478" s="95"/>
      <c r="N478" s="95"/>
      <c r="O478" s="202">
        <f t="shared" si="277"/>
        <v>0</v>
      </c>
      <c r="P478" s="95"/>
      <c r="Q478" s="95"/>
      <c r="R478" s="95"/>
      <c r="S478" s="95"/>
      <c r="T478" s="95"/>
      <c r="U478" s="95"/>
      <c r="V478" s="201">
        <f t="shared" si="278"/>
        <v>0</v>
      </c>
      <c r="W478" s="200">
        <f t="shared" si="279"/>
        <v>0</v>
      </c>
      <c r="X478" s="586">
        <f t="shared" si="266"/>
        <v>0</v>
      </c>
      <c r="Y478" s="95"/>
      <c r="Z478" s="95"/>
      <c r="AA478" s="200">
        <f t="shared" si="280"/>
        <v>0</v>
      </c>
      <c r="AB478" s="586">
        <f t="shared" si="267"/>
        <v>0</v>
      </c>
      <c r="AC478" s="95"/>
      <c r="AD478" s="95"/>
      <c r="AE478" s="200">
        <f t="shared" si="281"/>
        <v>0</v>
      </c>
      <c r="AF478" s="586">
        <f t="shared" si="282"/>
        <v>0</v>
      </c>
    </row>
    <row r="479" spans="1:32" s="144" customFormat="1" ht="13.5" customHeight="1" outlineLevel="1">
      <c r="A479" s="129"/>
      <c r="B479" s="142" t="s">
        <v>1711</v>
      </c>
      <c r="C479" s="143" t="s">
        <v>1712</v>
      </c>
      <c r="D479" s="198">
        <f>SUM(D480:D482)</f>
        <v>0</v>
      </c>
      <c r="E479" s="198">
        <f t="shared" ref="E479:W479" si="283">SUM(E480:E482)</f>
        <v>0</v>
      </c>
      <c r="F479" s="198">
        <f t="shared" si="283"/>
        <v>0</v>
      </c>
      <c r="G479" s="198">
        <f t="shared" si="283"/>
        <v>0</v>
      </c>
      <c r="H479" s="198">
        <f t="shared" si="283"/>
        <v>0</v>
      </c>
      <c r="I479" s="198">
        <f t="shared" si="283"/>
        <v>0</v>
      </c>
      <c r="J479" s="198">
        <f t="shared" si="283"/>
        <v>0</v>
      </c>
      <c r="K479" s="198">
        <f t="shared" si="283"/>
        <v>0</v>
      </c>
      <c r="L479" s="198">
        <f t="shared" si="283"/>
        <v>0</v>
      </c>
      <c r="M479" s="198">
        <f t="shared" si="283"/>
        <v>0</v>
      </c>
      <c r="N479" s="198">
        <f t="shared" si="283"/>
        <v>0</v>
      </c>
      <c r="O479" s="198">
        <f t="shared" si="283"/>
        <v>0</v>
      </c>
      <c r="P479" s="198">
        <f t="shared" si="283"/>
        <v>0</v>
      </c>
      <c r="Q479" s="198">
        <f t="shared" si="283"/>
        <v>0</v>
      </c>
      <c r="R479" s="198">
        <f t="shared" si="283"/>
        <v>0</v>
      </c>
      <c r="S479" s="198">
        <f t="shared" si="283"/>
        <v>0</v>
      </c>
      <c r="T479" s="198">
        <f t="shared" si="283"/>
        <v>0</v>
      </c>
      <c r="U479" s="198">
        <f t="shared" si="283"/>
        <v>0</v>
      </c>
      <c r="V479" s="198">
        <f t="shared" si="283"/>
        <v>0</v>
      </c>
      <c r="W479" s="198">
        <f t="shared" si="283"/>
        <v>0</v>
      </c>
      <c r="X479" s="585">
        <f t="shared" si="266"/>
        <v>0</v>
      </c>
      <c r="Y479" s="198">
        <f>SUM(Y480:Y482)</f>
        <v>0</v>
      </c>
      <c r="Z479" s="198">
        <f>SUM(Z480:Z482)</f>
        <v>0</v>
      </c>
      <c r="AA479" s="198">
        <f>SUM(AA480:AA482)</f>
        <v>0</v>
      </c>
      <c r="AB479" s="585">
        <f t="shared" si="267"/>
        <v>0</v>
      </c>
      <c r="AC479" s="198">
        <f>SUM(AC480:AC482)</f>
        <v>0</v>
      </c>
      <c r="AD479" s="198">
        <f>SUM(AD480:AD482)</f>
        <v>0</v>
      </c>
      <c r="AE479" s="198">
        <f>SUM(AE480:AE482)</f>
        <v>0</v>
      </c>
      <c r="AF479" s="585">
        <f t="shared" si="282"/>
        <v>0</v>
      </c>
    </row>
    <row r="480" spans="1:32" ht="12" customHeight="1" outlineLevel="2">
      <c r="B480" s="145"/>
      <c r="C480" s="146" t="s">
        <v>1713</v>
      </c>
      <c r="D480" s="95"/>
      <c r="E480" s="95"/>
      <c r="F480" s="95"/>
      <c r="G480" s="95"/>
      <c r="H480" s="198">
        <f>SUM(D480:G480)</f>
        <v>0</v>
      </c>
      <c r="I480" s="95"/>
      <c r="J480" s="95"/>
      <c r="K480" s="95"/>
      <c r="L480" s="95"/>
      <c r="M480" s="95"/>
      <c r="N480" s="95"/>
      <c r="O480" s="202">
        <f>SUM(I480:N480)</f>
        <v>0</v>
      </c>
      <c r="P480" s="95"/>
      <c r="Q480" s="95"/>
      <c r="R480" s="95"/>
      <c r="S480" s="95"/>
      <c r="T480" s="95"/>
      <c r="U480" s="95"/>
      <c r="V480" s="201">
        <f>SUM(P480:U480)</f>
        <v>0</v>
      </c>
      <c r="W480" s="200">
        <f>O480+V480</f>
        <v>0</v>
      </c>
      <c r="X480" s="586">
        <f t="shared" si="266"/>
        <v>0</v>
      </c>
      <c r="Y480" s="95"/>
      <c r="Z480" s="95"/>
      <c r="AA480" s="200">
        <f>Y480+Z480</f>
        <v>0</v>
      </c>
      <c r="AB480" s="586">
        <f t="shared" si="267"/>
        <v>0</v>
      </c>
      <c r="AC480" s="95"/>
      <c r="AD480" s="95"/>
      <c r="AE480" s="200">
        <f>AC480+AD480</f>
        <v>0</v>
      </c>
      <c r="AF480" s="586">
        <f t="shared" si="282"/>
        <v>0</v>
      </c>
    </row>
    <row r="481" spans="1:32" ht="12" customHeight="1" outlineLevel="2">
      <c r="B481" s="405" t="s">
        <v>1703</v>
      </c>
      <c r="C481" s="146" t="s">
        <v>1714</v>
      </c>
      <c r="D481" s="95"/>
      <c r="E481" s="95"/>
      <c r="F481" s="95"/>
      <c r="G481" s="95"/>
      <c r="H481" s="198">
        <f>SUM(D481:G481)</f>
        <v>0</v>
      </c>
      <c r="I481" s="95"/>
      <c r="J481" s="95"/>
      <c r="K481" s="95"/>
      <c r="L481" s="95"/>
      <c r="M481" s="95"/>
      <c r="N481" s="95"/>
      <c r="O481" s="202">
        <f>SUM(I481:N481)</f>
        <v>0</v>
      </c>
      <c r="P481" s="95"/>
      <c r="Q481" s="95"/>
      <c r="R481" s="95"/>
      <c r="S481" s="95"/>
      <c r="T481" s="95"/>
      <c r="U481" s="95"/>
      <c r="V481" s="201">
        <f>SUM(P481:U481)</f>
        <v>0</v>
      </c>
      <c r="W481" s="200">
        <f>O481+V481</f>
        <v>0</v>
      </c>
      <c r="X481" s="586">
        <f t="shared" si="266"/>
        <v>0</v>
      </c>
      <c r="Y481" s="95"/>
      <c r="Z481" s="95"/>
      <c r="AA481" s="200">
        <f>Y481+Z481</f>
        <v>0</v>
      </c>
      <c r="AB481" s="586">
        <f t="shared" si="267"/>
        <v>0</v>
      </c>
      <c r="AC481" s="95"/>
      <c r="AD481" s="95"/>
      <c r="AE481" s="200">
        <f>AC481+AD481</f>
        <v>0</v>
      </c>
      <c r="AF481" s="586">
        <f t="shared" si="282"/>
        <v>0</v>
      </c>
    </row>
    <row r="482" spans="1:32" ht="12" customHeight="1" outlineLevel="2">
      <c r="B482" s="145"/>
      <c r="C482" s="146" t="s">
        <v>840</v>
      </c>
      <c r="D482" s="95"/>
      <c r="E482" s="95"/>
      <c r="F482" s="95"/>
      <c r="G482" s="95"/>
      <c r="H482" s="198">
        <f>SUM(D482:G482)</f>
        <v>0</v>
      </c>
      <c r="I482" s="95"/>
      <c r="J482" s="95"/>
      <c r="K482" s="95"/>
      <c r="L482" s="95"/>
      <c r="M482" s="95"/>
      <c r="N482" s="95"/>
      <c r="O482" s="202">
        <f>SUM(I482:N482)</f>
        <v>0</v>
      </c>
      <c r="P482" s="95"/>
      <c r="Q482" s="95"/>
      <c r="R482" s="95"/>
      <c r="S482" s="95"/>
      <c r="T482" s="95"/>
      <c r="U482" s="95"/>
      <c r="V482" s="201">
        <f>SUM(P482:U482)</f>
        <v>0</v>
      </c>
      <c r="W482" s="200">
        <f>O482+V482</f>
        <v>0</v>
      </c>
      <c r="X482" s="586">
        <f t="shared" si="266"/>
        <v>0</v>
      </c>
      <c r="Y482" s="95"/>
      <c r="Z482" s="95"/>
      <c r="AA482" s="200">
        <f>Y482+Z482</f>
        <v>0</v>
      </c>
      <c r="AB482" s="586">
        <f t="shared" si="267"/>
        <v>0</v>
      </c>
      <c r="AC482" s="95"/>
      <c r="AD482" s="95"/>
      <c r="AE482" s="200">
        <f>AC482+AD482</f>
        <v>0</v>
      </c>
      <c r="AF482" s="586">
        <f t="shared" si="282"/>
        <v>0</v>
      </c>
    </row>
    <row r="483" spans="1:32" ht="12" customHeight="1" outlineLevel="1">
      <c r="B483" s="319" t="s">
        <v>988</v>
      </c>
      <c r="C483" s="320" t="s">
        <v>1715</v>
      </c>
      <c r="D483" s="198">
        <f>SUM(D484:D487)</f>
        <v>0</v>
      </c>
      <c r="E483" s="198">
        <f t="shared" ref="E483:W483" si="284">SUM(E484:E487)</f>
        <v>0</v>
      </c>
      <c r="F483" s="198">
        <f t="shared" si="284"/>
        <v>0</v>
      </c>
      <c r="G483" s="198">
        <f t="shared" si="284"/>
        <v>0</v>
      </c>
      <c r="H483" s="198">
        <f t="shared" si="284"/>
        <v>0</v>
      </c>
      <c r="I483" s="198">
        <f t="shared" si="284"/>
        <v>0</v>
      </c>
      <c r="J483" s="198">
        <f t="shared" si="284"/>
        <v>0</v>
      </c>
      <c r="K483" s="198">
        <f t="shared" si="284"/>
        <v>0</v>
      </c>
      <c r="L483" s="198">
        <f t="shared" si="284"/>
        <v>0</v>
      </c>
      <c r="M483" s="198">
        <f t="shared" si="284"/>
        <v>0</v>
      </c>
      <c r="N483" s="198">
        <f t="shared" si="284"/>
        <v>0</v>
      </c>
      <c r="O483" s="198">
        <f t="shared" si="284"/>
        <v>0</v>
      </c>
      <c r="P483" s="198">
        <f t="shared" si="284"/>
        <v>0</v>
      </c>
      <c r="Q483" s="198">
        <f t="shared" si="284"/>
        <v>0</v>
      </c>
      <c r="R483" s="198">
        <f t="shared" si="284"/>
        <v>0</v>
      </c>
      <c r="S483" s="198">
        <f t="shared" si="284"/>
        <v>0</v>
      </c>
      <c r="T483" s="198">
        <f t="shared" si="284"/>
        <v>0</v>
      </c>
      <c r="U483" s="198">
        <f t="shared" si="284"/>
        <v>0</v>
      </c>
      <c r="V483" s="198">
        <f t="shared" si="284"/>
        <v>0</v>
      </c>
      <c r="W483" s="198">
        <f t="shared" si="284"/>
        <v>0</v>
      </c>
      <c r="X483" s="585">
        <f t="shared" si="266"/>
        <v>0</v>
      </c>
      <c r="Y483" s="198">
        <f>SUM(Y484:Y487)</f>
        <v>0</v>
      </c>
      <c r="Z483" s="198">
        <f>SUM(Z484:Z487)</f>
        <v>0</v>
      </c>
      <c r="AA483" s="198">
        <f>SUM(AA484:AA487)</f>
        <v>0</v>
      </c>
      <c r="AB483" s="585">
        <f t="shared" si="267"/>
        <v>0</v>
      </c>
      <c r="AC483" s="198">
        <f>SUM(AC484:AC487)</f>
        <v>0</v>
      </c>
      <c r="AD483" s="198">
        <f>SUM(AD484:AD487)</f>
        <v>0</v>
      </c>
      <c r="AE483" s="198">
        <f>SUM(AE484:AE487)</f>
        <v>0</v>
      </c>
      <c r="AF483" s="585">
        <f t="shared" si="282"/>
        <v>0</v>
      </c>
    </row>
    <row r="484" spans="1:32" ht="12" customHeight="1" outlineLevel="2">
      <c r="B484" s="321"/>
      <c r="C484" s="322" t="s">
        <v>1716</v>
      </c>
      <c r="D484" s="95"/>
      <c r="E484" s="95"/>
      <c r="F484" s="95"/>
      <c r="G484" s="95"/>
      <c r="H484" s="198">
        <f>SUM(D484:G484)</f>
        <v>0</v>
      </c>
      <c r="I484" s="95"/>
      <c r="J484" s="95"/>
      <c r="K484" s="95"/>
      <c r="L484" s="95"/>
      <c r="M484" s="95"/>
      <c r="N484" s="95"/>
      <c r="O484" s="202">
        <f>SUM(I484:N484)</f>
        <v>0</v>
      </c>
      <c r="P484" s="95"/>
      <c r="Q484" s="95"/>
      <c r="R484" s="95"/>
      <c r="S484" s="95"/>
      <c r="T484" s="95"/>
      <c r="U484" s="95"/>
      <c r="V484" s="201">
        <f>SUM(P484:U484)</f>
        <v>0</v>
      </c>
      <c r="W484" s="200">
        <f>O484+V484</f>
        <v>0</v>
      </c>
      <c r="X484" s="586">
        <f t="shared" si="266"/>
        <v>0</v>
      </c>
      <c r="Y484" s="95"/>
      <c r="Z484" s="95"/>
      <c r="AA484" s="200">
        <f>Y484+Z484</f>
        <v>0</v>
      </c>
      <c r="AB484" s="586">
        <f t="shared" si="267"/>
        <v>0</v>
      </c>
      <c r="AC484" s="95"/>
      <c r="AD484" s="95"/>
      <c r="AE484" s="200">
        <f>AC484+AD484</f>
        <v>0</v>
      </c>
      <c r="AF484" s="586">
        <f t="shared" si="282"/>
        <v>0</v>
      </c>
    </row>
    <row r="485" spans="1:32" s="144" customFormat="1" ht="13.5" customHeight="1" outlineLevel="2">
      <c r="A485" s="129"/>
      <c r="B485" s="321"/>
      <c r="C485" s="322" t="s">
        <v>1717</v>
      </c>
      <c r="D485" s="95"/>
      <c r="E485" s="95"/>
      <c r="F485" s="95"/>
      <c r="G485" s="95"/>
      <c r="H485" s="198">
        <f>SUM(D485:G485)</f>
        <v>0</v>
      </c>
      <c r="I485" s="95"/>
      <c r="J485" s="95"/>
      <c r="K485" s="95"/>
      <c r="L485" s="95"/>
      <c r="M485" s="95"/>
      <c r="N485" s="95"/>
      <c r="O485" s="202">
        <f>SUM(I485:N485)</f>
        <v>0</v>
      </c>
      <c r="P485" s="95"/>
      <c r="Q485" s="95"/>
      <c r="R485" s="95"/>
      <c r="S485" s="95"/>
      <c r="T485" s="95"/>
      <c r="U485" s="95"/>
      <c r="V485" s="201">
        <f>SUM(P485:U485)</f>
        <v>0</v>
      </c>
      <c r="W485" s="200">
        <f>O485+V485</f>
        <v>0</v>
      </c>
      <c r="X485" s="586">
        <f t="shared" si="266"/>
        <v>0</v>
      </c>
      <c r="Y485" s="95"/>
      <c r="Z485" s="95"/>
      <c r="AA485" s="200">
        <f>Y485+Z485</f>
        <v>0</v>
      </c>
      <c r="AB485" s="586">
        <f t="shared" si="267"/>
        <v>0</v>
      </c>
      <c r="AC485" s="95"/>
      <c r="AD485" s="95"/>
      <c r="AE485" s="200">
        <f>AC485+AD485</f>
        <v>0</v>
      </c>
      <c r="AF485" s="586">
        <f t="shared" si="282"/>
        <v>0</v>
      </c>
    </row>
    <row r="486" spans="1:32" ht="12" customHeight="1" outlineLevel="2">
      <c r="B486" s="321"/>
      <c r="C486" s="322" t="s">
        <v>1718</v>
      </c>
      <c r="D486" s="95"/>
      <c r="E486" s="95"/>
      <c r="F486" s="95"/>
      <c r="G486" s="95"/>
      <c r="H486" s="198">
        <f>SUM(D486:G486)</f>
        <v>0</v>
      </c>
      <c r="I486" s="95"/>
      <c r="J486" s="95"/>
      <c r="K486" s="95"/>
      <c r="L486" s="95"/>
      <c r="M486" s="95"/>
      <c r="N486" s="95"/>
      <c r="O486" s="202">
        <f>SUM(I486:N486)</f>
        <v>0</v>
      </c>
      <c r="P486" s="95"/>
      <c r="Q486" s="95"/>
      <c r="R486" s="95"/>
      <c r="S486" s="95"/>
      <c r="T486" s="95"/>
      <c r="U486" s="95"/>
      <c r="V486" s="201">
        <f>SUM(P486:U486)</f>
        <v>0</v>
      </c>
      <c r="W486" s="200">
        <f>O486+V486</f>
        <v>0</v>
      </c>
      <c r="X486" s="586">
        <f t="shared" si="266"/>
        <v>0</v>
      </c>
      <c r="Y486" s="95"/>
      <c r="Z486" s="95"/>
      <c r="AA486" s="200">
        <f>Y486+Z486</f>
        <v>0</v>
      </c>
      <c r="AB486" s="586">
        <f t="shared" si="267"/>
        <v>0</v>
      </c>
      <c r="AC486" s="95"/>
      <c r="AD486" s="95"/>
      <c r="AE486" s="200">
        <f>AC486+AD486</f>
        <v>0</v>
      </c>
      <c r="AF486" s="586">
        <f t="shared" si="282"/>
        <v>0</v>
      </c>
    </row>
    <row r="487" spans="1:32" ht="12" customHeight="1" outlineLevel="2">
      <c r="B487" s="321"/>
      <c r="C487" s="322" t="s">
        <v>1700</v>
      </c>
      <c r="D487" s="95"/>
      <c r="E487" s="95"/>
      <c r="F487" s="95"/>
      <c r="G487" s="95"/>
      <c r="H487" s="198">
        <f>SUM(D487:G487)</f>
        <v>0</v>
      </c>
      <c r="I487" s="95"/>
      <c r="J487" s="95"/>
      <c r="K487" s="95"/>
      <c r="L487" s="95"/>
      <c r="M487" s="95"/>
      <c r="N487" s="95"/>
      <c r="O487" s="202">
        <f>SUM(I487:N487)</f>
        <v>0</v>
      </c>
      <c r="P487" s="95"/>
      <c r="Q487" s="95"/>
      <c r="R487" s="95"/>
      <c r="S487" s="95"/>
      <c r="T487" s="95"/>
      <c r="U487" s="95"/>
      <c r="V487" s="201">
        <f>SUM(P487:U487)</f>
        <v>0</v>
      </c>
      <c r="W487" s="200">
        <f>O487+V487</f>
        <v>0</v>
      </c>
      <c r="X487" s="586">
        <f t="shared" si="266"/>
        <v>0</v>
      </c>
      <c r="Y487" s="95"/>
      <c r="Z487" s="95"/>
      <c r="AA487" s="200">
        <f>Y487+Z487</f>
        <v>0</v>
      </c>
      <c r="AB487" s="586">
        <f t="shared" si="267"/>
        <v>0</v>
      </c>
      <c r="AC487" s="95"/>
      <c r="AD487" s="95"/>
      <c r="AE487" s="200">
        <f>AC487+AD487</f>
        <v>0</v>
      </c>
      <c r="AF487" s="586">
        <f t="shared" si="282"/>
        <v>0</v>
      </c>
    </row>
    <row r="488" spans="1:32" ht="12" customHeight="1" outlineLevel="1">
      <c r="B488" s="142" t="s">
        <v>989</v>
      </c>
      <c r="C488" s="143" t="s">
        <v>1719</v>
      </c>
      <c r="D488" s="198">
        <f>SUM(D489:D493)</f>
        <v>0</v>
      </c>
      <c r="E488" s="198">
        <f t="shared" ref="E488:W488" si="285">SUM(E489:E493)</f>
        <v>0</v>
      </c>
      <c r="F488" s="198">
        <f t="shared" si="285"/>
        <v>0</v>
      </c>
      <c r="G488" s="198">
        <f t="shared" si="285"/>
        <v>0</v>
      </c>
      <c r="H488" s="198">
        <f t="shared" si="285"/>
        <v>0</v>
      </c>
      <c r="I488" s="198">
        <f t="shared" si="285"/>
        <v>0</v>
      </c>
      <c r="J488" s="198">
        <f t="shared" si="285"/>
        <v>0</v>
      </c>
      <c r="K488" s="198">
        <f t="shared" si="285"/>
        <v>0</v>
      </c>
      <c r="L488" s="198">
        <f t="shared" si="285"/>
        <v>0</v>
      </c>
      <c r="M488" s="198">
        <f t="shared" si="285"/>
        <v>0</v>
      </c>
      <c r="N488" s="198">
        <f t="shared" si="285"/>
        <v>0</v>
      </c>
      <c r="O488" s="198">
        <f t="shared" si="285"/>
        <v>0</v>
      </c>
      <c r="P488" s="198">
        <f t="shared" si="285"/>
        <v>0</v>
      </c>
      <c r="Q488" s="198">
        <f t="shared" si="285"/>
        <v>0</v>
      </c>
      <c r="R488" s="198">
        <f t="shared" si="285"/>
        <v>0</v>
      </c>
      <c r="S488" s="198">
        <f t="shared" si="285"/>
        <v>0</v>
      </c>
      <c r="T488" s="198">
        <f t="shared" si="285"/>
        <v>0</v>
      </c>
      <c r="U488" s="198">
        <f t="shared" si="285"/>
        <v>0</v>
      </c>
      <c r="V488" s="198">
        <f t="shared" si="285"/>
        <v>0</v>
      </c>
      <c r="W488" s="198">
        <f t="shared" si="285"/>
        <v>0</v>
      </c>
      <c r="X488" s="585">
        <f t="shared" si="266"/>
        <v>0</v>
      </c>
      <c r="Y488" s="198">
        <f>SUM(Y489:Y493)</f>
        <v>0</v>
      </c>
      <c r="Z488" s="198">
        <f>SUM(Z489:Z493)</f>
        <v>0</v>
      </c>
      <c r="AA488" s="198">
        <f>SUM(AA489:AA493)</f>
        <v>0</v>
      </c>
      <c r="AB488" s="585">
        <f t="shared" si="267"/>
        <v>0</v>
      </c>
      <c r="AC488" s="198">
        <f>SUM(AC489:AC493)</f>
        <v>0</v>
      </c>
      <c r="AD488" s="198">
        <f>SUM(AD489:AD493)</f>
        <v>0</v>
      </c>
      <c r="AE488" s="198">
        <f>SUM(AE489:AE493)</f>
        <v>0</v>
      </c>
      <c r="AF488" s="585">
        <f t="shared" si="282"/>
        <v>0</v>
      </c>
    </row>
    <row r="489" spans="1:32" ht="12" customHeight="1" outlineLevel="2">
      <c r="B489" s="145"/>
      <c r="C489" s="248" t="s">
        <v>717</v>
      </c>
      <c r="D489" s="95"/>
      <c r="E489" s="95"/>
      <c r="F489" s="95"/>
      <c r="G489" s="95"/>
      <c r="H489" s="198">
        <f>SUM(D489:G489)</f>
        <v>0</v>
      </c>
      <c r="I489" s="95"/>
      <c r="J489" s="95"/>
      <c r="K489" s="95"/>
      <c r="L489" s="95"/>
      <c r="M489" s="95"/>
      <c r="N489" s="95"/>
      <c r="O489" s="202">
        <f>SUM(I489:N489)</f>
        <v>0</v>
      </c>
      <c r="P489" s="95"/>
      <c r="Q489" s="95"/>
      <c r="R489" s="95"/>
      <c r="S489" s="95"/>
      <c r="T489" s="95"/>
      <c r="U489" s="95"/>
      <c r="V489" s="201">
        <f>SUM(P489:U489)</f>
        <v>0</v>
      </c>
      <c r="W489" s="200">
        <f>O489+V489</f>
        <v>0</v>
      </c>
      <c r="X489" s="586">
        <f t="shared" si="266"/>
        <v>0</v>
      </c>
      <c r="Y489" s="95"/>
      <c r="Z489" s="95"/>
      <c r="AA489" s="200">
        <f>Y489+Z489</f>
        <v>0</v>
      </c>
      <c r="AB489" s="586">
        <f t="shared" si="267"/>
        <v>0</v>
      </c>
      <c r="AC489" s="95"/>
      <c r="AD489" s="95"/>
      <c r="AE489" s="200">
        <f>AC489+AD489</f>
        <v>0</v>
      </c>
      <c r="AF489" s="586">
        <f t="shared" si="282"/>
        <v>0</v>
      </c>
    </row>
    <row r="490" spans="1:32" ht="12" customHeight="1" outlineLevel="2">
      <c r="B490" s="145"/>
      <c r="C490" s="146" t="s">
        <v>1720</v>
      </c>
      <c r="D490" s="95"/>
      <c r="E490" s="95"/>
      <c r="F490" s="95"/>
      <c r="G490" s="95"/>
      <c r="H490" s="198">
        <f>SUM(D490:G490)</f>
        <v>0</v>
      </c>
      <c r="I490" s="95"/>
      <c r="J490" s="95"/>
      <c r="K490" s="95"/>
      <c r="L490" s="95"/>
      <c r="M490" s="95"/>
      <c r="N490" s="95"/>
      <c r="O490" s="202">
        <f>SUM(I490:N490)</f>
        <v>0</v>
      </c>
      <c r="P490" s="95"/>
      <c r="Q490" s="95"/>
      <c r="R490" s="95"/>
      <c r="S490" s="95"/>
      <c r="T490" s="95"/>
      <c r="U490" s="95"/>
      <c r="V490" s="201">
        <f>SUM(P490:U490)</f>
        <v>0</v>
      </c>
      <c r="W490" s="200">
        <f>O490+V490</f>
        <v>0</v>
      </c>
      <c r="X490" s="586">
        <f t="shared" si="266"/>
        <v>0</v>
      </c>
      <c r="Y490" s="95"/>
      <c r="Z490" s="95"/>
      <c r="AA490" s="200">
        <f>Y490+Z490</f>
        <v>0</v>
      </c>
      <c r="AB490" s="586">
        <f t="shared" si="267"/>
        <v>0</v>
      </c>
      <c r="AC490" s="95"/>
      <c r="AD490" s="95"/>
      <c r="AE490" s="200">
        <f>AC490+AD490</f>
        <v>0</v>
      </c>
      <c r="AF490" s="586">
        <f t="shared" si="282"/>
        <v>0</v>
      </c>
    </row>
    <row r="491" spans="1:32" ht="11.25" customHeight="1" outlineLevel="2">
      <c r="B491" s="145"/>
      <c r="C491" s="248" t="s">
        <v>1721</v>
      </c>
      <c r="D491" s="95"/>
      <c r="E491" s="95"/>
      <c r="F491" s="95"/>
      <c r="G491" s="95"/>
      <c r="H491" s="198">
        <f>SUM(D491:G491)</f>
        <v>0</v>
      </c>
      <c r="I491" s="95"/>
      <c r="J491" s="95"/>
      <c r="K491" s="95"/>
      <c r="L491" s="95"/>
      <c r="M491" s="95"/>
      <c r="N491" s="95"/>
      <c r="O491" s="202">
        <f>SUM(I491:N491)</f>
        <v>0</v>
      </c>
      <c r="P491" s="95"/>
      <c r="Q491" s="95"/>
      <c r="R491" s="95"/>
      <c r="S491" s="95"/>
      <c r="T491" s="95"/>
      <c r="U491" s="95"/>
      <c r="V491" s="201">
        <f>SUM(P491:U491)</f>
        <v>0</v>
      </c>
      <c r="W491" s="200">
        <f>O491+V491</f>
        <v>0</v>
      </c>
      <c r="X491" s="586">
        <f t="shared" si="266"/>
        <v>0</v>
      </c>
      <c r="Y491" s="95"/>
      <c r="Z491" s="95"/>
      <c r="AA491" s="200">
        <f>Y491+Z491</f>
        <v>0</v>
      </c>
      <c r="AB491" s="586">
        <f t="shared" si="267"/>
        <v>0</v>
      </c>
      <c r="AC491" s="95"/>
      <c r="AD491" s="95"/>
      <c r="AE491" s="200">
        <f>AC491+AD491</f>
        <v>0</v>
      </c>
      <c r="AF491" s="586">
        <f t="shared" si="282"/>
        <v>0</v>
      </c>
    </row>
    <row r="492" spans="1:32" ht="12" customHeight="1" outlineLevel="2">
      <c r="B492" s="145"/>
      <c r="C492" s="146" t="s">
        <v>1722</v>
      </c>
      <c r="D492" s="95"/>
      <c r="E492" s="95"/>
      <c r="F492" s="95"/>
      <c r="G492" s="95"/>
      <c r="H492" s="198">
        <f>SUM(D492:G492)</f>
        <v>0</v>
      </c>
      <c r="I492" s="95"/>
      <c r="J492" s="95"/>
      <c r="K492" s="95"/>
      <c r="L492" s="95"/>
      <c r="M492" s="95"/>
      <c r="N492" s="95"/>
      <c r="O492" s="202">
        <f>SUM(I492:N492)</f>
        <v>0</v>
      </c>
      <c r="P492" s="95"/>
      <c r="Q492" s="95"/>
      <c r="R492" s="95"/>
      <c r="S492" s="95"/>
      <c r="T492" s="95"/>
      <c r="U492" s="95"/>
      <c r="V492" s="201">
        <f>SUM(P492:U492)</f>
        <v>0</v>
      </c>
      <c r="W492" s="200">
        <f>O492+V492</f>
        <v>0</v>
      </c>
      <c r="X492" s="586">
        <f t="shared" si="266"/>
        <v>0</v>
      </c>
      <c r="Y492" s="95"/>
      <c r="Z492" s="95"/>
      <c r="AA492" s="200">
        <f>Y492+Z492</f>
        <v>0</v>
      </c>
      <c r="AB492" s="586">
        <f t="shared" si="267"/>
        <v>0</v>
      </c>
      <c r="AC492" s="95"/>
      <c r="AD492" s="95"/>
      <c r="AE492" s="200">
        <f>AC492+AD492</f>
        <v>0</v>
      </c>
      <c r="AF492" s="586">
        <f t="shared" si="282"/>
        <v>0</v>
      </c>
    </row>
    <row r="493" spans="1:32" ht="12" customHeight="1" outlineLevel="2">
      <c r="B493" s="145"/>
      <c r="C493" s="146" t="s">
        <v>840</v>
      </c>
      <c r="D493" s="95"/>
      <c r="E493" s="95"/>
      <c r="F493" s="95"/>
      <c r="G493" s="95"/>
      <c r="H493" s="198">
        <f>SUM(D493:G493)</f>
        <v>0</v>
      </c>
      <c r="I493" s="95"/>
      <c r="J493" s="95"/>
      <c r="K493" s="95"/>
      <c r="L493" s="95"/>
      <c r="M493" s="95"/>
      <c r="N493" s="95"/>
      <c r="O493" s="202">
        <f>SUM(I493:N493)</f>
        <v>0</v>
      </c>
      <c r="P493" s="95"/>
      <c r="Q493" s="95"/>
      <c r="R493" s="95"/>
      <c r="S493" s="95"/>
      <c r="T493" s="95"/>
      <c r="U493" s="95"/>
      <c r="V493" s="201">
        <f>SUM(P493:U493)</f>
        <v>0</v>
      </c>
      <c r="W493" s="200">
        <f>O493+V493</f>
        <v>0</v>
      </c>
      <c r="X493" s="586">
        <f t="shared" si="266"/>
        <v>0</v>
      </c>
      <c r="Y493" s="95"/>
      <c r="Z493" s="95"/>
      <c r="AA493" s="200">
        <f>Y493+Z493</f>
        <v>0</v>
      </c>
      <c r="AB493" s="586">
        <f t="shared" si="267"/>
        <v>0</v>
      </c>
      <c r="AC493" s="95"/>
      <c r="AD493" s="95"/>
      <c r="AE493" s="200">
        <f>AC493+AD493</f>
        <v>0</v>
      </c>
      <c r="AF493" s="586">
        <f t="shared" si="282"/>
        <v>0</v>
      </c>
    </row>
    <row r="494" spans="1:32" ht="12" customHeight="1" outlineLevel="1">
      <c r="B494" s="147" t="s">
        <v>991</v>
      </c>
      <c r="C494" s="147" t="s">
        <v>1723</v>
      </c>
      <c r="D494" s="198">
        <f>SUM(D495:D497)</f>
        <v>0</v>
      </c>
      <c r="E494" s="198">
        <f t="shared" ref="E494:W494" si="286">SUM(E495:E497)</f>
        <v>0</v>
      </c>
      <c r="F494" s="198">
        <f t="shared" si="286"/>
        <v>0</v>
      </c>
      <c r="G494" s="198">
        <f t="shared" si="286"/>
        <v>0</v>
      </c>
      <c r="H494" s="198">
        <f t="shared" si="286"/>
        <v>0</v>
      </c>
      <c r="I494" s="198">
        <f t="shared" si="286"/>
        <v>0</v>
      </c>
      <c r="J494" s="198">
        <f t="shared" si="286"/>
        <v>0</v>
      </c>
      <c r="K494" s="198">
        <f t="shared" si="286"/>
        <v>0</v>
      </c>
      <c r="L494" s="198">
        <f t="shared" si="286"/>
        <v>0</v>
      </c>
      <c r="M494" s="198">
        <f t="shared" si="286"/>
        <v>0</v>
      </c>
      <c r="N494" s="198">
        <f t="shared" si="286"/>
        <v>0</v>
      </c>
      <c r="O494" s="198">
        <f t="shared" si="286"/>
        <v>0</v>
      </c>
      <c r="P494" s="198">
        <f t="shared" si="286"/>
        <v>0</v>
      </c>
      <c r="Q494" s="198">
        <f t="shared" si="286"/>
        <v>0</v>
      </c>
      <c r="R494" s="198">
        <f t="shared" si="286"/>
        <v>0</v>
      </c>
      <c r="S494" s="198">
        <f t="shared" si="286"/>
        <v>0</v>
      </c>
      <c r="T494" s="198">
        <f t="shared" si="286"/>
        <v>0</v>
      </c>
      <c r="U494" s="198">
        <f t="shared" si="286"/>
        <v>0</v>
      </c>
      <c r="V494" s="198">
        <f t="shared" si="286"/>
        <v>0</v>
      </c>
      <c r="W494" s="198">
        <f t="shared" si="286"/>
        <v>0</v>
      </c>
      <c r="X494" s="585">
        <f t="shared" si="266"/>
        <v>0</v>
      </c>
      <c r="Y494" s="198">
        <f>SUM(Y495:Y497)</f>
        <v>0</v>
      </c>
      <c r="Z494" s="198">
        <f>SUM(Z495:Z497)</f>
        <v>0</v>
      </c>
      <c r="AA494" s="198">
        <f>SUM(AA495:AA497)</f>
        <v>0</v>
      </c>
      <c r="AB494" s="585">
        <f t="shared" si="267"/>
        <v>0</v>
      </c>
      <c r="AC494" s="198">
        <f>SUM(AC495:AC497)</f>
        <v>0</v>
      </c>
      <c r="AD494" s="198">
        <f>SUM(AD495:AD497)</f>
        <v>0</v>
      </c>
      <c r="AE494" s="198">
        <f>SUM(AE495:AE497)</f>
        <v>0</v>
      </c>
      <c r="AF494" s="585">
        <f t="shared" si="282"/>
        <v>0</v>
      </c>
    </row>
    <row r="495" spans="1:32" ht="13.5" customHeight="1" outlineLevel="2">
      <c r="A495" s="177"/>
      <c r="B495" s="145"/>
      <c r="C495" s="146" t="s">
        <v>741</v>
      </c>
      <c r="D495" s="95"/>
      <c r="E495" s="95"/>
      <c r="F495" s="95"/>
      <c r="G495" s="95"/>
      <c r="H495" s="198">
        <f>SUM(D495:G495)</f>
        <v>0</v>
      </c>
      <c r="I495" s="95"/>
      <c r="J495" s="95"/>
      <c r="K495" s="95"/>
      <c r="L495" s="95"/>
      <c r="M495" s="95"/>
      <c r="N495" s="95"/>
      <c r="O495" s="202">
        <f>SUM(I495:N495)</f>
        <v>0</v>
      </c>
      <c r="P495" s="95"/>
      <c r="Q495" s="95"/>
      <c r="R495" s="95"/>
      <c r="S495" s="95"/>
      <c r="T495" s="95"/>
      <c r="U495" s="95"/>
      <c r="V495" s="201">
        <f>SUM(P495:U495)</f>
        <v>0</v>
      </c>
      <c r="W495" s="200">
        <f>O495+V495</f>
        <v>0</v>
      </c>
      <c r="X495" s="586">
        <f t="shared" si="266"/>
        <v>0</v>
      </c>
      <c r="Y495" s="95"/>
      <c r="Z495" s="95"/>
      <c r="AA495" s="200">
        <f>Y495+Z495</f>
        <v>0</v>
      </c>
      <c r="AB495" s="586">
        <f t="shared" si="267"/>
        <v>0</v>
      </c>
      <c r="AC495" s="95"/>
      <c r="AD495" s="95"/>
      <c r="AE495" s="200">
        <f>AC495+AD495</f>
        <v>0</v>
      </c>
      <c r="AF495" s="586">
        <f t="shared" si="282"/>
        <v>0</v>
      </c>
    </row>
    <row r="496" spans="1:32" ht="13.5" customHeight="1" outlineLevel="2">
      <c r="A496" s="177"/>
      <c r="B496" s="145"/>
      <c r="C496" s="146" t="s">
        <v>1724</v>
      </c>
      <c r="D496" s="95"/>
      <c r="E496" s="95"/>
      <c r="F496" s="95"/>
      <c r="G496" s="95"/>
      <c r="H496" s="198">
        <f>SUM(D496:G496)</f>
        <v>0</v>
      </c>
      <c r="I496" s="95"/>
      <c r="J496" s="95"/>
      <c r="K496" s="95"/>
      <c r="L496" s="95"/>
      <c r="M496" s="95"/>
      <c r="N496" s="95"/>
      <c r="O496" s="202">
        <f>SUM(I496:N496)</f>
        <v>0</v>
      </c>
      <c r="P496" s="95"/>
      <c r="Q496" s="95"/>
      <c r="R496" s="95"/>
      <c r="S496" s="95"/>
      <c r="T496" s="95"/>
      <c r="U496" s="95"/>
      <c r="V496" s="201">
        <f>SUM(P496:U496)</f>
        <v>0</v>
      </c>
      <c r="W496" s="200">
        <f>O496+V496</f>
        <v>0</v>
      </c>
      <c r="X496" s="586">
        <f t="shared" si="266"/>
        <v>0</v>
      </c>
      <c r="Y496" s="95"/>
      <c r="Z496" s="95"/>
      <c r="AA496" s="200">
        <f>Y496+Z496</f>
        <v>0</v>
      </c>
      <c r="AB496" s="586">
        <f t="shared" si="267"/>
        <v>0</v>
      </c>
      <c r="AC496" s="95"/>
      <c r="AD496" s="95"/>
      <c r="AE496" s="200">
        <f>AC496+AD496</f>
        <v>0</v>
      </c>
      <c r="AF496" s="586">
        <f t="shared" si="282"/>
        <v>0</v>
      </c>
    </row>
    <row r="497" spans="2:32" ht="13.5" customHeight="1" outlineLevel="2">
      <c r="B497" s="145"/>
      <c r="C497" s="146" t="s">
        <v>1700</v>
      </c>
      <c r="D497" s="95"/>
      <c r="E497" s="95"/>
      <c r="F497" s="95"/>
      <c r="G497" s="95"/>
      <c r="H497" s="198">
        <f>SUM(D497:G497)</f>
        <v>0</v>
      </c>
      <c r="I497" s="95"/>
      <c r="J497" s="95"/>
      <c r="K497" s="95"/>
      <c r="L497" s="95"/>
      <c r="M497" s="95"/>
      <c r="N497" s="95"/>
      <c r="O497" s="202">
        <f>SUM(I497:N497)</f>
        <v>0</v>
      </c>
      <c r="P497" s="95"/>
      <c r="Q497" s="95"/>
      <c r="R497" s="95"/>
      <c r="S497" s="95"/>
      <c r="T497" s="95"/>
      <c r="U497" s="95"/>
      <c r="V497" s="201">
        <f>SUM(P497:U497)</f>
        <v>0</v>
      </c>
      <c r="W497" s="200">
        <f>O497+V497</f>
        <v>0</v>
      </c>
      <c r="X497" s="586">
        <f t="shared" si="266"/>
        <v>0</v>
      </c>
      <c r="Y497" s="95"/>
      <c r="Z497" s="95"/>
      <c r="AA497" s="200">
        <f>Y497+Z497</f>
        <v>0</v>
      </c>
      <c r="AB497" s="586">
        <f t="shared" si="267"/>
        <v>0</v>
      </c>
      <c r="AC497" s="95"/>
      <c r="AD497" s="95"/>
      <c r="AE497" s="200">
        <f>AC497+AD497</f>
        <v>0</v>
      </c>
      <c r="AF497" s="586">
        <f t="shared" si="282"/>
        <v>0</v>
      </c>
    </row>
    <row r="498" spans="2:32" ht="13.5" customHeight="1" outlineLevel="2">
      <c r="B498" s="147" t="s">
        <v>1498</v>
      </c>
      <c r="C498" s="542" t="s">
        <v>1485</v>
      </c>
      <c r="D498" s="198">
        <f>SUM(D499:D501)</f>
        <v>0</v>
      </c>
      <c r="E498" s="198">
        <f t="shared" ref="E498:W498" si="287">SUM(E499:E501)</f>
        <v>0</v>
      </c>
      <c r="F498" s="198">
        <f t="shared" si="287"/>
        <v>0</v>
      </c>
      <c r="G498" s="198">
        <f t="shared" si="287"/>
        <v>0</v>
      </c>
      <c r="H498" s="198">
        <f t="shared" si="287"/>
        <v>0</v>
      </c>
      <c r="I498" s="198">
        <f t="shared" si="287"/>
        <v>0</v>
      </c>
      <c r="J498" s="198">
        <f t="shared" si="287"/>
        <v>0</v>
      </c>
      <c r="K498" s="198">
        <f t="shared" si="287"/>
        <v>0</v>
      </c>
      <c r="L498" s="198">
        <f t="shared" si="287"/>
        <v>0</v>
      </c>
      <c r="M498" s="198">
        <f t="shared" si="287"/>
        <v>0</v>
      </c>
      <c r="N498" s="198">
        <f t="shared" si="287"/>
        <v>0</v>
      </c>
      <c r="O498" s="198">
        <f t="shared" si="287"/>
        <v>0</v>
      </c>
      <c r="P498" s="198">
        <f t="shared" si="287"/>
        <v>0</v>
      </c>
      <c r="Q498" s="198">
        <f t="shared" si="287"/>
        <v>0</v>
      </c>
      <c r="R498" s="198">
        <f t="shared" si="287"/>
        <v>0</v>
      </c>
      <c r="S498" s="198">
        <f t="shared" si="287"/>
        <v>0</v>
      </c>
      <c r="T498" s="198">
        <f t="shared" si="287"/>
        <v>0</v>
      </c>
      <c r="U498" s="198">
        <f t="shared" si="287"/>
        <v>0</v>
      </c>
      <c r="V498" s="198">
        <f t="shared" si="287"/>
        <v>0</v>
      </c>
      <c r="W498" s="198">
        <f t="shared" si="287"/>
        <v>0</v>
      </c>
      <c r="X498" s="585">
        <f t="shared" si="266"/>
        <v>0</v>
      </c>
      <c r="Y498" s="198">
        <f>SUM(Y499:Y501)</f>
        <v>0</v>
      </c>
      <c r="Z498" s="198">
        <f>SUM(Z499:Z501)</f>
        <v>0</v>
      </c>
      <c r="AA498" s="198">
        <f>SUM(AA499:AA501)</f>
        <v>0</v>
      </c>
      <c r="AB498" s="585">
        <f t="shared" si="267"/>
        <v>0</v>
      </c>
      <c r="AC498" s="198">
        <f>SUM(AC499:AC501)</f>
        <v>0</v>
      </c>
      <c r="AD498" s="198">
        <f>SUM(AD499:AD501)</f>
        <v>0</v>
      </c>
      <c r="AE498" s="198">
        <f>SUM(AE499:AE501)</f>
        <v>0</v>
      </c>
      <c r="AF498" s="585">
        <f t="shared" si="282"/>
        <v>0</v>
      </c>
    </row>
    <row r="499" spans="2:32" ht="13.5" customHeight="1" outlineLevel="2">
      <c r="B499" s="145"/>
      <c r="C499" s="248" t="s">
        <v>1494</v>
      </c>
      <c r="D499" s="95"/>
      <c r="E499" s="95"/>
      <c r="F499" s="95"/>
      <c r="G499" s="95"/>
      <c r="H499" s="198">
        <f>SUM(D499:G499)</f>
        <v>0</v>
      </c>
      <c r="I499" s="95"/>
      <c r="J499" s="95"/>
      <c r="K499" s="95"/>
      <c r="L499" s="95"/>
      <c r="M499" s="95"/>
      <c r="N499" s="95"/>
      <c r="O499" s="202">
        <f>SUM(I499:N499)</f>
        <v>0</v>
      </c>
      <c r="P499" s="95"/>
      <c r="Q499" s="95"/>
      <c r="R499" s="95"/>
      <c r="S499" s="95"/>
      <c r="T499" s="95"/>
      <c r="U499" s="95"/>
      <c r="V499" s="201">
        <f>SUM(P499:U499)</f>
        <v>0</v>
      </c>
      <c r="W499" s="200">
        <f>O499+V499</f>
        <v>0</v>
      </c>
      <c r="X499" s="586">
        <f t="shared" si="266"/>
        <v>0</v>
      </c>
      <c r="Y499" s="95"/>
      <c r="Z499" s="95"/>
      <c r="AA499" s="200">
        <f>Y499+Z499</f>
        <v>0</v>
      </c>
      <c r="AB499" s="586">
        <f t="shared" si="267"/>
        <v>0</v>
      </c>
      <c r="AC499" s="95"/>
      <c r="AD499" s="95"/>
      <c r="AE499" s="200">
        <f>AC499+AD499</f>
        <v>0</v>
      </c>
      <c r="AF499" s="586">
        <f t="shared" si="282"/>
        <v>0</v>
      </c>
    </row>
    <row r="500" spans="2:32" ht="13.5" customHeight="1" outlineLevel="2">
      <c r="B500" s="145"/>
      <c r="C500" s="248" t="s">
        <v>1725</v>
      </c>
      <c r="D500" s="95"/>
      <c r="E500" s="95"/>
      <c r="F500" s="95"/>
      <c r="G500" s="95"/>
      <c r="H500" s="198">
        <f>SUM(D500:G500)</f>
        <v>0</v>
      </c>
      <c r="I500" s="95"/>
      <c r="J500" s="95"/>
      <c r="K500" s="95"/>
      <c r="L500" s="95"/>
      <c r="M500" s="95"/>
      <c r="N500" s="95"/>
      <c r="O500" s="202">
        <f>SUM(I500:N500)</f>
        <v>0</v>
      </c>
      <c r="P500" s="95"/>
      <c r="Q500" s="95"/>
      <c r="R500" s="95"/>
      <c r="S500" s="95"/>
      <c r="T500" s="95"/>
      <c r="U500" s="95"/>
      <c r="V500" s="201">
        <f>SUM(P500:U500)</f>
        <v>0</v>
      </c>
      <c r="W500" s="200">
        <f>O500+V500</f>
        <v>0</v>
      </c>
      <c r="X500" s="586">
        <f t="shared" si="266"/>
        <v>0</v>
      </c>
      <c r="Y500" s="95"/>
      <c r="Z500" s="95"/>
      <c r="AA500" s="200">
        <f>Y500+Z500</f>
        <v>0</v>
      </c>
      <c r="AB500" s="586">
        <f t="shared" si="267"/>
        <v>0</v>
      </c>
      <c r="AC500" s="95"/>
      <c r="AD500" s="95"/>
      <c r="AE500" s="200">
        <f>AC500+AD500</f>
        <v>0</v>
      </c>
      <c r="AF500" s="586">
        <f t="shared" si="282"/>
        <v>0</v>
      </c>
    </row>
    <row r="501" spans="2:32" ht="13.5" customHeight="1" outlineLevel="2">
      <c r="B501" s="145"/>
      <c r="C501" s="248" t="s">
        <v>1700</v>
      </c>
      <c r="D501" s="95"/>
      <c r="E501" s="95"/>
      <c r="F501" s="95"/>
      <c r="G501" s="95"/>
      <c r="H501" s="198">
        <f>SUM(D501:G501)</f>
        <v>0</v>
      </c>
      <c r="I501" s="95"/>
      <c r="J501" s="95"/>
      <c r="K501" s="95"/>
      <c r="L501" s="95"/>
      <c r="M501" s="95"/>
      <c r="N501" s="95"/>
      <c r="O501" s="202">
        <f>SUM(I501:N501)</f>
        <v>0</v>
      </c>
      <c r="P501" s="95"/>
      <c r="Q501" s="95"/>
      <c r="R501" s="95"/>
      <c r="S501" s="95"/>
      <c r="T501" s="95"/>
      <c r="U501" s="95"/>
      <c r="V501" s="201">
        <f>SUM(P501:U501)</f>
        <v>0</v>
      </c>
      <c r="W501" s="200">
        <f>O501+V501</f>
        <v>0</v>
      </c>
      <c r="X501" s="586">
        <f t="shared" si="266"/>
        <v>0</v>
      </c>
      <c r="Y501" s="95"/>
      <c r="Z501" s="95"/>
      <c r="AA501" s="200">
        <f>Y501+Z501</f>
        <v>0</v>
      </c>
      <c r="AB501" s="586">
        <f t="shared" si="267"/>
        <v>0</v>
      </c>
      <c r="AC501" s="95"/>
      <c r="AD501" s="95"/>
      <c r="AE501" s="200">
        <f>AC501+AD501</f>
        <v>0</v>
      </c>
      <c r="AF501" s="586">
        <f t="shared" si="282"/>
        <v>0</v>
      </c>
    </row>
    <row r="502" spans="2:32" outlineLevel="1">
      <c r="B502" s="142" t="s">
        <v>990</v>
      </c>
      <c r="C502" s="143"/>
      <c r="D502" s="198">
        <f t="shared" ref="D502:W502" si="288">D440+D457+D479+D483+D488+D494+D498</f>
        <v>0</v>
      </c>
      <c r="E502" s="198">
        <f t="shared" si="288"/>
        <v>0</v>
      </c>
      <c r="F502" s="198">
        <f t="shared" si="288"/>
        <v>0</v>
      </c>
      <c r="G502" s="198">
        <f t="shared" si="288"/>
        <v>0</v>
      </c>
      <c r="H502" s="198">
        <f t="shared" si="288"/>
        <v>0</v>
      </c>
      <c r="I502" s="198">
        <f t="shared" si="288"/>
        <v>0</v>
      </c>
      <c r="J502" s="198">
        <f t="shared" si="288"/>
        <v>0</v>
      </c>
      <c r="K502" s="198">
        <f t="shared" si="288"/>
        <v>0</v>
      </c>
      <c r="L502" s="198">
        <f t="shared" si="288"/>
        <v>0</v>
      </c>
      <c r="M502" s="198">
        <f t="shared" si="288"/>
        <v>0</v>
      </c>
      <c r="N502" s="198">
        <f t="shared" si="288"/>
        <v>0</v>
      </c>
      <c r="O502" s="198">
        <f t="shared" si="288"/>
        <v>0</v>
      </c>
      <c r="P502" s="198">
        <f t="shared" si="288"/>
        <v>0</v>
      </c>
      <c r="Q502" s="198">
        <f t="shared" si="288"/>
        <v>0</v>
      </c>
      <c r="R502" s="198">
        <f t="shared" si="288"/>
        <v>0</v>
      </c>
      <c r="S502" s="198">
        <f t="shared" si="288"/>
        <v>0</v>
      </c>
      <c r="T502" s="198">
        <f t="shared" si="288"/>
        <v>0</v>
      </c>
      <c r="U502" s="198">
        <f t="shared" si="288"/>
        <v>0</v>
      </c>
      <c r="V502" s="198">
        <f t="shared" si="288"/>
        <v>0</v>
      </c>
      <c r="W502" s="198">
        <f t="shared" si="288"/>
        <v>0</v>
      </c>
      <c r="X502" s="585">
        <f t="shared" si="266"/>
        <v>0</v>
      </c>
      <c r="Y502" s="198">
        <f>Y440+Y457+Y479+Y483+Y488+Y494+Y498</f>
        <v>0</v>
      </c>
      <c r="Z502" s="198">
        <f>Z440+Z457+Z479+Z483+Z488+Z494+Z498</f>
        <v>0</v>
      </c>
      <c r="AA502" s="198">
        <f>AA440+AA457+AA479+AA483+AA488+AA494+AA498</f>
        <v>0</v>
      </c>
      <c r="AB502" s="585">
        <f t="shared" si="267"/>
        <v>0</v>
      </c>
      <c r="AC502" s="198">
        <f>AC440+AC457+AC479+AC483+AC488+AC494+AC498</f>
        <v>0</v>
      </c>
      <c r="AD502" s="198">
        <f>AD440+AD457+AD479+AD483+AD488+AD494+AD498</f>
        <v>0</v>
      </c>
      <c r="AE502" s="198">
        <f>AE440+AE457+AE479+AE483+AE488+AE494+AE498</f>
        <v>0</v>
      </c>
      <c r="AF502" s="585">
        <f>IF(AA502=0,0,AE502/AA502-1)</f>
        <v>0</v>
      </c>
    </row>
    <row r="503" spans="2:32" outlineLevel="1">
      <c r="B503" s="145" t="s">
        <v>1274</v>
      </c>
      <c r="C503" s="368" t="s">
        <v>1726</v>
      </c>
      <c r="D503" s="202">
        <f>D458+D459+D460+D464++D466+D467+D468+D470+D471+D481</f>
        <v>0</v>
      </c>
      <c r="E503" s="202">
        <f t="shared" ref="E503:W503" si="289">E458+E459+E460+E464++E466+E467+E468+E470+E471+E481</f>
        <v>0</v>
      </c>
      <c r="F503" s="202">
        <f t="shared" si="289"/>
        <v>0</v>
      </c>
      <c r="G503" s="202">
        <f t="shared" si="289"/>
        <v>0</v>
      </c>
      <c r="H503" s="198">
        <f t="shared" si="289"/>
        <v>0</v>
      </c>
      <c r="I503" s="202">
        <f t="shared" si="289"/>
        <v>0</v>
      </c>
      <c r="J503" s="202">
        <f t="shared" si="289"/>
        <v>0</v>
      </c>
      <c r="K503" s="202">
        <f t="shared" si="289"/>
        <v>0</v>
      </c>
      <c r="L503" s="202">
        <f t="shared" si="289"/>
        <v>0</v>
      </c>
      <c r="M503" s="202">
        <f t="shared" si="289"/>
        <v>0</v>
      </c>
      <c r="N503" s="202">
        <f t="shared" si="289"/>
        <v>0</v>
      </c>
      <c r="O503" s="198">
        <f t="shared" si="289"/>
        <v>0</v>
      </c>
      <c r="P503" s="202">
        <f t="shared" si="289"/>
        <v>0</v>
      </c>
      <c r="Q503" s="202">
        <f t="shared" si="289"/>
        <v>0</v>
      </c>
      <c r="R503" s="202">
        <f t="shared" si="289"/>
        <v>0</v>
      </c>
      <c r="S503" s="202">
        <f t="shared" si="289"/>
        <v>0</v>
      </c>
      <c r="T503" s="202">
        <f t="shared" si="289"/>
        <v>0</v>
      </c>
      <c r="U503" s="202">
        <f t="shared" si="289"/>
        <v>0</v>
      </c>
      <c r="V503" s="198">
        <f t="shared" si="289"/>
        <v>0</v>
      </c>
      <c r="W503" s="198">
        <f t="shared" si="289"/>
        <v>0</v>
      </c>
      <c r="X503" s="585">
        <f t="shared" si="266"/>
        <v>0</v>
      </c>
      <c r="Y503" s="202">
        <f>Y458+Y459+Y460+Y464++Y466+Y467+Y468+Y470+Y471+Y481</f>
        <v>0</v>
      </c>
      <c r="Z503" s="202">
        <f>Z458+Z459+Z460+Z464++Z466+Z467+Z468+Z470+Z471+Z481</f>
        <v>0</v>
      </c>
      <c r="AA503" s="198">
        <f>AA458+AA459+AA460+AA464++AA466+AA467+AA468+AA470+AA471+AA481</f>
        <v>0</v>
      </c>
      <c r="AB503" s="585">
        <f t="shared" si="267"/>
        <v>0</v>
      </c>
      <c r="AC503" s="202">
        <f>AC458+AC459+AC460+AC464++AC466+AC467+AC468+AC470+AC471+AC481</f>
        <v>0</v>
      </c>
      <c r="AD503" s="202">
        <f>AD458+AD459+AD460+AD464++AD466+AD467+AD468+AD470+AD471+AD481</f>
        <v>0</v>
      </c>
      <c r="AE503" s="198">
        <f>AE458+AE459+AE460+AE464++AE466+AE467+AE468+AE470+AE471+AE481</f>
        <v>0</v>
      </c>
      <c r="AF503" s="585">
        <f>IF(AA503=0,0,AE503/AA503-1)</f>
        <v>0</v>
      </c>
    </row>
    <row r="504" spans="2:32" outlineLevel="1">
      <c r="C504" s="152"/>
      <c r="D504" s="364"/>
      <c r="E504" s="364"/>
      <c r="F504" s="364"/>
      <c r="G504" s="364"/>
      <c r="H504" s="364"/>
      <c r="I504" s="364"/>
      <c r="J504" s="364"/>
      <c r="K504" s="364"/>
      <c r="L504" s="364"/>
      <c r="M504" s="364"/>
      <c r="N504" s="364"/>
      <c r="O504" s="364"/>
      <c r="P504" s="364"/>
      <c r="Q504" s="364"/>
      <c r="R504" s="364"/>
      <c r="S504" s="364"/>
      <c r="T504" s="364"/>
      <c r="U504" s="364"/>
      <c r="V504" s="364"/>
      <c r="W504" s="364"/>
      <c r="X504" s="364"/>
      <c r="Y504" s="364"/>
      <c r="Z504" s="364"/>
      <c r="AA504" s="364"/>
      <c r="AB504" s="364"/>
      <c r="AC504" s="364"/>
      <c r="AD504" s="364"/>
      <c r="AE504" s="364"/>
      <c r="AF504" s="364"/>
    </row>
    <row r="505" spans="2:32" outlineLevel="1">
      <c r="B505" s="148" t="s">
        <v>979</v>
      </c>
      <c r="X505" s="136"/>
      <c r="Y505" s="136"/>
      <c r="Z505" s="136"/>
      <c r="AB505" s="136"/>
      <c r="AC505" s="136"/>
      <c r="AD505" s="136"/>
      <c r="AF505" s="136"/>
    </row>
    <row r="506" spans="2:32" ht="13.5" customHeight="1" outlineLevel="1">
      <c r="B506" s="149" t="s">
        <v>1169</v>
      </c>
      <c r="X506" s="136"/>
      <c r="Y506" s="136"/>
      <c r="Z506" s="136"/>
      <c r="AB506" s="136"/>
      <c r="AC506" s="136"/>
      <c r="AD506" s="136"/>
      <c r="AF506" s="136"/>
    </row>
    <row r="507" spans="2:32" ht="13.5" customHeight="1" outlineLevel="1">
      <c r="X507" s="136"/>
      <c r="Y507" s="136"/>
      <c r="Z507" s="136"/>
      <c r="AB507" s="136"/>
      <c r="AC507" s="136"/>
      <c r="AD507" s="136"/>
      <c r="AF507" s="136"/>
    </row>
    <row r="508" spans="2:32" ht="13.5" customHeight="1" outlineLevel="1">
      <c r="B508" s="780" t="s">
        <v>980</v>
      </c>
      <c r="C508" s="780"/>
      <c r="X508" s="136"/>
      <c r="Y508" s="136"/>
      <c r="Z508" s="136"/>
      <c r="AB508" s="136"/>
      <c r="AC508" s="136"/>
      <c r="AD508" s="136"/>
      <c r="AF508" s="136"/>
    </row>
    <row r="509" spans="2:32" ht="13.5" customHeight="1" outlineLevel="1">
      <c r="B509" s="146"/>
      <c r="C509" s="146"/>
      <c r="D509" s="95"/>
      <c r="E509" s="95"/>
      <c r="F509" s="95"/>
      <c r="G509" s="95"/>
      <c r="H509" s="200">
        <f>SUM(D509:G509)</f>
        <v>0</v>
      </c>
      <c r="I509" s="95"/>
      <c r="J509" s="95"/>
      <c r="K509" s="95"/>
      <c r="L509" s="95"/>
      <c r="M509" s="95"/>
      <c r="N509" s="95"/>
      <c r="O509" s="201">
        <f>SUM(I509:N509)</f>
        <v>0</v>
      </c>
      <c r="P509" s="95"/>
      <c r="Q509" s="95"/>
      <c r="R509" s="95"/>
      <c r="S509" s="95"/>
      <c r="T509" s="95"/>
      <c r="U509" s="95"/>
      <c r="V509" s="201">
        <f>SUM(P509:U509)</f>
        <v>0</v>
      </c>
      <c r="W509" s="200">
        <f>O509+V509</f>
        <v>0</v>
      </c>
      <c r="X509" s="586">
        <f t="shared" ref="X509:X518" si="290">IF(H509=0,0,W509/H509-1)</f>
        <v>0</v>
      </c>
      <c r="Y509" s="97"/>
      <c r="Z509" s="97"/>
      <c r="AA509" s="198">
        <f>Y509+Z509</f>
        <v>0</v>
      </c>
      <c r="AB509" s="586">
        <f t="shared" ref="AB509:AB519" si="291">IF(W509=0,0,AA509/W509-1)</f>
        <v>0</v>
      </c>
      <c r="AC509" s="97"/>
      <c r="AD509" s="97"/>
      <c r="AE509" s="198">
        <f>AC509+AD509</f>
        <v>0</v>
      </c>
      <c r="AF509" s="586">
        <f>IF(AA509=0,0,AE509/AA509-1)</f>
        <v>0</v>
      </c>
    </row>
    <row r="510" spans="2:32" ht="13.5" customHeight="1" outlineLevel="1">
      <c r="B510" s="146"/>
      <c r="C510" s="146"/>
      <c r="D510" s="95"/>
      <c r="E510" s="95"/>
      <c r="F510" s="95"/>
      <c r="G510" s="95"/>
      <c r="H510" s="200">
        <f>SUM(D510:G510)</f>
        <v>0</v>
      </c>
      <c r="I510" s="95"/>
      <c r="J510" s="95"/>
      <c r="K510" s="95"/>
      <c r="L510" s="95"/>
      <c r="M510" s="95"/>
      <c r="N510" s="95"/>
      <c r="O510" s="201">
        <f>SUM(I510:N510)</f>
        <v>0</v>
      </c>
      <c r="P510" s="95"/>
      <c r="Q510" s="95"/>
      <c r="R510" s="95"/>
      <c r="S510" s="95"/>
      <c r="T510" s="95"/>
      <c r="U510" s="95"/>
      <c r="V510" s="201">
        <f>SUM(P510:U510)</f>
        <v>0</v>
      </c>
      <c r="W510" s="200">
        <f>O510+V510</f>
        <v>0</v>
      </c>
      <c r="X510" s="586">
        <f t="shared" si="290"/>
        <v>0</v>
      </c>
      <c r="Y510" s="97"/>
      <c r="Z510" s="97"/>
      <c r="AA510" s="198">
        <f t="shared" ref="AA510:AA518" si="292">Y510+Z510</f>
        <v>0</v>
      </c>
      <c r="AB510" s="586">
        <f t="shared" si="291"/>
        <v>0</v>
      </c>
      <c r="AC510" s="97"/>
      <c r="AD510" s="97"/>
      <c r="AE510" s="198">
        <f t="shared" ref="AE510:AE518" si="293">AC510+AD510</f>
        <v>0</v>
      </c>
      <c r="AF510" s="586">
        <f>IF(AA510=0,0,AE510/AA510-1)</f>
        <v>0</v>
      </c>
    </row>
    <row r="511" spans="2:32" ht="13.5" customHeight="1" outlineLevel="1">
      <c r="B511" s="146"/>
      <c r="C511" s="146"/>
      <c r="D511" s="95"/>
      <c r="E511" s="95"/>
      <c r="F511" s="95"/>
      <c r="G511" s="95"/>
      <c r="H511" s="200">
        <f t="shared" ref="H511:H518" si="294">SUM(D511:G511)</f>
        <v>0</v>
      </c>
      <c r="I511" s="95"/>
      <c r="J511" s="95"/>
      <c r="K511" s="95"/>
      <c r="L511" s="95"/>
      <c r="M511" s="95"/>
      <c r="N511" s="95"/>
      <c r="O511" s="201">
        <f t="shared" ref="O511:O518" si="295">SUM(I511:N511)</f>
        <v>0</v>
      </c>
      <c r="P511" s="95"/>
      <c r="Q511" s="95"/>
      <c r="R511" s="95"/>
      <c r="S511" s="95"/>
      <c r="T511" s="95"/>
      <c r="U511" s="95"/>
      <c r="V511" s="201">
        <f t="shared" ref="V511:V518" si="296">SUM(P511:U511)</f>
        <v>0</v>
      </c>
      <c r="W511" s="200">
        <f t="shared" ref="W511:W518" si="297">O511+V511</f>
        <v>0</v>
      </c>
      <c r="X511" s="586">
        <f t="shared" si="290"/>
        <v>0</v>
      </c>
      <c r="Y511" s="97"/>
      <c r="Z511" s="97"/>
      <c r="AA511" s="198">
        <f t="shared" si="292"/>
        <v>0</v>
      </c>
      <c r="AB511" s="586">
        <f t="shared" si="291"/>
        <v>0</v>
      </c>
      <c r="AC511" s="97"/>
      <c r="AD511" s="97"/>
      <c r="AE511" s="198">
        <f t="shared" si="293"/>
        <v>0</v>
      </c>
      <c r="AF511" s="586">
        <f t="shared" ref="AF511:AF519" si="298">IF(AA511=0,0,AE511/AA511-1)</f>
        <v>0</v>
      </c>
    </row>
    <row r="512" spans="2:32" ht="13.5" customHeight="1" outlineLevel="1">
      <c r="B512" s="146"/>
      <c r="C512" s="146"/>
      <c r="D512" s="95"/>
      <c r="E512" s="95"/>
      <c r="F512" s="95"/>
      <c r="G512" s="95"/>
      <c r="H512" s="200">
        <f t="shared" si="294"/>
        <v>0</v>
      </c>
      <c r="I512" s="95"/>
      <c r="J512" s="95"/>
      <c r="K512" s="95"/>
      <c r="L512" s="95"/>
      <c r="M512" s="95"/>
      <c r="N512" s="95"/>
      <c r="O512" s="201">
        <f t="shared" si="295"/>
        <v>0</v>
      </c>
      <c r="P512" s="95"/>
      <c r="Q512" s="95"/>
      <c r="R512" s="95"/>
      <c r="S512" s="95"/>
      <c r="T512" s="95"/>
      <c r="U512" s="95"/>
      <c r="V512" s="201">
        <f t="shared" si="296"/>
        <v>0</v>
      </c>
      <c r="W512" s="200">
        <f t="shared" si="297"/>
        <v>0</v>
      </c>
      <c r="X512" s="586">
        <f t="shared" si="290"/>
        <v>0</v>
      </c>
      <c r="Y512" s="97"/>
      <c r="Z512" s="97"/>
      <c r="AA512" s="198">
        <f t="shared" si="292"/>
        <v>0</v>
      </c>
      <c r="AB512" s="586">
        <f t="shared" si="291"/>
        <v>0</v>
      </c>
      <c r="AC512" s="97"/>
      <c r="AD512" s="97"/>
      <c r="AE512" s="198">
        <f t="shared" si="293"/>
        <v>0</v>
      </c>
      <c r="AF512" s="586">
        <f t="shared" si="298"/>
        <v>0</v>
      </c>
    </row>
    <row r="513" spans="1:32" ht="13.5" customHeight="1" outlineLevel="1">
      <c r="B513" s="146"/>
      <c r="C513" s="146"/>
      <c r="D513" s="95"/>
      <c r="E513" s="95"/>
      <c r="F513" s="95"/>
      <c r="G513" s="95"/>
      <c r="H513" s="200">
        <f t="shared" si="294"/>
        <v>0</v>
      </c>
      <c r="I513" s="95"/>
      <c r="J513" s="95"/>
      <c r="K513" s="95"/>
      <c r="L513" s="95"/>
      <c r="M513" s="95"/>
      <c r="N513" s="95"/>
      <c r="O513" s="201">
        <f t="shared" si="295"/>
        <v>0</v>
      </c>
      <c r="P513" s="95"/>
      <c r="Q513" s="95"/>
      <c r="R513" s="95"/>
      <c r="S513" s="95"/>
      <c r="T513" s="95"/>
      <c r="U513" s="95"/>
      <c r="V513" s="201">
        <f t="shared" si="296"/>
        <v>0</v>
      </c>
      <c r="W513" s="200">
        <f t="shared" si="297"/>
        <v>0</v>
      </c>
      <c r="X513" s="586">
        <f t="shared" si="290"/>
        <v>0</v>
      </c>
      <c r="Y513" s="97"/>
      <c r="Z513" s="97"/>
      <c r="AA513" s="198">
        <f t="shared" si="292"/>
        <v>0</v>
      </c>
      <c r="AB513" s="586">
        <f t="shared" si="291"/>
        <v>0</v>
      </c>
      <c r="AC513" s="97"/>
      <c r="AD513" s="97"/>
      <c r="AE513" s="198">
        <f t="shared" si="293"/>
        <v>0</v>
      </c>
      <c r="AF513" s="586">
        <f t="shared" si="298"/>
        <v>0</v>
      </c>
    </row>
    <row r="514" spans="1:32" ht="13.5" customHeight="1" outlineLevel="1">
      <c r="B514" s="146"/>
      <c r="C514" s="146"/>
      <c r="D514" s="95"/>
      <c r="E514" s="95"/>
      <c r="F514" s="95"/>
      <c r="G514" s="95"/>
      <c r="H514" s="200">
        <f t="shared" si="294"/>
        <v>0</v>
      </c>
      <c r="I514" s="95"/>
      <c r="J514" s="95"/>
      <c r="K514" s="95"/>
      <c r="L514" s="95"/>
      <c r="M514" s="95"/>
      <c r="N514" s="95"/>
      <c r="O514" s="201">
        <f t="shared" si="295"/>
        <v>0</v>
      </c>
      <c r="P514" s="95"/>
      <c r="Q514" s="95"/>
      <c r="R514" s="95"/>
      <c r="S514" s="95"/>
      <c r="T514" s="95"/>
      <c r="U514" s="95"/>
      <c r="V514" s="201">
        <f t="shared" si="296"/>
        <v>0</v>
      </c>
      <c r="W514" s="200">
        <f t="shared" si="297"/>
        <v>0</v>
      </c>
      <c r="X514" s="586">
        <f t="shared" si="290"/>
        <v>0</v>
      </c>
      <c r="Y514" s="97"/>
      <c r="Z514" s="97"/>
      <c r="AA514" s="198">
        <f t="shared" si="292"/>
        <v>0</v>
      </c>
      <c r="AB514" s="586">
        <f t="shared" si="291"/>
        <v>0</v>
      </c>
      <c r="AC514" s="97"/>
      <c r="AD514" s="97"/>
      <c r="AE514" s="198">
        <f t="shared" si="293"/>
        <v>0</v>
      </c>
      <c r="AF514" s="586">
        <f t="shared" si="298"/>
        <v>0</v>
      </c>
    </row>
    <row r="515" spans="1:32" outlineLevel="1">
      <c r="B515" s="146"/>
      <c r="C515" s="146"/>
      <c r="D515" s="95"/>
      <c r="E515" s="95"/>
      <c r="F515" s="95"/>
      <c r="G515" s="95"/>
      <c r="H515" s="200">
        <f t="shared" si="294"/>
        <v>0</v>
      </c>
      <c r="I515" s="95"/>
      <c r="J515" s="95"/>
      <c r="K515" s="95"/>
      <c r="L515" s="95"/>
      <c r="M515" s="95"/>
      <c r="N515" s="95"/>
      <c r="O515" s="201">
        <f t="shared" si="295"/>
        <v>0</v>
      </c>
      <c r="P515" s="95"/>
      <c r="Q515" s="95"/>
      <c r="R515" s="95"/>
      <c r="S515" s="95"/>
      <c r="T515" s="95"/>
      <c r="U515" s="95"/>
      <c r="V515" s="201">
        <f t="shared" si="296"/>
        <v>0</v>
      </c>
      <c r="W515" s="200">
        <f t="shared" si="297"/>
        <v>0</v>
      </c>
      <c r="X515" s="586">
        <f t="shared" si="290"/>
        <v>0</v>
      </c>
      <c r="Y515" s="97"/>
      <c r="Z515" s="97"/>
      <c r="AA515" s="198">
        <f t="shared" si="292"/>
        <v>0</v>
      </c>
      <c r="AB515" s="586">
        <f t="shared" si="291"/>
        <v>0</v>
      </c>
      <c r="AC515" s="97"/>
      <c r="AD515" s="97"/>
      <c r="AE515" s="198">
        <f t="shared" si="293"/>
        <v>0</v>
      </c>
      <c r="AF515" s="586">
        <f t="shared" si="298"/>
        <v>0</v>
      </c>
    </row>
    <row r="516" spans="1:32" s="144" customFormat="1" outlineLevel="1">
      <c r="B516" s="146"/>
      <c r="C516" s="146"/>
      <c r="D516" s="95"/>
      <c r="E516" s="95"/>
      <c r="F516" s="95"/>
      <c r="G516" s="95"/>
      <c r="H516" s="200">
        <f t="shared" si="294"/>
        <v>0</v>
      </c>
      <c r="I516" s="95"/>
      <c r="J516" s="95"/>
      <c r="K516" s="95"/>
      <c r="L516" s="95"/>
      <c r="M516" s="95"/>
      <c r="N516" s="95"/>
      <c r="O516" s="201">
        <f t="shared" si="295"/>
        <v>0</v>
      </c>
      <c r="P516" s="95"/>
      <c r="Q516" s="95"/>
      <c r="R516" s="95"/>
      <c r="S516" s="95"/>
      <c r="T516" s="95"/>
      <c r="U516" s="95"/>
      <c r="V516" s="201">
        <f t="shared" si="296"/>
        <v>0</v>
      </c>
      <c r="W516" s="200">
        <f t="shared" si="297"/>
        <v>0</v>
      </c>
      <c r="X516" s="586">
        <f t="shared" si="290"/>
        <v>0</v>
      </c>
      <c r="Y516" s="97"/>
      <c r="Z516" s="97"/>
      <c r="AA516" s="198">
        <f t="shared" si="292"/>
        <v>0</v>
      </c>
      <c r="AB516" s="586">
        <f t="shared" si="291"/>
        <v>0</v>
      </c>
      <c r="AC516" s="97"/>
      <c r="AD516" s="97"/>
      <c r="AE516" s="198">
        <f t="shared" si="293"/>
        <v>0</v>
      </c>
      <c r="AF516" s="586">
        <f t="shared" si="298"/>
        <v>0</v>
      </c>
    </row>
    <row r="517" spans="1:32" outlineLevel="1">
      <c r="B517" s="146"/>
      <c r="C517" s="146"/>
      <c r="D517" s="95"/>
      <c r="E517" s="95"/>
      <c r="F517" s="95"/>
      <c r="G517" s="95"/>
      <c r="H517" s="200">
        <f t="shared" si="294"/>
        <v>0</v>
      </c>
      <c r="I517" s="95"/>
      <c r="J517" s="95"/>
      <c r="K517" s="95"/>
      <c r="L517" s="95"/>
      <c r="M517" s="95"/>
      <c r="N517" s="95"/>
      <c r="O517" s="201">
        <f t="shared" si="295"/>
        <v>0</v>
      </c>
      <c r="P517" s="95"/>
      <c r="Q517" s="95"/>
      <c r="R517" s="95"/>
      <c r="S517" s="95"/>
      <c r="T517" s="95"/>
      <c r="U517" s="95"/>
      <c r="V517" s="201">
        <f t="shared" si="296"/>
        <v>0</v>
      </c>
      <c r="W517" s="200">
        <f t="shared" si="297"/>
        <v>0</v>
      </c>
      <c r="X517" s="586">
        <f t="shared" si="290"/>
        <v>0</v>
      </c>
      <c r="Y517" s="97"/>
      <c r="Z517" s="97"/>
      <c r="AA517" s="198">
        <f t="shared" si="292"/>
        <v>0</v>
      </c>
      <c r="AB517" s="586">
        <f t="shared" si="291"/>
        <v>0</v>
      </c>
      <c r="AC517" s="97"/>
      <c r="AD517" s="97"/>
      <c r="AE517" s="198">
        <f t="shared" si="293"/>
        <v>0</v>
      </c>
      <c r="AF517" s="586">
        <f t="shared" si="298"/>
        <v>0</v>
      </c>
    </row>
    <row r="518" spans="1:32" s="151" customFormat="1" outlineLevel="1">
      <c r="B518" s="146"/>
      <c r="C518" s="146"/>
      <c r="D518" s="95"/>
      <c r="E518" s="95"/>
      <c r="F518" s="95"/>
      <c r="G518" s="95"/>
      <c r="H518" s="200">
        <f t="shared" si="294"/>
        <v>0</v>
      </c>
      <c r="I518" s="95"/>
      <c r="J518" s="95"/>
      <c r="K518" s="95"/>
      <c r="L518" s="95"/>
      <c r="M518" s="95"/>
      <c r="N518" s="95"/>
      <c r="O518" s="201">
        <f t="shared" si="295"/>
        <v>0</v>
      </c>
      <c r="P518" s="95"/>
      <c r="Q518" s="95"/>
      <c r="R518" s="95"/>
      <c r="S518" s="95"/>
      <c r="T518" s="95"/>
      <c r="U518" s="95"/>
      <c r="V518" s="201">
        <f t="shared" si="296"/>
        <v>0</v>
      </c>
      <c r="W518" s="200">
        <f t="shared" si="297"/>
        <v>0</v>
      </c>
      <c r="X518" s="586">
        <f t="shared" si="290"/>
        <v>0</v>
      </c>
      <c r="Y518" s="97"/>
      <c r="Z518" s="97"/>
      <c r="AA518" s="198">
        <f t="shared" si="292"/>
        <v>0</v>
      </c>
      <c r="AB518" s="586">
        <f t="shared" si="291"/>
        <v>0</v>
      </c>
      <c r="AC518" s="97"/>
      <c r="AD518" s="97"/>
      <c r="AE518" s="198">
        <f t="shared" si="293"/>
        <v>0</v>
      </c>
      <c r="AF518" s="586">
        <f t="shared" si="298"/>
        <v>0</v>
      </c>
    </row>
    <row r="519" spans="1:32" outlineLevel="1">
      <c r="B519" s="781" t="s">
        <v>609</v>
      </c>
      <c r="C519" s="781"/>
      <c r="D519" s="198">
        <f t="shared" ref="D519:X519" si="299">SUM(D511:D518)</f>
        <v>0</v>
      </c>
      <c r="E519" s="198">
        <f t="shared" si="299"/>
        <v>0</v>
      </c>
      <c r="F519" s="198">
        <f t="shared" si="299"/>
        <v>0</v>
      </c>
      <c r="G519" s="198">
        <f t="shared" si="299"/>
        <v>0</v>
      </c>
      <c r="H519" s="198">
        <f t="shared" si="299"/>
        <v>0</v>
      </c>
      <c r="I519" s="198">
        <f t="shared" si="299"/>
        <v>0</v>
      </c>
      <c r="J519" s="198">
        <f t="shared" si="299"/>
        <v>0</v>
      </c>
      <c r="K519" s="198">
        <f t="shared" si="299"/>
        <v>0</v>
      </c>
      <c r="L519" s="198">
        <f t="shared" si="299"/>
        <v>0</v>
      </c>
      <c r="M519" s="198">
        <f t="shared" si="299"/>
        <v>0</v>
      </c>
      <c r="N519" s="198">
        <f t="shared" si="299"/>
        <v>0</v>
      </c>
      <c r="O519" s="198">
        <f t="shared" si="299"/>
        <v>0</v>
      </c>
      <c r="P519" s="198">
        <f t="shared" si="299"/>
        <v>0</v>
      </c>
      <c r="Q519" s="198">
        <f t="shared" si="299"/>
        <v>0</v>
      </c>
      <c r="R519" s="198">
        <f t="shared" si="299"/>
        <v>0</v>
      </c>
      <c r="S519" s="198">
        <f t="shared" si="299"/>
        <v>0</v>
      </c>
      <c r="T519" s="198">
        <f t="shared" si="299"/>
        <v>0</v>
      </c>
      <c r="U519" s="198">
        <f t="shared" si="299"/>
        <v>0</v>
      </c>
      <c r="V519" s="198">
        <f t="shared" si="299"/>
        <v>0</v>
      </c>
      <c r="W519" s="198">
        <f t="shared" si="299"/>
        <v>0</v>
      </c>
      <c r="X519" s="588">
        <f t="shared" si="299"/>
        <v>0</v>
      </c>
      <c r="Y519" s="198">
        <f>SUM(Y509:Y518)</f>
        <v>0</v>
      </c>
      <c r="Z519" s="198">
        <f>SUM(Z509:Z518)</f>
        <v>0</v>
      </c>
      <c r="AA519" s="198">
        <f>SUM(AA509:AA518)</f>
        <v>0</v>
      </c>
      <c r="AB519" s="588">
        <f t="shared" si="291"/>
        <v>0</v>
      </c>
      <c r="AC519" s="198">
        <f>SUM(AC509:AC518)</f>
        <v>0</v>
      </c>
      <c r="AD519" s="198">
        <f>SUM(AD509:AD518)</f>
        <v>0</v>
      </c>
      <c r="AE519" s="198">
        <f>SUM(AE509:AE518)</f>
        <v>0</v>
      </c>
      <c r="AF519" s="588">
        <f t="shared" si="298"/>
        <v>0</v>
      </c>
    </row>
    <row r="520" spans="1:32" s="281" customFormat="1" outlineLevel="1">
      <c r="B520" s="791"/>
      <c r="C520" s="791"/>
      <c r="D520" s="158"/>
      <c r="E520" s="158"/>
      <c r="F520" s="158"/>
      <c r="G520" s="158"/>
      <c r="H520" s="158"/>
      <c r="I520" s="158"/>
      <c r="J520" s="158"/>
      <c r="K520" s="158"/>
      <c r="L520" s="158"/>
      <c r="M520" s="158"/>
      <c r="N520" s="158"/>
      <c r="O520" s="158"/>
      <c r="P520" s="158"/>
      <c r="Q520" s="158"/>
      <c r="R520" s="158"/>
      <c r="S520" s="158"/>
      <c r="T520" s="158"/>
      <c r="U520" s="158"/>
      <c r="V520" s="158"/>
      <c r="W520" s="158"/>
      <c r="AA520" s="158"/>
      <c r="AE520" s="158"/>
    </row>
    <row r="521" spans="1:32" outlineLevel="1">
      <c r="B521" s="152"/>
      <c r="C521" s="152" t="s">
        <v>1119</v>
      </c>
      <c r="D521" s="153">
        <f t="shared" ref="D521:W521" si="300">D456+D478+D482+D487+D493+D497+D501-D519</f>
        <v>0</v>
      </c>
      <c r="E521" s="153">
        <f t="shared" si="300"/>
        <v>0</v>
      </c>
      <c r="F521" s="153">
        <f t="shared" si="300"/>
        <v>0</v>
      </c>
      <c r="G521" s="153">
        <f t="shared" si="300"/>
        <v>0</v>
      </c>
      <c r="H521" s="153">
        <f t="shared" si="300"/>
        <v>0</v>
      </c>
      <c r="I521" s="153">
        <f t="shared" si="300"/>
        <v>0</v>
      </c>
      <c r="J521" s="153">
        <f t="shared" si="300"/>
        <v>0</v>
      </c>
      <c r="K521" s="153">
        <f t="shared" si="300"/>
        <v>0</v>
      </c>
      <c r="L521" s="153">
        <f t="shared" si="300"/>
        <v>0</v>
      </c>
      <c r="M521" s="153">
        <f t="shared" si="300"/>
        <v>0</v>
      </c>
      <c r="N521" s="153">
        <f t="shared" si="300"/>
        <v>0</v>
      </c>
      <c r="O521" s="153">
        <f t="shared" si="300"/>
        <v>0</v>
      </c>
      <c r="P521" s="153">
        <f t="shared" si="300"/>
        <v>0</v>
      </c>
      <c r="Q521" s="153">
        <f t="shared" si="300"/>
        <v>0</v>
      </c>
      <c r="R521" s="153">
        <f t="shared" si="300"/>
        <v>0</v>
      </c>
      <c r="S521" s="153">
        <f t="shared" si="300"/>
        <v>0</v>
      </c>
      <c r="T521" s="153">
        <f t="shared" si="300"/>
        <v>0</v>
      </c>
      <c r="U521" s="153">
        <f t="shared" si="300"/>
        <v>0</v>
      </c>
      <c r="V521" s="153">
        <f t="shared" si="300"/>
        <v>0</v>
      </c>
      <c r="W521" s="153">
        <f t="shared" si="300"/>
        <v>0</v>
      </c>
      <c r="X521" s="151"/>
      <c r="Y521" s="153">
        <f>Y456+Y478+Y482+Y487+Y493+Y497+Y501-Y519</f>
        <v>0</v>
      </c>
      <c r="Z521" s="153">
        <f>Z456+Z478+Z482+Z487+Z493+Z497+Z501-Z519</f>
        <v>0</v>
      </c>
      <c r="AA521" s="153">
        <f>AA456+AA478+AA482+AA487+AA493+AA497+AA501-AA519</f>
        <v>0</v>
      </c>
      <c r="AB521" s="151"/>
      <c r="AC521" s="153">
        <f>AC456+AC478+AC482+AC487+AC493+AC497+AC501-AC519</f>
        <v>0</v>
      </c>
      <c r="AD521" s="153">
        <f>AD456+AD478+AD482+AD487+AD493+AD497+AD501-AD519</f>
        <v>0</v>
      </c>
      <c r="AE521" s="153">
        <f>AE456+AE478+AE482+AE487+AE493+AE497+AE501-AE519</f>
        <v>0</v>
      </c>
      <c r="AF521" s="151"/>
    </row>
    <row r="523" spans="1:32">
      <c r="B523" s="564" t="s">
        <v>1506</v>
      </c>
    </row>
    <row r="524" spans="1:32" s="140" customFormat="1" ht="13.5" customHeight="1">
      <c r="A524" s="139"/>
      <c r="B524" s="784" t="s">
        <v>982</v>
      </c>
      <c r="C524" s="785"/>
      <c r="D524" s="788" t="s">
        <v>1466</v>
      </c>
      <c r="E524" s="789"/>
      <c r="F524" s="789"/>
      <c r="G524" s="790"/>
      <c r="H524" s="540" t="s">
        <v>1466</v>
      </c>
      <c r="I524" s="772" t="s">
        <v>1458</v>
      </c>
      <c r="J524" s="773"/>
      <c r="K524" s="773"/>
      <c r="L524" s="773"/>
      <c r="M524" s="773"/>
      <c r="N524" s="773"/>
      <c r="O524" s="774"/>
      <c r="P524" s="772" t="s">
        <v>1458</v>
      </c>
      <c r="Q524" s="773"/>
      <c r="R524" s="773"/>
      <c r="S524" s="773"/>
      <c r="T524" s="773"/>
      <c r="U524" s="773"/>
      <c r="V524" s="774"/>
      <c r="W524" s="493" t="s">
        <v>1458</v>
      </c>
      <c r="X524" s="583" t="s">
        <v>1480</v>
      </c>
      <c r="Y524" s="493" t="s">
        <v>1457</v>
      </c>
      <c r="Z524" s="493" t="s">
        <v>1457</v>
      </c>
      <c r="AA524" s="493" t="s">
        <v>1457</v>
      </c>
      <c r="AB524" s="583" t="s">
        <v>1478</v>
      </c>
      <c r="AC524" s="493" t="s">
        <v>1456</v>
      </c>
      <c r="AD524" s="493" t="s">
        <v>1456</v>
      </c>
      <c r="AE524" s="493" t="s">
        <v>1456</v>
      </c>
      <c r="AF524" s="583" t="s">
        <v>1476</v>
      </c>
    </row>
    <row r="525" spans="1:32" s="98" customFormat="1" ht="13.5" customHeight="1">
      <c r="A525" s="141"/>
      <c r="B525" s="786"/>
      <c r="C525" s="787"/>
      <c r="D525" s="584" t="s">
        <v>1420</v>
      </c>
      <c r="E525" s="101" t="s">
        <v>645</v>
      </c>
      <c r="F525" s="101" t="s">
        <v>646</v>
      </c>
      <c r="G525" s="101" t="s">
        <v>647</v>
      </c>
      <c r="H525" s="102" t="s">
        <v>1422</v>
      </c>
      <c r="I525" s="101" t="s">
        <v>649</v>
      </c>
      <c r="J525" s="101" t="s">
        <v>650</v>
      </c>
      <c r="K525" s="101" t="s">
        <v>651</v>
      </c>
      <c r="L525" s="101" t="s">
        <v>652</v>
      </c>
      <c r="M525" s="101" t="s">
        <v>653</v>
      </c>
      <c r="N525" s="101" t="s">
        <v>654</v>
      </c>
      <c r="O525" s="101" t="s">
        <v>1424</v>
      </c>
      <c r="P525" s="101" t="s">
        <v>655</v>
      </c>
      <c r="Q525" s="101" t="s">
        <v>656</v>
      </c>
      <c r="R525" s="101" t="s">
        <v>657</v>
      </c>
      <c r="S525" s="101" t="s">
        <v>658</v>
      </c>
      <c r="T525" s="101" t="s">
        <v>646</v>
      </c>
      <c r="U525" s="101" t="s">
        <v>647</v>
      </c>
      <c r="V525" s="103" t="s">
        <v>661</v>
      </c>
      <c r="W525" s="103" t="s">
        <v>1422</v>
      </c>
      <c r="X525" s="583" t="s">
        <v>608</v>
      </c>
      <c r="Y525" s="103" t="s">
        <v>1424</v>
      </c>
      <c r="Z525" s="103" t="s">
        <v>661</v>
      </c>
      <c r="AA525" s="103" t="s">
        <v>1422</v>
      </c>
      <c r="AB525" s="583" t="s">
        <v>608</v>
      </c>
      <c r="AC525" s="103" t="s">
        <v>1424</v>
      </c>
      <c r="AD525" s="103" t="s">
        <v>661</v>
      </c>
      <c r="AE525" s="103" t="s">
        <v>1422</v>
      </c>
      <c r="AF525" s="583" t="s">
        <v>608</v>
      </c>
    </row>
    <row r="526" spans="1:32" s="144" customFormat="1" ht="13.5" customHeight="1" outlineLevel="1">
      <c r="A526" s="129"/>
      <c r="B526" s="142" t="s">
        <v>943</v>
      </c>
      <c r="C526" s="143" t="s">
        <v>1691</v>
      </c>
      <c r="D526" s="198">
        <f>SUM(D527:D542)</f>
        <v>0</v>
      </c>
      <c r="E526" s="198">
        <f>SUM(E527:E542)</f>
        <v>0</v>
      </c>
      <c r="F526" s="198">
        <f>SUM(F527:F542)</f>
        <v>0</v>
      </c>
      <c r="G526" s="198">
        <f>SUM(G527:G542)</f>
        <v>0</v>
      </c>
      <c r="H526" s="198">
        <f t="shared" ref="H526:W526" si="301">SUM(H527:H542)</f>
        <v>0</v>
      </c>
      <c r="I526" s="198">
        <f t="shared" si="301"/>
        <v>0</v>
      </c>
      <c r="J526" s="198">
        <f t="shared" si="301"/>
        <v>0</v>
      </c>
      <c r="K526" s="198">
        <f t="shared" si="301"/>
        <v>0</v>
      </c>
      <c r="L526" s="198">
        <f t="shared" si="301"/>
        <v>0</v>
      </c>
      <c r="M526" s="198">
        <f t="shared" si="301"/>
        <v>0</v>
      </c>
      <c r="N526" s="198">
        <f t="shared" si="301"/>
        <v>0</v>
      </c>
      <c r="O526" s="198">
        <f t="shared" si="301"/>
        <v>0</v>
      </c>
      <c r="P526" s="198">
        <f t="shared" si="301"/>
        <v>0</v>
      </c>
      <c r="Q526" s="198">
        <f t="shared" si="301"/>
        <v>0</v>
      </c>
      <c r="R526" s="198">
        <f t="shared" si="301"/>
        <v>0</v>
      </c>
      <c r="S526" s="198">
        <f t="shared" si="301"/>
        <v>0</v>
      </c>
      <c r="T526" s="198">
        <f t="shared" si="301"/>
        <v>0</v>
      </c>
      <c r="U526" s="198">
        <f t="shared" si="301"/>
        <v>0</v>
      </c>
      <c r="V526" s="198">
        <f t="shared" si="301"/>
        <v>0</v>
      </c>
      <c r="W526" s="198">
        <f t="shared" si="301"/>
        <v>0</v>
      </c>
      <c r="X526" s="585">
        <f t="shared" ref="X526:X589" si="302">IF(H526=0,0,W526/H526-1)</f>
        <v>0</v>
      </c>
      <c r="Y526" s="198">
        <f>SUM(Y527:Y542)</f>
        <v>0</v>
      </c>
      <c r="Z526" s="198">
        <f>SUM(Z527:Z542)</f>
        <v>0</v>
      </c>
      <c r="AA526" s="198">
        <f>SUM(AA527:AA542)</f>
        <v>0</v>
      </c>
      <c r="AB526" s="585">
        <f t="shared" ref="AB526:AB589" si="303">IF(W526=0,0,AA526/W526-1)</f>
        <v>0</v>
      </c>
      <c r="AC526" s="198">
        <f>SUM(AC527:AC542)</f>
        <v>0</v>
      </c>
      <c r="AD526" s="198">
        <f>SUM(AD527:AD542)</f>
        <v>0</v>
      </c>
      <c r="AE526" s="198">
        <f>SUM(AE527:AE542)</f>
        <v>0</v>
      </c>
      <c r="AF526" s="585">
        <f>IF(AA526=0,0,AE526/AA526-1)</f>
        <v>0</v>
      </c>
    </row>
    <row r="527" spans="1:32" ht="12" customHeight="1" outlineLevel="2">
      <c r="B527" s="145"/>
      <c r="C527" s="146" t="s">
        <v>1692</v>
      </c>
      <c r="D527" s="95"/>
      <c r="E527" s="95"/>
      <c r="F527" s="95"/>
      <c r="G527" s="95"/>
      <c r="H527" s="198">
        <f>SUM(D527:G527)</f>
        <v>0</v>
      </c>
      <c r="I527" s="95"/>
      <c r="J527" s="95"/>
      <c r="K527" s="95"/>
      <c r="L527" s="95"/>
      <c r="M527" s="95"/>
      <c r="N527" s="95"/>
      <c r="O527" s="202">
        <f>SUM(I527:N527)</f>
        <v>0</v>
      </c>
      <c r="P527" s="95"/>
      <c r="Q527" s="95"/>
      <c r="R527" s="95"/>
      <c r="S527" s="95"/>
      <c r="T527" s="95"/>
      <c r="U527" s="95"/>
      <c r="V527" s="201">
        <f>SUM(P527:U527)</f>
        <v>0</v>
      </c>
      <c r="W527" s="200">
        <f>O527+V527</f>
        <v>0</v>
      </c>
      <c r="X527" s="586">
        <f t="shared" si="302"/>
        <v>0</v>
      </c>
      <c r="Y527" s="95"/>
      <c r="Z527" s="95"/>
      <c r="AA527" s="200">
        <f>Y527+Z527</f>
        <v>0</v>
      </c>
      <c r="AB527" s="586">
        <f t="shared" si="303"/>
        <v>0</v>
      </c>
      <c r="AC527" s="95"/>
      <c r="AD527" s="95"/>
      <c r="AE527" s="200">
        <f>AC527+AD527</f>
        <v>0</v>
      </c>
      <c r="AF527" s="586">
        <f>IF(AA527=0,0,AE527/AA527-1)</f>
        <v>0</v>
      </c>
    </row>
    <row r="528" spans="1:32" ht="12" customHeight="1" outlineLevel="2">
      <c r="B528" s="145"/>
      <c r="C528" s="146" t="s">
        <v>945</v>
      </c>
      <c r="D528" s="95"/>
      <c r="E528" s="95"/>
      <c r="F528" s="95"/>
      <c r="G528" s="95"/>
      <c r="H528" s="198">
        <f t="shared" ref="H528:H539" si="304">SUM(D528:G528)</f>
        <v>0</v>
      </c>
      <c r="I528" s="95"/>
      <c r="J528" s="95"/>
      <c r="K528" s="95"/>
      <c r="L528" s="95"/>
      <c r="M528" s="95"/>
      <c r="N528" s="95"/>
      <c r="O528" s="202">
        <f t="shared" ref="O528:O539" si="305">SUM(I528:N528)</f>
        <v>0</v>
      </c>
      <c r="P528" s="95"/>
      <c r="Q528" s="95"/>
      <c r="R528" s="95"/>
      <c r="S528" s="95"/>
      <c r="T528" s="95"/>
      <c r="U528" s="95"/>
      <c r="V528" s="201">
        <f t="shared" ref="V528:V539" si="306">SUM(P528:U528)</f>
        <v>0</v>
      </c>
      <c r="W528" s="200">
        <f t="shared" ref="W528:W539" si="307">O528+V528</f>
        <v>0</v>
      </c>
      <c r="X528" s="586">
        <f t="shared" si="302"/>
        <v>0</v>
      </c>
      <c r="Y528" s="95"/>
      <c r="Z528" s="95"/>
      <c r="AA528" s="200">
        <f t="shared" ref="AA528:AA542" si="308">Y528+Z528</f>
        <v>0</v>
      </c>
      <c r="AB528" s="586">
        <f t="shared" si="303"/>
        <v>0</v>
      </c>
      <c r="AC528" s="95"/>
      <c r="AD528" s="95"/>
      <c r="AE528" s="200">
        <f t="shared" ref="AE528:AE542" si="309">AC528+AD528</f>
        <v>0</v>
      </c>
      <c r="AF528" s="586">
        <f t="shared" ref="AF528:AF539" si="310">IF(AA528=0,0,AE528/AA528-1)</f>
        <v>0</v>
      </c>
    </row>
    <row r="529" spans="1:32" ht="12" customHeight="1" outlineLevel="2">
      <c r="B529" s="145"/>
      <c r="C529" s="146" t="s">
        <v>1693</v>
      </c>
      <c r="D529" s="95"/>
      <c r="E529" s="95"/>
      <c r="F529" s="95"/>
      <c r="G529" s="95"/>
      <c r="H529" s="198">
        <f t="shared" si="304"/>
        <v>0</v>
      </c>
      <c r="I529" s="95"/>
      <c r="J529" s="95"/>
      <c r="K529" s="95"/>
      <c r="L529" s="95"/>
      <c r="M529" s="95"/>
      <c r="N529" s="95"/>
      <c r="O529" s="202">
        <f t="shared" si="305"/>
        <v>0</v>
      </c>
      <c r="P529" s="95"/>
      <c r="Q529" s="95"/>
      <c r="R529" s="95"/>
      <c r="S529" s="95"/>
      <c r="T529" s="95"/>
      <c r="U529" s="95"/>
      <c r="V529" s="201">
        <f t="shared" si="306"/>
        <v>0</v>
      </c>
      <c r="W529" s="200">
        <f t="shared" si="307"/>
        <v>0</v>
      </c>
      <c r="X529" s="586">
        <f t="shared" si="302"/>
        <v>0</v>
      </c>
      <c r="Y529" s="95"/>
      <c r="Z529" s="95"/>
      <c r="AA529" s="200">
        <f t="shared" si="308"/>
        <v>0</v>
      </c>
      <c r="AB529" s="586">
        <f t="shared" si="303"/>
        <v>0</v>
      </c>
      <c r="AC529" s="95"/>
      <c r="AD529" s="95"/>
      <c r="AE529" s="200">
        <f t="shared" si="309"/>
        <v>0</v>
      </c>
      <c r="AF529" s="586">
        <f t="shared" si="310"/>
        <v>0</v>
      </c>
    </row>
    <row r="530" spans="1:32" ht="12" customHeight="1" outlineLevel="2">
      <c r="B530" s="145"/>
      <c r="C530" s="146" t="s">
        <v>1694</v>
      </c>
      <c r="D530" s="95"/>
      <c r="E530" s="95"/>
      <c r="F530" s="95"/>
      <c r="G530" s="95"/>
      <c r="H530" s="198">
        <f t="shared" si="304"/>
        <v>0</v>
      </c>
      <c r="I530" s="95"/>
      <c r="J530" s="95"/>
      <c r="K530" s="95"/>
      <c r="L530" s="95"/>
      <c r="M530" s="95"/>
      <c r="N530" s="95"/>
      <c r="O530" s="202">
        <f t="shared" si="305"/>
        <v>0</v>
      </c>
      <c r="P530" s="95"/>
      <c r="Q530" s="95"/>
      <c r="R530" s="95"/>
      <c r="S530" s="95"/>
      <c r="T530" s="95"/>
      <c r="U530" s="95"/>
      <c r="V530" s="201">
        <f t="shared" si="306"/>
        <v>0</v>
      </c>
      <c r="W530" s="200">
        <f t="shared" si="307"/>
        <v>0</v>
      </c>
      <c r="X530" s="586">
        <f t="shared" si="302"/>
        <v>0</v>
      </c>
      <c r="Y530" s="95"/>
      <c r="Z530" s="95"/>
      <c r="AA530" s="200">
        <f t="shared" si="308"/>
        <v>0</v>
      </c>
      <c r="AB530" s="586">
        <f t="shared" si="303"/>
        <v>0</v>
      </c>
      <c r="AC530" s="95"/>
      <c r="AD530" s="95"/>
      <c r="AE530" s="200">
        <f t="shared" si="309"/>
        <v>0</v>
      </c>
      <c r="AF530" s="586">
        <f t="shared" si="310"/>
        <v>0</v>
      </c>
    </row>
    <row r="531" spans="1:32" ht="12" customHeight="1" outlineLevel="2">
      <c r="B531" s="145"/>
      <c r="C531" s="146" t="s">
        <v>1695</v>
      </c>
      <c r="D531" s="95"/>
      <c r="E531" s="95"/>
      <c r="F531" s="95"/>
      <c r="G531" s="95"/>
      <c r="H531" s="198">
        <f t="shared" si="304"/>
        <v>0</v>
      </c>
      <c r="I531" s="95"/>
      <c r="J531" s="95"/>
      <c r="K531" s="95"/>
      <c r="L531" s="95"/>
      <c r="M531" s="95"/>
      <c r="N531" s="95"/>
      <c r="O531" s="202">
        <f t="shared" si="305"/>
        <v>0</v>
      </c>
      <c r="P531" s="95"/>
      <c r="Q531" s="95"/>
      <c r="R531" s="95"/>
      <c r="S531" s="95"/>
      <c r="T531" s="95"/>
      <c r="U531" s="95"/>
      <c r="V531" s="201">
        <f t="shared" si="306"/>
        <v>0</v>
      </c>
      <c r="W531" s="200">
        <f t="shared" si="307"/>
        <v>0</v>
      </c>
      <c r="X531" s="586">
        <f t="shared" si="302"/>
        <v>0</v>
      </c>
      <c r="Y531" s="95"/>
      <c r="Z531" s="95"/>
      <c r="AA531" s="200">
        <f t="shared" si="308"/>
        <v>0</v>
      </c>
      <c r="AB531" s="586">
        <f t="shared" si="303"/>
        <v>0</v>
      </c>
      <c r="AC531" s="95"/>
      <c r="AD531" s="95"/>
      <c r="AE531" s="200">
        <f t="shared" si="309"/>
        <v>0</v>
      </c>
      <c r="AF531" s="586">
        <f t="shared" si="310"/>
        <v>0</v>
      </c>
    </row>
    <row r="532" spans="1:32" ht="12" customHeight="1" outlineLevel="2">
      <c r="B532" s="145"/>
      <c r="C532" s="146" t="s">
        <v>949</v>
      </c>
      <c r="D532" s="95"/>
      <c r="E532" s="95"/>
      <c r="F532" s="95"/>
      <c r="G532" s="95"/>
      <c r="H532" s="198">
        <f t="shared" si="304"/>
        <v>0</v>
      </c>
      <c r="I532" s="95"/>
      <c r="J532" s="95"/>
      <c r="K532" s="95"/>
      <c r="L532" s="95"/>
      <c r="M532" s="95"/>
      <c r="N532" s="95"/>
      <c r="O532" s="202">
        <f t="shared" si="305"/>
        <v>0</v>
      </c>
      <c r="P532" s="95"/>
      <c r="Q532" s="95"/>
      <c r="R532" s="95"/>
      <c r="S532" s="95"/>
      <c r="T532" s="95"/>
      <c r="U532" s="95"/>
      <c r="V532" s="201">
        <f t="shared" si="306"/>
        <v>0</v>
      </c>
      <c r="W532" s="200">
        <f t="shared" si="307"/>
        <v>0</v>
      </c>
      <c r="X532" s="586">
        <f t="shared" si="302"/>
        <v>0</v>
      </c>
      <c r="Y532" s="95"/>
      <c r="Z532" s="95"/>
      <c r="AA532" s="200">
        <f t="shared" si="308"/>
        <v>0</v>
      </c>
      <c r="AB532" s="586">
        <f t="shared" si="303"/>
        <v>0</v>
      </c>
      <c r="AC532" s="95"/>
      <c r="AD532" s="95"/>
      <c r="AE532" s="200">
        <f t="shared" si="309"/>
        <v>0</v>
      </c>
      <c r="AF532" s="586">
        <f t="shared" si="310"/>
        <v>0</v>
      </c>
    </row>
    <row r="533" spans="1:32" ht="12" customHeight="1" outlineLevel="2">
      <c r="B533" s="145"/>
      <c r="C533" s="134" t="s">
        <v>1696</v>
      </c>
      <c r="D533" s="95"/>
      <c r="E533" s="95"/>
      <c r="F533" s="95"/>
      <c r="G533" s="95"/>
      <c r="H533" s="198">
        <f t="shared" si="304"/>
        <v>0</v>
      </c>
      <c r="I533" s="95"/>
      <c r="J533" s="95"/>
      <c r="K533" s="95"/>
      <c r="L533" s="95"/>
      <c r="M533" s="95"/>
      <c r="N533" s="95"/>
      <c r="O533" s="202">
        <f t="shared" si="305"/>
        <v>0</v>
      </c>
      <c r="P533" s="95"/>
      <c r="Q533" s="95"/>
      <c r="R533" s="95"/>
      <c r="S533" s="95"/>
      <c r="T533" s="95"/>
      <c r="U533" s="95"/>
      <c r="V533" s="201">
        <f t="shared" si="306"/>
        <v>0</v>
      </c>
      <c r="W533" s="200">
        <f t="shared" si="307"/>
        <v>0</v>
      </c>
      <c r="X533" s="586">
        <f t="shared" si="302"/>
        <v>0</v>
      </c>
      <c r="Y533" s="95"/>
      <c r="Z533" s="95"/>
      <c r="AA533" s="200">
        <f t="shared" si="308"/>
        <v>0</v>
      </c>
      <c r="AB533" s="586">
        <f t="shared" si="303"/>
        <v>0</v>
      </c>
      <c r="AC533" s="95"/>
      <c r="AD533" s="95"/>
      <c r="AE533" s="200">
        <f t="shared" si="309"/>
        <v>0</v>
      </c>
      <c r="AF533" s="586">
        <f t="shared" si="310"/>
        <v>0</v>
      </c>
    </row>
    <row r="534" spans="1:32" ht="12" customHeight="1" outlineLevel="2">
      <c r="B534" s="145"/>
      <c r="C534" s="134" t="s">
        <v>951</v>
      </c>
      <c r="D534" s="95"/>
      <c r="E534" s="95"/>
      <c r="F534" s="95"/>
      <c r="G534" s="95"/>
      <c r="H534" s="198">
        <f t="shared" si="304"/>
        <v>0</v>
      </c>
      <c r="I534" s="95"/>
      <c r="J534" s="95"/>
      <c r="K534" s="95"/>
      <c r="L534" s="95"/>
      <c r="M534" s="95"/>
      <c r="N534" s="95"/>
      <c r="O534" s="202">
        <f t="shared" si="305"/>
        <v>0</v>
      </c>
      <c r="P534" s="95"/>
      <c r="Q534" s="95"/>
      <c r="R534" s="95"/>
      <c r="S534" s="95"/>
      <c r="T534" s="95"/>
      <c r="U534" s="95"/>
      <c r="V534" s="201">
        <f t="shared" si="306"/>
        <v>0</v>
      </c>
      <c r="W534" s="200">
        <f t="shared" si="307"/>
        <v>0</v>
      </c>
      <c r="X534" s="586">
        <f t="shared" si="302"/>
        <v>0</v>
      </c>
      <c r="Y534" s="95"/>
      <c r="Z534" s="95"/>
      <c r="AA534" s="200">
        <f t="shared" si="308"/>
        <v>0</v>
      </c>
      <c r="AB534" s="586">
        <f t="shared" si="303"/>
        <v>0</v>
      </c>
      <c r="AC534" s="95"/>
      <c r="AD534" s="95"/>
      <c r="AE534" s="200">
        <f t="shared" si="309"/>
        <v>0</v>
      </c>
      <c r="AF534" s="586">
        <f t="shared" si="310"/>
        <v>0</v>
      </c>
    </row>
    <row r="535" spans="1:32" ht="12" customHeight="1" outlineLevel="2">
      <c r="B535" s="145"/>
      <c r="C535" s="134" t="s">
        <v>952</v>
      </c>
      <c r="D535" s="95"/>
      <c r="E535" s="95"/>
      <c r="F535" s="95"/>
      <c r="G535" s="95"/>
      <c r="H535" s="198">
        <f t="shared" si="304"/>
        <v>0</v>
      </c>
      <c r="I535" s="95"/>
      <c r="J535" s="95"/>
      <c r="K535" s="95"/>
      <c r="L535" s="95"/>
      <c r="M535" s="95"/>
      <c r="N535" s="95"/>
      <c r="O535" s="202">
        <f t="shared" si="305"/>
        <v>0</v>
      </c>
      <c r="P535" s="95"/>
      <c r="Q535" s="95"/>
      <c r="R535" s="95"/>
      <c r="S535" s="95"/>
      <c r="T535" s="95"/>
      <c r="U535" s="95"/>
      <c r="V535" s="201">
        <f t="shared" si="306"/>
        <v>0</v>
      </c>
      <c r="W535" s="200">
        <f t="shared" si="307"/>
        <v>0</v>
      </c>
      <c r="X535" s="586">
        <f t="shared" si="302"/>
        <v>0</v>
      </c>
      <c r="Y535" s="95"/>
      <c r="Z535" s="95"/>
      <c r="AA535" s="200">
        <f t="shared" si="308"/>
        <v>0</v>
      </c>
      <c r="AB535" s="586">
        <f t="shared" si="303"/>
        <v>0</v>
      </c>
      <c r="AC535" s="95"/>
      <c r="AD535" s="95"/>
      <c r="AE535" s="200">
        <f t="shared" si="309"/>
        <v>0</v>
      </c>
      <c r="AF535" s="586">
        <f t="shared" si="310"/>
        <v>0</v>
      </c>
    </row>
    <row r="536" spans="1:32" ht="12" customHeight="1" outlineLevel="2">
      <c r="B536" s="145"/>
      <c r="C536" s="134" t="s">
        <v>953</v>
      </c>
      <c r="D536" s="95"/>
      <c r="E536" s="95"/>
      <c r="F536" s="95"/>
      <c r="G536" s="95"/>
      <c r="H536" s="198">
        <f t="shared" si="304"/>
        <v>0</v>
      </c>
      <c r="I536" s="95"/>
      <c r="J536" s="95"/>
      <c r="K536" s="95"/>
      <c r="L536" s="95"/>
      <c r="M536" s="95"/>
      <c r="N536" s="95"/>
      <c r="O536" s="202">
        <f t="shared" si="305"/>
        <v>0</v>
      </c>
      <c r="P536" s="95"/>
      <c r="Q536" s="95"/>
      <c r="R536" s="95"/>
      <c r="S536" s="95"/>
      <c r="T536" s="95"/>
      <c r="U536" s="95"/>
      <c r="V536" s="201">
        <f t="shared" si="306"/>
        <v>0</v>
      </c>
      <c r="W536" s="200">
        <f t="shared" si="307"/>
        <v>0</v>
      </c>
      <c r="X536" s="586">
        <f t="shared" si="302"/>
        <v>0</v>
      </c>
      <c r="Y536" s="95"/>
      <c r="Z536" s="95"/>
      <c r="AA536" s="200">
        <f t="shared" si="308"/>
        <v>0</v>
      </c>
      <c r="AB536" s="586">
        <f t="shared" si="303"/>
        <v>0</v>
      </c>
      <c r="AC536" s="95"/>
      <c r="AD536" s="95"/>
      <c r="AE536" s="200">
        <f t="shared" si="309"/>
        <v>0</v>
      </c>
      <c r="AF536" s="586">
        <f t="shared" si="310"/>
        <v>0</v>
      </c>
    </row>
    <row r="537" spans="1:32" ht="12" customHeight="1" outlineLevel="2">
      <c r="B537" s="145"/>
      <c r="C537" s="134" t="s">
        <v>1697</v>
      </c>
      <c r="D537" s="95"/>
      <c r="E537" s="95"/>
      <c r="F537" s="95"/>
      <c r="G537" s="95"/>
      <c r="H537" s="198">
        <f t="shared" si="304"/>
        <v>0</v>
      </c>
      <c r="I537" s="95"/>
      <c r="J537" s="95"/>
      <c r="K537" s="95"/>
      <c r="L537" s="95"/>
      <c r="M537" s="95"/>
      <c r="N537" s="95"/>
      <c r="O537" s="202">
        <f t="shared" si="305"/>
        <v>0</v>
      </c>
      <c r="P537" s="95"/>
      <c r="Q537" s="95"/>
      <c r="R537" s="95"/>
      <c r="S537" s="95"/>
      <c r="T537" s="95"/>
      <c r="U537" s="95"/>
      <c r="V537" s="201">
        <f t="shared" si="306"/>
        <v>0</v>
      </c>
      <c r="W537" s="200">
        <f t="shared" si="307"/>
        <v>0</v>
      </c>
      <c r="X537" s="586">
        <f t="shared" si="302"/>
        <v>0</v>
      </c>
      <c r="Y537" s="95"/>
      <c r="Z537" s="95"/>
      <c r="AA537" s="200">
        <f t="shared" si="308"/>
        <v>0</v>
      </c>
      <c r="AB537" s="586">
        <f t="shared" si="303"/>
        <v>0</v>
      </c>
      <c r="AC537" s="95"/>
      <c r="AD537" s="95"/>
      <c r="AE537" s="200">
        <f t="shared" si="309"/>
        <v>0</v>
      </c>
      <c r="AF537" s="586">
        <f t="shared" si="310"/>
        <v>0</v>
      </c>
    </row>
    <row r="538" spans="1:32" ht="12" customHeight="1" outlineLevel="2">
      <c r="B538" s="145"/>
      <c r="C538" s="134" t="s">
        <v>1698</v>
      </c>
      <c r="D538" s="95"/>
      <c r="E538" s="95"/>
      <c r="F538" s="95"/>
      <c r="G538" s="95"/>
      <c r="H538" s="198">
        <f t="shared" si="304"/>
        <v>0</v>
      </c>
      <c r="I538" s="95"/>
      <c r="J538" s="95"/>
      <c r="K538" s="95"/>
      <c r="L538" s="95"/>
      <c r="M538" s="95"/>
      <c r="N538" s="95"/>
      <c r="O538" s="202">
        <f t="shared" si="305"/>
        <v>0</v>
      </c>
      <c r="P538" s="95"/>
      <c r="Q538" s="95"/>
      <c r="R538" s="95"/>
      <c r="S538" s="95"/>
      <c r="T538" s="95"/>
      <c r="U538" s="95"/>
      <c r="V538" s="201">
        <f t="shared" si="306"/>
        <v>0</v>
      </c>
      <c r="W538" s="200">
        <f t="shared" si="307"/>
        <v>0</v>
      </c>
      <c r="X538" s="586">
        <f t="shared" si="302"/>
        <v>0</v>
      </c>
      <c r="Y538" s="95"/>
      <c r="Z538" s="95"/>
      <c r="AA538" s="200">
        <f t="shared" si="308"/>
        <v>0</v>
      </c>
      <c r="AB538" s="586">
        <f t="shared" si="303"/>
        <v>0</v>
      </c>
      <c r="AC538" s="95"/>
      <c r="AD538" s="95"/>
      <c r="AE538" s="200">
        <f t="shared" si="309"/>
        <v>0</v>
      </c>
      <c r="AF538" s="586">
        <f t="shared" si="310"/>
        <v>0</v>
      </c>
    </row>
    <row r="539" spans="1:32" ht="12" customHeight="1" outlineLevel="2">
      <c r="B539" s="145"/>
      <c r="C539" s="134" t="s">
        <v>956</v>
      </c>
      <c r="D539" s="95"/>
      <c r="E539" s="95"/>
      <c r="F539" s="95"/>
      <c r="G539" s="95"/>
      <c r="H539" s="198">
        <f t="shared" si="304"/>
        <v>0</v>
      </c>
      <c r="I539" s="95"/>
      <c r="J539" s="95"/>
      <c r="K539" s="95"/>
      <c r="L539" s="95"/>
      <c r="M539" s="95"/>
      <c r="N539" s="95"/>
      <c r="O539" s="202">
        <f t="shared" si="305"/>
        <v>0</v>
      </c>
      <c r="P539" s="95"/>
      <c r="Q539" s="95"/>
      <c r="R539" s="95"/>
      <c r="S539" s="95"/>
      <c r="T539" s="95"/>
      <c r="U539" s="95"/>
      <c r="V539" s="201">
        <f t="shared" si="306"/>
        <v>0</v>
      </c>
      <c r="W539" s="200">
        <f t="shared" si="307"/>
        <v>0</v>
      </c>
      <c r="X539" s="586">
        <f t="shared" si="302"/>
        <v>0</v>
      </c>
      <c r="Y539" s="95"/>
      <c r="Z539" s="95"/>
      <c r="AA539" s="200">
        <f t="shared" si="308"/>
        <v>0</v>
      </c>
      <c r="AB539" s="586">
        <f t="shared" si="303"/>
        <v>0</v>
      </c>
      <c r="AC539" s="95"/>
      <c r="AD539" s="95"/>
      <c r="AE539" s="200">
        <f t="shared" si="309"/>
        <v>0</v>
      </c>
      <c r="AF539" s="586">
        <f t="shared" si="310"/>
        <v>0</v>
      </c>
    </row>
    <row r="540" spans="1:32" ht="12" customHeight="1" outlineLevel="2">
      <c r="B540" s="145"/>
      <c r="C540" s="497" t="s">
        <v>1699</v>
      </c>
      <c r="D540" s="95"/>
      <c r="E540" s="95"/>
      <c r="F540" s="95"/>
      <c r="G540" s="95"/>
      <c r="H540" s="198">
        <f>SUM(D540:G540)</f>
        <v>0</v>
      </c>
      <c r="I540" s="95"/>
      <c r="J540" s="95"/>
      <c r="K540" s="95"/>
      <c r="L540" s="95"/>
      <c r="M540" s="95"/>
      <c r="N540" s="95"/>
      <c r="O540" s="202">
        <f>SUM(I540:N540)</f>
        <v>0</v>
      </c>
      <c r="P540" s="95"/>
      <c r="Q540" s="95"/>
      <c r="R540" s="95"/>
      <c r="S540" s="95"/>
      <c r="T540" s="95"/>
      <c r="U540" s="95"/>
      <c r="V540" s="201">
        <f>SUM(P540:U540)</f>
        <v>0</v>
      </c>
      <c r="W540" s="200">
        <f>O540+V540</f>
        <v>0</v>
      </c>
      <c r="X540" s="586">
        <f t="shared" si="302"/>
        <v>0</v>
      </c>
      <c r="Y540" s="95"/>
      <c r="Z540" s="95"/>
      <c r="AA540" s="200">
        <f t="shared" si="308"/>
        <v>0</v>
      </c>
      <c r="AB540" s="586">
        <f t="shared" si="303"/>
        <v>0</v>
      </c>
      <c r="AC540" s="95"/>
      <c r="AD540" s="95"/>
      <c r="AE540" s="200">
        <f t="shared" si="309"/>
        <v>0</v>
      </c>
      <c r="AF540" s="586">
        <f>IF(AA540=0,0,AE540/AA540-1)</f>
        <v>0</v>
      </c>
    </row>
    <row r="541" spans="1:32" ht="12" customHeight="1" outlineLevel="2">
      <c r="B541" s="145"/>
      <c r="C541" s="322" t="s">
        <v>983</v>
      </c>
      <c r="D541" s="95"/>
      <c r="E541" s="95"/>
      <c r="F541" s="95"/>
      <c r="G541" s="95"/>
      <c r="H541" s="198">
        <f>SUM(D541:G541)</f>
        <v>0</v>
      </c>
      <c r="I541" s="95"/>
      <c r="J541" s="95"/>
      <c r="K541" s="95"/>
      <c r="L541" s="95"/>
      <c r="M541" s="95"/>
      <c r="N541" s="95"/>
      <c r="O541" s="202">
        <f>SUM(I541:N541)</f>
        <v>0</v>
      </c>
      <c r="P541" s="95"/>
      <c r="Q541" s="95"/>
      <c r="R541" s="95"/>
      <c r="S541" s="95"/>
      <c r="T541" s="95"/>
      <c r="U541" s="95"/>
      <c r="V541" s="201">
        <f>SUM(P541:U541)</f>
        <v>0</v>
      </c>
      <c r="W541" s="200">
        <f>O541+V541</f>
        <v>0</v>
      </c>
      <c r="X541" s="586">
        <f t="shared" si="302"/>
        <v>0</v>
      </c>
      <c r="Y541" s="95"/>
      <c r="Z541" s="95"/>
      <c r="AA541" s="200">
        <f t="shared" si="308"/>
        <v>0</v>
      </c>
      <c r="AB541" s="586">
        <f t="shared" si="303"/>
        <v>0</v>
      </c>
      <c r="AC541" s="95"/>
      <c r="AD541" s="95"/>
      <c r="AE541" s="200">
        <f t="shared" si="309"/>
        <v>0</v>
      </c>
      <c r="AF541" s="586">
        <f>IF(AA541=0,0,AE541/AA541-1)</f>
        <v>0</v>
      </c>
    </row>
    <row r="542" spans="1:32" ht="12" customHeight="1" outlineLevel="2">
      <c r="B542" s="145"/>
      <c r="C542" s="497" t="s">
        <v>1700</v>
      </c>
      <c r="D542" s="95"/>
      <c r="E542" s="95"/>
      <c r="F542" s="95"/>
      <c r="G542" s="95"/>
      <c r="H542" s="198">
        <f>SUM(D542:G542)</f>
        <v>0</v>
      </c>
      <c r="I542" s="95"/>
      <c r="J542" s="95"/>
      <c r="K542" s="95"/>
      <c r="L542" s="95"/>
      <c r="M542" s="95"/>
      <c r="N542" s="95"/>
      <c r="O542" s="202">
        <f>SUM(I542:N542)</f>
        <v>0</v>
      </c>
      <c r="P542" s="95"/>
      <c r="Q542" s="95"/>
      <c r="R542" s="95"/>
      <c r="S542" s="95"/>
      <c r="T542" s="95"/>
      <c r="U542" s="95"/>
      <c r="V542" s="201">
        <f>SUM(P542:U542)</f>
        <v>0</v>
      </c>
      <c r="W542" s="200">
        <f>O542+V542</f>
        <v>0</v>
      </c>
      <c r="X542" s="586">
        <f t="shared" si="302"/>
        <v>0</v>
      </c>
      <c r="Y542" s="95"/>
      <c r="Z542" s="95"/>
      <c r="AA542" s="200">
        <f t="shared" si="308"/>
        <v>0</v>
      </c>
      <c r="AB542" s="586">
        <f t="shared" si="303"/>
        <v>0</v>
      </c>
      <c r="AC542" s="95"/>
      <c r="AD542" s="95"/>
      <c r="AE542" s="200">
        <f t="shared" si="309"/>
        <v>0</v>
      </c>
      <c r="AF542" s="586">
        <f>IF(AA542=0,0,AE542/AA542-1)</f>
        <v>0</v>
      </c>
    </row>
    <row r="543" spans="1:32" s="144" customFormat="1" ht="13.5" customHeight="1" outlineLevel="1">
      <c r="A543" s="129"/>
      <c r="B543" s="142" t="s">
        <v>1701</v>
      </c>
      <c r="C543" s="498" t="s">
        <v>1702</v>
      </c>
      <c r="D543" s="198">
        <f>SUM(D544:D564)</f>
        <v>0</v>
      </c>
      <c r="E543" s="198">
        <f t="shared" ref="E543:W543" si="311">SUM(E544:E564)</f>
        <v>0</v>
      </c>
      <c r="F543" s="198">
        <f t="shared" si="311"/>
        <v>0</v>
      </c>
      <c r="G543" s="198">
        <f t="shared" si="311"/>
        <v>0</v>
      </c>
      <c r="H543" s="198">
        <f t="shared" si="311"/>
        <v>0</v>
      </c>
      <c r="I543" s="198">
        <f t="shared" si="311"/>
        <v>0</v>
      </c>
      <c r="J543" s="198">
        <f t="shared" si="311"/>
        <v>0</v>
      </c>
      <c r="K543" s="198">
        <f t="shared" si="311"/>
        <v>0</v>
      </c>
      <c r="L543" s="198">
        <f t="shared" si="311"/>
        <v>0</v>
      </c>
      <c r="M543" s="198">
        <f t="shared" si="311"/>
        <v>0</v>
      </c>
      <c r="N543" s="198">
        <f t="shared" si="311"/>
        <v>0</v>
      </c>
      <c r="O543" s="198">
        <f t="shared" si="311"/>
        <v>0</v>
      </c>
      <c r="P543" s="198">
        <f t="shared" si="311"/>
        <v>0</v>
      </c>
      <c r="Q543" s="198">
        <f t="shared" si="311"/>
        <v>0</v>
      </c>
      <c r="R543" s="198">
        <f t="shared" si="311"/>
        <v>0</v>
      </c>
      <c r="S543" s="198">
        <f t="shared" si="311"/>
        <v>0</v>
      </c>
      <c r="T543" s="198">
        <f t="shared" si="311"/>
        <v>0</v>
      </c>
      <c r="U543" s="198">
        <f t="shared" si="311"/>
        <v>0</v>
      </c>
      <c r="V543" s="198">
        <f t="shared" si="311"/>
        <v>0</v>
      </c>
      <c r="W543" s="198">
        <f t="shared" si="311"/>
        <v>0</v>
      </c>
      <c r="X543" s="585">
        <f t="shared" si="302"/>
        <v>0</v>
      </c>
      <c r="Y543" s="198">
        <f>SUM(Y544:Y564)</f>
        <v>0</v>
      </c>
      <c r="Z543" s="198">
        <f>SUM(Z544:Z564)</f>
        <v>0</v>
      </c>
      <c r="AA543" s="198">
        <f>SUM(AA544:AA564)</f>
        <v>0</v>
      </c>
      <c r="AB543" s="585">
        <f t="shared" si="303"/>
        <v>0</v>
      </c>
      <c r="AC543" s="198">
        <f>SUM(AC544:AC564)</f>
        <v>0</v>
      </c>
      <c r="AD543" s="198">
        <f>SUM(AD544:AD564)</f>
        <v>0</v>
      </c>
      <c r="AE543" s="198">
        <f>SUM(AE544:AE564)</f>
        <v>0</v>
      </c>
      <c r="AF543" s="585">
        <f>IF(AA543=0,0,AE543/AA543-1)</f>
        <v>0</v>
      </c>
    </row>
    <row r="544" spans="1:32" ht="12" customHeight="1" outlineLevel="2">
      <c r="B544" s="405" t="s">
        <v>1703</v>
      </c>
      <c r="C544" s="322" t="s">
        <v>1704</v>
      </c>
      <c r="D544" s="95"/>
      <c r="E544" s="95"/>
      <c r="F544" s="95"/>
      <c r="G544" s="95"/>
      <c r="H544" s="198">
        <f t="shared" ref="H544:H564" si="312">SUM(D544:G544)</f>
        <v>0</v>
      </c>
      <c r="I544" s="95"/>
      <c r="J544" s="95"/>
      <c r="K544" s="95"/>
      <c r="L544" s="95"/>
      <c r="M544" s="95"/>
      <c r="N544" s="95"/>
      <c r="O544" s="202">
        <f t="shared" ref="O544:O564" si="313">SUM(I544:N544)</f>
        <v>0</v>
      </c>
      <c r="P544" s="95"/>
      <c r="Q544" s="95"/>
      <c r="R544" s="95"/>
      <c r="S544" s="95"/>
      <c r="T544" s="95"/>
      <c r="U544" s="95"/>
      <c r="V544" s="201">
        <f t="shared" ref="V544:V564" si="314">SUM(P544:U544)</f>
        <v>0</v>
      </c>
      <c r="W544" s="200">
        <f t="shared" ref="W544:W564" si="315">O544+V544</f>
        <v>0</v>
      </c>
      <c r="X544" s="586">
        <f t="shared" si="302"/>
        <v>0</v>
      </c>
      <c r="Y544" s="95"/>
      <c r="Z544" s="95"/>
      <c r="AA544" s="200">
        <f t="shared" ref="AA544:AA564" si="316">Y544+Z544</f>
        <v>0</v>
      </c>
      <c r="AB544" s="586">
        <f t="shared" si="303"/>
        <v>0</v>
      </c>
      <c r="AC544" s="95"/>
      <c r="AD544" s="95"/>
      <c r="AE544" s="200">
        <f t="shared" ref="AE544:AE564" si="317">AC544+AD544</f>
        <v>0</v>
      </c>
      <c r="AF544" s="586">
        <f t="shared" ref="AF544:AF587" si="318">IF(AA544=0,0,AE544/AA544-1)</f>
        <v>0</v>
      </c>
    </row>
    <row r="545" spans="2:32" ht="12" customHeight="1" outlineLevel="2">
      <c r="B545" s="405" t="s">
        <v>1703</v>
      </c>
      <c r="C545" s="322" t="s">
        <v>1705</v>
      </c>
      <c r="D545" s="95"/>
      <c r="E545" s="95"/>
      <c r="F545" s="95"/>
      <c r="G545" s="95"/>
      <c r="H545" s="198">
        <f t="shared" si="312"/>
        <v>0</v>
      </c>
      <c r="I545" s="95"/>
      <c r="J545" s="95"/>
      <c r="K545" s="95"/>
      <c r="L545" s="95"/>
      <c r="M545" s="95"/>
      <c r="N545" s="95"/>
      <c r="O545" s="202">
        <f t="shared" si="313"/>
        <v>0</v>
      </c>
      <c r="P545" s="95"/>
      <c r="Q545" s="95"/>
      <c r="R545" s="95"/>
      <c r="S545" s="95"/>
      <c r="T545" s="95"/>
      <c r="U545" s="95"/>
      <c r="V545" s="201">
        <f t="shared" si="314"/>
        <v>0</v>
      </c>
      <c r="W545" s="200">
        <f t="shared" si="315"/>
        <v>0</v>
      </c>
      <c r="X545" s="586">
        <f t="shared" si="302"/>
        <v>0</v>
      </c>
      <c r="Y545" s="95"/>
      <c r="Z545" s="95"/>
      <c r="AA545" s="200">
        <f t="shared" si="316"/>
        <v>0</v>
      </c>
      <c r="AB545" s="586">
        <f t="shared" si="303"/>
        <v>0</v>
      </c>
      <c r="AC545" s="95"/>
      <c r="AD545" s="95"/>
      <c r="AE545" s="200">
        <f t="shared" si="317"/>
        <v>0</v>
      </c>
      <c r="AF545" s="586">
        <f t="shared" si="318"/>
        <v>0</v>
      </c>
    </row>
    <row r="546" spans="2:32" ht="12" customHeight="1" outlineLevel="2">
      <c r="B546" s="405" t="s">
        <v>1703</v>
      </c>
      <c r="C546" s="322" t="s">
        <v>1706</v>
      </c>
      <c r="D546" s="95"/>
      <c r="E546" s="95"/>
      <c r="F546" s="95"/>
      <c r="G546" s="95"/>
      <c r="H546" s="198">
        <f t="shared" si="312"/>
        <v>0</v>
      </c>
      <c r="I546" s="95"/>
      <c r="J546" s="95"/>
      <c r="K546" s="95"/>
      <c r="L546" s="95"/>
      <c r="M546" s="95"/>
      <c r="N546" s="95"/>
      <c r="O546" s="202">
        <f t="shared" si="313"/>
        <v>0</v>
      </c>
      <c r="P546" s="95"/>
      <c r="Q546" s="95"/>
      <c r="R546" s="95"/>
      <c r="S546" s="95"/>
      <c r="T546" s="95"/>
      <c r="U546" s="95"/>
      <c r="V546" s="201">
        <f t="shared" si="314"/>
        <v>0</v>
      </c>
      <c r="W546" s="200">
        <f t="shared" si="315"/>
        <v>0</v>
      </c>
      <c r="X546" s="586">
        <f t="shared" si="302"/>
        <v>0</v>
      </c>
      <c r="Y546" s="95"/>
      <c r="Z546" s="95"/>
      <c r="AA546" s="200">
        <f t="shared" si="316"/>
        <v>0</v>
      </c>
      <c r="AB546" s="586">
        <f t="shared" si="303"/>
        <v>0</v>
      </c>
      <c r="AC546" s="95"/>
      <c r="AD546" s="95"/>
      <c r="AE546" s="200">
        <f t="shared" si="317"/>
        <v>0</v>
      </c>
      <c r="AF546" s="586">
        <f t="shared" si="318"/>
        <v>0</v>
      </c>
    </row>
    <row r="547" spans="2:32" ht="12" customHeight="1" outlineLevel="2">
      <c r="B547" s="406"/>
      <c r="C547" s="322" t="s">
        <v>961</v>
      </c>
      <c r="D547" s="95"/>
      <c r="E547" s="95"/>
      <c r="F547" s="95"/>
      <c r="G547" s="95"/>
      <c r="H547" s="198">
        <f t="shared" si="312"/>
        <v>0</v>
      </c>
      <c r="I547" s="95"/>
      <c r="J547" s="95"/>
      <c r="K547" s="95"/>
      <c r="L547" s="95"/>
      <c r="M547" s="95"/>
      <c r="N547" s="95"/>
      <c r="O547" s="202">
        <f t="shared" si="313"/>
        <v>0</v>
      </c>
      <c r="P547" s="95"/>
      <c r="Q547" s="95"/>
      <c r="R547" s="95"/>
      <c r="S547" s="95"/>
      <c r="T547" s="95"/>
      <c r="U547" s="95"/>
      <c r="V547" s="201">
        <f t="shared" si="314"/>
        <v>0</v>
      </c>
      <c r="W547" s="200">
        <f t="shared" si="315"/>
        <v>0</v>
      </c>
      <c r="X547" s="586">
        <f t="shared" si="302"/>
        <v>0</v>
      </c>
      <c r="Y547" s="95"/>
      <c r="Z547" s="95"/>
      <c r="AA547" s="200">
        <f t="shared" si="316"/>
        <v>0</v>
      </c>
      <c r="AB547" s="586">
        <f t="shared" si="303"/>
        <v>0</v>
      </c>
      <c r="AC547" s="95"/>
      <c r="AD547" s="95"/>
      <c r="AE547" s="200">
        <f t="shared" si="317"/>
        <v>0</v>
      </c>
      <c r="AF547" s="586">
        <f t="shared" si="318"/>
        <v>0</v>
      </c>
    </row>
    <row r="548" spans="2:32" ht="12" customHeight="1" outlineLevel="2">
      <c r="B548" s="406"/>
      <c r="C548" s="322" t="s">
        <v>1707</v>
      </c>
      <c r="D548" s="95"/>
      <c r="E548" s="95"/>
      <c r="F548" s="95"/>
      <c r="G548" s="95"/>
      <c r="H548" s="198">
        <f t="shared" si="312"/>
        <v>0</v>
      </c>
      <c r="I548" s="95"/>
      <c r="J548" s="95"/>
      <c r="K548" s="95"/>
      <c r="L548" s="95"/>
      <c r="M548" s="95"/>
      <c r="N548" s="95"/>
      <c r="O548" s="202">
        <f t="shared" si="313"/>
        <v>0</v>
      </c>
      <c r="P548" s="95"/>
      <c r="Q548" s="95"/>
      <c r="R548" s="95"/>
      <c r="S548" s="95"/>
      <c r="T548" s="95"/>
      <c r="U548" s="95"/>
      <c r="V548" s="201">
        <f t="shared" si="314"/>
        <v>0</v>
      </c>
      <c r="W548" s="200">
        <f t="shared" si="315"/>
        <v>0</v>
      </c>
      <c r="X548" s="586">
        <f t="shared" si="302"/>
        <v>0</v>
      </c>
      <c r="Y548" s="95"/>
      <c r="Z548" s="95"/>
      <c r="AA548" s="200">
        <f t="shared" si="316"/>
        <v>0</v>
      </c>
      <c r="AB548" s="586">
        <f t="shared" si="303"/>
        <v>0</v>
      </c>
      <c r="AC548" s="95"/>
      <c r="AD548" s="95"/>
      <c r="AE548" s="200">
        <f t="shared" si="317"/>
        <v>0</v>
      </c>
      <c r="AF548" s="586">
        <f t="shared" si="318"/>
        <v>0</v>
      </c>
    </row>
    <row r="549" spans="2:32" ht="12" customHeight="1" outlineLevel="2">
      <c r="B549" s="406"/>
      <c r="C549" s="322" t="s">
        <v>963</v>
      </c>
      <c r="D549" s="95"/>
      <c r="E549" s="95"/>
      <c r="F549" s="95"/>
      <c r="G549" s="95"/>
      <c r="H549" s="198">
        <f t="shared" si="312"/>
        <v>0</v>
      </c>
      <c r="I549" s="95"/>
      <c r="J549" s="95"/>
      <c r="K549" s="95"/>
      <c r="L549" s="95"/>
      <c r="M549" s="95"/>
      <c r="N549" s="95"/>
      <c r="O549" s="202">
        <f t="shared" si="313"/>
        <v>0</v>
      </c>
      <c r="P549" s="95"/>
      <c r="Q549" s="95"/>
      <c r="R549" s="95"/>
      <c r="S549" s="95"/>
      <c r="T549" s="95"/>
      <c r="U549" s="95"/>
      <c r="V549" s="201">
        <f t="shared" si="314"/>
        <v>0</v>
      </c>
      <c r="W549" s="200">
        <f t="shared" si="315"/>
        <v>0</v>
      </c>
      <c r="X549" s="586">
        <f t="shared" si="302"/>
        <v>0</v>
      </c>
      <c r="Y549" s="95"/>
      <c r="Z549" s="95"/>
      <c r="AA549" s="200">
        <f t="shared" si="316"/>
        <v>0</v>
      </c>
      <c r="AB549" s="586">
        <f t="shared" si="303"/>
        <v>0</v>
      </c>
      <c r="AC549" s="95"/>
      <c r="AD549" s="95"/>
      <c r="AE549" s="200">
        <f t="shared" si="317"/>
        <v>0</v>
      </c>
      <c r="AF549" s="586">
        <f t="shared" si="318"/>
        <v>0</v>
      </c>
    </row>
    <row r="550" spans="2:32" ht="12" customHeight="1" outlineLevel="2">
      <c r="B550" s="405" t="s">
        <v>1703</v>
      </c>
      <c r="C550" s="322" t="s">
        <v>964</v>
      </c>
      <c r="D550" s="95"/>
      <c r="E550" s="95"/>
      <c r="F550" s="95"/>
      <c r="G550" s="95"/>
      <c r="H550" s="198">
        <f t="shared" si="312"/>
        <v>0</v>
      </c>
      <c r="I550" s="95"/>
      <c r="J550" s="95"/>
      <c r="K550" s="95"/>
      <c r="L550" s="95"/>
      <c r="M550" s="95"/>
      <c r="N550" s="95"/>
      <c r="O550" s="202">
        <f t="shared" si="313"/>
        <v>0</v>
      </c>
      <c r="P550" s="95"/>
      <c r="Q550" s="95"/>
      <c r="R550" s="95"/>
      <c r="S550" s="95"/>
      <c r="T550" s="95"/>
      <c r="U550" s="95"/>
      <c r="V550" s="201">
        <f t="shared" si="314"/>
        <v>0</v>
      </c>
      <c r="W550" s="200">
        <f t="shared" si="315"/>
        <v>0</v>
      </c>
      <c r="X550" s="586">
        <f t="shared" si="302"/>
        <v>0</v>
      </c>
      <c r="Y550" s="95"/>
      <c r="Z550" s="95"/>
      <c r="AA550" s="200">
        <f t="shared" si="316"/>
        <v>0</v>
      </c>
      <c r="AB550" s="586">
        <f t="shared" si="303"/>
        <v>0</v>
      </c>
      <c r="AC550" s="95"/>
      <c r="AD550" s="95"/>
      <c r="AE550" s="200">
        <f t="shared" si="317"/>
        <v>0</v>
      </c>
      <c r="AF550" s="586">
        <f t="shared" si="318"/>
        <v>0</v>
      </c>
    </row>
    <row r="551" spans="2:32" ht="12" customHeight="1" outlineLevel="2">
      <c r="B551" s="406"/>
      <c r="C551" s="322" t="s">
        <v>965</v>
      </c>
      <c r="D551" s="95"/>
      <c r="E551" s="95"/>
      <c r="F551" s="95"/>
      <c r="G551" s="95"/>
      <c r="H551" s="198">
        <f t="shared" si="312"/>
        <v>0</v>
      </c>
      <c r="I551" s="95"/>
      <c r="J551" s="95"/>
      <c r="K551" s="95"/>
      <c r="L551" s="95"/>
      <c r="M551" s="95"/>
      <c r="N551" s="95"/>
      <c r="O551" s="202">
        <f t="shared" si="313"/>
        <v>0</v>
      </c>
      <c r="P551" s="95"/>
      <c r="Q551" s="95"/>
      <c r="R551" s="95"/>
      <c r="S551" s="95"/>
      <c r="T551" s="95"/>
      <c r="U551" s="95"/>
      <c r="V551" s="201">
        <f t="shared" si="314"/>
        <v>0</v>
      </c>
      <c r="W551" s="200">
        <f t="shared" si="315"/>
        <v>0</v>
      </c>
      <c r="X551" s="586">
        <f t="shared" si="302"/>
        <v>0</v>
      </c>
      <c r="Y551" s="95"/>
      <c r="Z551" s="95"/>
      <c r="AA551" s="200">
        <f t="shared" si="316"/>
        <v>0</v>
      </c>
      <c r="AB551" s="586">
        <f t="shared" si="303"/>
        <v>0</v>
      </c>
      <c r="AC551" s="95"/>
      <c r="AD551" s="95"/>
      <c r="AE551" s="200">
        <f t="shared" si="317"/>
        <v>0</v>
      </c>
      <c r="AF551" s="586">
        <f t="shared" si="318"/>
        <v>0</v>
      </c>
    </row>
    <row r="552" spans="2:32" ht="12" customHeight="1" outlineLevel="2">
      <c r="B552" s="405" t="s">
        <v>1703</v>
      </c>
      <c r="C552" s="322" t="s">
        <v>1708</v>
      </c>
      <c r="D552" s="95"/>
      <c r="E552" s="95"/>
      <c r="F552" s="95"/>
      <c r="G552" s="95"/>
      <c r="H552" s="198">
        <f t="shared" si="312"/>
        <v>0</v>
      </c>
      <c r="I552" s="95"/>
      <c r="J552" s="95"/>
      <c r="K552" s="95"/>
      <c r="L552" s="95"/>
      <c r="M552" s="95"/>
      <c r="N552" s="95"/>
      <c r="O552" s="202">
        <f t="shared" si="313"/>
        <v>0</v>
      </c>
      <c r="P552" s="95"/>
      <c r="Q552" s="95"/>
      <c r="R552" s="95"/>
      <c r="S552" s="95"/>
      <c r="T552" s="95"/>
      <c r="U552" s="95"/>
      <c r="V552" s="201">
        <f t="shared" si="314"/>
        <v>0</v>
      </c>
      <c r="W552" s="200">
        <f t="shared" si="315"/>
        <v>0</v>
      </c>
      <c r="X552" s="586">
        <f t="shared" si="302"/>
        <v>0</v>
      </c>
      <c r="Y552" s="95"/>
      <c r="Z552" s="95"/>
      <c r="AA552" s="200">
        <f t="shared" si="316"/>
        <v>0</v>
      </c>
      <c r="AB552" s="586">
        <f t="shared" si="303"/>
        <v>0</v>
      </c>
      <c r="AC552" s="95"/>
      <c r="AD552" s="95"/>
      <c r="AE552" s="200">
        <f t="shared" si="317"/>
        <v>0</v>
      </c>
      <c r="AF552" s="586">
        <f t="shared" si="318"/>
        <v>0</v>
      </c>
    </row>
    <row r="553" spans="2:32" ht="12" customHeight="1" outlineLevel="2">
      <c r="B553" s="405" t="s">
        <v>1703</v>
      </c>
      <c r="C553" s="322" t="s">
        <v>967</v>
      </c>
      <c r="D553" s="95"/>
      <c r="E553" s="95"/>
      <c r="F553" s="95"/>
      <c r="G553" s="95"/>
      <c r="H553" s="198">
        <f t="shared" si="312"/>
        <v>0</v>
      </c>
      <c r="I553" s="95"/>
      <c r="J553" s="95"/>
      <c r="K553" s="95"/>
      <c r="L553" s="95"/>
      <c r="M553" s="95"/>
      <c r="N553" s="95"/>
      <c r="O553" s="202">
        <f t="shared" si="313"/>
        <v>0</v>
      </c>
      <c r="P553" s="95"/>
      <c r="Q553" s="95"/>
      <c r="R553" s="95"/>
      <c r="S553" s="95"/>
      <c r="T553" s="95"/>
      <c r="U553" s="95"/>
      <c r="V553" s="201">
        <f t="shared" si="314"/>
        <v>0</v>
      </c>
      <c r="W553" s="200">
        <f t="shared" si="315"/>
        <v>0</v>
      </c>
      <c r="X553" s="586">
        <f t="shared" si="302"/>
        <v>0</v>
      </c>
      <c r="Y553" s="95"/>
      <c r="Z553" s="95"/>
      <c r="AA553" s="200">
        <f t="shared" si="316"/>
        <v>0</v>
      </c>
      <c r="AB553" s="586">
        <f t="shared" si="303"/>
        <v>0</v>
      </c>
      <c r="AC553" s="95"/>
      <c r="AD553" s="95"/>
      <c r="AE553" s="200">
        <f t="shared" si="317"/>
        <v>0</v>
      </c>
      <c r="AF553" s="586">
        <f t="shared" si="318"/>
        <v>0</v>
      </c>
    </row>
    <row r="554" spans="2:32" ht="12" customHeight="1" outlineLevel="2">
      <c r="B554" s="405" t="s">
        <v>1703</v>
      </c>
      <c r="C554" s="322" t="s">
        <v>968</v>
      </c>
      <c r="D554" s="95"/>
      <c r="E554" s="95"/>
      <c r="F554" s="95"/>
      <c r="G554" s="95"/>
      <c r="H554" s="198">
        <f t="shared" si="312"/>
        <v>0</v>
      </c>
      <c r="I554" s="95"/>
      <c r="J554" s="95"/>
      <c r="K554" s="95"/>
      <c r="L554" s="95"/>
      <c r="M554" s="95"/>
      <c r="N554" s="95"/>
      <c r="O554" s="202">
        <f t="shared" si="313"/>
        <v>0</v>
      </c>
      <c r="P554" s="95"/>
      <c r="Q554" s="95"/>
      <c r="R554" s="95"/>
      <c r="S554" s="95"/>
      <c r="T554" s="95"/>
      <c r="U554" s="95"/>
      <c r="V554" s="201">
        <f t="shared" si="314"/>
        <v>0</v>
      </c>
      <c r="W554" s="200">
        <f t="shared" si="315"/>
        <v>0</v>
      </c>
      <c r="X554" s="586">
        <f t="shared" si="302"/>
        <v>0</v>
      </c>
      <c r="Y554" s="95"/>
      <c r="Z554" s="95"/>
      <c r="AA554" s="200">
        <f t="shared" si="316"/>
        <v>0</v>
      </c>
      <c r="AB554" s="586">
        <f t="shared" si="303"/>
        <v>0</v>
      </c>
      <c r="AC554" s="95"/>
      <c r="AD554" s="95"/>
      <c r="AE554" s="200">
        <f t="shared" si="317"/>
        <v>0</v>
      </c>
      <c r="AF554" s="586">
        <f t="shared" si="318"/>
        <v>0</v>
      </c>
    </row>
    <row r="555" spans="2:32" ht="12" customHeight="1" outlineLevel="2">
      <c r="B555" s="406"/>
      <c r="C555" s="322" t="s">
        <v>1709</v>
      </c>
      <c r="D555" s="95"/>
      <c r="E555" s="95"/>
      <c r="F555" s="95"/>
      <c r="G555" s="95"/>
      <c r="H555" s="198">
        <f t="shared" si="312"/>
        <v>0</v>
      </c>
      <c r="I555" s="95"/>
      <c r="J555" s="95"/>
      <c r="K555" s="95"/>
      <c r="L555" s="95"/>
      <c r="M555" s="95"/>
      <c r="N555" s="95"/>
      <c r="O555" s="202">
        <f t="shared" si="313"/>
        <v>0</v>
      </c>
      <c r="P555" s="95"/>
      <c r="Q555" s="95"/>
      <c r="R555" s="95"/>
      <c r="S555" s="95"/>
      <c r="T555" s="95"/>
      <c r="U555" s="95"/>
      <c r="V555" s="201">
        <f t="shared" si="314"/>
        <v>0</v>
      </c>
      <c r="W555" s="200">
        <f t="shared" si="315"/>
        <v>0</v>
      </c>
      <c r="X555" s="586">
        <f t="shared" si="302"/>
        <v>0</v>
      </c>
      <c r="Y555" s="95"/>
      <c r="Z555" s="95"/>
      <c r="AA555" s="200">
        <f t="shared" si="316"/>
        <v>0</v>
      </c>
      <c r="AB555" s="586">
        <f t="shared" si="303"/>
        <v>0</v>
      </c>
      <c r="AC555" s="95"/>
      <c r="AD555" s="95"/>
      <c r="AE555" s="200">
        <f t="shared" si="317"/>
        <v>0</v>
      </c>
      <c r="AF555" s="586">
        <f t="shared" si="318"/>
        <v>0</v>
      </c>
    </row>
    <row r="556" spans="2:32" ht="12" customHeight="1" outlineLevel="2">
      <c r="B556" s="405" t="s">
        <v>1703</v>
      </c>
      <c r="C556" s="322" t="s">
        <v>970</v>
      </c>
      <c r="D556" s="95"/>
      <c r="E556" s="95"/>
      <c r="F556" s="95"/>
      <c r="G556" s="95"/>
      <c r="H556" s="198">
        <f t="shared" si="312"/>
        <v>0</v>
      </c>
      <c r="I556" s="95"/>
      <c r="J556" s="95"/>
      <c r="K556" s="95"/>
      <c r="L556" s="95"/>
      <c r="M556" s="95"/>
      <c r="N556" s="95"/>
      <c r="O556" s="202">
        <f t="shared" si="313"/>
        <v>0</v>
      </c>
      <c r="P556" s="95"/>
      <c r="Q556" s="95"/>
      <c r="R556" s="95"/>
      <c r="S556" s="95"/>
      <c r="T556" s="95"/>
      <c r="U556" s="95"/>
      <c r="V556" s="201">
        <f t="shared" si="314"/>
        <v>0</v>
      </c>
      <c r="W556" s="200">
        <f t="shared" si="315"/>
        <v>0</v>
      </c>
      <c r="X556" s="586">
        <f t="shared" si="302"/>
        <v>0</v>
      </c>
      <c r="Y556" s="95"/>
      <c r="Z556" s="95"/>
      <c r="AA556" s="200">
        <f t="shared" si="316"/>
        <v>0</v>
      </c>
      <c r="AB556" s="586">
        <f t="shared" si="303"/>
        <v>0</v>
      </c>
      <c r="AC556" s="95"/>
      <c r="AD556" s="95"/>
      <c r="AE556" s="200">
        <f t="shared" si="317"/>
        <v>0</v>
      </c>
      <c r="AF556" s="586">
        <f t="shared" si="318"/>
        <v>0</v>
      </c>
    </row>
    <row r="557" spans="2:32" ht="12" customHeight="1" outlineLevel="2">
      <c r="B557" s="405" t="s">
        <v>1703</v>
      </c>
      <c r="C557" s="322" t="s">
        <v>971</v>
      </c>
      <c r="D557" s="95"/>
      <c r="E557" s="95"/>
      <c r="F557" s="95"/>
      <c r="G557" s="95"/>
      <c r="H557" s="198">
        <f t="shared" si="312"/>
        <v>0</v>
      </c>
      <c r="I557" s="95"/>
      <c r="J557" s="95"/>
      <c r="K557" s="95"/>
      <c r="L557" s="95"/>
      <c r="M557" s="95"/>
      <c r="N557" s="95"/>
      <c r="O557" s="202">
        <f t="shared" si="313"/>
        <v>0</v>
      </c>
      <c r="P557" s="95"/>
      <c r="Q557" s="95"/>
      <c r="R557" s="95"/>
      <c r="S557" s="95"/>
      <c r="T557" s="95"/>
      <c r="U557" s="95"/>
      <c r="V557" s="201">
        <f t="shared" si="314"/>
        <v>0</v>
      </c>
      <c r="W557" s="200">
        <f t="shared" si="315"/>
        <v>0</v>
      </c>
      <c r="X557" s="586">
        <f t="shared" si="302"/>
        <v>0</v>
      </c>
      <c r="Y557" s="95"/>
      <c r="Z557" s="95"/>
      <c r="AA557" s="200">
        <f t="shared" si="316"/>
        <v>0</v>
      </c>
      <c r="AB557" s="586">
        <f t="shared" si="303"/>
        <v>0</v>
      </c>
      <c r="AC557" s="95"/>
      <c r="AD557" s="95"/>
      <c r="AE557" s="200">
        <f t="shared" si="317"/>
        <v>0</v>
      </c>
      <c r="AF557" s="586">
        <f t="shared" si="318"/>
        <v>0</v>
      </c>
    </row>
    <row r="558" spans="2:32" ht="12" customHeight="1" outlineLevel="2">
      <c r="B558" s="145"/>
      <c r="C558" s="322" t="s">
        <v>972</v>
      </c>
      <c r="D558" s="95"/>
      <c r="E558" s="95"/>
      <c r="F558" s="95"/>
      <c r="G558" s="95"/>
      <c r="H558" s="198">
        <f t="shared" si="312"/>
        <v>0</v>
      </c>
      <c r="I558" s="95"/>
      <c r="J558" s="95"/>
      <c r="K558" s="95"/>
      <c r="L558" s="95"/>
      <c r="M558" s="95"/>
      <c r="N558" s="95"/>
      <c r="O558" s="202">
        <f t="shared" si="313"/>
        <v>0</v>
      </c>
      <c r="P558" s="95"/>
      <c r="Q558" s="95"/>
      <c r="R558" s="95"/>
      <c r="S558" s="95"/>
      <c r="T558" s="95"/>
      <c r="U558" s="95"/>
      <c r="V558" s="201">
        <f t="shared" si="314"/>
        <v>0</v>
      </c>
      <c r="W558" s="200">
        <f t="shared" si="315"/>
        <v>0</v>
      </c>
      <c r="X558" s="586">
        <f t="shared" si="302"/>
        <v>0</v>
      </c>
      <c r="Y558" s="95"/>
      <c r="Z558" s="95"/>
      <c r="AA558" s="200">
        <f t="shared" si="316"/>
        <v>0</v>
      </c>
      <c r="AB558" s="586">
        <f t="shared" si="303"/>
        <v>0</v>
      </c>
      <c r="AC558" s="95"/>
      <c r="AD558" s="95"/>
      <c r="AE558" s="200">
        <f t="shared" si="317"/>
        <v>0</v>
      </c>
      <c r="AF558" s="586">
        <f t="shared" si="318"/>
        <v>0</v>
      </c>
    </row>
    <row r="559" spans="2:32" ht="12" customHeight="1" outlineLevel="2">
      <c r="B559" s="145"/>
      <c r="C559" s="322" t="s">
        <v>984</v>
      </c>
      <c r="D559" s="95"/>
      <c r="E559" s="95"/>
      <c r="F559" s="95"/>
      <c r="G559" s="95"/>
      <c r="H559" s="198">
        <f t="shared" si="312"/>
        <v>0</v>
      </c>
      <c r="I559" s="95"/>
      <c r="J559" s="95"/>
      <c r="K559" s="95"/>
      <c r="L559" s="95"/>
      <c r="M559" s="95"/>
      <c r="N559" s="95"/>
      <c r="O559" s="202">
        <f t="shared" si="313"/>
        <v>0</v>
      </c>
      <c r="P559" s="95"/>
      <c r="Q559" s="95"/>
      <c r="R559" s="95"/>
      <c r="S559" s="95"/>
      <c r="T559" s="95"/>
      <c r="U559" s="95"/>
      <c r="V559" s="201">
        <f t="shared" si="314"/>
        <v>0</v>
      </c>
      <c r="W559" s="200">
        <f t="shared" si="315"/>
        <v>0</v>
      </c>
      <c r="X559" s="586">
        <f t="shared" si="302"/>
        <v>0</v>
      </c>
      <c r="Y559" s="95"/>
      <c r="Z559" s="95"/>
      <c r="AA559" s="200">
        <f t="shared" si="316"/>
        <v>0</v>
      </c>
      <c r="AB559" s="586">
        <f t="shared" si="303"/>
        <v>0</v>
      </c>
      <c r="AC559" s="95"/>
      <c r="AD559" s="95"/>
      <c r="AE559" s="200">
        <f t="shared" si="317"/>
        <v>0</v>
      </c>
      <c r="AF559" s="586">
        <f t="shared" si="318"/>
        <v>0</v>
      </c>
    </row>
    <row r="560" spans="2:32" ht="12" customHeight="1" outlineLevel="2">
      <c r="B560" s="145"/>
      <c r="C560" s="322" t="s">
        <v>1710</v>
      </c>
      <c r="D560" s="95"/>
      <c r="E560" s="95"/>
      <c r="F560" s="95"/>
      <c r="G560" s="95"/>
      <c r="H560" s="198">
        <f t="shared" si="312"/>
        <v>0</v>
      </c>
      <c r="I560" s="95"/>
      <c r="J560" s="95"/>
      <c r="K560" s="95"/>
      <c r="L560" s="95"/>
      <c r="M560" s="95"/>
      <c r="N560" s="95"/>
      <c r="O560" s="202">
        <f t="shared" si="313"/>
        <v>0</v>
      </c>
      <c r="P560" s="95"/>
      <c r="Q560" s="95"/>
      <c r="R560" s="95"/>
      <c r="S560" s="95"/>
      <c r="T560" s="95"/>
      <c r="U560" s="95"/>
      <c r="V560" s="201">
        <f t="shared" si="314"/>
        <v>0</v>
      </c>
      <c r="W560" s="200">
        <f t="shared" si="315"/>
        <v>0</v>
      </c>
      <c r="X560" s="586">
        <f t="shared" si="302"/>
        <v>0</v>
      </c>
      <c r="Y560" s="95"/>
      <c r="Z560" s="95"/>
      <c r="AA560" s="200">
        <f t="shared" si="316"/>
        <v>0</v>
      </c>
      <c r="AB560" s="586">
        <f t="shared" si="303"/>
        <v>0</v>
      </c>
      <c r="AC560" s="95"/>
      <c r="AD560" s="95"/>
      <c r="AE560" s="200">
        <f t="shared" si="317"/>
        <v>0</v>
      </c>
      <c r="AF560" s="586">
        <f t="shared" si="318"/>
        <v>0</v>
      </c>
    </row>
    <row r="561" spans="1:32" ht="12" customHeight="1" outlineLevel="2">
      <c r="B561" s="145"/>
      <c r="C561" s="322" t="s">
        <v>973</v>
      </c>
      <c r="D561" s="95"/>
      <c r="E561" s="95"/>
      <c r="F561" s="95"/>
      <c r="G561" s="95"/>
      <c r="H561" s="198">
        <f t="shared" si="312"/>
        <v>0</v>
      </c>
      <c r="I561" s="95"/>
      <c r="J561" s="95"/>
      <c r="K561" s="95"/>
      <c r="L561" s="95"/>
      <c r="M561" s="95"/>
      <c r="N561" s="95"/>
      <c r="O561" s="202">
        <f t="shared" si="313"/>
        <v>0</v>
      </c>
      <c r="P561" s="95"/>
      <c r="Q561" s="95"/>
      <c r="R561" s="95"/>
      <c r="S561" s="95"/>
      <c r="T561" s="95"/>
      <c r="U561" s="95"/>
      <c r="V561" s="201">
        <f t="shared" si="314"/>
        <v>0</v>
      </c>
      <c r="W561" s="200">
        <f t="shared" si="315"/>
        <v>0</v>
      </c>
      <c r="X561" s="586">
        <f t="shared" si="302"/>
        <v>0</v>
      </c>
      <c r="Y561" s="95"/>
      <c r="Z561" s="95"/>
      <c r="AA561" s="200">
        <f t="shared" si="316"/>
        <v>0</v>
      </c>
      <c r="AB561" s="586">
        <f t="shared" si="303"/>
        <v>0</v>
      </c>
      <c r="AC561" s="95"/>
      <c r="AD561" s="95"/>
      <c r="AE561" s="200">
        <f t="shared" si="317"/>
        <v>0</v>
      </c>
      <c r="AF561" s="586">
        <f t="shared" si="318"/>
        <v>0</v>
      </c>
    </row>
    <row r="562" spans="1:32" ht="12" customHeight="1" outlineLevel="2">
      <c r="B562" s="145"/>
      <c r="C562" s="322" t="s">
        <v>1048</v>
      </c>
      <c r="D562" s="95"/>
      <c r="E562" s="95"/>
      <c r="F562" s="95"/>
      <c r="G562" s="95"/>
      <c r="H562" s="198">
        <f t="shared" si="312"/>
        <v>0</v>
      </c>
      <c r="I562" s="95"/>
      <c r="J562" s="95"/>
      <c r="K562" s="95"/>
      <c r="L562" s="95"/>
      <c r="M562" s="95"/>
      <c r="N562" s="95"/>
      <c r="O562" s="202">
        <f t="shared" si="313"/>
        <v>0</v>
      </c>
      <c r="P562" s="95"/>
      <c r="Q562" s="95"/>
      <c r="R562" s="95"/>
      <c r="S562" s="95"/>
      <c r="T562" s="95"/>
      <c r="U562" s="95"/>
      <c r="V562" s="201">
        <f t="shared" si="314"/>
        <v>0</v>
      </c>
      <c r="W562" s="200">
        <f t="shared" si="315"/>
        <v>0</v>
      </c>
      <c r="X562" s="586">
        <f t="shared" si="302"/>
        <v>0</v>
      </c>
      <c r="Y562" s="95"/>
      <c r="Z562" s="95"/>
      <c r="AA562" s="200">
        <f t="shared" si="316"/>
        <v>0</v>
      </c>
      <c r="AB562" s="586">
        <f t="shared" si="303"/>
        <v>0</v>
      </c>
      <c r="AC562" s="95"/>
      <c r="AD562" s="95"/>
      <c r="AE562" s="200">
        <f t="shared" si="317"/>
        <v>0</v>
      </c>
      <c r="AF562" s="586">
        <f t="shared" si="318"/>
        <v>0</v>
      </c>
    </row>
    <row r="563" spans="1:32" ht="12" customHeight="1" outlineLevel="2">
      <c r="B563" s="145"/>
      <c r="C563" s="146" t="s">
        <v>986</v>
      </c>
      <c r="D563" s="95"/>
      <c r="E563" s="95"/>
      <c r="F563" s="95"/>
      <c r="G563" s="95"/>
      <c r="H563" s="198">
        <f t="shared" si="312"/>
        <v>0</v>
      </c>
      <c r="I563" s="95"/>
      <c r="J563" s="95"/>
      <c r="K563" s="95"/>
      <c r="L563" s="95"/>
      <c r="M563" s="95"/>
      <c r="N563" s="95"/>
      <c r="O563" s="202">
        <f t="shared" si="313"/>
        <v>0</v>
      </c>
      <c r="P563" s="95"/>
      <c r="Q563" s="95"/>
      <c r="R563" s="95"/>
      <c r="S563" s="95"/>
      <c r="T563" s="95"/>
      <c r="U563" s="95"/>
      <c r="V563" s="201">
        <f t="shared" si="314"/>
        <v>0</v>
      </c>
      <c r="W563" s="200">
        <f t="shared" si="315"/>
        <v>0</v>
      </c>
      <c r="X563" s="586">
        <f t="shared" si="302"/>
        <v>0</v>
      </c>
      <c r="Y563" s="95"/>
      <c r="Z563" s="95"/>
      <c r="AA563" s="200">
        <f t="shared" si="316"/>
        <v>0</v>
      </c>
      <c r="AB563" s="586">
        <f t="shared" si="303"/>
        <v>0</v>
      </c>
      <c r="AC563" s="95"/>
      <c r="AD563" s="95"/>
      <c r="AE563" s="200">
        <f t="shared" si="317"/>
        <v>0</v>
      </c>
      <c r="AF563" s="586">
        <f t="shared" si="318"/>
        <v>0</v>
      </c>
    </row>
    <row r="564" spans="1:32" ht="12" customHeight="1" outlineLevel="2">
      <c r="B564" s="145"/>
      <c r="C564" s="146" t="s">
        <v>840</v>
      </c>
      <c r="D564" s="95"/>
      <c r="E564" s="95"/>
      <c r="F564" s="95"/>
      <c r="G564" s="95"/>
      <c r="H564" s="198">
        <f t="shared" si="312"/>
        <v>0</v>
      </c>
      <c r="I564" s="95"/>
      <c r="J564" s="95"/>
      <c r="K564" s="95"/>
      <c r="L564" s="95"/>
      <c r="M564" s="95"/>
      <c r="N564" s="95"/>
      <c r="O564" s="202">
        <f t="shared" si="313"/>
        <v>0</v>
      </c>
      <c r="P564" s="95"/>
      <c r="Q564" s="95"/>
      <c r="R564" s="95"/>
      <c r="S564" s="95"/>
      <c r="T564" s="95"/>
      <c r="U564" s="95"/>
      <c r="V564" s="201">
        <f t="shared" si="314"/>
        <v>0</v>
      </c>
      <c r="W564" s="200">
        <f t="shared" si="315"/>
        <v>0</v>
      </c>
      <c r="X564" s="586">
        <f t="shared" si="302"/>
        <v>0</v>
      </c>
      <c r="Y564" s="95"/>
      <c r="Z564" s="95"/>
      <c r="AA564" s="200">
        <f t="shared" si="316"/>
        <v>0</v>
      </c>
      <c r="AB564" s="586">
        <f t="shared" si="303"/>
        <v>0</v>
      </c>
      <c r="AC564" s="95"/>
      <c r="AD564" s="95"/>
      <c r="AE564" s="200">
        <f t="shared" si="317"/>
        <v>0</v>
      </c>
      <c r="AF564" s="586">
        <f t="shared" si="318"/>
        <v>0</v>
      </c>
    </row>
    <row r="565" spans="1:32" s="144" customFormat="1" ht="13.5" customHeight="1" outlineLevel="1">
      <c r="A565" s="129"/>
      <c r="B565" s="142" t="s">
        <v>1711</v>
      </c>
      <c r="C565" s="143" t="s">
        <v>1712</v>
      </c>
      <c r="D565" s="198">
        <f>SUM(D566:D568)</f>
        <v>0</v>
      </c>
      <c r="E565" s="198">
        <f t="shared" ref="E565:W565" si="319">SUM(E566:E568)</f>
        <v>0</v>
      </c>
      <c r="F565" s="198">
        <f t="shared" si="319"/>
        <v>0</v>
      </c>
      <c r="G565" s="198">
        <f t="shared" si="319"/>
        <v>0</v>
      </c>
      <c r="H565" s="198">
        <f t="shared" si="319"/>
        <v>0</v>
      </c>
      <c r="I565" s="198">
        <f t="shared" si="319"/>
        <v>0</v>
      </c>
      <c r="J565" s="198">
        <f t="shared" si="319"/>
        <v>0</v>
      </c>
      <c r="K565" s="198">
        <f t="shared" si="319"/>
        <v>0</v>
      </c>
      <c r="L565" s="198">
        <f t="shared" si="319"/>
        <v>0</v>
      </c>
      <c r="M565" s="198">
        <f t="shared" si="319"/>
        <v>0</v>
      </c>
      <c r="N565" s="198">
        <f t="shared" si="319"/>
        <v>0</v>
      </c>
      <c r="O565" s="198">
        <f t="shared" si="319"/>
        <v>0</v>
      </c>
      <c r="P565" s="198">
        <f t="shared" si="319"/>
        <v>0</v>
      </c>
      <c r="Q565" s="198">
        <f t="shared" si="319"/>
        <v>0</v>
      </c>
      <c r="R565" s="198">
        <f t="shared" si="319"/>
        <v>0</v>
      </c>
      <c r="S565" s="198">
        <f t="shared" si="319"/>
        <v>0</v>
      </c>
      <c r="T565" s="198">
        <f t="shared" si="319"/>
        <v>0</v>
      </c>
      <c r="U565" s="198">
        <f t="shared" si="319"/>
        <v>0</v>
      </c>
      <c r="V565" s="198">
        <f t="shared" si="319"/>
        <v>0</v>
      </c>
      <c r="W565" s="198">
        <f t="shared" si="319"/>
        <v>0</v>
      </c>
      <c r="X565" s="585">
        <f t="shared" si="302"/>
        <v>0</v>
      </c>
      <c r="Y565" s="198">
        <f>SUM(Y566:Y568)</f>
        <v>0</v>
      </c>
      <c r="Z565" s="198">
        <f>SUM(Z566:Z568)</f>
        <v>0</v>
      </c>
      <c r="AA565" s="198">
        <f>SUM(AA566:AA568)</f>
        <v>0</v>
      </c>
      <c r="AB565" s="585">
        <f t="shared" si="303"/>
        <v>0</v>
      </c>
      <c r="AC565" s="198">
        <f>SUM(AC566:AC568)</f>
        <v>0</v>
      </c>
      <c r="AD565" s="198">
        <f>SUM(AD566:AD568)</f>
        <v>0</v>
      </c>
      <c r="AE565" s="198">
        <f>SUM(AE566:AE568)</f>
        <v>0</v>
      </c>
      <c r="AF565" s="585">
        <f t="shared" si="318"/>
        <v>0</v>
      </c>
    </row>
    <row r="566" spans="1:32" ht="12" customHeight="1" outlineLevel="2">
      <c r="B566" s="145"/>
      <c r="C566" s="146" t="s">
        <v>1713</v>
      </c>
      <c r="D566" s="95"/>
      <c r="E566" s="95"/>
      <c r="F566" s="95"/>
      <c r="G566" s="95"/>
      <c r="H566" s="198">
        <f>SUM(D566:G566)</f>
        <v>0</v>
      </c>
      <c r="I566" s="95"/>
      <c r="J566" s="95"/>
      <c r="K566" s="95"/>
      <c r="L566" s="95"/>
      <c r="M566" s="95"/>
      <c r="N566" s="95"/>
      <c r="O566" s="202">
        <f>SUM(I566:N566)</f>
        <v>0</v>
      </c>
      <c r="P566" s="95"/>
      <c r="Q566" s="95"/>
      <c r="R566" s="95"/>
      <c r="S566" s="95"/>
      <c r="T566" s="95"/>
      <c r="U566" s="95"/>
      <c r="V566" s="201">
        <f>SUM(P566:U566)</f>
        <v>0</v>
      </c>
      <c r="W566" s="200">
        <f>O566+V566</f>
        <v>0</v>
      </c>
      <c r="X566" s="586">
        <f t="shared" si="302"/>
        <v>0</v>
      </c>
      <c r="Y566" s="95"/>
      <c r="Z566" s="95"/>
      <c r="AA566" s="200">
        <f>Y566+Z566</f>
        <v>0</v>
      </c>
      <c r="AB566" s="586">
        <f t="shared" si="303"/>
        <v>0</v>
      </c>
      <c r="AC566" s="95"/>
      <c r="AD566" s="95"/>
      <c r="AE566" s="200">
        <f>AC566+AD566</f>
        <v>0</v>
      </c>
      <c r="AF566" s="586">
        <f t="shared" si="318"/>
        <v>0</v>
      </c>
    </row>
    <row r="567" spans="1:32" ht="12" customHeight="1" outlineLevel="2">
      <c r="B567" s="405" t="s">
        <v>1703</v>
      </c>
      <c r="C567" s="146" t="s">
        <v>1714</v>
      </c>
      <c r="D567" s="95"/>
      <c r="E567" s="95"/>
      <c r="F567" s="95"/>
      <c r="G567" s="95"/>
      <c r="H567" s="198">
        <f>SUM(D567:G567)</f>
        <v>0</v>
      </c>
      <c r="I567" s="95"/>
      <c r="J567" s="95"/>
      <c r="K567" s="95"/>
      <c r="L567" s="95"/>
      <c r="M567" s="95"/>
      <c r="N567" s="95"/>
      <c r="O567" s="202">
        <f>SUM(I567:N567)</f>
        <v>0</v>
      </c>
      <c r="P567" s="95"/>
      <c r="Q567" s="95"/>
      <c r="R567" s="95"/>
      <c r="S567" s="95"/>
      <c r="T567" s="95"/>
      <c r="U567" s="95"/>
      <c r="V567" s="201">
        <f>SUM(P567:U567)</f>
        <v>0</v>
      </c>
      <c r="W567" s="200">
        <f>O567+V567</f>
        <v>0</v>
      </c>
      <c r="X567" s="586">
        <f t="shared" si="302"/>
        <v>0</v>
      </c>
      <c r="Y567" s="95"/>
      <c r="Z567" s="95"/>
      <c r="AA567" s="200">
        <f>Y567+Z567</f>
        <v>0</v>
      </c>
      <c r="AB567" s="586">
        <f t="shared" si="303"/>
        <v>0</v>
      </c>
      <c r="AC567" s="95"/>
      <c r="AD567" s="95"/>
      <c r="AE567" s="200">
        <f>AC567+AD567</f>
        <v>0</v>
      </c>
      <c r="AF567" s="586">
        <f t="shared" si="318"/>
        <v>0</v>
      </c>
    </row>
    <row r="568" spans="1:32" ht="12" customHeight="1" outlineLevel="2">
      <c r="B568" s="145"/>
      <c r="C568" s="146" t="s">
        <v>840</v>
      </c>
      <c r="D568" s="95"/>
      <c r="E568" s="95"/>
      <c r="F568" s="95"/>
      <c r="G568" s="95"/>
      <c r="H568" s="198">
        <f>SUM(D568:G568)</f>
        <v>0</v>
      </c>
      <c r="I568" s="95"/>
      <c r="J568" s="95"/>
      <c r="K568" s="95"/>
      <c r="L568" s="95"/>
      <c r="M568" s="95"/>
      <c r="N568" s="95"/>
      <c r="O568" s="202">
        <f>SUM(I568:N568)</f>
        <v>0</v>
      </c>
      <c r="P568" s="95"/>
      <c r="Q568" s="95"/>
      <c r="R568" s="95"/>
      <c r="S568" s="95"/>
      <c r="T568" s="95"/>
      <c r="U568" s="95"/>
      <c r="V568" s="201">
        <f>SUM(P568:U568)</f>
        <v>0</v>
      </c>
      <c r="W568" s="200">
        <f>O568+V568</f>
        <v>0</v>
      </c>
      <c r="X568" s="586">
        <f t="shared" si="302"/>
        <v>0</v>
      </c>
      <c r="Y568" s="95"/>
      <c r="Z568" s="95"/>
      <c r="AA568" s="200">
        <f>Y568+Z568</f>
        <v>0</v>
      </c>
      <c r="AB568" s="586">
        <f t="shared" si="303"/>
        <v>0</v>
      </c>
      <c r="AC568" s="95"/>
      <c r="AD568" s="95"/>
      <c r="AE568" s="200">
        <f>AC568+AD568</f>
        <v>0</v>
      </c>
      <c r="AF568" s="586">
        <f t="shared" si="318"/>
        <v>0</v>
      </c>
    </row>
    <row r="569" spans="1:32" ht="12" customHeight="1" outlineLevel="1">
      <c r="B569" s="319" t="s">
        <v>988</v>
      </c>
      <c r="C569" s="320" t="s">
        <v>1715</v>
      </c>
      <c r="D569" s="198">
        <f>SUM(D570:D573)</f>
        <v>0</v>
      </c>
      <c r="E569" s="198">
        <f t="shared" ref="E569:W569" si="320">SUM(E570:E573)</f>
        <v>0</v>
      </c>
      <c r="F569" s="198">
        <f t="shared" si="320"/>
        <v>0</v>
      </c>
      <c r="G569" s="198">
        <f t="shared" si="320"/>
        <v>0</v>
      </c>
      <c r="H569" s="198">
        <f t="shared" si="320"/>
        <v>0</v>
      </c>
      <c r="I569" s="198">
        <f t="shared" si="320"/>
        <v>0</v>
      </c>
      <c r="J569" s="198">
        <f t="shared" si="320"/>
        <v>0</v>
      </c>
      <c r="K569" s="198">
        <f t="shared" si="320"/>
        <v>0</v>
      </c>
      <c r="L569" s="198">
        <f t="shared" si="320"/>
        <v>0</v>
      </c>
      <c r="M569" s="198">
        <f t="shared" si="320"/>
        <v>0</v>
      </c>
      <c r="N569" s="198">
        <f t="shared" si="320"/>
        <v>0</v>
      </c>
      <c r="O569" s="198">
        <f t="shared" si="320"/>
        <v>0</v>
      </c>
      <c r="P569" s="198">
        <f t="shared" si="320"/>
        <v>0</v>
      </c>
      <c r="Q569" s="198">
        <f t="shared" si="320"/>
        <v>0</v>
      </c>
      <c r="R569" s="198">
        <f t="shared" si="320"/>
        <v>0</v>
      </c>
      <c r="S569" s="198">
        <f t="shared" si="320"/>
        <v>0</v>
      </c>
      <c r="T569" s="198">
        <f t="shared" si="320"/>
        <v>0</v>
      </c>
      <c r="U569" s="198">
        <f t="shared" si="320"/>
        <v>0</v>
      </c>
      <c r="V569" s="198">
        <f t="shared" si="320"/>
        <v>0</v>
      </c>
      <c r="W569" s="198">
        <f t="shared" si="320"/>
        <v>0</v>
      </c>
      <c r="X569" s="585">
        <f t="shared" si="302"/>
        <v>0</v>
      </c>
      <c r="Y569" s="198">
        <f>SUM(Y570:Y573)</f>
        <v>0</v>
      </c>
      <c r="Z569" s="198">
        <f>SUM(Z570:Z573)</f>
        <v>0</v>
      </c>
      <c r="AA569" s="198">
        <f>SUM(AA570:AA573)</f>
        <v>0</v>
      </c>
      <c r="AB569" s="585">
        <f t="shared" si="303"/>
        <v>0</v>
      </c>
      <c r="AC569" s="198">
        <f>SUM(AC570:AC573)</f>
        <v>0</v>
      </c>
      <c r="AD569" s="198">
        <f>SUM(AD570:AD573)</f>
        <v>0</v>
      </c>
      <c r="AE569" s="198">
        <f>SUM(AE570:AE573)</f>
        <v>0</v>
      </c>
      <c r="AF569" s="585">
        <f t="shared" si="318"/>
        <v>0</v>
      </c>
    </row>
    <row r="570" spans="1:32" ht="12" customHeight="1" outlineLevel="2">
      <c r="B570" s="321"/>
      <c r="C570" s="322" t="s">
        <v>1716</v>
      </c>
      <c r="D570" s="95"/>
      <c r="E570" s="95"/>
      <c r="F570" s="95"/>
      <c r="G570" s="95"/>
      <c r="H570" s="198">
        <f>SUM(D570:G570)</f>
        <v>0</v>
      </c>
      <c r="I570" s="95"/>
      <c r="J570" s="95"/>
      <c r="K570" s="95"/>
      <c r="L570" s="95"/>
      <c r="M570" s="95"/>
      <c r="N570" s="95"/>
      <c r="O570" s="202">
        <f>SUM(I570:N570)</f>
        <v>0</v>
      </c>
      <c r="P570" s="95"/>
      <c r="Q570" s="95"/>
      <c r="R570" s="95"/>
      <c r="S570" s="95"/>
      <c r="T570" s="95"/>
      <c r="U570" s="95"/>
      <c r="V570" s="201">
        <f>SUM(P570:U570)</f>
        <v>0</v>
      </c>
      <c r="W570" s="200">
        <f>O570+V570</f>
        <v>0</v>
      </c>
      <c r="X570" s="586">
        <f t="shared" si="302"/>
        <v>0</v>
      </c>
      <c r="Y570" s="95"/>
      <c r="Z570" s="95"/>
      <c r="AA570" s="200">
        <f>Y570+Z570</f>
        <v>0</v>
      </c>
      <c r="AB570" s="586">
        <f t="shared" si="303"/>
        <v>0</v>
      </c>
      <c r="AC570" s="95"/>
      <c r="AD570" s="95"/>
      <c r="AE570" s="200">
        <f>AC570+AD570</f>
        <v>0</v>
      </c>
      <c r="AF570" s="586">
        <f t="shared" si="318"/>
        <v>0</v>
      </c>
    </row>
    <row r="571" spans="1:32" s="144" customFormat="1" ht="13.5" customHeight="1" outlineLevel="2">
      <c r="A571" s="129"/>
      <c r="B571" s="321"/>
      <c r="C571" s="322" t="s">
        <v>1717</v>
      </c>
      <c r="D571" s="95"/>
      <c r="E571" s="95"/>
      <c r="F571" s="95"/>
      <c r="G571" s="95"/>
      <c r="H571" s="198">
        <f>SUM(D571:G571)</f>
        <v>0</v>
      </c>
      <c r="I571" s="95"/>
      <c r="J571" s="95"/>
      <c r="K571" s="95"/>
      <c r="L571" s="95"/>
      <c r="M571" s="95"/>
      <c r="N571" s="95"/>
      <c r="O571" s="202">
        <f>SUM(I571:N571)</f>
        <v>0</v>
      </c>
      <c r="P571" s="95"/>
      <c r="Q571" s="95"/>
      <c r="R571" s="95"/>
      <c r="S571" s="95"/>
      <c r="T571" s="95"/>
      <c r="U571" s="95"/>
      <c r="V571" s="201">
        <f>SUM(P571:U571)</f>
        <v>0</v>
      </c>
      <c r="W571" s="200">
        <f>O571+V571</f>
        <v>0</v>
      </c>
      <c r="X571" s="586">
        <f t="shared" si="302"/>
        <v>0</v>
      </c>
      <c r="Y571" s="95"/>
      <c r="Z571" s="95"/>
      <c r="AA571" s="200">
        <f>Y571+Z571</f>
        <v>0</v>
      </c>
      <c r="AB571" s="586">
        <f t="shared" si="303"/>
        <v>0</v>
      </c>
      <c r="AC571" s="95"/>
      <c r="AD571" s="95"/>
      <c r="AE571" s="200">
        <f>AC571+AD571</f>
        <v>0</v>
      </c>
      <c r="AF571" s="586">
        <f t="shared" si="318"/>
        <v>0</v>
      </c>
    </row>
    <row r="572" spans="1:32" ht="12" customHeight="1" outlineLevel="2">
      <c r="B572" s="321"/>
      <c r="C572" s="322" t="s">
        <v>1718</v>
      </c>
      <c r="D572" s="95"/>
      <c r="E572" s="95"/>
      <c r="F572" s="95"/>
      <c r="G572" s="95"/>
      <c r="H572" s="198">
        <f>SUM(D572:G572)</f>
        <v>0</v>
      </c>
      <c r="I572" s="95"/>
      <c r="J572" s="95"/>
      <c r="K572" s="95"/>
      <c r="L572" s="95"/>
      <c r="M572" s="95"/>
      <c r="N572" s="95"/>
      <c r="O572" s="202">
        <f>SUM(I572:N572)</f>
        <v>0</v>
      </c>
      <c r="P572" s="95"/>
      <c r="Q572" s="95"/>
      <c r="R572" s="95"/>
      <c r="S572" s="95"/>
      <c r="T572" s="95"/>
      <c r="U572" s="95"/>
      <c r="V572" s="201">
        <f>SUM(P572:U572)</f>
        <v>0</v>
      </c>
      <c r="W572" s="200">
        <f>O572+V572</f>
        <v>0</v>
      </c>
      <c r="X572" s="586">
        <f t="shared" si="302"/>
        <v>0</v>
      </c>
      <c r="Y572" s="95"/>
      <c r="Z572" s="95"/>
      <c r="AA572" s="200">
        <f>Y572+Z572</f>
        <v>0</v>
      </c>
      <c r="AB572" s="586">
        <f t="shared" si="303"/>
        <v>0</v>
      </c>
      <c r="AC572" s="95"/>
      <c r="AD572" s="95"/>
      <c r="AE572" s="200">
        <f>AC572+AD572</f>
        <v>0</v>
      </c>
      <c r="AF572" s="586">
        <f t="shared" si="318"/>
        <v>0</v>
      </c>
    </row>
    <row r="573" spans="1:32" ht="12" customHeight="1" outlineLevel="2">
      <c r="B573" s="321"/>
      <c r="C573" s="322" t="s">
        <v>1700</v>
      </c>
      <c r="D573" s="95"/>
      <c r="E573" s="95"/>
      <c r="F573" s="95"/>
      <c r="G573" s="95"/>
      <c r="H573" s="198">
        <f>SUM(D573:G573)</f>
        <v>0</v>
      </c>
      <c r="I573" s="95"/>
      <c r="J573" s="95"/>
      <c r="K573" s="95"/>
      <c r="L573" s="95"/>
      <c r="M573" s="95"/>
      <c r="N573" s="95"/>
      <c r="O573" s="202">
        <f>SUM(I573:N573)</f>
        <v>0</v>
      </c>
      <c r="P573" s="95"/>
      <c r="Q573" s="95"/>
      <c r="R573" s="95"/>
      <c r="S573" s="95"/>
      <c r="T573" s="95"/>
      <c r="U573" s="95"/>
      <c r="V573" s="201">
        <f>SUM(P573:U573)</f>
        <v>0</v>
      </c>
      <c r="W573" s="200">
        <f>O573+V573</f>
        <v>0</v>
      </c>
      <c r="X573" s="586">
        <f t="shared" si="302"/>
        <v>0</v>
      </c>
      <c r="Y573" s="95"/>
      <c r="Z573" s="95"/>
      <c r="AA573" s="200">
        <f>Y573+Z573</f>
        <v>0</v>
      </c>
      <c r="AB573" s="586">
        <f t="shared" si="303"/>
        <v>0</v>
      </c>
      <c r="AC573" s="95"/>
      <c r="AD573" s="95"/>
      <c r="AE573" s="200">
        <f>AC573+AD573</f>
        <v>0</v>
      </c>
      <c r="AF573" s="586">
        <f t="shared" si="318"/>
        <v>0</v>
      </c>
    </row>
    <row r="574" spans="1:32" ht="12" customHeight="1" outlineLevel="1">
      <c r="B574" s="142" t="s">
        <v>989</v>
      </c>
      <c r="C574" s="143" t="s">
        <v>1719</v>
      </c>
      <c r="D574" s="198">
        <f>SUM(D575:D579)</f>
        <v>0</v>
      </c>
      <c r="E574" s="198">
        <f t="shared" ref="E574:W574" si="321">SUM(E575:E579)</f>
        <v>0</v>
      </c>
      <c r="F574" s="198">
        <f t="shared" si="321"/>
        <v>0</v>
      </c>
      <c r="G574" s="198">
        <f t="shared" si="321"/>
        <v>0</v>
      </c>
      <c r="H574" s="198">
        <f t="shared" si="321"/>
        <v>0</v>
      </c>
      <c r="I574" s="198">
        <f t="shared" si="321"/>
        <v>0</v>
      </c>
      <c r="J574" s="198">
        <f t="shared" si="321"/>
        <v>0</v>
      </c>
      <c r="K574" s="198">
        <f t="shared" si="321"/>
        <v>0</v>
      </c>
      <c r="L574" s="198">
        <f t="shared" si="321"/>
        <v>0</v>
      </c>
      <c r="M574" s="198">
        <f t="shared" si="321"/>
        <v>0</v>
      </c>
      <c r="N574" s="198">
        <f t="shared" si="321"/>
        <v>0</v>
      </c>
      <c r="O574" s="198">
        <f t="shared" si="321"/>
        <v>0</v>
      </c>
      <c r="P574" s="198">
        <f t="shared" si="321"/>
        <v>0</v>
      </c>
      <c r="Q574" s="198">
        <f t="shared" si="321"/>
        <v>0</v>
      </c>
      <c r="R574" s="198">
        <f t="shared" si="321"/>
        <v>0</v>
      </c>
      <c r="S574" s="198">
        <f t="shared" si="321"/>
        <v>0</v>
      </c>
      <c r="T574" s="198">
        <f t="shared" si="321"/>
        <v>0</v>
      </c>
      <c r="U574" s="198">
        <f t="shared" si="321"/>
        <v>0</v>
      </c>
      <c r="V574" s="198">
        <f t="shared" si="321"/>
        <v>0</v>
      </c>
      <c r="W574" s="198">
        <f t="shared" si="321"/>
        <v>0</v>
      </c>
      <c r="X574" s="585">
        <f t="shared" si="302"/>
        <v>0</v>
      </c>
      <c r="Y574" s="198">
        <f>SUM(Y575:Y579)</f>
        <v>0</v>
      </c>
      <c r="Z574" s="198">
        <f>SUM(Z575:Z579)</f>
        <v>0</v>
      </c>
      <c r="AA574" s="198">
        <f>SUM(AA575:AA579)</f>
        <v>0</v>
      </c>
      <c r="AB574" s="585">
        <f t="shared" si="303"/>
        <v>0</v>
      </c>
      <c r="AC574" s="198">
        <f>SUM(AC575:AC579)</f>
        <v>0</v>
      </c>
      <c r="AD574" s="198">
        <f>SUM(AD575:AD579)</f>
        <v>0</v>
      </c>
      <c r="AE574" s="198">
        <f>SUM(AE575:AE579)</f>
        <v>0</v>
      </c>
      <c r="AF574" s="585">
        <f t="shared" si="318"/>
        <v>0</v>
      </c>
    </row>
    <row r="575" spans="1:32" ht="12" customHeight="1" outlineLevel="2">
      <c r="B575" s="145"/>
      <c r="C575" s="248" t="s">
        <v>717</v>
      </c>
      <c r="D575" s="95"/>
      <c r="E575" s="95"/>
      <c r="F575" s="95"/>
      <c r="G575" s="95"/>
      <c r="H575" s="198">
        <f>SUM(D575:G575)</f>
        <v>0</v>
      </c>
      <c r="I575" s="95"/>
      <c r="J575" s="95"/>
      <c r="K575" s="95"/>
      <c r="L575" s="95"/>
      <c r="M575" s="95"/>
      <c r="N575" s="95"/>
      <c r="O575" s="202">
        <f>SUM(I575:N575)</f>
        <v>0</v>
      </c>
      <c r="P575" s="95"/>
      <c r="Q575" s="95"/>
      <c r="R575" s="95"/>
      <c r="S575" s="95"/>
      <c r="T575" s="95"/>
      <c r="U575" s="95"/>
      <c r="V575" s="201">
        <f>SUM(P575:U575)</f>
        <v>0</v>
      </c>
      <c r="W575" s="200">
        <f>O575+V575</f>
        <v>0</v>
      </c>
      <c r="X575" s="586">
        <f t="shared" si="302"/>
        <v>0</v>
      </c>
      <c r="Y575" s="95"/>
      <c r="Z575" s="95"/>
      <c r="AA575" s="200">
        <f>Y575+Z575</f>
        <v>0</v>
      </c>
      <c r="AB575" s="586">
        <f t="shared" si="303"/>
        <v>0</v>
      </c>
      <c r="AC575" s="95"/>
      <c r="AD575" s="95"/>
      <c r="AE575" s="200">
        <f>AC575+AD575</f>
        <v>0</v>
      </c>
      <c r="AF575" s="586">
        <f t="shared" si="318"/>
        <v>0</v>
      </c>
    </row>
    <row r="576" spans="1:32" ht="12" customHeight="1" outlineLevel="2">
      <c r="B576" s="145"/>
      <c r="C576" s="146" t="s">
        <v>1720</v>
      </c>
      <c r="D576" s="95"/>
      <c r="E576" s="95"/>
      <c r="F576" s="95"/>
      <c r="G576" s="95"/>
      <c r="H576" s="198">
        <f>SUM(D576:G576)</f>
        <v>0</v>
      </c>
      <c r="I576" s="95"/>
      <c r="J576" s="95"/>
      <c r="K576" s="95"/>
      <c r="L576" s="95"/>
      <c r="M576" s="95"/>
      <c r="N576" s="95"/>
      <c r="O576" s="202">
        <f>SUM(I576:N576)</f>
        <v>0</v>
      </c>
      <c r="P576" s="95"/>
      <c r="Q576" s="95"/>
      <c r="R576" s="95"/>
      <c r="S576" s="95"/>
      <c r="T576" s="95"/>
      <c r="U576" s="95"/>
      <c r="V576" s="201">
        <f>SUM(P576:U576)</f>
        <v>0</v>
      </c>
      <c r="W576" s="200">
        <f>O576+V576</f>
        <v>0</v>
      </c>
      <c r="X576" s="586">
        <f t="shared" si="302"/>
        <v>0</v>
      </c>
      <c r="Y576" s="95"/>
      <c r="Z576" s="95"/>
      <c r="AA576" s="200">
        <f>Y576+Z576</f>
        <v>0</v>
      </c>
      <c r="AB576" s="586">
        <f t="shared" si="303"/>
        <v>0</v>
      </c>
      <c r="AC576" s="95"/>
      <c r="AD576" s="95"/>
      <c r="AE576" s="200">
        <f>AC576+AD576</f>
        <v>0</v>
      </c>
      <c r="AF576" s="586">
        <f t="shared" si="318"/>
        <v>0</v>
      </c>
    </row>
    <row r="577" spans="1:32" ht="11.25" customHeight="1" outlineLevel="2">
      <c r="B577" s="145"/>
      <c r="C577" s="248" t="s">
        <v>1721</v>
      </c>
      <c r="D577" s="95"/>
      <c r="E577" s="95"/>
      <c r="F577" s="95"/>
      <c r="G577" s="95"/>
      <c r="H577" s="198">
        <f>SUM(D577:G577)</f>
        <v>0</v>
      </c>
      <c r="I577" s="95"/>
      <c r="J577" s="95"/>
      <c r="K577" s="95"/>
      <c r="L577" s="95"/>
      <c r="M577" s="95"/>
      <c r="N577" s="95"/>
      <c r="O577" s="202">
        <f>SUM(I577:N577)</f>
        <v>0</v>
      </c>
      <c r="P577" s="95"/>
      <c r="Q577" s="95"/>
      <c r="R577" s="95"/>
      <c r="S577" s="95"/>
      <c r="T577" s="95"/>
      <c r="U577" s="95"/>
      <c r="V577" s="201">
        <f>SUM(P577:U577)</f>
        <v>0</v>
      </c>
      <c r="W577" s="200">
        <f>O577+V577</f>
        <v>0</v>
      </c>
      <c r="X577" s="586">
        <f t="shared" si="302"/>
        <v>0</v>
      </c>
      <c r="Y577" s="95"/>
      <c r="Z577" s="95"/>
      <c r="AA577" s="200">
        <f>Y577+Z577</f>
        <v>0</v>
      </c>
      <c r="AB577" s="586">
        <f t="shared" si="303"/>
        <v>0</v>
      </c>
      <c r="AC577" s="95"/>
      <c r="AD577" s="95"/>
      <c r="AE577" s="200">
        <f>AC577+AD577</f>
        <v>0</v>
      </c>
      <c r="AF577" s="586">
        <f t="shared" si="318"/>
        <v>0</v>
      </c>
    </row>
    <row r="578" spans="1:32" ht="12" customHeight="1" outlineLevel="2">
      <c r="B578" s="145"/>
      <c r="C578" s="146" t="s">
        <v>1722</v>
      </c>
      <c r="D578" s="95"/>
      <c r="E578" s="95"/>
      <c r="F578" s="95"/>
      <c r="G578" s="95"/>
      <c r="H578" s="198">
        <f>SUM(D578:G578)</f>
        <v>0</v>
      </c>
      <c r="I578" s="95"/>
      <c r="J578" s="95"/>
      <c r="K578" s="95"/>
      <c r="L578" s="95"/>
      <c r="M578" s="95"/>
      <c r="N578" s="95"/>
      <c r="O578" s="202">
        <f>SUM(I578:N578)</f>
        <v>0</v>
      </c>
      <c r="P578" s="95"/>
      <c r="Q578" s="95"/>
      <c r="R578" s="95"/>
      <c r="S578" s="95"/>
      <c r="T578" s="95"/>
      <c r="U578" s="95"/>
      <c r="V578" s="201">
        <f>SUM(P578:U578)</f>
        <v>0</v>
      </c>
      <c r="W578" s="200">
        <f>O578+V578</f>
        <v>0</v>
      </c>
      <c r="X578" s="586">
        <f t="shared" si="302"/>
        <v>0</v>
      </c>
      <c r="Y578" s="95"/>
      <c r="Z578" s="95"/>
      <c r="AA578" s="200">
        <f>Y578+Z578</f>
        <v>0</v>
      </c>
      <c r="AB578" s="586">
        <f t="shared" si="303"/>
        <v>0</v>
      </c>
      <c r="AC578" s="95"/>
      <c r="AD578" s="95"/>
      <c r="AE578" s="200">
        <f>AC578+AD578</f>
        <v>0</v>
      </c>
      <c r="AF578" s="586">
        <f t="shared" si="318"/>
        <v>0</v>
      </c>
    </row>
    <row r="579" spans="1:32" ht="12" customHeight="1" outlineLevel="2">
      <c r="B579" s="145"/>
      <c r="C579" s="146" t="s">
        <v>840</v>
      </c>
      <c r="D579" s="95"/>
      <c r="E579" s="95"/>
      <c r="F579" s="95"/>
      <c r="G579" s="95"/>
      <c r="H579" s="198">
        <f>SUM(D579:G579)</f>
        <v>0</v>
      </c>
      <c r="I579" s="95"/>
      <c r="J579" s="95"/>
      <c r="K579" s="95"/>
      <c r="L579" s="95"/>
      <c r="M579" s="95"/>
      <c r="N579" s="95"/>
      <c r="O579" s="202">
        <f>SUM(I579:N579)</f>
        <v>0</v>
      </c>
      <c r="P579" s="95"/>
      <c r="Q579" s="95"/>
      <c r="R579" s="95"/>
      <c r="S579" s="95"/>
      <c r="T579" s="95"/>
      <c r="U579" s="95"/>
      <c r="V579" s="201">
        <f>SUM(P579:U579)</f>
        <v>0</v>
      </c>
      <c r="W579" s="200">
        <f>O579+V579</f>
        <v>0</v>
      </c>
      <c r="X579" s="586">
        <f t="shared" si="302"/>
        <v>0</v>
      </c>
      <c r="Y579" s="95"/>
      <c r="Z579" s="95"/>
      <c r="AA579" s="200">
        <f>Y579+Z579</f>
        <v>0</v>
      </c>
      <c r="AB579" s="586">
        <f t="shared" si="303"/>
        <v>0</v>
      </c>
      <c r="AC579" s="95"/>
      <c r="AD579" s="95"/>
      <c r="AE579" s="200">
        <f>AC579+AD579</f>
        <v>0</v>
      </c>
      <c r="AF579" s="586">
        <f t="shared" si="318"/>
        <v>0</v>
      </c>
    </row>
    <row r="580" spans="1:32" ht="12" customHeight="1" outlineLevel="1">
      <c r="B580" s="147" t="s">
        <v>991</v>
      </c>
      <c r="C580" s="147" t="s">
        <v>1723</v>
      </c>
      <c r="D580" s="198">
        <f>SUM(D581:D583)</f>
        <v>0</v>
      </c>
      <c r="E580" s="198">
        <f t="shared" ref="E580:W580" si="322">SUM(E581:E583)</f>
        <v>0</v>
      </c>
      <c r="F580" s="198">
        <f t="shared" si="322"/>
        <v>0</v>
      </c>
      <c r="G580" s="198">
        <f t="shared" si="322"/>
        <v>0</v>
      </c>
      <c r="H580" s="198">
        <f t="shared" si="322"/>
        <v>0</v>
      </c>
      <c r="I580" s="198">
        <f t="shared" si="322"/>
        <v>0</v>
      </c>
      <c r="J580" s="198">
        <f t="shared" si="322"/>
        <v>0</v>
      </c>
      <c r="K580" s="198">
        <f t="shared" si="322"/>
        <v>0</v>
      </c>
      <c r="L580" s="198">
        <f t="shared" si="322"/>
        <v>0</v>
      </c>
      <c r="M580" s="198">
        <f t="shared" si="322"/>
        <v>0</v>
      </c>
      <c r="N580" s="198">
        <f t="shared" si="322"/>
        <v>0</v>
      </c>
      <c r="O580" s="198">
        <f t="shared" si="322"/>
        <v>0</v>
      </c>
      <c r="P580" s="198">
        <f t="shared" si="322"/>
        <v>0</v>
      </c>
      <c r="Q580" s="198">
        <f t="shared" si="322"/>
        <v>0</v>
      </c>
      <c r="R580" s="198">
        <f t="shared" si="322"/>
        <v>0</v>
      </c>
      <c r="S580" s="198">
        <f t="shared" si="322"/>
        <v>0</v>
      </c>
      <c r="T580" s="198">
        <f t="shared" si="322"/>
        <v>0</v>
      </c>
      <c r="U580" s="198">
        <f t="shared" si="322"/>
        <v>0</v>
      </c>
      <c r="V580" s="198">
        <f t="shared" si="322"/>
        <v>0</v>
      </c>
      <c r="W580" s="198">
        <f t="shared" si="322"/>
        <v>0</v>
      </c>
      <c r="X580" s="585">
        <f t="shared" si="302"/>
        <v>0</v>
      </c>
      <c r="Y580" s="198">
        <f>SUM(Y581:Y583)</f>
        <v>0</v>
      </c>
      <c r="Z580" s="198">
        <f>SUM(Z581:Z583)</f>
        <v>0</v>
      </c>
      <c r="AA580" s="198">
        <f>SUM(AA581:AA583)</f>
        <v>0</v>
      </c>
      <c r="AB580" s="585">
        <f t="shared" si="303"/>
        <v>0</v>
      </c>
      <c r="AC580" s="198">
        <f>SUM(AC581:AC583)</f>
        <v>0</v>
      </c>
      <c r="AD580" s="198">
        <f>SUM(AD581:AD583)</f>
        <v>0</v>
      </c>
      <c r="AE580" s="198">
        <f>SUM(AE581:AE583)</f>
        <v>0</v>
      </c>
      <c r="AF580" s="585">
        <f t="shared" si="318"/>
        <v>0</v>
      </c>
    </row>
    <row r="581" spans="1:32" ht="13.5" customHeight="1" outlineLevel="2">
      <c r="A581" s="177"/>
      <c r="B581" s="145"/>
      <c r="C581" s="146" t="s">
        <v>741</v>
      </c>
      <c r="D581" s="95"/>
      <c r="E581" s="95"/>
      <c r="F581" s="95"/>
      <c r="G581" s="95"/>
      <c r="H581" s="198">
        <f>SUM(D581:G581)</f>
        <v>0</v>
      </c>
      <c r="I581" s="95"/>
      <c r="J581" s="95"/>
      <c r="K581" s="95"/>
      <c r="L581" s="95"/>
      <c r="M581" s="95"/>
      <c r="N581" s="95"/>
      <c r="O581" s="202">
        <f>SUM(I581:N581)</f>
        <v>0</v>
      </c>
      <c r="P581" s="95"/>
      <c r="Q581" s="95"/>
      <c r="R581" s="95"/>
      <c r="S581" s="95"/>
      <c r="T581" s="95"/>
      <c r="U581" s="95"/>
      <c r="V581" s="201">
        <f>SUM(P581:U581)</f>
        <v>0</v>
      </c>
      <c r="W581" s="200">
        <f>O581+V581</f>
        <v>0</v>
      </c>
      <c r="X581" s="586">
        <f t="shared" si="302"/>
        <v>0</v>
      </c>
      <c r="Y581" s="95"/>
      <c r="Z581" s="95"/>
      <c r="AA581" s="200">
        <f>Y581+Z581</f>
        <v>0</v>
      </c>
      <c r="AB581" s="586">
        <f t="shared" si="303"/>
        <v>0</v>
      </c>
      <c r="AC581" s="95"/>
      <c r="AD581" s="95"/>
      <c r="AE581" s="200">
        <f>AC581+AD581</f>
        <v>0</v>
      </c>
      <c r="AF581" s="586">
        <f t="shared" si="318"/>
        <v>0</v>
      </c>
    </row>
    <row r="582" spans="1:32" ht="13.5" customHeight="1" outlineLevel="2">
      <c r="A582" s="177"/>
      <c r="B582" s="145"/>
      <c r="C582" s="146" t="s">
        <v>1724</v>
      </c>
      <c r="D582" s="95"/>
      <c r="E582" s="95"/>
      <c r="F582" s="95"/>
      <c r="G582" s="95"/>
      <c r="H582" s="198">
        <f>SUM(D582:G582)</f>
        <v>0</v>
      </c>
      <c r="I582" s="95"/>
      <c r="J582" s="95"/>
      <c r="K582" s="95"/>
      <c r="L582" s="95"/>
      <c r="M582" s="95"/>
      <c r="N582" s="95"/>
      <c r="O582" s="202">
        <f>SUM(I582:N582)</f>
        <v>0</v>
      </c>
      <c r="P582" s="95"/>
      <c r="Q582" s="95"/>
      <c r="R582" s="95"/>
      <c r="S582" s="95"/>
      <c r="T582" s="95"/>
      <c r="U582" s="95"/>
      <c r="V582" s="201">
        <f>SUM(P582:U582)</f>
        <v>0</v>
      </c>
      <c r="W582" s="200">
        <f>O582+V582</f>
        <v>0</v>
      </c>
      <c r="X582" s="586">
        <f t="shared" si="302"/>
        <v>0</v>
      </c>
      <c r="Y582" s="95"/>
      <c r="Z582" s="95"/>
      <c r="AA582" s="200">
        <f>Y582+Z582</f>
        <v>0</v>
      </c>
      <c r="AB582" s="586">
        <f t="shared" si="303"/>
        <v>0</v>
      </c>
      <c r="AC582" s="95"/>
      <c r="AD582" s="95"/>
      <c r="AE582" s="200">
        <f>AC582+AD582</f>
        <v>0</v>
      </c>
      <c r="AF582" s="586">
        <f t="shared" si="318"/>
        <v>0</v>
      </c>
    </row>
    <row r="583" spans="1:32" ht="13.5" customHeight="1" outlineLevel="2">
      <c r="B583" s="145"/>
      <c r="C583" s="146" t="s">
        <v>1700</v>
      </c>
      <c r="D583" s="95"/>
      <c r="E583" s="95"/>
      <c r="F583" s="95"/>
      <c r="G583" s="95"/>
      <c r="H583" s="198">
        <f>SUM(D583:G583)</f>
        <v>0</v>
      </c>
      <c r="I583" s="95"/>
      <c r="J583" s="95"/>
      <c r="K583" s="95"/>
      <c r="L583" s="95"/>
      <c r="M583" s="95"/>
      <c r="N583" s="95"/>
      <c r="O583" s="202">
        <f>SUM(I583:N583)</f>
        <v>0</v>
      </c>
      <c r="P583" s="95"/>
      <c r="Q583" s="95"/>
      <c r="R583" s="95"/>
      <c r="S583" s="95"/>
      <c r="T583" s="95"/>
      <c r="U583" s="95"/>
      <c r="V583" s="201">
        <f>SUM(P583:U583)</f>
        <v>0</v>
      </c>
      <c r="W583" s="200">
        <f>O583+V583</f>
        <v>0</v>
      </c>
      <c r="X583" s="586">
        <f t="shared" si="302"/>
        <v>0</v>
      </c>
      <c r="Y583" s="95"/>
      <c r="Z583" s="95"/>
      <c r="AA583" s="200">
        <f>Y583+Z583</f>
        <v>0</v>
      </c>
      <c r="AB583" s="586">
        <f t="shared" si="303"/>
        <v>0</v>
      </c>
      <c r="AC583" s="95"/>
      <c r="AD583" s="95"/>
      <c r="AE583" s="200">
        <f>AC583+AD583</f>
        <v>0</v>
      </c>
      <c r="AF583" s="586">
        <f t="shared" si="318"/>
        <v>0</v>
      </c>
    </row>
    <row r="584" spans="1:32" ht="13.5" customHeight="1" outlineLevel="2">
      <c r="B584" s="147" t="s">
        <v>1498</v>
      </c>
      <c r="C584" s="542" t="s">
        <v>1485</v>
      </c>
      <c r="D584" s="198">
        <f>SUM(D585:D587)</f>
        <v>0</v>
      </c>
      <c r="E584" s="198">
        <f t="shared" ref="E584:W584" si="323">SUM(E585:E587)</f>
        <v>0</v>
      </c>
      <c r="F584" s="198">
        <f t="shared" si="323"/>
        <v>0</v>
      </c>
      <c r="G584" s="198">
        <f t="shared" si="323"/>
        <v>0</v>
      </c>
      <c r="H584" s="198">
        <f t="shared" si="323"/>
        <v>0</v>
      </c>
      <c r="I584" s="198">
        <f t="shared" si="323"/>
        <v>0</v>
      </c>
      <c r="J584" s="198">
        <f t="shared" si="323"/>
        <v>0</v>
      </c>
      <c r="K584" s="198">
        <f t="shared" si="323"/>
        <v>0</v>
      </c>
      <c r="L584" s="198">
        <f t="shared" si="323"/>
        <v>0</v>
      </c>
      <c r="M584" s="198">
        <f t="shared" si="323"/>
        <v>0</v>
      </c>
      <c r="N584" s="198">
        <f t="shared" si="323"/>
        <v>0</v>
      </c>
      <c r="O584" s="198">
        <f t="shared" si="323"/>
        <v>0</v>
      </c>
      <c r="P584" s="198">
        <f t="shared" si="323"/>
        <v>0</v>
      </c>
      <c r="Q584" s="198">
        <f t="shared" si="323"/>
        <v>0</v>
      </c>
      <c r="R584" s="198">
        <f t="shared" si="323"/>
        <v>0</v>
      </c>
      <c r="S584" s="198">
        <f t="shared" si="323"/>
        <v>0</v>
      </c>
      <c r="T584" s="198">
        <f t="shared" si="323"/>
        <v>0</v>
      </c>
      <c r="U584" s="198">
        <f t="shared" si="323"/>
        <v>0</v>
      </c>
      <c r="V584" s="198">
        <f t="shared" si="323"/>
        <v>0</v>
      </c>
      <c r="W584" s="198">
        <f t="shared" si="323"/>
        <v>0</v>
      </c>
      <c r="X584" s="585">
        <f t="shared" si="302"/>
        <v>0</v>
      </c>
      <c r="Y584" s="198">
        <f>SUM(Y585:Y587)</f>
        <v>0</v>
      </c>
      <c r="Z584" s="198">
        <f>SUM(Z585:Z587)</f>
        <v>0</v>
      </c>
      <c r="AA584" s="198">
        <f>SUM(AA585:AA587)</f>
        <v>0</v>
      </c>
      <c r="AB584" s="585">
        <f t="shared" si="303"/>
        <v>0</v>
      </c>
      <c r="AC584" s="198">
        <f>SUM(AC585:AC587)</f>
        <v>0</v>
      </c>
      <c r="AD584" s="198">
        <f>SUM(AD585:AD587)</f>
        <v>0</v>
      </c>
      <c r="AE584" s="198">
        <f>SUM(AE585:AE587)</f>
        <v>0</v>
      </c>
      <c r="AF584" s="585">
        <f t="shared" si="318"/>
        <v>0</v>
      </c>
    </row>
    <row r="585" spans="1:32" ht="13.5" customHeight="1" outlineLevel="2">
      <c r="B585" s="145"/>
      <c r="C585" s="248" t="s">
        <v>1494</v>
      </c>
      <c r="D585" s="95"/>
      <c r="E585" s="95"/>
      <c r="F585" s="95"/>
      <c r="G585" s="95"/>
      <c r="H585" s="198">
        <f>SUM(D585:G585)</f>
        <v>0</v>
      </c>
      <c r="I585" s="95"/>
      <c r="J585" s="95"/>
      <c r="K585" s="95"/>
      <c r="L585" s="95"/>
      <c r="M585" s="95"/>
      <c r="N585" s="95"/>
      <c r="O585" s="202">
        <f>SUM(I585:N585)</f>
        <v>0</v>
      </c>
      <c r="P585" s="95"/>
      <c r="Q585" s="95"/>
      <c r="R585" s="95"/>
      <c r="S585" s="95"/>
      <c r="T585" s="95"/>
      <c r="U585" s="95"/>
      <c r="V585" s="201">
        <f>SUM(P585:U585)</f>
        <v>0</v>
      </c>
      <c r="W585" s="200">
        <f>O585+V585</f>
        <v>0</v>
      </c>
      <c r="X585" s="586">
        <f t="shared" si="302"/>
        <v>0</v>
      </c>
      <c r="Y585" s="95"/>
      <c r="Z585" s="95"/>
      <c r="AA585" s="200">
        <f>Y585+Z585</f>
        <v>0</v>
      </c>
      <c r="AB585" s="586">
        <f t="shared" si="303"/>
        <v>0</v>
      </c>
      <c r="AC585" s="95"/>
      <c r="AD585" s="95"/>
      <c r="AE585" s="200">
        <f>AC585+AD585</f>
        <v>0</v>
      </c>
      <c r="AF585" s="586">
        <f t="shared" si="318"/>
        <v>0</v>
      </c>
    </row>
    <row r="586" spans="1:32" ht="13.5" customHeight="1" outlineLevel="2">
      <c r="B586" s="145"/>
      <c r="C586" s="248" t="s">
        <v>1725</v>
      </c>
      <c r="D586" s="95"/>
      <c r="E586" s="95"/>
      <c r="F586" s="95"/>
      <c r="G586" s="95"/>
      <c r="H586" s="198">
        <f>SUM(D586:G586)</f>
        <v>0</v>
      </c>
      <c r="I586" s="95"/>
      <c r="J586" s="95"/>
      <c r="K586" s="95"/>
      <c r="L586" s="95"/>
      <c r="M586" s="95"/>
      <c r="N586" s="95"/>
      <c r="O586" s="202">
        <f>SUM(I586:N586)</f>
        <v>0</v>
      </c>
      <c r="P586" s="95"/>
      <c r="Q586" s="95"/>
      <c r="R586" s="95"/>
      <c r="S586" s="95"/>
      <c r="T586" s="95"/>
      <c r="U586" s="95"/>
      <c r="V586" s="201">
        <f>SUM(P586:U586)</f>
        <v>0</v>
      </c>
      <c r="W586" s="200">
        <f>O586+V586</f>
        <v>0</v>
      </c>
      <c r="X586" s="586">
        <f t="shared" si="302"/>
        <v>0</v>
      </c>
      <c r="Y586" s="95"/>
      <c r="Z586" s="95"/>
      <c r="AA586" s="200">
        <f>Y586+Z586</f>
        <v>0</v>
      </c>
      <c r="AB586" s="586">
        <f t="shared" si="303"/>
        <v>0</v>
      </c>
      <c r="AC586" s="95"/>
      <c r="AD586" s="95"/>
      <c r="AE586" s="200">
        <f>AC586+AD586</f>
        <v>0</v>
      </c>
      <c r="AF586" s="586">
        <f t="shared" si="318"/>
        <v>0</v>
      </c>
    </row>
    <row r="587" spans="1:32" ht="13.5" customHeight="1" outlineLevel="2">
      <c r="B587" s="145"/>
      <c r="C587" s="248" t="s">
        <v>1700</v>
      </c>
      <c r="D587" s="95"/>
      <c r="E587" s="95"/>
      <c r="F587" s="95"/>
      <c r="G587" s="95"/>
      <c r="H587" s="198">
        <f>SUM(D587:G587)</f>
        <v>0</v>
      </c>
      <c r="I587" s="95"/>
      <c r="J587" s="95"/>
      <c r="K587" s="95"/>
      <c r="L587" s="95"/>
      <c r="M587" s="95"/>
      <c r="N587" s="95"/>
      <c r="O587" s="202">
        <f>SUM(I587:N587)</f>
        <v>0</v>
      </c>
      <c r="P587" s="95"/>
      <c r="Q587" s="95"/>
      <c r="R587" s="95"/>
      <c r="S587" s="95"/>
      <c r="T587" s="95"/>
      <c r="U587" s="95"/>
      <c r="V587" s="201">
        <f>SUM(P587:U587)</f>
        <v>0</v>
      </c>
      <c r="W587" s="200">
        <f>O587+V587</f>
        <v>0</v>
      </c>
      <c r="X587" s="586">
        <f t="shared" si="302"/>
        <v>0</v>
      </c>
      <c r="Y587" s="95"/>
      <c r="Z587" s="95"/>
      <c r="AA587" s="200">
        <f>Y587+Z587</f>
        <v>0</v>
      </c>
      <c r="AB587" s="586">
        <f t="shared" si="303"/>
        <v>0</v>
      </c>
      <c r="AC587" s="95"/>
      <c r="AD587" s="95"/>
      <c r="AE587" s="200">
        <f>AC587+AD587</f>
        <v>0</v>
      </c>
      <c r="AF587" s="586">
        <f t="shared" si="318"/>
        <v>0</v>
      </c>
    </row>
    <row r="588" spans="1:32" outlineLevel="1">
      <c r="B588" s="142" t="s">
        <v>990</v>
      </c>
      <c r="C588" s="143"/>
      <c r="D588" s="198">
        <f t="shared" ref="D588:W588" si="324">D526+D543+D565+D569+D574+D580+D584</f>
        <v>0</v>
      </c>
      <c r="E588" s="198">
        <f t="shared" si="324"/>
        <v>0</v>
      </c>
      <c r="F588" s="198">
        <f t="shared" si="324"/>
        <v>0</v>
      </c>
      <c r="G588" s="198">
        <f t="shared" si="324"/>
        <v>0</v>
      </c>
      <c r="H588" s="198">
        <f t="shared" si="324"/>
        <v>0</v>
      </c>
      <c r="I588" s="198">
        <f t="shared" si="324"/>
        <v>0</v>
      </c>
      <c r="J588" s="198">
        <f t="shared" si="324"/>
        <v>0</v>
      </c>
      <c r="K588" s="198">
        <f t="shared" si="324"/>
        <v>0</v>
      </c>
      <c r="L588" s="198">
        <f t="shared" si="324"/>
        <v>0</v>
      </c>
      <c r="M588" s="198">
        <f t="shared" si="324"/>
        <v>0</v>
      </c>
      <c r="N588" s="198">
        <f t="shared" si="324"/>
        <v>0</v>
      </c>
      <c r="O588" s="198">
        <f t="shared" si="324"/>
        <v>0</v>
      </c>
      <c r="P588" s="198">
        <f t="shared" si="324"/>
        <v>0</v>
      </c>
      <c r="Q588" s="198">
        <f t="shared" si="324"/>
        <v>0</v>
      </c>
      <c r="R588" s="198">
        <f t="shared" si="324"/>
        <v>0</v>
      </c>
      <c r="S588" s="198">
        <f t="shared" si="324"/>
        <v>0</v>
      </c>
      <c r="T588" s="198">
        <f t="shared" si="324"/>
        <v>0</v>
      </c>
      <c r="U588" s="198">
        <f t="shared" si="324"/>
        <v>0</v>
      </c>
      <c r="V588" s="198">
        <f t="shared" si="324"/>
        <v>0</v>
      </c>
      <c r="W588" s="198">
        <f t="shared" si="324"/>
        <v>0</v>
      </c>
      <c r="X588" s="585">
        <f t="shared" si="302"/>
        <v>0</v>
      </c>
      <c r="Y588" s="198">
        <f>Y526+Y543+Y565+Y569+Y574+Y580+Y584</f>
        <v>0</v>
      </c>
      <c r="Z588" s="198">
        <f>Z526+Z543+Z565+Z569+Z574+Z580+Z584</f>
        <v>0</v>
      </c>
      <c r="AA588" s="198">
        <f>AA526+AA543+AA565+AA569+AA574+AA580+AA584</f>
        <v>0</v>
      </c>
      <c r="AB588" s="585">
        <f t="shared" si="303"/>
        <v>0</v>
      </c>
      <c r="AC588" s="198">
        <f>AC526+AC543+AC565+AC569+AC574+AC580+AC584</f>
        <v>0</v>
      </c>
      <c r="AD588" s="198">
        <f>AD526+AD543+AD565+AD569+AD574+AD580+AD584</f>
        <v>0</v>
      </c>
      <c r="AE588" s="198">
        <f>AE526+AE543+AE565+AE569+AE574+AE580+AE584</f>
        <v>0</v>
      </c>
      <c r="AF588" s="585">
        <f>IF(AA588=0,0,AE588/AA588-1)</f>
        <v>0</v>
      </c>
    </row>
    <row r="589" spans="1:32" outlineLevel="1">
      <c r="B589" s="145" t="s">
        <v>1274</v>
      </c>
      <c r="C589" s="368" t="s">
        <v>1726</v>
      </c>
      <c r="D589" s="202">
        <f>D544+D545+D546+D550++D552+D553+D554+D556+D557+D567</f>
        <v>0</v>
      </c>
      <c r="E589" s="202">
        <f t="shared" ref="E589:W589" si="325">E544+E545+E546+E550++E552+E553+E554+E556+E557+E567</f>
        <v>0</v>
      </c>
      <c r="F589" s="202">
        <f t="shared" si="325"/>
        <v>0</v>
      </c>
      <c r="G589" s="202">
        <f t="shared" si="325"/>
        <v>0</v>
      </c>
      <c r="H589" s="198">
        <f t="shared" si="325"/>
        <v>0</v>
      </c>
      <c r="I589" s="202">
        <f t="shared" si="325"/>
        <v>0</v>
      </c>
      <c r="J589" s="202">
        <f t="shared" si="325"/>
        <v>0</v>
      </c>
      <c r="K589" s="202">
        <f t="shared" si="325"/>
        <v>0</v>
      </c>
      <c r="L589" s="202">
        <f t="shared" si="325"/>
        <v>0</v>
      </c>
      <c r="M589" s="202">
        <f t="shared" si="325"/>
        <v>0</v>
      </c>
      <c r="N589" s="202">
        <f t="shared" si="325"/>
        <v>0</v>
      </c>
      <c r="O589" s="198">
        <f t="shared" si="325"/>
        <v>0</v>
      </c>
      <c r="P589" s="202">
        <f t="shared" si="325"/>
        <v>0</v>
      </c>
      <c r="Q589" s="202">
        <f t="shared" si="325"/>
        <v>0</v>
      </c>
      <c r="R589" s="202">
        <f t="shared" si="325"/>
        <v>0</v>
      </c>
      <c r="S589" s="202">
        <f t="shared" si="325"/>
        <v>0</v>
      </c>
      <c r="T589" s="202">
        <f t="shared" si="325"/>
        <v>0</v>
      </c>
      <c r="U589" s="202">
        <f t="shared" si="325"/>
        <v>0</v>
      </c>
      <c r="V589" s="198">
        <f t="shared" si="325"/>
        <v>0</v>
      </c>
      <c r="W589" s="198">
        <f t="shared" si="325"/>
        <v>0</v>
      </c>
      <c r="X589" s="585">
        <f t="shared" si="302"/>
        <v>0</v>
      </c>
      <c r="Y589" s="202">
        <f>Y544+Y545+Y546+Y550++Y552+Y553+Y554+Y556+Y557+Y567</f>
        <v>0</v>
      </c>
      <c r="Z589" s="202">
        <f>Z544+Z545+Z546+Z550++Z552+Z553+Z554+Z556+Z557+Z567</f>
        <v>0</v>
      </c>
      <c r="AA589" s="198">
        <f>AA544+AA545+AA546+AA550++AA552+AA553+AA554+AA556+AA557+AA567</f>
        <v>0</v>
      </c>
      <c r="AB589" s="585">
        <f t="shared" si="303"/>
        <v>0</v>
      </c>
      <c r="AC589" s="202">
        <f>AC544+AC545+AC546+AC550++AC552+AC553+AC554+AC556+AC557+AC567</f>
        <v>0</v>
      </c>
      <c r="AD589" s="202">
        <f>AD544+AD545+AD546+AD550++AD552+AD553+AD554+AD556+AD557+AD567</f>
        <v>0</v>
      </c>
      <c r="AE589" s="198">
        <f>AE544+AE545+AE546+AE550++AE552+AE553+AE554+AE556+AE557+AE567</f>
        <v>0</v>
      </c>
      <c r="AF589" s="585">
        <f>IF(AA589=0,0,AE589/AA589-1)</f>
        <v>0</v>
      </c>
    </row>
    <row r="590" spans="1:32" outlineLevel="1"/>
    <row r="591" spans="1:32" outlineLevel="1">
      <c r="B591" s="148" t="s">
        <v>979</v>
      </c>
      <c r="X591" s="136"/>
      <c r="Y591" s="136"/>
      <c r="Z591" s="136"/>
      <c r="AB591" s="136"/>
      <c r="AC591" s="136"/>
      <c r="AD591" s="136"/>
      <c r="AF591" s="136"/>
    </row>
    <row r="592" spans="1:32" ht="13.5" customHeight="1" outlineLevel="1">
      <c r="B592" s="149" t="s">
        <v>1169</v>
      </c>
      <c r="X592" s="136"/>
      <c r="Y592" s="136"/>
      <c r="Z592" s="136"/>
      <c r="AB592" s="136"/>
      <c r="AC592" s="136"/>
      <c r="AD592" s="136"/>
      <c r="AF592" s="136"/>
    </row>
    <row r="593" spans="2:32" ht="13.5" customHeight="1" outlineLevel="1">
      <c r="X593" s="136"/>
      <c r="Y593" s="136"/>
      <c r="Z593" s="136"/>
      <c r="AB593" s="136"/>
      <c r="AC593" s="136"/>
      <c r="AD593" s="136"/>
      <c r="AF593" s="136"/>
    </row>
    <row r="594" spans="2:32" ht="13.5" customHeight="1" outlineLevel="1">
      <c r="B594" s="780" t="s">
        <v>980</v>
      </c>
      <c r="C594" s="780"/>
      <c r="X594" s="136"/>
      <c r="Y594" s="136"/>
      <c r="Z594" s="136"/>
      <c r="AB594" s="136"/>
      <c r="AC594" s="136"/>
      <c r="AD594" s="136"/>
      <c r="AF594" s="136"/>
    </row>
    <row r="595" spans="2:32" ht="13.5" customHeight="1" outlineLevel="1">
      <c r="B595" s="146"/>
      <c r="C595" s="146"/>
      <c r="D595" s="95"/>
      <c r="E595" s="95"/>
      <c r="F595" s="95"/>
      <c r="G595" s="95"/>
      <c r="H595" s="200">
        <f t="shared" ref="H595:H604" si="326">SUM(D595:G595)</f>
        <v>0</v>
      </c>
      <c r="I595" s="95"/>
      <c r="J595" s="95"/>
      <c r="K595" s="95"/>
      <c r="L595" s="95"/>
      <c r="M595" s="95"/>
      <c r="N595" s="95"/>
      <c r="O595" s="201">
        <f t="shared" ref="O595:O604" si="327">SUM(I595:N595)</f>
        <v>0</v>
      </c>
      <c r="P595" s="95"/>
      <c r="Q595" s="95"/>
      <c r="R595" s="95"/>
      <c r="S595" s="95"/>
      <c r="T595" s="95"/>
      <c r="U595" s="95"/>
      <c r="V595" s="201">
        <f t="shared" ref="V595:V604" si="328">SUM(P595:U595)</f>
        <v>0</v>
      </c>
      <c r="W595" s="200">
        <f t="shared" ref="W595:W604" si="329">O595+V595</f>
        <v>0</v>
      </c>
      <c r="X595" s="586">
        <f t="shared" ref="X595:X604" si="330">IF(H595=0,0,W595/H595-1)</f>
        <v>0</v>
      </c>
      <c r="Y595" s="97"/>
      <c r="Z595" s="97"/>
      <c r="AA595" s="198">
        <f>Y595+Z595</f>
        <v>0</v>
      </c>
      <c r="AB595" s="586">
        <f t="shared" ref="AB595:AB605" si="331">IF(W595=0,0,AA595/W595-1)</f>
        <v>0</v>
      </c>
      <c r="AC595" s="97"/>
      <c r="AD595" s="97"/>
      <c r="AE595" s="198">
        <f>AC595+AD595</f>
        <v>0</v>
      </c>
      <c r="AF595" s="586">
        <f t="shared" ref="AF595:AF605" si="332">IF(AA595=0,0,AE595/AA595-1)</f>
        <v>0</v>
      </c>
    </row>
    <row r="596" spans="2:32" ht="13.5" customHeight="1" outlineLevel="1">
      <c r="B596" s="146"/>
      <c r="C596" s="146"/>
      <c r="D596" s="95"/>
      <c r="E596" s="95"/>
      <c r="F596" s="95"/>
      <c r="G596" s="95"/>
      <c r="H596" s="200">
        <f t="shared" si="326"/>
        <v>0</v>
      </c>
      <c r="I596" s="95"/>
      <c r="J596" s="95"/>
      <c r="K596" s="95"/>
      <c r="L596" s="95"/>
      <c r="M596" s="95"/>
      <c r="N596" s="95"/>
      <c r="O596" s="201">
        <f t="shared" si="327"/>
        <v>0</v>
      </c>
      <c r="P596" s="95"/>
      <c r="Q596" s="95"/>
      <c r="R596" s="95"/>
      <c r="S596" s="95"/>
      <c r="T596" s="95"/>
      <c r="U596" s="95"/>
      <c r="V596" s="201">
        <f t="shared" si="328"/>
        <v>0</v>
      </c>
      <c r="W596" s="200">
        <f t="shared" si="329"/>
        <v>0</v>
      </c>
      <c r="X596" s="586">
        <f t="shared" si="330"/>
        <v>0</v>
      </c>
      <c r="Y596" s="97"/>
      <c r="Z596" s="97"/>
      <c r="AA596" s="198">
        <f t="shared" ref="AA596:AA604" si="333">Y596+Z596</f>
        <v>0</v>
      </c>
      <c r="AB596" s="586">
        <f t="shared" si="331"/>
        <v>0</v>
      </c>
      <c r="AC596" s="97"/>
      <c r="AD596" s="97"/>
      <c r="AE596" s="198">
        <f t="shared" ref="AE596:AE604" si="334">AC596+AD596</f>
        <v>0</v>
      </c>
      <c r="AF596" s="586">
        <f t="shared" si="332"/>
        <v>0</v>
      </c>
    </row>
    <row r="597" spans="2:32" ht="13.5" customHeight="1" outlineLevel="1">
      <c r="B597" s="146"/>
      <c r="C597" s="146"/>
      <c r="D597" s="95"/>
      <c r="E597" s="95"/>
      <c r="F597" s="95"/>
      <c r="G597" s="95"/>
      <c r="H597" s="200">
        <f t="shared" si="326"/>
        <v>0</v>
      </c>
      <c r="I597" s="95"/>
      <c r="J597" s="95"/>
      <c r="K597" s="95"/>
      <c r="L597" s="95"/>
      <c r="M597" s="95"/>
      <c r="N597" s="95"/>
      <c r="O597" s="201">
        <f t="shared" si="327"/>
        <v>0</v>
      </c>
      <c r="P597" s="95"/>
      <c r="Q597" s="95"/>
      <c r="R597" s="95"/>
      <c r="S597" s="95"/>
      <c r="T597" s="95"/>
      <c r="U597" s="95"/>
      <c r="V597" s="201">
        <f t="shared" si="328"/>
        <v>0</v>
      </c>
      <c r="W597" s="200">
        <f t="shared" si="329"/>
        <v>0</v>
      </c>
      <c r="X597" s="586">
        <f t="shared" si="330"/>
        <v>0</v>
      </c>
      <c r="Y597" s="97"/>
      <c r="Z597" s="97"/>
      <c r="AA597" s="198">
        <f t="shared" si="333"/>
        <v>0</v>
      </c>
      <c r="AB597" s="586">
        <f t="shared" si="331"/>
        <v>0</v>
      </c>
      <c r="AC597" s="97"/>
      <c r="AD597" s="97"/>
      <c r="AE597" s="198">
        <f t="shared" si="334"/>
        <v>0</v>
      </c>
      <c r="AF597" s="586">
        <f t="shared" si="332"/>
        <v>0</v>
      </c>
    </row>
    <row r="598" spans="2:32" ht="13.5" customHeight="1" outlineLevel="1">
      <c r="B598" s="146"/>
      <c r="C598" s="146"/>
      <c r="D598" s="95"/>
      <c r="E598" s="95"/>
      <c r="F598" s="95"/>
      <c r="G598" s="95"/>
      <c r="H598" s="200">
        <f t="shared" si="326"/>
        <v>0</v>
      </c>
      <c r="I598" s="95"/>
      <c r="J598" s="95"/>
      <c r="K598" s="95"/>
      <c r="L598" s="95"/>
      <c r="M598" s="95"/>
      <c r="N598" s="95"/>
      <c r="O598" s="201">
        <f t="shared" si="327"/>
        <v>0</v>
      </c>
      <c r="P598" s="95"/>
      <c r="Q598" s="95"/>
      <c r="R598" s="95"/>
      <c r="S598" s="95"/>
      <c r="T598" s="95"/>
      <c r="U598" s="95"/>
      <c r="V598" s="201">
        <f t="shared" si="328"/>
        <v>0</v>
      </c>
      <c r="W598" s="200">
        <f t="shared" si="329"/>
        <v>0</v>
      </c>
      <c r="X598" s="586">
        <f t="shared" si="330"/>
        <v>0</v>
      </c>
      <c r="Y598" s="97"/>
      <c r="Z598" s="97"/>
      <c r="AA598" s="198">
        <f t="shared" si="333"/>
        <v>0</v>
      </c>
      <c r="AB598" s="586">
        <f t="shared" si="331"/>
        <v>0</v>
      </c>
      <c r="AC598" s="97"/>
      <c r="AD598" s="97"/>
      <c r="AE598" s="198">
        <f t="shared" si="334"/>
        <v>0</v>
      </c>
      <c r="AF598" s="586">
        <f t="shared" si="332"/>
        <v>0</v>
      </c>
    </row>
    <row r="599" spans="2:32" outlineLevel="1">
      <c r="B599" s="146"/>
      <c r="C599" s="146"/>
      <c r="D599" s="95"/>
      <c r="E599" s="95"/>
      <c r="F599" s="95"/>
      <c r="G599" s="95"/>
      <c r="H599" s="200">
        <f t="shared" si="326"/>
        <v>0</v>
      </c>
      <c r="I599" s="95"/>
      <c r="J599" s="95"/>
      <c r="K599" s="95"/>
      <c r="L599" s="95"/>
      <c r="M599" s="95"/>
      <c r="N599" s="95"/>
      <c r="O599" s="201">
        <f t="shared" si="327"/>
        <v>0</v>
      </c>
      <c r="P599" s="95"/>
      <c r="Q599" s="95"/>
      <c r="R599" s="95"/>
      <c r="S599" s="95"/>
      <c r="T599" s="95"/>
      <c r="U599" s="95"/>
      <c r="V599" s="201">
        <f t="shared" si="328"/>
        <v>0</v>
      </c>
      <c r="W599" s="200">
        <f t="shared" si="329"/>
        <v>0</v>
      </c>
      <c r="X599" s="586">
        <f t="shared" si="330"/>
        <v>0</v>
      </c>
      <c r="Y599" s="97"/>
      <c r="Z599" s="97"/>
      <c r="AA599" s="198">
        <f t="shared" si="333"/>
        <v>0</v>
      </c>
      <c r="AB599" s="586">
        <f t="shared" si="331"/>
        <v>0</v>
      </c>
      <c r="AC599" s="97"/>
      <c r="AD599" s="97"/>
      <c r="AE599" s="198">
        <f t="shared" si="334"/>
        <v>0</v>
      </c>
      <c r="AF599" s="586">
        <f t="shared" si="332"/>
        <v>0</v>
      </c>
    </row>
    <row r="600" spans="2:32" s="151" customFormat="1" outlineLevel="1">
      <c r="B600" s="146"/>
      <c r="C600" s="146"/>
      <c r="D600" s="95"/>
      <c r="E600" s="95"/>
      <c r="F600" s="95"/>
      <c r="G600" s="95"/>
      <c r="H600" s="200">
        <f t="shared" si="326"/>
        <v>0</v>
      </c>
      <c r="I600" s="95"/>
      <c r="J600" s="95"/>
      <c r="K600" s="95"/>
      <c r="L600" s="95"/>
      <c r="M600" s="95"/>
      <c r="N600" s="95"/>
      <c r="O600" s="201">
        <f t="shared" si="327"/>
        <v>0</v>
      </c>
      <c r="P600" s="95"/>
      <c r="Q600" s="95"/>
      <c r="R600" s="95"/>
      <c r="S600" s="95"/>
      <c r="T600" s="95"/>
      <c r="U600" s="95"/>
      <c r="V600" s="201">
        <f t="shared" si="328"/>
        <v>0</v>
      </c>
      <c r="W600" s="200">
        <f t="shared" si="329"/>
        <v>0</v>
      </c>
      <c r="X600" s="586">
        <f t="shared" si="330"/>
        <v>0</v>
      </c>
      <c r="Y600" s="97"/>
      <c r="Z600" s="97"/>
      <c r="AA600" s="198">
        <f t="shared" si="333"/>
        <v>0</v>
      </c>
      <c r="AB600" s="586">
        <f t="shared" si="331"/>
        <v>0</v>
      </c>
      <c r="AC600" s="97"/>
      <c r="AD600" s="97"/>
      <c r="AE600" s="198">
        <f t="shared" si="334"/>
        <v>0</v>
      </c>
      <c r="AF600" s="586">
        <f t="shared" si="332"/>
        <v>0</v>
      </c>
    </row>
    <row r="601" spans="2:32" s="144" customFormat="1" outlineLevel="1">
      <c r="B601" s="146"/>
      <c r="C601" s="146"/>
      <c r="D601" s="95"/>
      <c r="E601" s="95"/>
      <c r="F601" s="95"/>
      <c r="G601" s="95"/>
      <c r="H601" s="200">
        <f t="shared" si="326"/>
        <v>0</v>
      </c>
      <c r="I601" s="95"/>
      <c r="J601" s="95"/>
      <c r="K601" s="95"/>
      <c r="L601" s="95"/>
      <c r="M601" s="95"/>
      <c r="N601" s="95"/>
      <c r="O601" s="201">
        <f t="shared" si="327"/>
        <v>0</v>
      </c>
      <c r="P601" s="95"/>
      <c r="Q601" s="95"/>
      <c r="R601" s="95"/>
      <c r="S601" s="95"/>
      <c r="T601" s="95"/>
      <c r="U601" s="95"/>
      <c r="V601" s="201">
        <f t="shared" si="328"/>
        <v>0</v>
      </c>
      <c r="W601" s="200">
        <f t="shared" si="329"/>
        <v>0</v>
      </c>
      <c r="X601" s="586">
        <f t="shared" si="330"/>
        <v>0</v>
      </c>
      <c r="Y601" s="97"/>
      <c r="Z601" s="97"/>
      <c r="AA601" s="198">
        <f t="shared" si="333"/>
        <v>0</v>
      </c>
      <c r="AB601" s="586">
        <f t="shared" si="331"/>
        <v>0</v>
      </c>
      <c r="AC601" s="97"/>
      <c r="AD601" s="97"/>
      <c r="AE601" s="198">
        <f t="shared" si="334"/>
        <v>0</v>
      </c>
      <c r="AF601" s="586">
        <f t="shared" si="332"/>
        <v>0</v>
      </c>
    </row>
    <row r="602" spans="2:32" s="144" customFormat="1" outlineLevel="1">
      <c r="B602" s="146"/>
      <c r="C602" s="146"/>
      <c r="D602" s="95"/>
      <c r="E602" s="95"/>
      <c r="F602" s="95"/>
      <c r="G602" s="95"/>
      <c r="H602" s="200">
        <f t="shared" si="326"/>
        <v>0</v>
      </c>
      <c r="I602" s="95"/>
      <c r="J602" s="95"/>
      <c r="K602" s="95"/>
      <c r="L602" s="95"/>
      <c r="M602" s="95"/>
      <c r="N602" s="95"/>
      <c r="O602" s="201">
        <f t="shared" si="327"/>
        <v>0</v>
      </c>
      <c r="P602" s="95"/>
      <c r="Q602" s="95"/>
      <c r="R602" s="95"/>
      <c r="S602" s="95"/>
      <c r="T602" s="95"/>
      <c r="U602" s="95"/>
      <c r="V602" s="201">
        <f t="shared" si="328"/>
        <v>0</v>
      </c>
      <c r="W602" s="200">
        <f t="shared" si="329"/>
        <v>0</v>
      </c>
      <c r="X602" s="586">
        <f t="shared" si="330"/>
        <v>0</v>
      </c>
      <c r="Y602" s="97"/>
      <c r="Z602" s="97"/>
      <c r="AA602" s="198">
        <f t="shared" si="333"/>
        <v>0</v>
      </c>
      <c r="AB602" s="586">
        <f t="shared" si="331"/>
        <v>0</v>
      </c>
      <c r="AC602" s="97"/>
      <c r="AD602" s="97"/>
      <c r="AE602" s="198">
        <f t="shared" si="334"/>
        <v>0</v>
      </c>
      <c r="AF602" s="586">
        <f t="shared" si="332"/>
        <v>0</v>
      </c>
    </row>
    <row r="603" spans="2:32" outlineLevel="1">
      <c r="B603" s="146"/>
      <c r="C603" s="146"/>
      <c r="D603" s="95"/>
      <c r="E603" s="95"/>
      <c r="F603" s="95"/>
      <c r="G603" s="95"/>
      <c r="H603" s="200">
        <f t="shared" si="326"/>
        <v>0</v>
      </c>
      <c r="I603" s="95"/>
      <c r="J603" s="95"/>
      <c r="K603" s="95"/>
      <c r="L603" s="95"/>
      <c r="M603" s="95"/>
      <c r="N603" s="95"/>
      <c r="O603" s="201">
        <f t="shared" si="327"/>
        <v>0</v>
      </c>
      <c r="P603" s="95"/>
      <c r="Q603" s="95"/>
      <c r="R603" s="95"/>
      <c r="S603" s="95"/>
      <c r="T603" s="95"/>
      <c r="U603" s="95"/>
      <c r="V603" s="201">
        <f t="shared" si="328"/>
        <v>0</v>
      </c>
      <c r="W603" s="200">
        <f t="shared" si="329"/>
        <v>0</v>
      </c>
      <c r="X603" s="586">
        <f t="shared" si="330"/>
        <v>0</v>
      </c>
      <c r="Y603" s="97"/>
      <c r="Z603" s="97"/>
      <c r="AA603" s="198">
        <f t="shared" si="333"/>
        <v>0</v>
      </c>
      <c r="AB603" s="586">
        <f t="shared" si="331"/>
        <v>0</v>
      </c>
      <c r="AC603" s="97"/>
      <c r="AD603" s="97"/>
      <c r="AE603" s="198">
        <f t="shared" si="334"/>
        <v>0</v>
      </c>
      <c r="AF603" s="586">
        <f t="shared" si="332"/>
        <v>0</v>
      </c>
    </row>
    <row r="604" spans="2:32" s="151" customFormat="1" outlineLevel="1">
      <c r="B604" s="146"/>
      <c r="C604" s="146"/>
      <c r="D604" s="95"/>
      <c r="E604" s="95"/>
      <c r="F604" s="95"/>
      <c r="G604" s="95"/>
      <c r="H604" s="200">
        <f t="shared" si="326"/>
        <v>0</v>
      </c>
      <c r="I604" s="95"/>
      <c r="J604" s="95"/>
      <c r="K604" s="95"/>
      <c r="L604" s="95"/>
      <c r="M604" s="95"/>
      <c r="N604" s="95"/>
      <c r="O604" s="201">
        <f t="shared" si="327"/>
        <v>0</v>
      </c>
      <c r="P604" s="95"/>
      <c r="Q604" s="95"/>
      <c r="R604" s="95"/>
      <c r="S604" s="95"/>
      <c r="T604" s="95"/>
      <c r="U604" s="95"/>
      <c r="V604" s="201">
        <f t="shared" si="328"/>
        <v>0</v>
      </c>
      <c r="W604" s="200">
        <f t="shared" si="329"/>
        <v>0</v>
      </c>
      <c r="X604" s="586">
        <f t="shared" si="330"/>
        <v>0</v>
      </c>
      <c r="Y604" s="97"/>
      <c r="Z604" s="97"/>
      <c r="AA604" s="198">
        <f t="shared" si="333"/>
        <v>0</v>
      </c>
      <c r="AB604" s="586">
        <f t="shared" si="331"/>
        <v>0</v>
      </c>
      <c r="AC604" s="97"/>
      <c r="AD604" s="97"/>
      <c r="AE604" s="198">
        <f t="shared" si="334"/>
        <v>0</v>
      </c>
      <c r="AF604" s="586">
        <f t="shared" si="332"/>
        <v>0</v>
      </c>
    </row>
    <row r="605" spans="2:32" outlineLevel="1">
      <c r="B605" s="781" t="s">
        <v>609</v>
      </c>
      <c r="C605" s="781"/>
      <c r="D605" s="198">
        <f t="shared" ref="D605:AA605" si="335">SUM(D595:D604)</f>
        <v>0</v>
      </c>
      <c r="E605" s="198">
        <f t="shared" si="335"/>
        <v>0</v>
      </c>
      <c r="F605" s="198">
        <f t="shared" si="335"/>
        <v>0</v>
      </c>
      <c r="G605" s="198">
        <f t="shared" si="335"/>
        <v>0</v>
      </c>
      <c r="H605" s="198">
        <f t="shared" si="335"/>
        <v>0</v>
      </c>
      <c r="I605" s="198">
        <f t="shared" si="335"/>
        <v>0</v>
      </c>
      <c r="J605" s="198">
        <f t="shared" si="335"/>
        <v>0</v>
      </c>
      <c r="K605" s="198">
        <f t="shared" si="335"/>
        <v>0</v>
      </c>
      <c r="L605" s="198">
        <f t="shared" si="335"/>
        <v>0</v>
      </c>
      <c r="M605" s="198">
        <f t="shared" si="335"/>
        <v>0</v>
      </c>
      <c r="N605" s="198">
        <f t="shared" si="335"/>
        <v>0</v>
      </c>
      <c r="O605" s="198">
        <f t="shared" si="335"/>
        <v>0</v>
      </c>
      <c r="P605" s="198">
        <f t="shared" si="335"/>
        <v>0</v>
      </c>
      <c r="Q605" s="198">
        <f t="shared" si="335"/>
        <v>0</v>
      </c>
      <c r="R605" s="198">
        <f t="shared" si="335"/>
        <v>0</v>
      </c>
      <c r="S605" s="198">
        <f t="shared" si="335"/>
        <v>0</v>
      </c>
      <c r="T605" s="198">
        <f t="shared" si="335"/>
        <v>0</v>
      </c>
      <c r="U605" s="198">
        <f t="shared" si="335"/>
        <v>0</v>
      </c>
      <c r="V605" s="198">
        <f t="shared" si="335"/>
        <v>0</v>
      </c>
      <c r="W605" s="198">
        <f t="shared" si="335"/>
        <v>0</v>
      </c>
      <c r="X605" s="588">
        <f t="shared" si="335"/>
        <v>0</v>
      </c>
      <c r="Y605" s="198">
        <f t="shared" si="335"/>
        <v>0</v>
      </c>
      <c r="Z605" s="198">
        <f t="shared" si="335"/>
        <v>0</v>
      </c>
      <c r="AA605" s="198">
        <f t="shared" si="335"/>
        <v>0</v>
      </c>
      <c r="AB605" s="588">
        <f t="shared" si="331"/>
        <v>0</v>
      </c>
      <c r="AC605" s="198">
        <f>SUM(AC595:AC604)</f>
        <v>0</v>
      </c>
      <c r="AD605" s="198">
        <f>SUM(AD595:AD604)</f>
        <v>0</v>
      </c>
      <c r="AE605" s="198">
        <f>SUM(AE595:AE604)</f>
        <v>0</v>
      </c>
      <c r="AF605" s="588">
        <f t="shared" si="332"/>
        <v>0</v>
      </c>
    </row>
    <row r="606" spans="2:32" s="281" customFormat="1" outlineLevel="1">
      <c r="B606" s="791"/>
      <c r="C606" s="791"/>
      <c r="D606" s="158"/>
      <c r="E606" s="158"/>
      <c r="F606" s="158"/>
      <c r="G606" s="158"/>
      <c r="H606" s="158"/>
      <c r="I606" s="158"/>
      <c r="J606" s="158"/>
      <c r="K606" s="158"/>
      <c r="L606" s="158"/>
      <c r="M606" s="158"/>
      <c r="N606" s="158"/>
      <c r="O606" s="158"/>
      <c r="P606" s="158"/>
      <c r="Q606" s="158"/>
      <c r="R606" s="158"/>
      <c r="S606" s="158"/>
      <c r="T606" s="158"/>
      <c r="U606" s="158"/>
      <c r="V606" s="158"/>
      <c r="W606" s="158"/>
      <c r="AA606" s="158"/>
      <c r="AE606" s="158"/>
    </row>
    <row r="607" spans="2:32" outlineLevel="1">
      <c r="B607" s="152"/>
      <c r="C607" s="152" t="s">
        <v>1119</v>
      </c>
      <c r="D607" s="153">
        <f t="shared" ref="D607:W607" si="336">D542+D564+D568+D573+D579+D583+D587-D605</f>
        <v>0</v>
      </c>
      <c r="E607" s="153">
        <f t="shared" si="336"/>
        <v>0</v>
      </c>
      <c r="F607" s="153">
        <f t="shared" si="336"/>
        <v>0</v>
      </c>
      <c r="G607" s="153">
        <f t="shared" si="336"/>
        <v>0</v>
      </c>
      <c r="H607" s="153">
        <f t="shared" si="336"/>
        <v>0</v>
      </c>
      <c r="I607" s="153">
        <f t="shared" si="336"/>
        <v>0</v>
      </c>
      <c r="J607" s="153">
        <f t="shared" si="336"/>
        <v>0</v>
      </c>
      <c r="K607" s="153">
        <f t="shared" si="336"/>
        <v>0</v>
      </c>
      <c r="L607" s="153">
        <f t="shared" si="336"/>
        <v>0</v>
      </c>
      <c r="M607" s="153">
        <f t="shared" si="336"/>
        <v>0</v>
      </c>
      <c r="N607" s="153">
        <f t="shared" si="336"/>
        <v>0</v>
      </c>
      <c r="O607" s="153">
        <f t="shared" si="336"/>
        <v>0</v>
      </c>
      <c r="P607" s="153">
        <f t="shared" si="336"/>
        <v>0</v>
      </c>
      <c r="Q607" s="153">
        <f t="shared" si="336"/>
        <v>0</v>
      </c>
      <c r="R607" s="153">
        <f t="shared" si="336"/>
        <v>0</v>
      </c>
      <c r="S607" s="153">
        <f t="shared" si="336"/>
        <v>0</v>
      </c>
      <c r="T607" s="153">
        <f t="shared" si="336"/>
        <v>0</v>
      </c>
      <c r="U607" s="153">
        <f t="shared" si="336"/>
        <v>0</v>
      </c>
      <c r="V607" s="153">
        <f t="shared" si="336"/>
        <v>0</v>
      </c>
      <c r="W607" s="153">
        <f t="shared" si="336"/>
        <v>0</v>
      </c>
      <c r="X607" s="151"/>
      <c r="Y607" s="153">
        <f>Y542+Y564+Y568+Y573+Y579+Y583+Y587-Y605</f>
        <v>0</v>
      </c>
      <c r="Z607" s="153">
        <f>Z542+Z564+Z568+Z573+Z579+Z583+Z587-Z605</f>
        <v>0</v>
      </c>
      <c r="AA607" s="153">
        <f>AA542+AA564+AA568+AA573+AA579+AA583+AA587-AA605</f>
        <v>0</v>
      </c>
      <c r="AB607" s="151"/>
      <c r="AC607" s="153">
        <f>AC542+AC564+AC568+AC573+AC579+AC583+AC587-AC605</f>
        <v>0</v>
      </c>
      <c r="AD607" s="153">
        <f>AD542+AD564+AD568+AD573+AD579+AD583+AD587-AD605</f>
        <v>0</v>
      </c>
      <c r="AE607" s="153">
        <f>AE542+AE564+AE568+AE573+AE579+AE583+AE587-AE605</f>
        <v>0</v>
      </c>
      <c r="AF607" s="151"/>
    </row>
  </sheetData>
  <mergeCells count="49">
    <mergeCell ref="B508:C508"/>
    <mergeCell ref="B519:C519"/>
    <mergeCell ref="B520:C520"/>
    <mergeCell ref="B250:C250"/>
    <mergeCell ref="B433:C433"/>
    <mergeCell ref="B434:C434"/>
    <mergeCell ref="B352:C353"/>
    <mergeCell ref="B261:C261"/>
    <mergeCell ref="B262:C262"/>
    <mergeCell ref="P524:V524"/>
    <mergeCell ref="B594:C594"/>
    <mergeCell ref="B605:C605"/>
    <mergeCell ref="B606:C606"/>
    <mergeCell ref="B524:C525"/>
    <mergeCell ref="D524:G524"/>
    <mergeCell ref="I524:O524"/>
    <mergeCell ref="P266:V266"/>
    <mergeCell ref="B336:C336"/>
    <mergeCell ref="B347:C347"/>
    <mergeCell ref="B348:C348"/>
    <mergeCell ref="B266:C267"/>
    <mergeCell ref="D266:G266"/>
    <mergeCell ref="I266:O266"/>
    <mergeCell ref="D352:G352"/>
    <mergeCell ref="I352:O352"/>
    <mergeCell ref="P352:V352"/>
    <mergeCell ref="B422:C422"/>
    <mergeCell ref="B438:C439"/>
    <mergeCell ref="D438:G438"/>
    <mergeCell ref="I438:O438"/>
    <mergeCell ref="P438:V438"/>
    <mergeCell ref="B91:C91"/>
    <mergeCell ref="B180:C181"/>
    <mergeCell ref="D180:G180"/>
    <mergeCell ref="I180:O180"/>
    <mergeCell ref="B88:C88"/>
    <mergeCell ref="P6:V6"/>
    <mergeCell ref="B77:C77"/>
    <mergeCell ref="B6:C7"/>
    <mergeCell ref="D6:G6"/>
    <mergeCell ref="I6:O6"/>
    <mergeCell ref="P180:V180"/>
    <mergeCell ref="B94:C95"/>
    <mergeCell ref="D94:G94"/>
    <mergeCell ref="I94:O94"/>
    <mergeCell ref="P94:V94"/>
    <mergeCell ref="B164:C164"/>
    <mergeCell ref="B175:C175"/>
    <mergeCell ref="B176:C176"/>
  </mergeCells>
  <phoneticPr fontId="83" type="noConversion"/>
  <hyperlinks>
    <hyperlink ref="C5" location="报表目录!A1" display="返回目录"/>
  </hyperlinks>
  <printOptions horizontalCentered="1"/>
  <pageMargins left="0.19685039370078741" right="0.27559055118110237" top="0.23622047244094491" bottom="0.23622047244094491" header="0.19685039370078741" footer="0.19685039370078741"/>
  <pageSetup paperSize="9" scale="52" orientation="landscape"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86"/>
  <sheetViews>
    <sheetView workbookViewId="0">
      <selection activeCell="K12" sqref="K12"/>
    </sheetView>
  </sheetViews>
  <sheetFormatPr defaultRowHeight="12.75" outlineLevelRow="2" outlineLevelCol="1"/>
  <cols>
    <col min="1" max="1" width="1.75" style="136" customWidth="1"/>
    <col min="2" max="2" width="13.875" style="138" customWidth="1"/>
    <col min="3" max="3" width="18.5" style="138" customWidth="1"/>
    <col min="4" max="4" width="10.125" style="136" customWidth="1"/>
    <col min="5" max="7" width="10.125" style="136" customWidth="1" outlineLevel="1"/>
    <col min="8" max="8" width="10.125" style="136" customWidth="1"/>
    <col min="9" max="14" width="10.125" style="136" customWidth="1" outlineLevel="1"/>
    <col min="15" max="15" width="10.125" style="136" customWidth="1"/>
    <col min="16" max="21" width="10.125" style="136" customWidth="1" outlineLevel="1"/>
    <col min="22" max="23" width="10.125" style="136" customWidth="1"/>
    <col min="24" max="26" width="10.125" style="137" customWidth="1"/>
    <col min="27" max="27" width="10.125" style="136" customWidth="1"/>
    <col min="28" max="30" width="10.125" style="137" customWidth="1"/>
    <col min="31" max="31" width="10.125" style="136" customWidth="1"/>
    <col min="32" max="32" width="10.125" style="137" customWidth="1"/>
    <col min="33" max="16384" width="9" style="136"/>
  </cols>
  <sheetData>
    <row r="1" spans="1:32" ht="14.25">
      <c r="B1" s="121" t="s">
        <v>664</v>
      </c>
      <c r="C1" s="132" t="s">
        <v>1496</v>
      </c>
      <c r="J1" s="359"/>
    </row>
    <row r="2" spans="1:32">
      <c r="B2" s="121" t="s">
        <v>665</v>
      </c>
      <c r="C2" s="122" t="str">
        <f>封面!$C$7</f>
        <v>中国金茂（集团）有限公司金茂君悦大酒店分公司</v>
      </c>
    </row>
    <row r="3" spans="1:32">
      <c r="B3" s="121" t="s">
        <v>666</v>
      </c>
      <c r="C3" s="122" t="str">
        <f>封面!$C$9</f>
        <v>2014年预算</v>
      </c>
    </row>
    <row r="4" spans="1:32">
      <c r="B4" s="121" t="s">
        <v>667</v>
      </c>
      <c r="C4" s="122" t="str">
        <f>封面!$C$11</f>
        <v>人民币万元</v>
      </c>
    </row>
    <row r="5" spans="1:32">
      <c r="C5" s="176" t="s">
        <v>670</v>
      </c>
    </row>
    <row r="6" spans="1:32" s="140" customFormat="1" ht="13.5" customHeight="1">
      <c r="A6" s="139"/>
      <c r="B6" s="784" t="s">
        <v>1494</v>
      </c>
      <c r="C6" s="785"/>
      <c r="D6" s="769" t="s">
        <v>1466</v>
      </c>
      <c r="E6" s="770"/>
      <c r="F6" s="770"/>
      <c r="G6" s="771"/>
      <c r="H6" s="540" t="s">
        <v>1466</v>
      </c>
      <c r="I6" s="772" t="s">
        <v>1458</v>
      </c>
      <c r="J6" s="773"/>
      <c r="K6" s="773"/>
      <c r="L6" s="773"/>
      <c r="M6" s="773"/>
      <c r="N6" s="773"/>
      <c r="O6" s="774"/>
      <c r="P6" s="772" t="s">
        <v>1458</v>
      </c>
      <c r="Q6" s="773"/>
      <c r="R6" s="773"/>
      <c r="S6" s="773"/>
      <c r="T6" s="773"/>
      <c r="U6" s="773"/>
      <c r="V6" s="774"/>
      <c r="W6" s="493" t="s">
        <v>1458</v>
      </c>
      <c r="X6" s="104" t="s">
        <v>1480</v>
      </c>
      <c r="Y6" s="493" t="s">
        <v>1457</v>
      </c>
      <c r="Z6" s="493" t="s">
        <v>1457</v>
      </c>
      <c r="AA6" s="493" t="s">
        <v>1457</v>
      </c>
      <c r="AB6" s="104" t="s">
        <v>1478</v>
      </c>
      <c r="AC6" s="493" t="s">
        <v>1456</v>
      </c>
      <c r="AD6" s="493" t="s">
        <v>1456</v>
      </c>
      <c r="AE6" s="493" t="s">
        <v>1456</v>
      </c>
      <c r="AF6" s="104" t="s">
        <v>1476</v>
      </c>
    </row>
    <row r="7" spans="1:32" s="98" customFormat="1" ht="13.5" customHeight="1">
      <c r="A7" s="141"/>
      <c r="B7" s="786"/>
      <c r="C7" s="787"/>
      <c r="D7" s="100" t="s">
        <v>644</v>
      </c>
      <c r="E7" s="101" t="s">
        <v>645</v>
      </c>
      <c r="F7" s="101" t="s">
        <v>646</v>
      </c>
      <c r="G7" s="101" t="s">
        <v>647</v>
      </c>
      <c r="H7" s="102" t="s">
        <v>648</v>
      </c>
      <c r="I7" s="101" t="s">
        <v>649</v>
      </c>
      <c r="J7" s="101" t="s">
        <v>650</v>
      </c>
      <c r="K7" s="101" t="s">
        <v>651</v>
      </c>
      <c r="L7" s="101" t="s">
        <v>652</v>
      </c>
      <c r="M7" s="101" t="s">
        <v>653</v>
      </c>
      <c r="N7" s="101" t="s">
        <v>654</v>
      </c>
      <c r="O7" s="101" t="s">
        <v>1424</v>
      </c>
      <c r="P7" s="101" t="s">
        <v>655</v>
      </c>
      <c r="Q7" s="101" t="s">
        <v>656</v>
      </c>
      <c r="R7" s="101" t="s">
        <v>657</v>
      </c>
      <c r="S7" s="101" t="s">
        <v>658</v>
      </c>
      <c r="T7" s="101" t="s">
        <v>646</v>
      </c>
      <c r="U7" s="101" t="s">
        <v>647</v>
      </c>
      <c r="V7" s="103" t="s">
        <v>661</v>
      </c>
      <c r="W7" s="103" t="s">
        <v>648</v>
      </c>
      <c r="X7" s="104" t="s">
        <v>608</v>
      </c>
      <c r="Y7" s="103" t="s">
        <v>1424</v>
      </c>
      <c r="Z7" s="103" t="s">
        <v>661</v>
      </c>
      <c r="AA7" s="103" t="s">
        <v>648</v>
      </c>
      <c r="AB7" s="104" t="s">
        <v>608</v>
      </c>
      <c r="AC7" s="103" t="s">
        <v>1424</v>
      </c>
      <c r="AD7" s="103" t="s">
        <v>661</v>
      </c>
      <c r="AE7" s="103" t="s">
        <v>648</v>
      </c>
      <c r="AF7" s="104" t="s">
        <v>608</v>
      </c>
    </row>
    <row r="8" spans="1:32" s="144" customFormat="1" ht="13.5" customHeight="1" outlineLevel="1">
      <c r="A8" s="129"/>
      <c r="B8" s="142" t="s">
        <v>943</v>
      </c>
      <c r="C8" s="143" t="s">
        <v>898</v>
      </c>
      <c r="D8" s="198">
        <f>SUM(D9:D24)</f>
        <v>0</v>
      </c>
      <c r="E8" s="198">
        <f>SUM(E9:E24)</f>
        <v>0</v>
      </c>
      <c r="F8" s="198">
        <f>SUM(F9:F24)</f>
        <v>0</v>
      </c>
      <c r="G8" s="198">
        <f>SUM(G9:G24)</f>
        <v>0</v>
      </c>
      <c r="H8" s="198">
        <f t="shared" ref="H8:AA8" si="0">SUM(H9:H24)</f>
        <v>0</v>
      </c>
      <c r="I8" s="198">
        <f t="shared" si="0"/>
        <v>0</v>
      </c>
      <c r="J8" s="198">
        <f t="shared" si="0"/>
        <v>0</v>
      </c>
      <c r="K8" s="198">
        <f t="shared" si="0"/>
        <v>0</v>
      </c>
      <c r="L8" s="198">
        <f t="shared" si="0"/>
        <v>0</v>
      </c>
      <c r="M8" s="198">
        <f t="shared" si="0"/>
        <v>0</v>
      </c>
      <c r="N8" s="198">
        <f t="shared" si="0"/>
        <v>0</v>
      </c>
      <c r="O8" s="198">
        <f t="shared" si="0"/>
        <v>0</v>
      </c>
      <c r="P8" s="198">
        <f t="shared" si="0"/>
        <v>0</v>
      </c>
      <c r="Q8" s="198">
        <f t="shared" si="0"/>
        <v>0</v>
      </c>
      <c r="R8" s="198">
        <f t="shared" si="0"/>
        <v>0</v>
      </c>
      <c r="S8" s="198">
        <f t="shared" si="0"/>
        <v>0</v>
      </c>
      <c r="T8" s="198">
        <f t="shared" si="0"/>
        <v>0</v>
      </c>
      <c r="U8" s="198">
        <f t="shared" si="0"/>
        <v>0</v>
      </c>
      <c r="V8" s="198">
        <f t="shared" si="0"/>
        <v>0</v>
      </c>
      <c r="W8" s="198">
        <f t="shared" si="0"/>
        <v>0</v>
      </c>
      <c r="X8" s="199">
        <f t="shared" ref="X8:X25" si="1">IF(H8=0,0,W8/H8-1)</f>
        <v>0</v>
      </c>
      <c r="Y8" s="198">
        <f>SUM(Y9:Y24)</f>
        <v>0</v>
      </c>
      <c r="Z8" s="198">
        <f>SUM(Z9:Z24)</f>
        <v>0</v>
      </c>
      <c r="AA8" s="198">
        <f t="shared" si="0"/>
        <v>0</v>
      </c>
      <c r="AB8" s="199">
        <f t="shared" ref="AB8:AB25" si="2">IF(W8=0,0,AA8/W8-1)</f>
        <v>0</v>
      </c>
      <c r="AC8" s="198">
        <f>SUM(AC9:AC24)</f>
        <v>0</v>
      </c>
      <c r="AD8" s="198">
        <f>SUM(AD9:AD24)</f>
        <v>0</v>
      </c>
      <c r="AE8" s="198">
        <f>SUM(AE9:AE24)</f>
        <v>0</v>
      </c>
      <c r="AF8" s="199">
        <f>IF(AA8=0,0,AE8/AA8-1)</f>
        <v>0</v>
      </c>
    </row>
    <row r="9" spans="1:32" ht="12" customHeight="1" outlineLevel="2">
      <c r="B9" s="145"/>
      <c r="C9" s="146" t="s">
        <v>1279</v>
      </c>
      <c r="D9" s="553"/>
      <c r="E9" s="553"/>
      <c r="F9" s="553"/>
      <c r="G9" s="553"/>
      <c r="H9" s="198">
        <f>SUM(D9:G9)</f>
        <v>0</v>
      </c>
      <c r="I9" s="553"/>
      <c r="J9" s="553"/>
      <c r="K9" s="553"/>
      <c r="L9" s="553"/>
      <c r="M9" s="553"/>
      <c r="N9" s="553"/>
      <c r="O9" s="202">
        <f>SUM(I9:N9)</f>
        <v>0</v>
      </c>
      <c r="P9" s="553"/>
      <c r="Q9" s="553"/>
      <c r="R9" s="553"/>
      <c r="S9" s="553"/>
      <c r="T9" s="553"/>
      <c r="U9" s="553"/>
      <c r="V9" s="201">
        <f>SUM(P9:U9)</f>
        <v>0</v>
      </c>
      <c r="W9" s="200">
        <f>O9+V9</f>
        <v>0</v>
      </c>
      <c r="X9" s="308">
        <f t="shared" si="1"/>
        <v>0</v>
      </c>
      <c r="Y9" s="553"/>
      <c r="Z9" s="553"/>
      <c r="AA9" s="200">
        <f>Y9+Z9</f>
        <v>0</v>
      </c>
      <c r="AB9" s="308">
        <f t="shared" si="2"/>
        <v>0</v>
      </c>
      <c r="AC9" s="553"/>
      <c r="AD9" s="553"/>
      <c r="AE9" s="200">
        <f>AC9+AD9</f>
        <v>0</v>
      </c>
      <c r="AF9" s="308">
        <f>IF(AA9=0,0,AE9/AA9-1)</f>
        <v>0</v>
      </c>
    </row>
    <row r="10" spans="1:32" ht="12" customHeight="1" outlineLevel="2">
      <c r="B10" s="145"/>
      <c r="C10" s="146" t="s">
        <v>1280</v>
      </c>
      <c r="D10" s="553"/>
      <c r="E10" s="553"/>
      <c r="F10" s="553"/>
      <c r="G10" s="553"/>
      <c r="H10" s="198">
        <f t="shared" ref="H10:H24" si="3">SUM(D10:G10)</f>
        <v>0</v>
      </c>
      <c r="I10" s="553"/>
      <c r="J10" s="553"/>
      <c r="K10" s="553"/>
      <c r="L10" s="553"/>
      <c r="M10" s="553"/>
      <c r="N10" s="553"/>
      <c r="O10" s="202">
        <f t="shared" ref="O10:O24" si="4">SUM(I10:N10)</f>
        <v>0</v>
      </c>
      <c r="P10" s="553"/>
      <c r="Q10" s="553"/>
      <c r="R10" s="553"/>
      <c r="S10" s="553"/>
      <c r="T10" s="553"/>
      <c r="U10" s="553"/>
      <c r="V10" s="201">
        <f t="shared" ref="V10:V24" si="5">SUM(P10:U10)</f>
        <v>0</v>
      </c>
      <c r="W10" s="200">
        <f t="shared" ref="W10:W24" si="6">O10+V10</f>
        <v>0</v>
      </c>
      <c r="X10" s="308">
        <f t="shared" si="1"/>
        <v>0</v>
      </c>
      <c r="Y10" s="553"/>
      <c r="Z10" s="553"/>
      <c r="AA10" s="200">
        <f t="shared" ref="AA10:AA24" si="7">Y10+Z10</f>
        <v>0</v>
      </c>
      <c r="AB10" s="308">
        <f t="shared" si="2"/>
        <v>0</v>
      </c>
      <c r="AC10" s="553"/>
      <c r="AD10" s="553"/>
      <c r="AE10" s="200">
        <f t="shared" ref="AE10:AE24" si="8">AC10+AD10</f>
        <v>0</v>
      </c>
      <c r="AF10" s="308">
        <f t="shared" ref="AF10:AF24" si="9">IF(AA10=0,0,AE10/AA10-1)</f>
        <v>0</v>
      </c>
    </row>
    <row r="11" spans="1:32" ht="12" customHeight="1" outlineLevel="2">
      <c r="B11" s="145"/>
      <c r="C11" s="146" t="s">
        <v>1281</v>
      </c>
      <c r="D11" s="553"/>
      <c r="E11" s="553"/>
      <c r="F11" s="553"/>
      <c r="G11" s="553"/>
      <c r="H11" s="198">
        <f t="shared" si="3"/>
        <v>0</v>
      </c>
      <c r="I11" s="553"/>
      <c r="J11" s="553"/>
      <c r="K11" s="553"/>
      <c r="L11" s="553"/>
      <c r="M11" s="553"/>
      <c r="N11" s="553"/>
      <c r="O11" s="202">
        <f t="shared" si="4"/>
        <v>0</v>
      </c>
      <c r="P11" s="553"/>
      <c r="Q11" s="553"/>
      <c r="R11" s="553"/>
      <c r="S11" s="553"/>
      <c r="T11" s="553"/>
      <c r="U11" s="553"/>
      <c r="V11" s="201">
        <f t="shared" si="5"/>
        <v>0</v>
      </c>
      <c r="W11" s="200">
        <f t="shared" si="6"/>
        <v>0</v>
      </c>
      <c r="X11" s="308">
        <f t="shared" si="1"/>
        <v>0</v>
      </c>
      <c r="Y11" s="553"/>
      <c r="Z11" s="553"/>
      <c r="AA11" s="200">
        <f t="shared" si="7"/>
        <v>0</v>
      </c>
      <c r="AB11" s="308">
        <f t="shared" si="2"/>
        <v>0</v>
      </c>
      <c r="AC11" s="553"/>
      <c r="AD11" s="553"/>
      <c r="AE11" s="200">
        <f t="shared" si="8"/>
        <v>0</v>
      </c>
      <c r="AF11" s="308">
        <f t="shared" si="9"/>
        <v>0</v>
      </c>
    </row>
    <row r="12" spans="1:32" ht="12" customHeight="1" outlineLevel="2">
      <c r="B12" s="145"/>
      <c r="C12" s="146" t="s">
        <v>1282</v>
      </c>
      <c r="D12" s="553"/>
      <c r="E12" s="553"/>
      <c r="F12" s="553"/>
      <c r="G12" s="553"/>
      <c r="H12" s="198">
        <f t="shared" si="3"/>
        <v>0</v>
      </c>
      <c r="I12" s="553"/>
      <c r="J12" s="553"/>
      <c r="K12" s="553"/>
      <c r="L12" s="553"/>
      <c r="M12" s="553"/>
      <c r="N12" s="553"/>
      <c r="O12" s="202">
        <f t="shared" si="4"/>
        <v>0</v>
      </c>
      <c r="P12" s="553"/>
      <c r="Q12" s="553"/>
      <c r="R12" s="553"/>
      <c r="S12" s="553"/>
      <c r="T12" s="553"/>
      <c r="U12" s="553"/>
      <c r="V12" s="201">
        <f t="shared" si="5"/>
        <v>0</v>
      </c>
      <c r="W12" s="200">
        <f t="shared" si="6"/>
        <v>0</v>
      </c>
      <c r="X12" s="308">
        <f t="shared" si="1"/>
        <v>0</v>
      </c>
      <c r="Y12" s="553"/>
      <c r="Z12" s="553"/>
      <c r="AA12" s="200">
        <f t="shared" si="7"/>
        <v>0</v>
      </c>
      <c r="AB12" s="308">
        <f t="shared" si="2"/>
        <v>0</v>
      </c>
      <c r="AC12" s="553"/>
      <c r="AD12" s="553"/>
      <c r="AE12" s="200">
        <f t="shared" si="8"/>
        <v>0</v>
      </c>
      <c r="AF12" s="308">
        <f t="shared" si="9"/>
        <v>0</v>
      </c>
    </row>
    <row r="13" spans="1:32" ht="12" customHeight="1" outlineLevel="2">
      <c r="B13" s="145"/>
      <c r="C13" s="146" t="s">
        <v>1283</v>
      </c>
      <c r="D13" s="553"/>
      <c r="E13" s="553"/>
      <c r="F13" s="553"/>
      <c r="G13" s="553"/>
      <c r="H13" s="198">
        <f t="shared" si="3"/>
        <v>0</v>
      </c>
      <c r="I13" s="553"/>
      <c r="J13" s="553"/>
      <c r="K13" s="553"/>
      <c r="L13" s="553"/>
      <c r="M13" s="553"/>
      <c r="N13" s="553"/>
      <c r="O13" s="202">
        <f t="shared" si="4"/>
        <v>0</v>
      </c>
      <c r="P13" s="553"/>
      <c r="Q13" s="553"/>
      <c r="R13" s="553"/>
      <c r="S13" s="553"/>
      <c r="T13" s="553"/>
      <c r="U13" s="553"/>
      <c r="V13" s="201">
        <f t="shared" si="5"/>
        <v>0</v>
      </c>
      <c r="W13" s="200">
        <f t="shared" si="6"/>
        <v>0</v>
      </c>
      <c r="X13" s="308">
        <f t="shared" si="1"/>
        <v>0</v>
      </c>
      <c r="Y13" s="553"/>
      <c r="Z13" s="553"/>
      <c r="AA13" s="200">
        <f t="shared" si="7"/>
        <v>0</v>
      </c>
      <c r="AB13" s="308">
        <f t="shared" si="2"/>
        <v>0</v>
      </c>
      <c r="AC13" s="553"/>
      <c r="AD13" s="553"/>
      <c r="AE13" s="200">
        <f t="shared" si="8"/>
        <v>0</v>
      </c>
      <c r="AF13" s="308">
        <f t="shared" si="9"/>
        <v>0</v>
      </c>
    </row>
    <row r="14" spans="1:32" ht="12" customHeight="1" outlineLevel="2">
      <c r="B14" s="145"/>
      <c r="C14" s="146" t="s">
        <v>1284</v>
      </c>
      <c r="D14" s="553"/>
      <c r="E14" s="553"/>
      <c r="F14" s="553"/>
      <c r="G14" s="553"/>
      <c r="H14" s="198">
        <f t="shared" si="3"/>
        <v>0</v>
      </c>
      <c r="I14" s="553"/>
      <c r="J14" s="553"/>
      <c r="K14" s="553"/>
      <c r="L14" s="553"/>
      <c r="M14" s="553"/>
      <c r="N14" s="553"/>
      <c r="O14" s="202">
        <f t="shared" si="4"/>
        <v>0</v>
      </c>
      <c r="P14" s="553"/>
      <c r="Q14" s="553"/>
      <c r="R14" s="553"/>
      <c r="S14" s="553"/>
      <c r="T14" s="553"/>
      <c r="U14" s="553"/>
      <c r="V14" s="201">
        <f t="shared" si="5"/>
        <v>0</v>
      </c>
      <c r="W14" s="200">
        <f t="shared" si="6"/>
        <v>0</v>
      </c>
      <c r="X14" s="308">
        <f t="shared" si="1"/>
        <v>0</v>
      </c>
      <c r="Y14" s="553"/>
      <c r="Z14" s="553"/>
      <c r="AA14" s="200">
        <f t="shared" si="7"/>
        <v>0</v>
      </c>
      <c r="AB14" s="308">
        <f t="shared" si="2"/>
        <v>0</v>
      </c>
      <c r="AC14" s="553"/>
      <c r="AD14" s="553"/>
      <c r="AE14" s="200">
        <f t="shared" si="8"/>
        <v>0</v>
      </c>
      <c r="AF14" s="308">
        <f t="shared" si="9"/>
        <v>0</v>
      </c>
    </row>
    <row r="15" spans="1:32" ht="12" customHeight="1" outlineLevel="2">
      <c r="B15" s="145"/>
      <c r="C15" s="134" t="s">
        <v>1285</v>
      </c>
      <c r="D15" s="553"/>
      <c r="E15" s="553"/>
      <c r="F15" s="553"/>
      <c r="G15" s="553"/>
      <c r="H15" s="198">
        <f t="shared" si="3"/>
        <v>0</v>
      </c>
      <c r="I15" s="553"/>
      <c r="J15" s="553"/>
      <c r="K15" s="553"/>
      <c r="L15" s="553"/>
      <c r="M15" s="553"/>
      <c r="N15" s="553"/>
      <c r="O15" s="202">
        <f t="shared" si="4"/>
        <v>0</v>
      </c>
      <c r="P15" s="553"/>
      <c r="Q15" s="553"/>
      <c r="R15" s="553"/>
      <c r="S15" s="553"/>
      <c r="T15" s="553"/>
      <c r="U15" s="553"/>
      <c r="V15" s="201">
        <f t="shared" si="5"/>
        <v>0</v>
      </c>
      <c r="W15" s="200">
        <f t="shared" si="6"/>
        <v>0</v>
      </c>
      <c r="X15" s="308">
        <f t="shared" si="1"/>
        <v>0</v>
      </c>
      <c r="Y15" s="553"/>
      <c r="Z15" s="553"/>
      <c r="AA15" s="200">
        <f t="shared" si="7"/>
        <v>0</v>
      </c>
      <c r="AB15" s="308">
        <f t="shared" si="2"/>
        <v>0</v>
      </c>
      <c r="AC15" s="553"/>
      <c r="AD15" s="553"/>
      <c r="AE15" s="200">
        <f t="shared" si="8"/>
        <v>0</v>
      </c>
      <c r="AF15" s="308">
        <f t="shared" si="9"/>
        <v>0</v>
      </c>
    </row>
    <row r="16" spans="1:32" ht="12" customHeight="1" outlineLevel="2">
      <c r="B16" s="145"/>
      <c r="C16" s="134" t="s">
        <v>1286</v>
      </c>
      <c r="D16" s="553"/>
      <c r="E16" s="553"/>
      <c r="F16" s="553"/>
      <c r="G16" s="553"/>
      <c r="H16" s="198">
        <f t="shared" si="3"/>
        <v>0</v>
      </c>
      <c r="I16" s="553"/>
      <c r="J16" s="553"/>
      <c r="K16" s="553"/>
      <c r="L16" s="553"/>
      <c r="M16" s="553"/>
      <c r="N16" s="553"/>
      <c r="O16" s="202">
        <f t="shared" si="4"/>
        <v>0</v>
      </c>
      <c r="P16" s="553"/>
      <c r="Q16" s="553"/>
      <c r="R16" s="553"/>
      <c r="S16" s="553"/>
      <c r="T16" s="553"/>
      <c r="U16" s="553"/>
      <c r="V16" s="201">
        <f t="shared" si="5"/>
        <v>0</v>
      </c>
      <c r="W16" s="200">
        <f t="shared" si="6"/>
        <v>0</v>
      </c>
      <c r="X16" s="308">
        <f t="shared" si="1"/>
        <v>0</v>
      </c>
      <c r="Y16" s="553"/>
      <c r="Z16" s="553"/>
      <c r="AA16" s="200">
        <f t="shared" si="7"/>
        <v>0</v>
      </c>
      <c r="AB16" s="308">
        <f t="shared" si="2"/>
        <v>0</v>
      </c>
      <c r="AC16" s="553"/>
      <c r="AD16" s="553"/>
      <c r="AE16" s="200">
        <f t="shared" si="8"/>
        <v>0</v>
      </c>
      <c r="AF16" s="308">
        <f t="shared" si="9"/>
        <v>0</v>
      </c>
    </row>
    <row r="17" spans="1:32" ht="12" customHeight="1" outlineLevel="2">
      <c r="B17" s="145"/>
      <c r="C17" s="134" t="s">
        <v>1287</v>
      </c>
      <c r="D17" s="553"/>
      <c r="E17" s="553"/>
      <c r="F17" s="553"/>
      <c r="G17" s="553"/>
      <c r="H17" s="198">
        <f t="shared" si="3"/>
        <v>0</v>
      </c>
      <c r="I17" s="553"/>
      <c r="J17" s="553"/>
      <c r="K17" s="553"/>
      <c r="L17" s="553"/>
      <c r="M17" s="553"/>
      <c r="N17" s="553"/>
      <c r="O17" s="202">
        <f t="shared" si="4"/>
        <v>0</v>
      </c>
      <c r="P17" s="553"/>
      <c r="Q17" s="553"/>
      <c r="R17" s="553"/>
      <c r="S17" s="553"/>
      <c r="T17" s="553"/>
      <c r="U17" s="553"/>
      <c r="V17" s="201">
        <f t="shared" si="5"/>
        <v>0</v>
      </c>
      <c r="W17" s="200">
        <f t="shared" si="6"/>
        <v>0</v>
      </c>
      <c r="X17" s="308">
        <f t="shared" si="1"/>
        <v>0</v>
      </c>
      <c r="Y17" s="553"/>
      <c r="Z17" s="553"/>
      <c r="AA17" s="200">
        <f t="shared" si="7"/>
        <v>0</v>
      </c>
      <c r="AB17" s="308">
        <f t="shared" si="2"/>
        <v>0</v>
      </c>
      <c r="AC17" s="553"/>
      <c r="AD17" s="553"/>
      <c r="AE17" s="200">
        <f t="shared" si="8"/>
        <v>0</v>
      </c>
      <c r="AF17" s="308">
        <f t="shared" si="9"/>
        <v>0</v>
      </c>
    </row>
    <row r="18" spans="1:32" ht="12" customHeight="1" outlineLevel="2">
      <c r="B18" s="145"/>
      <c r="C18" s="134" t="s">
        <v>1288</v>
      </c>
      <c r="D18" s="553"/>
      <c r="E18" s="553"/>
      <c r="F18" s="553"/>
      <c r="G18" s="553"/>
      <c r="H18" s="198">
        <f t="shared" si="3"/>
        <v>0</v>
      </c>
      <c r="I18" s="553"/>
      <c r="J18" s="553"/>
      <c r="K18" s="553"/>
      <c r="L18" s="553"/>
      <c r="M18" s="553"/>
      <c r="N18" s="553"/>
      <c r="O18" s="202">
        <f t="shared" si="4"/>
        <v>0</v>
      </c>
      <c r="P18" s="553"/>
      <c r="Q18" s="553"/>
      <c r="R18" s="553"/>
      <c r="S18" s="553"/>
      <c r="T18" s="553"/>
      <c r="U18" s="553"/>
      <c r="V18" s="201">
        <f t="shared" si="5"/>
        <v>0</v>
      </c>
      <c r="W18" s="200">
        <f t="shared" si="6"/>
        <v>0</v>
      </c>
      <c r="X18" s="308">
        <f t="shared" si="1"/>
        <v>0</v>
      </c>
      <c r="Y18" s="553"/>
      <c r="Z18" s="553"/>
      <c r="AA18" s="200">
        <f t="shared" si="7"/>
        <v>0</v>
      </c>
      <c r="AB18" s="308">
        <f t="shared" si="2"/>
        <v>0</v>
      </c>
      <c r="AC18" s="553"/>
      <c r="AD18" s="553"/>
      <c r="AE18" s="200">
        <f t="shared" si="8"/>
        <v>0</v>
      </c>
      <c r="AF18" s="308">
        <f t="shared" si="9"/>
        <v>0</v>
      </c>
    </row>
    <row r="19" spans="1:32" ht="12" customHeight="1" outlineLevel="2">
      <c r="B19" s="145"/>
      <c r="C19" s="134" t="s">
        <v>1289</v>
      </c>
      <c r="D19" s="553"/>
      <c r="E19" s="553"/>
      <c r="F19" s="553"/>
      <c r="G19" s="553"/>
      <c r="H19" s="198">
        <f t="shared" si="3"/>
        <v>0</v>
      </c>
      <c r="I19" s="553"/>
      <c r="J19" s="553"/>
      <c r="K19" s="553"/>
      <c r="L19" s="553"/>
      <c r="M19" s="553"/>
      <c r="N19" s="553"/>
      <c r="O19" s="202">
        <f t="shared" si="4"/>
        <v>0</v>
      </c>
      <c r="P19" s="553"/>
      <c r="Q19" s="553"/>
      <c r="R19" s="553"/>
      <c r="S19" s="553"/>
      <c r="T19" s="553"/>
      <c r="U19" s="553"/>
      <c r="V19" s="201">
        <f t="shared" si="5"/>
        <v>0</v>
      </c>
      <c r="W19" s="200">
        <f t="shared" si="6"/>
        <v>0</v>
      </c>
      <c r="X19" s="308">
        <f t="shared" si="1"/>
        <v>0</v>
      </c>
      <c r="Y19" s="553"/>
      <c r="Z19" s="553"/>
      <c r="AA19" s="200">
        <f t="shared" si="7"/>
        <v>0</v>
      </c>
      <c r="AB19" s="308">
        <f t="shared" si="2"/>
        <v>0</v>
      </c>
      <c r="AC19" s="553"/>
      <c r="AD19" s="553"/>
      <c r="AE19" s="200">
        <f t="shared" si="8"/>
        <v>0</v>
      </c>
      <c r="AF19" s="308">
        <f t="shared" si="9"/>
        <v>0</v>
      </c>
    </row>
    <row r="20" spans="1:32" ht="12" customHeight="1" outlineLevel="2">
      <c r="B20" s="145"/>
      <c r="C20" s="134" t="s">
        <v>1290</v>
      </c>
      <c r="D20" s="553"/>
      <c r="E20" s="553"/>
      <c r="F20" s="553"/>
      <c r="G20" s="553"/>
      <c r="H20" s="198">
        <f t="shared" si="3"/>
        <v>0</v>
      </c>
      <c r="I20" s="553"/>
      <c r="J20" s="553"/>
      <c r="K20" s="553"/>
      <c r="L20" s="553"/>
      <c r="M20" s="553"/>
      <c r="N20" s="553"/>
      <c r="O20" s="202">
        <f t="shared" si="4"/>
        <v>0</v>
      </c>
      <c r="P20" s="553"/>
      <c r="Q20" s="553"/>
      <c r="R20" s="553"/>
      <c r="S20" s="553"/>
      <c r="T20" s="553"/>
      <c r="U20" s="553"/>
      <c r="V20" s="201">
        <f t="shared" si="5"/>
        <v>0</v>
      </c>
      <c r="W20" s="200">
        <f t="shared" si="6"/>
        <v>0</v>
      </c>
      <c r="X20" s="308">
        <f t="shared" si="1"/>
        <v>0</v>
      </c>
      <c r="Y20" s="553"/>
      <c r="Z20" s="553"/>
      <c r="AA20" s="200">
        <f t="shared" si="7"/>
        <v>0</v>
      </c>
      <c r="AB20" s="308">
        <f t="shared" si="2"/>
        <v>0</v>
      </c>
      <c r="AC20" s="553"/>
      <c r="AD20" s="553"/>
      <c r="AE20" s="200">
        <f t="shared" si="8"/>
        <v>0</v>
      </c>
      <c r="AF20" s="308">
        <f t="shared" si="9"/>
        <v>0</v>
      </c>
    </row>
    <row r="21" spans="1:32" ht="12" customHeight="1" outlineLevel="2">
      <c r="B21" s="145"/>
      <c r="C21" s="134" t="s">
        <v>1291</v>
      </c>
      <c r="D21" s="553"/>
      <c r="E21" s="553"/>
      <c r="F21" s="553"/>
      <c r="G21" s="553"/>
      <c r="H21" s="198">
        <f t="shared" si="3"/>
        <v>0</v>
      </c>
      <c r="I21" s="553"/>
      <c r="J21" s="553"/>
      <c r="K21" s="553"/>
      <c r="L21" s="553"/>
      <c r="M21" s="553"/>
      <c r="N21" s="553"/>
      <c r="O21" s="202">
        <f t="shared" si="4"/>
        <v>0</v>
      </c>
      <c r="P21" s="553"/>
      <c r="Q21" s="553"/>
      <c r="R21" s="553"/>
      <c r="S21" s="553"/>
      <c r="T21" s="553"/>
      <c r="U21" s="553"/>
      <c r="V21" s="201">
        <f t="shared" si="5"/>
        <v>0</v>
      </c>
      <c r="W21" s="200">
        <f t="shared" si="6"/>
        <v>0</v>
      </c>
      <c r="X21" s="308">
        <f t="shared" si="1"/>
        <v>0</v>
      </c>
      <c r="Y21" s="553"/>
      <c r="Z21" s="553"/>
      <c r="AA21" s="200">
        <f t="shared" si="7"/>
        <v>0</v>
      </c>
      <c r="AB21" s="308">
        <f t="shared" si="2"/>
        <v>0</v>
      </c>
      <c r="AC21" s="553"/>
      <c r="AD21" s="553"/>
      <c r="AE21" s="200">
        <f t="shared" si="8"/>
        <v>0</v>
      </c>
      <c r="AF21" s="308">
        <f t="shared" si="9"/>
        <v>0</v>
      </c>
    </row>
    <row r="22" spans="1:32" ht="12" customHeight="1" outlineLevel="2">
      <c r="B22" s="145"/>
      <c r="C22" s="497" t="s">
        <v>1292</v>
      </c>
      <c r="D22" s="553"/>
      <c r="E22" s="553"/>
      <c r="F22" s="553"/>
      <c r="G22" s="553"/>
      <c r="H22" s="198">
        <f>SUM(D22:G22)</f>
        <v>0</v>
      </c>
      <c r="I22" s="553"/>
      <c r="J22" s="553"/>
      <c r="K22" s="553"/>
      <c r="L22" s="553"/>
      <c r="M22" s="553"/>
      <c r="N22" s="553"/>
      <c r="O22" s="202">
        <f>SUM(I22:N22)</f>
        <v>0</v>
      </c>
      <c r="P22" s="553"/>
      <c r="Q22" s="553"/>
      <c r="R22" s="553"/>
      <c r="S22" s="553"/>
      <c r="T22" s="553"/>
      <c r="U22" s="553"/>
      <c r="V22" s="201">
        <f>SUM(P22:U22)</f>
        <v>0</v>
      </c>
      <c r="W22" s="200">
        <f>O22+V22</f>
        <v>0</v>
      </c>
      <c r="X22" s="308">
        <f t="shared" si="1"/>
        <v>0</v>
      </c>
      <c r="Y22" s="553"/>
      <c r="Z22" s="553"/>
      <c r="AA22" s="200">
        <f t="shared" si="7"/>
        <v>0</v>
      </c>
      <c r="AB22" s="308">
        <f t="shared" si="2"/>
        <v>0</v>
      </c>
      <c r="AC22" s="553"/>
      <c r="AD22" s="553"/>
      <c r="AE22" s="200">
        <f t="shared" si="8"/>
        <v>0</v>
      </c>
      <c r="AF22" s="308">
        <f>IF(AA22=0,0,AE22/AA22-1)</f>
        <v>0</v>
      </c>
    </row>
    <row r="23" spans="1:32" ht="12" customHeight="1" outlineLevel="2">
      <c r="B23" s="145"/>
      <c r="C23" s="322" t="s">
        <v>1293</v>
      </c>
      <c r="D23" s="553"/>
      <c r="E23" s="553"/>
      <c r="F23" s="553"/>
      <c r="G23" s="553"/>
      <c r="H23" s="198">
        <f t="shared" si="3"/>
        <v>0</v>
      </c>
      <c r="I23" s="553"/>
      <c r="J23" s="553"/>
      <c r="K23" s="553"/>
      <c r="L23" s="553"/>
      <c r="M23" s="553"/>
      <c r="N23" s="553"/>
      <c r="O23" s="202">
        <f t="shared" si="4"/>
        <v>0</v>
      </c>
      <c r="P23" s="553"/>
      <c r="Q23" s="553"/>
      <c r="R23" s="553"/>
      <c r="S23" s="553"/>
      <c r="T23" s="553"/>
      <c r="U23" s="553"/>
      <c r="V23" s="201">
        <f t="shared" si="5"/>
        <v>0</v>
      </c>
      <c r="W23" s="200">
        <f t="shared" si="6"/>
        <v>0</v>
      </c>
      <c r="X23" s="308">
        <f t="shared" si="1"/>
        <v>0</v>
      </c>
      <c r="Y23" s="553"/>
      <c r="Z23" s="553"/>
      <c r="AA23" s="200">
        <f t="shared" si="7"/>
        <v>0</v>
      </c>
      <c r="AB23" s="308">
        <f t="shared" si="2"/>
        <v>0</v>
      </c>
      <c r="AC23" s="553"/>
      <c r="AD23" s="553"/>
      <c r="AE23" s="200">
        <f t="shared" si="8"/>
        <v>0</v>
      </c>
      <c r="AF23" s="308">
        <f t="shared" si="9"/>
        <v>0</v>
      </c>
    </row>
    <row r="24" spans="1:32" ht="12" customHeight="1" outlineLevel="2">
      <c r="B24" s="145"/>
      <c r="C24" s="497" t="s">
        <v>683</v>
      </c>
      <c r="D24" s="553"/>
      <c r="E24" s="553"/>
      <c r="F24" s="553"/>
      <c r="G24" s="553"/>
      <c r="H24" s="198">
        <f t="shared" si="3"/>
        <v>0</v>
      </c>
      <c r="I24" s="553"/>
      <c r="J24" s="553"/>
      <c r="K24" s="553"/>
      <c r="L24" s="553"/>
      <c r="M24" s="553"/>
      <c r="N24" s="553"/>
      <c r="O24" s="202">
        <f t="shared" si="4"/>
        <v>0</v>
      </c>
      <c r="P24" s="553"/>
      <c r="Q24" s="553"/>
      <c r="R24" s="553"/>
      <c r="S24" s="553"/>
      <c r="T24" s="553"/>
      <c r="U24" s="553"/>
      <c r="V24" s="201">
        <f t="shared" si="5"/>
        <v>0</v>
      </c>
      <c r="W24" s="200">
        <f t="shared" si="6"/>
        <v>0</v>
      </c>
      <c r="X24" s="308">
        <f t="shared" si="1"/>
        <v>0</v>
      </c>
      <c r="Y24" s="553"/>
      <c r="Z24" s="553"/>
      <c r="AA24" s="200">
        <f t="shared" si="7"/>
        <v>0</v>
      </c>
      <c r="AB24" s="308">
        <f t="shared" si="2"/>
        <v>0</v>
      </c>
      <c r="AC24" s="553"/>
      <c r="AD24" s="553"/>
      <c r="AE24" s="200">
        <f t="shared" si="8"/>
        <v>0</v>
      </c>
      <c r="AF24" s="308">
        <f t="shared" si="9"/>
        <v>0</v>
      </c>
    </row>
    <row r="25" spans="1:32" s="144" customFormat="1" ht="13.5" customHeight="1" outlineLevel="1">
      <c r="A25" s="129"/>
      <c r="B25" s="142" t="s">
        <v>957</v>
      </c>
      <c r="C25" s="498" t="s">
        <v>900</v>
      </c>
      <c r="D25" s="198">
        <f>SUM(D26:D46)</f>
        <v>0</v>
      </c>
      <c r="E25" s="198">
        <f t="shared" ref="E25:AA25" si="10">SUM(E26:E46)</f>
        <v>0</v>
      </c>
      <c r="F25" s="198">
        <f t="shared" si="10"/>
        <v>0</v>
      </c>
      <c r="G25" s="198">
        <f t="shared" si="10"/>
        <v>0</v>
      </c>
      <c r="H25" s="198">
        <f t="shared" si="10"/>
        <v>0</v>
      </c>
      <c r="I25" s="198">
        <f t="shared" si="10"/>
        <v>0</v>
      </c>
      <c r="J25" s="198">
        <f t="shared" si="10"/>
        <v>0</v>
      </c>
      <c r="K25" s="198">
        <f t="shared" si="10"/>
        <v>0</v>
      </c>
      <c r="L25" s="198">
        <f t="shared" si="10"/>
        <v>0</v>
      </c>
      <c r="M25" s="198">
        <f t="shared" si="10"/>
        <v>0</v>
      </c>
      <c r="N25" s="198">
        <f t="shared" si="10"/>
        <v>0</v>
      </c>
      <c r="O25" s="198">
        <f t="shared" si="10"/>
        <v>0</v>
      </c>
      <c r="P25" s="198">
        <f t="shared" si="10"/>
        <v>0</v>
      </c>
      <c r="Q25" s="198">
        <f t="shared" si="10"/>
        <v>0</v>
      </c>
      <c r="R25" s="198">
        <f t="shared" si="10"/>
        <v>0</v>
      </c>
      <c r="S25" s="198">
        <f t="shared" si="10"/>
        <v>0</v>
      </c>
      <c r="T25" s="198">
        <f t="shared" si="10"/>
        <v>0</v>
      </c>
      <c r="U25" s="198">
        <f t="shared" si="10"/>
        <v>0</v>
      </c>
      <c r="V25" s="198">
        <f t="shared" si="10"/>
        <v>0</v>
      </c>
      <c r="W25" s="198">
        <f t="shared" si="10"/>
        <v>0</v>
      </c>
      <c r="X25" s="199">
        <f t="shared" si="1"/>
        <v>0</v>
      </c>
      <c r="Y25" s="198">
        <f>SUM(Y26:Y46)</f>
        <v>0</v>
      </c>
      <c r="Z25" s="198">
        <f>SUM(Z26:Z46)</f>
        <v>0</v>
      </c>
      <c r="AA25" s="198">
        <f t="shared" si="10"/>
        <v>0</v>
      </c>
      <c r="AB25" s="199">
        <f t="shared" si="2"/>
        <v>0</v>
      </c>
      <c r="AC25" s="198">
        <f>SUM(AC26:AC46)</f>
        <v>0</v>
      </c>
      <c r="AD25" s="198">
        <f>SUM(AD26:AD46)</f>
        <v>0</v>
      </c>
      <c r="AE25" s="198">
        <f>SUM(AE26:AE46)</f>
        <v>0</v>
      </c>
      <c r="AF25" s="199">
        <f>IF(AA25=0,0,AE25/AA25-1)</f>
        <v>0</v>
      </c>
    </row>
    <row r="26" spans="1:32" ht="12" customHeight="1" outlineLevel="2">
      <c r="B26" s="405" t="s">
        <v>1126</v>
      </c>
      <c r="C26" s="322" t="s">
        <v>1296</v>
      </c>
      <c r="D26" s="553"/>
      <c r="E26" s="553"/>
      <c r="F26" s="553"/>
      <c r="G26" s="553"/>
      <c r="H26" s="198">
        <f t="shared" ref="H26:H46" si="11">SUM(D26:G26)</f>
        <v>0</v>
      </c>
      <c r="I26" s="553"/>
      <c r="J26" s="553"/>
      <c r="K26" s="553"/>
      <c r="L26" s="553"/>
      <c r="M26" s="553"/>
      <c r="N26" s="553"/>
      <c r="O26" s="202">
        <f t="shared" ref="O26:O46" si="12">SUM(I26:N26)</f>
        <v>0</v>
      </c>
      <c r="P26" s="553"/>
      <c r="Q26" s="553"/>
      <c r="R26" s="553"/>
      <c r="S26" s="553"/>
      <c r="T26" s="553"/>
      <c r="U26" s="553"/>
      <c r="V26" s="201">
        <f t="shared" ref="V26:V46" si="13">SUM(P26:U26)</f>
        <v>0</v>
      </c>
      <c r="W26" s="200">
        <f t="shared" ref="W26:W46" si="14">O26+V26</f>
        <v>0</v>
      </c>
      <c r="X26" s="308">
        <f t="shared" ref="X26:X46" si="15">IF(H26=0,0,W26/H26-1)</f>
        <v>0</v>
      </c>
      <c r="Y26" s="553"/>
      <c r="Z26" s="553"/>
      <c r="AA26" s="200">
        <f t="shared" ref="AA26:AA46" si="16">Y26+Z26</f>
        <v>0</v>
      </c>
      <c r="AB26" s="308">
        <f t="shared" ref="AB26:AB46" si="17">IF(W26=0,0,AA26/W26-1)</f>
        <v>0</v>
      </c>
      <c r="AC26" s="553"/>
      <c r="AD26" s="553"/>
      <c r="AE26" s="200">
        <f t="shared" ref="AE26:AE46" si="18">AC26+AD26</f>
        <v>0</v>
      </c>
      <c r="AF26" s="308">
        <f t="shared" ref="AF26:AF46" si="19">IF(AA26=0,0,AE26/AA26-1)</f>
        <v>0</v>
      </c>
    </row>
    <row r="27" spans="1:32" ht="12" customHeight="1" outlineLevel="2">
      <c r="B27" s="405" t="s">
        <v>1126</v>
      </c>
      <c r="C27" s="322" t="s">
        <v>1297</v>
      </c>
      <c r="D27" s="553"/>
      <c r="E27" s="553"/>
      <c r="F27" s="553"/>
      <c r="G27" s="553"/>
      <c r="H27" s="198">
        <f t="shared" si="11"/>
        <v>0</v>
      </c>
      <c r="I27" s="553"/>
      <c r="J27" s="553"/>
      <c r="K27" s="553"/>
      <c r="L27" s="553"/>
      <c r="M27" s="553"/>
      <c r="N27" s="553"/>
      <c r="O27" s="202">
        <f t="shared" si="12"/>
        <v>0</v>
      </c>
      <c r="P27" s="553"/>
      <c r="Q27" s="553"/>
      <c r="R27" s="553"/>
      <c r="S27" s="553"/>
      <c r="T27" s="553"/>
      <c r="U27" s="553"/>
      <c r="V27" s="201">
        <f t="shared" si="13"/>
        <v>0</v>
      </c>
      <c r="W27" s="200">
        <f t="shared" si="14"/>
        <v>0</v>
      </c>
      <c r="X27" s="308">
        <f t="shared" si="15"/>
        <v>0</v>
      </c>
      <c r="Y27" s="553"/>
      <c r="Z27" s="553"/>
      <c r="AA27" s="200">
        <f t="shared" si="16"/>
        <v>0</v>
      </c>
      <c r="AB27" s="308">
        <f t="shared" si="17"/>
        <v>0</v>
      </c>
      <c r="AC27" s="553"/>
      <c r="AD27" s="553"/>
      <c r="AE27" s="200">
        <f t="shared" si="18"/>
        <v>0</v>
      </c>
      <c r="AF27" s="308">
        <f t="shared" si="19"/>
        <v>0</v>
      </c>
    </row>
    <row r="28" spans="1:32" ht="12" customHeight="1" outlineLevel="2">
      <c r="B28" s="405" t="s">
        <v>1126</v>
      </c>
      <c r="C28" s="322" t="s">
        <v>1298</v>
      </c>
      <c r="D28" s="553"/>
      <c r="E28" s="553"/>
      <c r="F28" s="553"/>
      <c r="G28" s="553"/>
      <c r="H28" s="198">
        <f t="shared" si="11"/>
        <v>0</v>
      </c>
      <c r="I28" s="553"/>
      <c r="J28" s="553"/>
      <c r="K28" s="553"/>
      <c r="L28" s="553"/>
      <c r="M28" s="553"/>
      <c r="N28" s="553"/>
      <c r="O28" s="202">
        <f t="shared" si="12"/>
        <v>0</v>
      </c>
      <c r="P28" s="553"/>
      <c r="Q28" s="553"/>
      <c r="R28" s="553"/>
      <c r="S28" s="553"/>
      <c r="T28" s="553"/>
      <c r="U28" s="553"/>
      <c r="V28" s="201">
        <f t="shared" si="13"/>
        <v>0</v>
      </c>
      <c r="W28" s="200">
        <f t="shared" si="14"/>
        <v>0</v>
      </c>
      <c r="X28" s="308">
        <f t="shared" si="15"/>
        <v>0</v>
      </c>
      <c r="Y28" s="553"/>
      <c r="Z28" s="553"/>
      <c r="AA28" s="200">
        <f t="shared" si="16"/>
        <v>0</v>
      </c>
      <c r="AB28" s="308">
        <f t="shared" si="17"/>
        <v>0</v>
      </c>
      <c r="AC28" s="553"/>
      <c r="AD28" s="553"/>
      <c r="AE28" s="200">
        <f t="shared" si="18"/>
        <v>0</v>
      </c>
      <c r="AF28" s="308">
        <f t="shared" si="19"/>
        <v>0</v>
      </c>
    </row>
    <row r="29" spans="1:32" ht="12" customHeight="1" outlineLevel="2">
      <c r="B29" s="406"/>
      <c r="C29" s="322" t="s">
        <v>1299</v>
      </c>
      <c r="D29" s="553"/>
      <c r="E29" s="553"/>
      <c r="F29" s="553"/>
      <c r="G29" s="553"/>
      <c r="H29" s="198">
        <f t="shared" si="11"/>
        <v>0</v>
      </c>
      <c r="I29" s="553"/>
      <c r="J29" s="553"/>
      <c r="K29" s="553"/>
      <c r="L29" s="553"/>
      <c r="M29" s="553"/>
      <c r="N29" s="553"/>
      <c r="O29" s="202">
        <f t="shared" si="12"/>
        <v>0</v>
      </c>
      <c r="P29" s="553"/>
      <c r="Q29" s="553"/>
      <c r="R29" s="553"/>
      <c r="S29" s="553"/>
      <c r="T29" s="553"/>
      <c r="U29" s="553"/>
      <c r="V29" s="201">
        <f t="shared" si="13"/>
        <v>0</v>
      </c>
      <c r="W29" s="200">
        <f t="shared" si="14"/>
        <v>0</v>
      </c>
      <c r="X29" s="308">
        <f t="shared" si="15"/>
        <v>0</v>
      </c>
      <c r="Y29" s="553"/>
      <c r="Z29" s="553"/>
      <c r="AA29" s="200">
        <f t="shared" si="16"/>
        <v>0</v>
      </c>
      <c r="AB29" s="308">
        <f t="shared" si="17"/>
        <v>0</v>
      </c>
      <c r="AC29" s="553"/>
      <c r="AD29" s="553"/>
      <c r="AE29" s="200">
        <f t="shared" si="18"/>
        <v>0</v>
      </c>
      <c r="AF29" s="308">
        <f t="shared" si="19"/>
        <v>0</v>
      </c>
    </row>
    <row r="30" spans="1:32" ht="12" customHeight="1" outlineLevel="2">
      <c r="B30" s="406"/>
      <c r="C30" s="322" t="s">
        <v>1300</v>
      </c>
      <c r="D30" s="553"/>
      <c r="E30" s="553"/>
      <c r="F30" s="553"/>
      <c r="G30" s="553"/>
      <c r="H30" s="198">
        <f t="shared" si="11"/>
        <v>0</v>
      </c>
      <c r="I30" s="553"/>
      <c r="J30" s="553"/>
      <c r="K30" s="553"/>
      <c r="L30" s="553"/>
      <c r="M30" s="553"/>
      <c r="N30" s="553"/>
      <c r="O30" s="202">
        <f t="shared" si="12"/>
        <v>0</v>
      </c>
      <c r="P30" s="553"/>
      <c r="Q30" s="553"/>
      <c r="R30" s="553"/>
      <c r="S30" s="553"/>
      <c r="T30" s="553"/>
      <c r="U30" s="553"/>
      <c r="V30" s="201">
        <f t="shared" si="13"/>
        <v>0</v>
      </c>
      <c r="W30" s="200">
        <f t="shared" si="14"/>
        <v>0</v>
      </c>
      <c r="X30" s="308">
        <f t="shared" si="15"/>
        <v>0</v>
      </c>
      <c r="Y30" s="553"/>
      <c r="Z30" s="553"/>
      <c r="AA30" s="200">
        <f t="shared" si="16"/>
        <v>0</v>
      </c>
      <c r="AB30" s="308">
        <f t="shared" si="17"/>
        <v>0</v>
      </c>
      <c r="AC30" s="553"/>
      <c r="AD30" s="553"/>
      <c r="AE30" s="200">
        <f t="shared" si="18"/>
        <v>0</v>
      </c>
      <c r="AF30" s="308">
        <f t="shared" si="19"/>
        <v>0</v>
      </c>
    </row>
    <row r="31" spans="1:32" ht="12" customHeight="1" outlineLevel="2">
      <c r="B31" s="406"/>
      <c r="C31" s="322" t="s">
        <v>1301</v>
      </c>
      <c r="D31" s="553"/>
      <c r="E31" s="553"/>
      <c r="F31" s="553"/>
      <c r="G31" s="553"/>
      <c r="H31" s="198">
        <f t="shared" si="11"/>
        <v>0</v>
      </c>
      <c r="I31" s="553"/>
      <c r="J31" s="553"/>
      <c r="K31" s="553"/>
      <c r="L31" s="553"/>
      <c r="M31" s="553"/>
      <c r="N31" s="553"/>
      <c r="O31" s="202">
        <f t="shared" si="12"/>
        <v>0</v>
      </c>
      <c r="P31" s="553"/>
      <c r="Q31" s="553"/>
      <c r="R31" s="553"/>
      <c r="S31" s="553"/>
      <c r="T31" s="553"/>
      <c r="U31" s="553"/>
      <c r="V31" s="201">
        <f t="shared" si="13"/>
        <v>0</v>
      </c>
      <c r="W31" s="200">
        <f t="shared" si="14"/>
        <v>0</v>
      </c>
      <c r="X31" s="308">
        <f t="shared" si="15"/>
        <v>0</v>
      </c>
      <c r="Y31" s="553"/>
      <c r="Z31" s="553"/>
      <c r="AA31" s="200">
        <f t="shared" si="16"/>
        <v>0</v>
      </c>
      <c r="AB31" s="308">
        <f t="shared" si="17"/>
        <v>0</v>
      </c>
      <c r="AC31" s="553"/>
      <c r="AD31" s="553"/>
      <c r="AE31" s="200">
        <f t="shared" si="18"/>
        <v>0</v>
      </c>
      <c r="AF31" s="308">
        <f t="shared" si="19"/>
        <v>0</v>
      </c>
    </row>
    <row r="32" spans="1:32" ht="12" customHeight="1" outlineLevel="2">
      <c r="B32" s="405" t="s">
        <v>1126</v>
      </c>
      <c r="C32" s="322" t="s">
        <v>1302</v>
      </c>
      <c r="D32" s="553"/>
      <c r="E32" s="553"/>
      <c r="F32" s="553"/>
      <c r="G32" s="553"/>
      <c r="H32" s="198">
        <f t="shared" si="11"/>
        <v>0</v>
      </c>
      <c r="I32" s="553"/>
      <c r="J32" s="553"/>
      <c r="K32" s="553"/>
      <c r="L32" s="553"/>
      <c r="M32" s="553"/>
      <c r="N32" s="553"/>
      <c r="O32" s="202">
        <f t="shared" si="12"/>
        <v>0</v>
      </c>
      <c r="P32" s="553"/>
      <c r="Q32" s="553"/>
      <c r="R32" s="553"/>
      <c r="S32" s="553"/>
      <c r="T32" s="553"/>
      <c r="U32" s="553"/>
      <c r="V32" s="201">
        <f t="shared" si="13"/>
        <v>0</v>
      </c>
      <c r="W32" s="200">
        <f t="shared" si="14"/>
        <v>0</v>
      </c>
      <c r="X32" s="308">
        <f t="shared" si="15"/>
        <v>0</v>
      </c>
      <c r="Y32" s="553"/>
      <c r="Z32" s="553"/>
      <c r="AA32" s="200">
        <f t="shared" si="16"/>
        <v>0</v>
      </c>
      <c r="AB32" s="308">
        <f t="shared" si="17"/>
        <v>0</v>
      </c>
      <c r="AC32" s="553"/>
      <c r="AD32" s="553"/>
      <c r="AE32" s="200">
        <f t="shared" si="18"/>
        <v>0</v>
      </c>
      <c r="AF32" s="308">
        <f t="shared" si="19"/>
        <v>0</v>
      </c>
    </row>
    <row r="33" spans="1:32" ht="12" customHeight="1" outlineLevel="2">
      <c r="B33" s="406"/>
      <c r="C33" s="322" t="s">
        <v>1303</v>
      </c>
      <c r="D33" s="553"/>
      <c r="E33" s="553"/>
      <c r="F33" s="553"/>
      <c r="G33" s="553"/>
      <c r="H33" s="198">
        <f t="shared" si="11"/>
        <v>0</v>
      </c>
      <c r="I33" s="553"/>
      <c r="J33" s="553"/>
      <c r="K33" s="553"/>
      <c r="L33" s="553"/>
      <c r="M33" s="553"/>
      <c r="N33" s="553"/>
      <c r="O33" s="202">
        <f t="shared" si="12"/>
        <v>0</v>
      </c>
      <c r="P33" s="553"/>
      <c r="Q33" s="553"/>
      <c r="R33" s="553"/>
      <c r="S33" s="553"/>
      <c r="T33" s="553"/>
      <c r="U33" s="553"/>
      <c r="V33" s="201">
        <f t="shared" si="13"/>
        <v>0</v>
      </c>
      <c r="W33" s="200">
        <f t="shared" si="14"/>
        <v>0</v>
      </c>
      <c r="X33" s="308">
        <f t="shared" si="15"/>
        <v>0</v>
      </c>
      <c r="Y33" s="553"/>
      <c r="Z33" s="553"/>
      <c r="AA33" s="200">
        <f t="shared" si="16"/>
        <v>0</v>
      </c>
      <c r="AB33" s="308">
        <f t="shared" si="17"/>
        <v>0</v>
      </c>
      <c r="AC33" s="553"/>
      <c r="AD33" s="553"/>
      <c r="AE33" s="200">
        <f t="shared" si="18"/>
        <v>0</v>
      </c>
      <c r="AF33" s="308">
        <f t="shared" si="19"/>
        <v>0</v>
      </c>
    </row>
    <row r="34" spans="1:32" ht="12" customHeight="1" outlineLevel="2">
      <c r="B34" s="405" t="s">
        <v>1126</v>
      </c>
      <c r="C34" s="322" t="s">
        <v>1304</v>
      </c>
      <c r="D34" s="553"/>
      <c r="E34" s="553"/>
      <c r="F34" s="553"/>
      <c r="G34" s="553"/>
      <c r="H34" s="198">
        <f t="shared" si="11"/>
        <v>0</v>
      </c>
      <c r="I34" s="553"/>
      <c r="J34" s="553"/>
      <c r="K34" s="553"/>
      <c r="L34" s="553"/>
      <c r="M34" s="553"/>
      <c r="N34" s="553"/>
      <c r="O34" s="202">
        <f t="shared" si="12"/>
        <v>0</v>
      </c>
      <c r="P34" s="553"/>
      <c r="Q34" s="553"/>
      <c r="R34" s="553"/>
      <c r="S34" s="553"/>
      <c r="T34" s="553"/>
      <c r="U34" s="553"/>
      <c r="V34" s="201">
        <f t="shared" si="13"/>
        <v>0</v>
      </c>
      <c r="W34" s="200">
        <f t="shared" si="14"/>
        <v>0</v>
      </c>
      <c r="X34" s="308">
        <f t="shared" si="15"/>
        <v>0</v>
      </c>
      <c r="Y34" s="553"/>
      <c r="Z34" s="553"/>
      <c r="AA34" s="200">
        <f t="shared" si="16"/>
        <v>0</v>
      </c>
      <c r="AB34" s="308">
        <f t="shared" si="17"/>
        <v>0</v>
      </c>
      <c r="AC34" s="553"/>
      <c r="AD34" s="553"/>
      <c r="AE34" s="200">
        <f t="shared" si="18"/>
        <v>0</v>
      </c>
      <c r="AF34" s="308">
        <f t="shared" si="19"/>
        <v>0</v>
      </c>
    </row>
    <row r="35" spans="1:32" ht="12" customHeight="1" outlineLevel="2">
      <c r="B35" s="405" t="s">
        <v>1126</v>
      </c>
      <c r="C35" s="322" t="s">
        <v>1305</v>
      </c>
      <c r="D35" s="553"/>
      <c r="E35" s="553"/>
      <c r="F35" s="553"/>
      <c r="G35" s="553"/>
      <c r="H35" s="198">
        <f t="shared" si="11"/>
        <v>0</v>
      </c>
      <c r="I35" s="553"/>
      <c r="J35" s="553"/>
      <c r="K35" s="553"/>
      <c r="L35" s="553"/>
      <c r="M35" s="553"/>
      <c r="N35" s="553"/>
      <c r="O35" s="202">
        <f t="shared" si="12"/>
        <v>0</v>
      </c>
      <c r="P35" s="553"/>
      <c r="Q35" s="553"/>
      <c r="R35" s="553"/>
      <c r="S35" s="553"/>
      <c r="T35" s="553"/>
      <c r="U35" s="553"/>
      <c r="V35" s="201">
        <f t="shared" si="13"/>
        <v>0</v>
      </c>
      <c r="W35" s="200">
        <f t="shared" si="14"/>
        <v>0</v>
      </c>
      <c r="X35" s="308">
        <f t="shared" si="15"/>
        <v>0</v>
      </c>
      <c r="Y35" s="553"/>
      <c r="Z35" s="553"/>
      <c r="AA35" s="200">
        <f t="shared" si="16"/>
        <v>0</v>
      </c>
      <c r="AB35" s="308">
        <f t="shared" si="17"/>
        <v>0</v>
      </c>
      <c r="AC35" s="553"/>
      <c r="AD35" s="553"/>
      <c r="AE35" s="200">
        <f t="shared" si="18"/>
        <v>0</v>
      </c>
      <c r="AF35" s="308">
        <f t="shared" si="19"/>
        <v>0</v>
      </c>
    </row>
    <row r="36" spans="1:32" ht="12" customHeight="1" outlineLevel="2">
      <c r="B36" s="405" t="s">
        <v>1126</v>
      </c>
      <c r="C36" s="322" t="s">
        <v>1306</v>
      </c>
      <c r="D36" s="553"/>
      <c r="E36" s="553"/>
      <c r="F36" s="553"/>
      <c r="G36" s="553"/>
      <c r="H36" s="198">
        <f t="shared" si="11"/>
        <v>0</v>
      </c>
      <c r="I36" s="553"/>
      <c r="J36" s="553"/>
      <c r="K36" s="553"/>
      <c r="L36" s="553"/>
      <c r="M36" s="553"/>
      <c r="N36" s="553"/>
      <c r="O36" s="202">
        <f t="shared" si="12"/>
        <v>0</v>
      </c>
      <c r="P36" s="553"/>
      <c r="Q36" s="553"/>
      <c r="R36" s="553"/>
      <c r="S36" s="553"/>
      <c r="T36" s="553"/>
      <c r="U36" s="553"/>
      <c r="V36" s="201">
        <f t="shared" si="13"/>
        <v>0</v>
      </c>
      <c r="W36" s="200">
        <f t="shared" si="14"/>
        <v>0</v>
      </c>
      <c r="X36" s="308">
        <f t="shared" si="15"/>
        <v>0</v>
      </c>
      <c r="Y36" s="553"/>
      <c r="Z36" s="553"/>
      <c r="AA36" s="200">
        <f t="shared" si="16"/>
        <v>0</v>
      </c>
      <c r="AB36" s="308">
        <f t="shared" si="17"/>
        <v>0</v>
      </c>
      <c r="AC36" s="553"/>
      <c r="AD36" s="553"/>
      <c r="AE36" s="200">
        <f t="shared" si="18"/>
        <v>0</v>
      </c>
      <c r="AF36" s="308">
        <f t="shared" si="19"/>
        <v>0</v>
      </c>
    </row>
    <row r="37" spans="1:32" ht="12" customHeight="1" outlineLevel="2">
      <c r="B37" s="406"/>
      <c r="C37" s="322" t="s">
        <v>1307</v>
      </c>
      <c r="D37" s="553"/>
      <c r="E37" s="553"/>
      <c r="F37" s="553"/>
      <c r="G37" s="553"/>
      <c r="H37" s="198">
        <f t="shared" si="11"/>
        <v>0</v>
      </c>
      <c r="I37" s="553"/>
      <c r="J37" s="553"/>
      <c r="K37" s="553"/>
      <c r="L37" s="553"/>
      <c r="M37" s="553"/>
      <c r="N37" s="553"/>
      <c r="O37" s="202">
        <f t="shared" si="12"/>
        <v>0</v>
      </c>
      <c r="P37" s="553"/>
      <c r="Q37" s="553"/>
      <c r="R37" s="553"/>
      <c r="S37" s="553"/>
      <c r="T37" s="553"/>
      <c r="U37" s="553"/>
      <c r="V37" s="201">
        <f t="shared" si="13"/>
        <v>0</v>
      </c>
      <c r="W37" s="200">
        <f t="shared" si="14"/>
        <v>0</v>
      </c>
      <c r="X37" s="308">
        <f t="shared" si="15"/>
        <v>0</v>
      </c>
      <c r="Y37" s="553"/>
      <c r="Z37" s="553"/>
      <c r="AA37" s="200">
        <f t="shared" si="16"/>
        <v>0</v>
      </c>
      <c r="AB37" s="308">
        <f t="shared" si="17"/>
        <v>0</v>
      </c>
      <c r="AC37" s="553"/>
      <c r="AD37" s="553"/>
      <c r="AE37" s="200">
        <f t="shared" si="18"/>
        <v>0</v>
      </c>
      <c r="AF37" s="308">
        <f t="shared" si="19"/>
        <v>0</v>
      </c>
    </row>
    <row r="38" spans="1:32" ht="12" customHeight="1" outlineLevel="2">
      <c r="B38" s="405" t="s">
        <v>1126</v>
      </c>
      <c r="C38" s="322" t="s">
        <v>1308</v>
      </c>
      <c r="D38" s="553"/>
      <c r="E38" s="553"/>
      <c r="F38" s="553"/>
      <c r="G38" s="553"/>
      <c r="H38" s="198">
        <f t="shared" si="11"/>
        <v>0</v>
      </c>
      <c r="I38" s="553"/>
      <c r="J38" s="553"/>
      <c r="K38" s="553"/>
      <c r="L38" s="553"/>
      <c r="M38" s="553"/>
      <c r="N38" s="553"/>
      <c r="O38" s="202">
        <f t="shared" si="12"/>
        <v>0</v>
      </c>
      <c r="P38" s="553"/>
      <c r="Q38" s="553"/>
      <c r="R38" s="553"/>
      <c r="S38" s="553"/>
      <c r="T38" s="553"/>
      <c r="U38" s="553"/>
      <c r="V38" s="201">
        <f t="shared" si="13"/>
        <v>0</v>
      </c>
      <c r="W38" s="200">
        <f t="shared" si="14"/>
        <v>0</v>
      </c>
      <c r="X38" s="308">
        <f t="shared" si="15"/>
        <v>0</v>
      </c>
      <c r="Y38" s="553"/>
      <c r="Z38" s="553"/>
      <c r="AA38" s="200">
        <f t="shared" si="16"/>
        <v>0</v>
      </c>
      <c r="AB38" s="308">
        <f t="shared" si="17"/>
        <v>0</v>
      </c>
      <c r="AC38" s="553"/>
      <c r="AD38" s="553"/>
      <c r="AE38" s="200">
        <f t="shared" si="18"/>
        <v>0</v>
      </c>
      <c r="AF38" s="308">
        <f t="shared" si="19"/>
        <v>0</v>
      </c>
    </row>
    <row r="39" spans="1:32" ht="12" customHeight="1" outlineLevel="2">
      <c r="B39" s="405" t="s">
        <v>1126</v>
      </c>
      <c r="C39" s="322" t="s">
        <v>1309</v>
      </c>
      <c r="D39" s="553"/>
      <c r="E39" s="553"/>
      <c r="F39" s="553"/>
      <c r="G39" s="553"/>
      <c r="H39" s="198">
        <f t="shared" si="11"/>
        <v>0</v>
      </c>
      <c r="I39" s="553"/>
      <c r="J39" s="553"/>
      <c r="K39" s="553"/>
      <c r="L39" s="553"/>
      <c r="M39" s="553"/>
      <c r="N39" s="553"/>
      <c r="O39" s="202">
        <f t="shared" si="12"/>
        <v>0</v>
      </c>
      <c r="P39" s="553"/>
      <c r="Q39" s="553"/>
      <c r="R39" s="553"/>
      <c r="S39" s="553"/>
      <c r="T39" s="553"/>
      <c r="U39" s="553"/>
      <c r="V39" s="201">
        <f t="shared" si="13"/>
        <v>0</v>
      </c>
      <c r="W39" s="200">
        <f t="shared" si="14"/>
        <v>0</v>
      </c>
      <c r="X39" s="308">
        <f t="shared" si="15"/>
        <v>0</v>
      </c>
      <c r="Y39" s="553"/>
      <c r="Z39" s="553"/>
      <c r="AA39" s="200">
        <f t="shared" si="16"/>
        <v>0</v>
      </c>
      <c r="AB39" s="308">
        <f t="shared" si="17"/>
        <v>0</v>
      </c>
      <c r="AC39" s="553"/>
      <c r="AD39" s="553"/>
      <c r="AE39" s="200">
        <f t="shared" si="18"/>
        <v>0</v>
      </c>
      <c r="AF39" s="308">
        <f t="shared" si="19"/>
        <v>0</v>
      </c>
    </row>
    <row r="40" spans="1:32" ht="12" customHeight="1" outlineLevel="2">
      <c r="B40" s="145"/>
      <c r="C40" s="322" t="s">
        <v>1310</v>
      </c>
      <c r="D40" s="553"/>
      <c r="E40" s="553"/>
      <c r="F40" s="553"/>
      <c r="G40" s="553"/>
      <c r="H40" s="198">
        <f t="shared" si="11"/>
        <v>0</v>
      </c>
      <c r="I40" s="553"/>
      <c r="J40" s="553"/>
      <c r="K40" s="553"/>
      <c r="L40" s="553"/>
      <c r="M40" s="553"/>
      <c r="N40" s="553"/>
      <c r="O40" s="202">
        <f t="shared" si="12"/>
        <v>0</v>
      </c>
      <c r="P40" s="553"/>
      <c r="Q40" s="553"/>
      <c r="R40" s="553"/>
      <c r="S40" s="553"/>
      <c r="T40" s="553"/>
      <c r="U40" s="553"/>
      <c r="V40" s="201">
        <f t="shared" si="13"/>
        <v>0</v>
      </c>
      <c r="W40" s="200">
        <f t="shared" si="14"/>
        <v>0</v>
      </c>
      <c r="X40" s="308">
        <f t="shared" si="15"/>
        <v>0</v>
      </c>
      <c r="Y40" s="553"/>
      <c r="Z40" s="553"/>
      <c r="AA40" s="200">
        <f t="shared" si="16"/>
        <v>0</v>
      </c>
      <c r="AB40" s="308">
        <f t="shared" si="17"/>
        <v>0</v>
      </c>
      <c r="AC40" s="553"/>
      <c r="AD40" s="553"/>
      <c r="AE40" s="200">
        <f t="shared" si="18"/>
        <v>0</v>
      </c>
      <c r="AF40" s="308">
        <f t="shared" si="19"/>
        <v>0</v>
      </c>
    </row>
    <row r="41" spans="1:32" ht="12" customHeight="1" outlineLevel="2">
      <c r="B41" s="145"/>
      <c r="C41" s="322" t="s">
        <v>1311</v>
      </c>
      <c r="D41" s="553"/>
      <c r="E41" s="553"/>
      <c r="F41" s="553"/>
      <c r="G41" s="553"/>
      <c r="H41" s="198">
        <f t="shared" si="11"/>
        <v>0</v>
      </c>
      <c r="I41" s="553"/>
      <c r="J41" s="553"/>
      <c r="K41" s="553"/>
      <c r="L41" s="553"/>
      <c r="M41" s="553"/>
      <c r="N41" s="553"/>
      <c r="O41" s="202">
        <f t="shared" si="12"/>
        <v>0</v>
      </c>
      <c r="P41" s="553"/>
      <c r="Q41" s="553"/>
      <c r="R41" s="553"/>
      <c r="S41" s="553"/>
      <c r="T41" s="553"/>
      <c r="U41" s="553"/>
      <c r="V41" s="201">
        <f t="shared" si="13"/>
        <v>0</v>
      </c>
      <c r="W41" s="200">
        <f t="shared" si="14"/>
        <v>0</v>
      </c>
      <c r="X41" s="308">
        <f t="shared" si="15"/>
        <v>0</v>
      </c>
      <c r="Y41" s="553"/>
      <c r="Z41" s="553"/>
      <c r="AA41" s="200">
        <f t="shared" si="16"/>
        <v>0</v>
      </c>
      <c r="AB41" s="308">
        <f t="shared" si="17"/>
        <v>0</v>
      </c>
      <c r="AC41" s="553"/>
      <c r="AD41" s="553"/>
      <c r="AE41" s="200">
        <f t="shared" si="18"/>
        <v>0</v>
      </c>
      <c r="AF41" s="308">
        <f t="shared" si="19"/>
        <v>0</v>
      </c>
    </row>
    <row r="42" spans="1:32" ht="12" customHeight="1" outlineLevel="2">
      <c r="B42" s="145"/>
      <c r="C42" s="322" t="s">
        <v>1312</v>
      </c>
      <c r="D42" s="553"/>
      <c r="E42" s="553"/>
      <c r="F42" s="553"/>
      <c r="G42" s="553"/>
      <c r="H42" s="198">
        <f t="shared" si="11"/>
        <v>0</v>
      </c>
      <c r="I42" s="553"/>
      <c r="J42" s="553"/>
      <c r="K42" s="553"/>
      <c r="L42" s="553"/>
      <c r="M42" s="553"/>
      <c r="N42" s="553"/>
      <c r="O42" s="202">
        <f t="shared" si="12"/>
        <v>0</v>
      </c>
      <c r="P42" s="553"/>
      <c r="Q42" s="553"/>
      <c r="R42" s="553"/>
      <c r="S42" s="553"/>
      <c r="T42" s="553"/>
      <c r="U42" s="553"/>
      <c r="V42" s="201">
        <f t="shared" si="13"/>
        <v>0</v>
      </c>
      <c r="W42" s="200">
        <f t="shared" si="14"/>
        <v>0</v>
      </c>
      <c r="X42" s="308">
        <f t="shared" si="15"/>
        <v>0</v>
      </c>
      <c r="Y42" s="553"/>
      <c r="Z42" s="553"/>
      <c r="AA42" s="200">
        <f t="shared" si="16"/>
        <v>0</v>
      </c>
      <c r="AB42" s="308">
        <f t="shared" si="17"/>
        <v>0</v>
      </c>
      <c r="AC42" s="553"/>
      <c r="AD42" s="553"/>
      <c r="AE42" s="200">
        <f t="shared" si="18"/>
        <v>0</v>
      </c>
      <c r="AF42" s="308">
        <f t="shared" si="19"/>
        <v>0</v>
      </c>
    </row>
    <row r="43" spans="1:32" ht="12" customHeight="1" outlineLevel="2">
      <c r="B43" s="145"/>
      <c r="C43" s="322" t="s">
        <v>1313</v>
      </c>
      <c r="D43" s="553"/>
      <c r="E43" s="553"/>
      <c r="F43" s="553"/>
      <c r="G43" s="553"/>
      <c r="H43" s="198">
        <f t="shared" si="11"/>
        <v>0</v>
      </c>
      <c r="I43" s="553"/>
      <c r="J43" s="553"/>
      <c r="K43" s="553"/>
      <c r="L43" s="553"/>
      <c r="M43" s="553"/>
      <c r="N43" s="553"/>
      <c r="O43" s="202">
        <f t="shared" si="12"/>
        <v>0</v>
      </c>
      <c r="P43" s="553"/>
      <c r="Q43" s="553"/>
      <c r="R43" s="553"/>
      <c r="S43" s="553"/>
      <c r="T43" s="553"/>
      <c r="U43" s="553"/>
      <c r="V43" s="201">
        <f t="shared" si="13"/>
        <v>0</v>
      </c>
      <c r="W43" s="200">
        <f t="shared" si="14"/>
        <v>0</v>
      </c>
      <c r="X43" s="308">
        <f t="shared" si="15"/>
        <v>0</v>
      </c>
      <c r="Y43" s="553"/>
      <c r="Z43" s="553"/>
      <c r="AA43" s="200">
        <f t="shared" si="16"/>
        <v>0</v>
      </c>
      <c r="AB43" s="308">
        <f t="shared" si="17"/>
        <v>0</v>
      </c>
      <c r="AC43" s="553"/>
      <c r="AD43" s="553"/>
      <c r="AE43" s="200">
        <f t="shared" si="18"/>
        <v>0</v>
      </c>
      <c r="AF43" s="308">
        <f t="shared" si="19"/>
        <v>0</v>
      </c>
    </row>
    <row r="44" spans="1:32" ht="12" customHeight="1" outlineLevel="2">
      <c r="B44" s="145"/>
      <c r="C44" s="322" t="s">
        <v>1314</v>
      </c>
      <c r="D44" s="553"/>
      <c r="E44" s="553"/>
      <c r="F44" s="553"/>
      <c r="G44" s="553"/>
      <c r="H44" s="198">
        <f t="shared" si="11"/>
        <v>0</v>
      </c>
      <c r="I44" s="553"/>
      <c r="J44" s="553"/>
      <c r="K44" s="553"/>
      <c r="L44" s="553"/>
      <c r="M44" s="553"/>
      <c r="N44" s="553"/>
      <c r="O44" s="202">
        <f t="shared" si="12"/>
        <v>0</v>
      </c>
      <c r="P44" s="553"/>
      <c r="Q44" s="553"/>
      <c r="R44" s="553"/>
      <c r="S44" s="553"/>
      <c r="T44" s="553"/>
      <c r="U44" s="553"/>
      <c r="V44" s="201">
        <f t="shared" si="13"/>
        <v>0</v>
      </c>
      <c r="W44" s="200">
        <f t="shared" si="14"/>
        <v>0</v>
      </c>
      <c r="X44" s="308">
        <f t="shared" si="15"/>
        <v>0</v>
      </c>
      <c r="Y44" s="553"/>
      <c r="Z44" s="553"/>
      <c r="AA44" s="200">
        <f t="shared" si="16"/>
        <v>0</v>
      </c>
      <c r="AB44" s="308">
        <f t="shared" si="17"/>
        <v>0</v>
      </c>
      <c r="AC44" s="553"/>
      <c r="AD44" s="553"/>
      <c r="AE44" s="200">
        <f t="shared" si="18"/>
        <v>0</v>
      </c>
      <c r="AF44" s="308">
        <f t="shared" si="19"/>
        <v>0</v>
      </c>
    </row>
    <row r="45" spans="1:32" ht="12" customHeight="1" outlineLevel="2">
      <c r="B45" s="145"/>
      <c r="C45" s="146" t="s">
        <v>1315</v>
      </c>
      <c r="D45" s="553"/>
      <c r="E45" s="553"/>
      <c r="F45" s="553"/>
      <c r="G45" s="553"/>
      <c r="H45" s="198">
        <f t="shared" si="11"/>
        <v>0</v>
      </c>
      <c r="I45" s="553"/>
      <c r="J45" s="553"/>
      <c r="K45" s="553"/>
      <c r="L45" s="553"/>
      <c r="M45" s="553"/>
      <c r="N45" s="553"/>
      <c r="O45" s="202">
        <f t="shared" si="12"/>
        <v>0</v>
      </c>
      <c r="P45" s="553"/>
      <c r="Q45" s="553"/>
      <c r="R45" s="553"/>
      <c r="S45" s="553"/>
      <c r="T45" s="553"/>
      <c r="U45" s="553"/>
      <c r="V45" s="201">
        <f t="shared" si="13"/>
        <v>0</v>
      </c>
      <c r="W45" s="200">
        <f t="shared" si="14"/>
        <v>0</v>
      </c>
      <c r="X45" s="308">
        <f t="shared" si="15"/>
        <v>0</v>
      </c>
      <c r="Y45" s="553"/>
      <c r="Z45" s="553"/>
      <c r="AA45" s="200">
        <f t="shared" si="16"/>
        <v>0</v>
      </c>
      <c r="AB45" s="308">
        <f t="shared" si="17"/>
        <v>0</v>
      </c>
      <c r="AC45" s="553"/>
      <c r="AD45" s="553"/>
      <c r="AE45" s="200">
        <f t="shared" si="18"/>
        <v>0</v>
      </c>
      <c r="AF45" s="308">
        <f t="shared" si="19"/>
        <v>0</v>
      </c>
    </row>
    <row r="46" spans="1:32" ht="12" customHeight="1" outlineLevel="2">
      <c r="B46" s="145"/>
      <c r="C46" s="146" t="s">
        <v>906</v>
      </c>
      <c r="D46" s="553"/>
      <c r="E46" s="553"/>
      <c r="F46" s="553"/>
      <c r="G46" s="553"/>
      <c r="H46" s="198">
        <f t="shared" si="11"/>
        <v>0</v>
      </c>
      <c r="I46" s="553"/>
      <c r="J46" s="553"/>
      <c r="K46" s="553"/>
      <c r="L46" s="553"/>
      <c r="M46" s="553"/>
      <c r="N46" s="553"/>
      <c r="O46" s="202">
        <f t="shared" si="12"/>
        <v>0</v>
      </c>
      <c r="P46" s="553"/>
      <c r="Q46" s="553"/>
      <c r="R46" s="553"/>
      <c r="S46" s="553"/>
      <c r="T46" s="553"/>
      <c r="U46" s="553"/>
      <c r="V46" s="201">
        <f t="shared" si="13"/>
        <v>0</v>
      </c>
      <c r="W46" s="200">
        <f t="shared" si="14"/>
        <v>0</v>
      </c>
      <c r="X46" s="308">
        <f t="shared" si="15"/>
        <v>0</v>
      </c>
      <c r="Y46" s="553"/>
      <c r="Z46" s="553"/>
      <c r="AA46" s="200">
        <f t="shared" si="16"/>
        <v>0</v>
      </c>
      <c r="AB46" s="308">
        <f t="shared" si="17"/>
        <v>0</v>
      </c>
      <c r="AC46" s="553"/>
      <c r="AD46" s="553"/>
      <c r="AE46" s="200">
        <f t="shared" si="18"/>
        <v>0</v>
      </c>
      <c r="AF46" s="308">
        <f t="shared" si="19"/>
        <v>0</v>
      </c>
    </row>
    <row r="47" spans="1:32" s="144" customFormat="1" ht="13.5" customHeight="1" outlineLevel="1">
      <c r="A47" s="129"/>
      <c r="B47" s="142" t="s">
        <v>987</v>
      </c>
      <c r="C47" s="143" t="s">
        <v>1317</v>
      </c>
      <c r="D47" s="198">
        <f>SUM(D48:D50)</f>
        <v>0</v>
      </c>
      <c r="E47" s="198">
        <f t="shared" ref="E47:AA47" si="20">SUM(E48:E50)</f>
        <v>0</v>
      </c>
      <c r="F47" s="198">
        <f t="shared" si="20"/>
        <v>0</v>
      </c>
      <c r="G47" s="198">
        <f t="shared" si="20"/>
        <v>0</v>
      </c>
      <c r="H47" s="198">
        <f t="shared" si="20"/>
        <v>0</v>
      </c>
      <c r="I47" s="198">
        <f t="shared" si="20"/>
        <v>0</v>
      </c>
      <c r="J47" s="198">
        <f t="shared" si="20"/>
        <v>0</v>
      </c>
      <c r="K47" s="198">
        <f t="shared" si="20"/>
        <v>0</v>
      </c>
      <c r="L47" s="198">
        <f t="shared" si="20"/>
        <v>0</v>
      </c>
      <c r="M47" s="198">
        <f t="shared" si="20"/>
        <v>0</v>
      </c>
      <c r="N47" s="198">
        <f t="shared" si="20"/>
        <v>0</v>
      </c>
      <c r="O47" s="198">
        <f t="shared" si="20"/>
        <v>0</v>
      </c>
      <c r="P47" s="198">
        <f t="shared" si="20"/>
        <v>0</v>
      </c>
      <c r="Q47" s="198">
        <f t="shared" si="20"/>
        <v>0</v>
      </c>
      <c r="R47" s="198">
        <f t="shared" si="20"/>
        <v>0</v>
      </c>
      <c r="S47" s="198">
        <f t="shared" si="20"/>
        <v>0</v>
      </c>
      <c r="T47" s="198">
        <f t="shared" si="20"/>
        <v>0</v>
      </c>
      <c r="U47" s="198">
        <f t="shared" si="20"/>
        <v>0</v>
      </c>
      <c r="V47" s="198">
        <f t="shared" si="20"/>
        <v>0</v>
      </c>
      <c r="W47" s="198">
        <f t="shared" si="20"/>
        <v>0</v>
      </c>
      <c r="X47" s="199">
        <f t="shared" ref="X47:X66" si="21">IF(H47=0,0,W47/H47-1)</f>
        <v>0</v>
      </c>
      <c r="Y47" s="198">
        <f>SUM(Y48:Y50)</f>
        <v>0</v>
      </c>
      <c r="Z47" s="198">
        <f>SUM(Z48:Z50)</f>
        <v>0</v>
      </c>
      <c r="AA47" s="198">
        <f t="shared" si="20"/>
        <v>0</v>
      </c>
      <c r="AB47" s="199">
        <f t="shared" ref="AB47:AB66" si="22">IF(W47=0,0,AA47/W47-1)</f>
        <v>0</v>
      </c>
      <c r="AC47" s="198">
        <f>SUM(AC48:AC50)</f>
        <v>0</v>
      </c>
      <c r="AD47" s="198">
        <f>SUM(AD48:AD50)</f>
        <v>0</v>
      </c>
      <c r="AE47" s="198">
        <f>SUM(AE48:AE50)</f>
        <v>0</v>
      </c>
      <c r="AF47" s="199">
        <f t="shared" ref="AF47:AF65" si="23">IF(AA47=0,0,AE47/AA47-1)</f>
        <v>0</v>
      </c>
    </row>
    <row r="48" spans="1:32" ht="12" customHeight="1" outlineLevel="2">
      <c r="B48" s="145"/>
      <c r="C48" s="146" t="s">
        <v>1318</v>
      </c>
      <c r="D48" s="553"/>
      <c r="E48" s="553"/>
      <c r="F48" s="553"/>
      <c r="G48" s="553"/>
      <c r="H48" s="198">
        <f>SUM(D48:G48)</f>
        <v>0</v>
      </c>
      <c r="I48" s="553"/>
      <c r="J48" s="553"/>
      <c r="K48" s="553"/>
      <c r="L48" s="553"/>
      <c r="M48" s="553"/>
      <c r="N48" s="553"/>
      <c r="O48" s="202">
        <f>SUM(I48:N48)</f>
        <v>0</v>
      </c>
      <c r="P48" s="553"/>
      <c r="Q48" s="553"/>
      <c r="R48" s="553"/>
      <c r="S48" s="553"/>
      <c r="T48" s="553"/>
      <c r="U48" s="553"/>
      <c r="V48" s="201">
        <f>SUM(P48:U48)</f>
        <v>0</v>
      </c>
      <c r="W48" s="200">
        <f>O48+V48</f>
        <v>0</v>
      </c>
      <c r="X48" s="308">
        <f t="shared" si="21"/>
        <v>0</v>
      </c>
      <c r="Y48" s="553"/>
      <c r="Z48" s="553"/>
      <c r="AA48" s="200">
        <f>Y48+Z48</f>
        <v>0</v>
      </c>
      <c r="AB48" s="308">
        <f t="shared" si="22"/>
        <v>0</v>
      </c>
      <c r="AC48" s="553"/>
      <c r="AD48" s="553"/>
      <c r="AE48" s="200">
        <f>AC48+AD48</f>
        <v>0</v>
      </c>
      <c r="AF48" s="308">
        <f t="shared" si="23"/>
        <v>0</v>
      </c>
    </row>
    <row r="49" spans="1:32" ht="12" customHeight="1" outlineLevel="2">
      <c r="B49" s="405" t="s">
        <v>1126</v>
      </c>
      <c r="C49" s="146" t="s">
        <v>1319</v>
      </c>
      <c r="D49" s="553"/>
      <c r="E49" s="553"/>
      <c r="F49" s="553"/>
      <c r="G49" s="553"/>
      <c r="H49" s="198">
        <f>SUM(D49:G49)</f>
        <v>0</v>
      </c>
      <c r="I49" s="553"/>
      <c r="J49" s="553"/>
      <c r="K49" s="553"/>
      <c r="L49" s="553"/>
      <c r="M49" s="553"/>
      <c r="N49" s="553"/>
      <c r="O49" s="202">
        <f>SUM(I49:N49)</f>
        <v>0</v>
      </c>
      <c r="P49" s="553"/>
      <c r="Q49" s="553"/>
      <c r="R49" s="553"/>
      <c r="S49" s="553"/>
      <c r="T49" s="553"/>
      <c r="U49" s="553"/>
      <c r="V49" s="201">
        <f>SUM(P49:U49)</f>
        <v>0</v>
      </c>
      <c r="W49" s="200">
        <f>O49+V49</f>
        <v>0</v>
      </c>
      <c r="X49" s="308">
        <f t="shared" si="21"/>
        <v>0</v>
      </c>
      <c r="Y49" s="553"/>
      <c r="Z49" s="553"/>
      <c r="AA49" s="200">
        <f>Y49+Z49</f>
        <v>0</v>
      </c>
      <c r="AB49" s="308">
        <f t="shared" si="22"/>
        <v>0</v>
      </c>
      <c r="AC49" s="553"/>
      <c r="AD49" s="553"/>
      <c r="AE49" s="200">
        <f>AC49+AD49</f>
        <v>0</v>
      </c>
      <c r="AF49" s="308">
        <f t="shared" si="23"/>
        <v>0</v>
      </c>
    </row>
    <row r="50" spans="1:32" ht="12" customHeight="1" outlineLevel="2">
      <c r="B50" s="145"/>
      <c r="C50" s="146" t="s">
        <v>906</v>
      </c>
      <c r="D50" s="553"/>
      <c r="E50" s="553"/>
      <c r="F50" s="553"/>
      <c r="G50" s="553"/>
      <c r="H50" s="198">
        <f>SUM(D50:G50)</f>
        <v>0</v>
      </c>
      <c r="I50" s="553"/>
      <c r="J50" s="553"/>
      <c r="K50" s="553"/>
      <c r="L50" s="553"/>
      <c r="M50" s="553"/>
      <c r="N50" s="553"/>
      <c r="O50" s="202">
        <f>SUM(I50:N50)</f>
        <v>0</v>
      </c>
      <c r="P50" s="553"/>
      <c r="Q50" s="553"/>
      <c r="R50" s="553"/>
      <c r="S50" s="553"/>
      <c r="T50" s="553"/>
      <c r="U50" s="553"/>
      <c r="V50" s="201">
        <f>SUM(P50:U50)</f>
        <v>0</v>
      </c>
      <c r="W50" s="200">
        <f>O50+V50</f>
        <v>0</v>
      </c>
      <c r="X50" s="308">
        <f t="shared" si="21"/>
        <v>0</v>
      </c>
      <c r="Y50" s="553"/>
      <c r="Z50" s="553"/>
      <c r="AA50" s="200">
        <f>Y50+Z50</f>
        <v>0</v>
      </c>
      <c r="AB50" s="308">
        <f t="shared" si="22"/>
        <v>0</v>
      </c>
      <c r="AC50" s="553"/>
      <c r="AD50" s="553"/>
      <c r="AE50" s="200">
        <f>AC50+AD50</f>
        <v>0</v>
      </c>
      <c r="AF50" s="308">
        <f t="shared" si="23"/>
        <v>0</v>
      </c>
    </row>
    <row r="51" spans="1:32" ht="12" customHeight="1" outlineLevel="1">
      <c r="B51" s="319" t="s">
        <v>988</v>
      </c>
      <c r="C51" s="320" t="s">
        <v>1320</v>
      </c>
      <c r="D51" s="198">
        <f>SUM(D52:D55)</f>
        <v>0</v>
      </c>
      <c r="E51" s="198">
        <f t="shared" ref="E51:AA51" si="24">SUM(E52:E55)</f>
        <v>0</v>
      </c>
      <c r="F51" s="198">
        <f t="shared" si="24"/>
        <v>0</v>
      </c>
      <c r="G51" s="198">
        <f t="shared" si="24"/>
        <v>0</v>
      </c>
      <c r="H51" s="198">
        <f t="shared" si="24"/>
        <v>0</v>
      </c>
      <c r="I51" s="198">
        <f t="shared" si="24"/>
        <v>0</v>
      </c>
      <c r="J51" s="198">
        <f t="shared" si="24"/>
        <v>0</v>
      </c>
      <c r="K51" s="198">
        <f t="shared" si="24"/>
        <v>0</v>
      </c>
      <c r="L51" s="198">
        <f t="shared" si="24"/>
        <v>0</v>
      </c>
      <c r="M51" s="198">
        <f t="shared" si="24"/>
        <v>0</v>
      </c>
      <c r="N51" s="198">
        <f t="shared" si="24"/>
        <v>0</v>
      </c>
      <c r="O51" s="198">
        <f t="shared" si="24"/>
        <v>0</v>
      </c>
      <c r="P51" s="198">
        <f t="shared" si="24"/>
        <v>0</v>
      </c>
      <c r="Q51" s="198">
        <f t="shared" si="24"/>
        <v>0</v>
      </c>
      <c r="R51" s="198">
        <f t="shared" si="24"/>
        <v>0</v>
      </c>
      <c r="S51" s="198">
        <f t="shared" si="24"/>
        <v>0</v>
      </c>
      <c r="T51" s="198">
        <f t="shared" si="24"/>
        <v>0</v>
      </c>
      <c r="U51" s="198">
        <f t="shared" si="24"/>
        <v>0</v>
      </c>
      <c r="V51" s="198">
        <f t="shared" si="24"/>
        <v>0</v>
      </c>
      <c r="W51" s="198">
        <f t="shared" si="24"/>
        <v>0</v>
      </c>
      <c r="X51" s="199">
        <f t="shared" si="21"/>
        <v>0</v>
      </c>
      <c r="Y51" s="198">
        <f>SUM(Y52:Y55)</f>
        <v>0</v>
      </c>
      <c r="Z51" s="198">
        <f>SUM(Z52:Z55)</f>
        <v>0</v>
      </c>
      <c r="AA51" s="198">
        <f t="shared" si="24"/>
        <v>0</v>
      </c>
      <c r="AB51" s="199">
        <f t="shared" si="22"/>
        <v>0</v>
      </c>
      <c r="AC51" s="198">
        <f>SUM(AC52:AC55)</f>
        <v>0</v>
      </c>
      <c r="AD51" s="198">
        <f>SUM(AD52:AD55)</f>
        <v>0</v>
      </c>
      <c r="AE51" s="198">
        <f>SUM(AE52:AE55)</f>
        <v>0</v>
      </c>
      <c r="AF51" s="199">
        <f t="shared" si="23"/>
        <v>0</v>
      </c>
    </row>
    <row r="52" spans="1:32" ht="12" customHeight="1" outlineLevel="2">
      <c r="B52" s="321"/>
      <c r="C52" s="322" t="s">
        <v>1321</v>
      </c>
      <c r="D52" s="553"/>
      <c r="E52" s="553"/>
      <c r="F52" s="553"/>
      <c r="G52" s="553"/>
      <c r="H52" s="198">
        <f>SUM(D52:G52)</f>
        <v>0</v>
      </c>
      <c r="I52" s="553"/>
      <c r="J52" s="553"/>
      <c r="K52" s="553"/>
      <c r="L52" s="553"/>
      <c r="M52" s="553"/>
      <c r="N52" s="553"/>
      <c r="O52" s="202">
        <f>SUM(I52:N52)</f>
        <v>0</v>
      </c>
      <c r="P52" s="553"/>
      <c r="Q52" s="553"/>
      <c r="R52" s="553"/>
      <c r="S52" s="553"/>
      <c r="T52" s="553"/>
      <c r="U52" s="553"/>
      <c r="V52" s="201">
        <f>SUM(P52:U52)</f>
        <v>0</v>
      </c>
      <c r="W52" s="200">
        <f>O52+V52</f>
        <v>0</v>
      </c>
      <c r="X52" s="308">
        <f t="shared" si="21"/>
        <v>0</v>
      </c>
      <c r="Y52" s="553"/>
      <c r="Z52" s="553"/>
      <c r="AA52" s="200">
        <f>Y52+Z52</f>
        <v>0</v>
      </c>
      <c r="AB52" s="308">
        <f t="shared" si="22"/>
        <v>0</v>
      </c>
      <c r="AC52" s="553"/>
      <c r="AD52" s="553"/>
      <c r="AE52" s="200">
        <f>AC52+AD52</f>
        <v>0</v>
      </c>
      <c r="AF52" s="308">
        <f t="shared" si="23"/>
        <v>0</v>
      </c>
    </row>
    <row r="53" spans="1:32" s="144" customFormat="1" ht="13.5" customHeight="1" outlineLevel="2">
      <c r="A53" s="129"/>
      <c r="B53" s="321"/>
      <c r="C53" s="322" t="s">
        <v>1111</v>
      </c>
      <c r="D53" s="553"/>
      <c r="E53" s="553"/>
      <c r="F53" s="553"/>
      <c r="G53" s="553"/>
      <c r="H53" s="198">
        <f>SUM(D53:G53)</f>
        <v>0</v>
      </c>
      <c r="I53" s="553"/>
      <c r="J53" s="553"/>
      <c r="K53" s="553"/>
      <c r="L53" s="553"/>
      <c r="M53" s="553"/>
      <c r="N53" s="553"/>
      <c r="O53" s="202">
        <f>SUM(I53:N53)</f>
        <v>0</v>
      </c>
      <c r="P53" s="553"/>
      <c r="Q53" s="553"/>
      <c r="R53" s="553"/>
      <c r="S53" s="553"/>
      <c r="T53" s="553"/>
      <c r="U53" s="553"/>
      <c r="V53" s="201">
        <f>SUM(P53:U53)</f>
        <v>0</v>
      </c>
      <c r="W53" s="200">
        <f>O53+V53</f>
        <v>0</v>
      </c>
      <c r="X53" s="308">
        <f t="shared" si="21"/>
        <v>0</v>
      </c>
      <c r="Y53" s="553"/>
      <c r="Z53" s="553"/>
      <c r="AA53" s="200">
        <f>Y53+Z53</f>
        <v>0</v>
      </c>
      <c r="AB53" s="308">
        <f t="shared" si="22"/>
        <v>0</v>
      </c>
      <c r="AC53" s="553"/>
      <c r="AD53" s="553"/>
      <c r="AE53" s="200">
        <f>AC53+AD53</f>
        <v>0</v>
      </c>
      <c r="AF53" s="308">
        <f t="shared" si="23"/>
        <v>0</v>
      </c>
    </row>
    <row r="54" spans="1:32" ht="12" customHeight="1" outlineLevel="2">
      <c r="B54" s="321"/>
      <c r="C54" s="322" t="s">
        <v>1323</v>
      </c>
      <c r="D54" s="553"/>
      <c r="E54" s="553"/>
      <c r="F54" s="553"/>
      <c r="G54" s="553"/>
      <c r="H54" s="198">
        <f>SUM(D54:G54)</f>
        <v>0</v>
      </c>
      <c r="I54" s="553"/>
      <c r="J54" s="553"/>
      <c r="K54" s="553"/>
      <c r="L54" s="553"/>
      <c r="M54" s="553"/>
      <c r="N54" s="553"/>
      <c r="O54" s="202">
        <f>SUM(I54:N54)</f>
        <v>0</v>
      </c>
      <c r="P54" s="553"/>
      <c r="Q54" s="553"/>
      <c r="R54" s="553"/>
      <c r="S54" s="553"/>
      <c r="T54" s="553"/>
      <c r="U54" s="553"/>
      <c r="V54" s="201">
        <f>SUM(P54:U54)</f>
        <v>0</v>
      </c>
      <c r="W54" s="200">
        <f>O54+V54</f>
        <v>0</v>
      </c>
      <c r="X54" s="308">
        <f t="shared" si="21"/>
        <v>0</v>
      </c>
      <c r="Y54" s="553"/>
      <c r="Z54" s="553"/>
      <c r="AA54" s="200">
        <f>Y54+Z54</f>
        <v>0</v>
      </c>
      <c r="AB54" s="308">
        <f t="shared" si="22"/>
        <v>0</v>
      </c>
      <c r="AC54" s="553"/>
      <c r="AD54" s="553"/>
      <c r="AE54" s="200">
        <f>AC54+AD54</f>
        <v>0</v>
      </c>
      <c r="AF54" s="308">
        <f t="shared" si="23"/>
        <v>0</v>
      </c>
    </row>
    <row r="55" spans="1:32" ht="12" customHeight="1" outlineLevel="2">
      <c r="B55" s="321"/>
      <c r="C55" s="322" t="s">
        <v>683</v>
      </c>
      <c r="D55" s="553"/>
      <c r="E55" s="553"/>
      <c r="F55" s="553"/>
      <c r="G55" s="553"/>
      <c r="H55" s="198">
        <f>SUM(D55:G55)</f>
        <v>0</v>
      </c>
      <c r="I55" s="553"/>
      <c r="J55" s="553"/>
      <c r="K55" s="553"/>
      <c r="L55" s="553"/>
      <c r="M55" s="553"/>
      <c r="N55" s="553"/>
      <c r="O55" s="202">
        <f>SUM(I55:N55)</f>
        <v>0</v>
      </c>
      <c r="P55" s="553"/>
      <c r="Q55" s="553"/>
      <c r="R55" s="553"/>
      <c r="S55" s="553"/>
      <c r="T55" s="553"/>
      <c r="U55" s="553"/>
      <c r="V55" s="201">
        <f>SUM(P55:U55)</f>
        <v>0</v>
      </c>
      <c r="W55" s="200">
        <f>O55+V55</f>
        <v>0</v>
      </c>
      <c r="X55" s="308">
        <f t="shared" si="21"/>
        <v>0</v>
      </c>
      <c r="Y55" s="553"/>
      <c r="Z55" s="553"/>
      <c r="AA55" s="200">
        <f>Y55+Z55</f>
        <v>0</v>
      </c>
      <c r="AB55" s="308">
        <f t="shared" si="22"/>
        <v>0</v>
      </c>
      <c r="AC55" s="553"/>
      <c r="AD55" s="553"/>
      <c r="AE55" s="200">
        <f>AC55+AD55</f>
        <v>0</v>
      </c>
      <c r="AF55" s="308">
        <f t="shared" si="23"/>
        <v>0</v>
      </c>
    </row>
    <row r="56" spans="1:32" ht="12" customHeight="1" outlineLevel="1">
      <c r="B56" s="142" t="s">
        <v>989</v>
      </c>
      <c r="C56" s="143" t="s">
        <v>1324</v>
      </c>
      <c r="D56" s="198">
        <f>SUM(D57:D61)</f>
        <v>0</v>
      </c>
      <c r="E56" s="198">
        <f t="shared" ref="E56:W56" si="25">SUM(E57:E61)</f>
        <v>0</v>
      </c>
      <c r="F56" s="198">
        <f t="shared" si="25"/>
        <v>0</v>
      </c>
      <c r="G56" s="198">
        <f t="shared" si="25"/>
        <v>0</v>
      </c>
      <c r="H56" s="198">
        <f t="shared" si="25"/>
        <v>0</v>
      </c>
      <c r="I56" s="198">
        <f t="shared" si="25"/>
        <v>0</v>
      </c>
      <c r="J56" s="198">
        <f t="shared" si="25"/>
        <v>0</v>
      </c>
      <c r="K56" s="198">
        <f t="shared" si="25"/>
        <v>0</v>
      </c>
      <c r="L56" s="198">
        <f t="shared" si="25"/>
        <v>0</v>
      </c>
      <c r="M56" s="198">
        <f t="shared" si="25"/>
        <v>0</v>
      </c>
      <c r="N56" s="198">
        <f t="shared" si="25"/>
        <v>0</v>
      </c>
      <c r="O56" s="198">
        <f t="shared" si="25"/>
        <v>0</v>
      </c>
      <c r="P56" s="198">
        <f t="shared" si="25"/>
        <v>0</v>
      </c>
      <c r="Q56" s="198">
        <f t="shared" si="25"/>
        <v>0</v>
      </c>
      <c r="R56" s="198">
        <f t="shared" si="25"/>
        <v>0</v>
      </c>
      <c r="S56" s="198">
        <f t="shared" si="25"/>
        <v>0</v>
      </c>
      <c r="T56" s="198">
        <f t="shared" si="25"/>
        <v>0</v>
      </c>
      <c r="U56" s="198">
        <f t="shared" si="25"/>
        <v>0</v>
      </c>
      <c r="V56" s="198">
        <f t="shared" si="25"/>
        <v>0</v>
      </c>
      <c r="W56" s="198">
        <f t="shared" si="25"/>
        <v>0</v>
      </c>
      <c r="X56" s="199">
        <f t="shared" si="21"/>
        <v>0</v>
      </c>
      <c r="Y56" s="198">
        <f>SUM(Y57:Y61)</f>
        <v>0</v>
      </c>
      <c r="Z56" s="198">
        <f>SUM(Z57:Z61)</f>
        <v>0</v>
      </c>
      <c r="AA56" s="198">
        <f>SUM(AA57:AA61)</f>
        <v>0</v>
      </c>
      <c r="AB56" s="199">
        <f t="shared" si="22"/>
        <v>0</v>
      </c>
      <c r="AC56" s="198">
        <f>SUM(AC57:AC61)</f>
        <v>0</v>
      </c>
      <c r="AD56" s="198">
        <f>SUM(AD57:AD61)</f>
        <v>0</v>
      </c>
      <c r="AE56" s="198">
        <f>SUM(AE57:AE61)</f>
        <v>0</v>
      </c>
      <c r="AF56" s="199">
        <f t="shared" si="23"/>
        <v>0</v>
      </c>
    </row>
    <row r="57" spans="1:32" ht="12" customHeight="1" outlineLevel="2">
      <c r="B57" s="145"/>
      <c r="C57" s="248" t="s">
        <v>717</v>
      </c>
      <c r="D57" s="553"/>
      <c r="E57" s="553"/>
      <c r="F57" s="553"/>
      <c r="G57" s="553"/>
      <c r="H57" s="198">
        <f>SUM(D57:G57)</f>
        <v>0</v>
      </c>
      <c r="I57" s="553"/>
      <c r="J57" s="553"/>
      <c r="K57" s="553"/>
      <c r="L57" s="553"/>
      <c r="M57" s="553"/>
      <c r="N57" s="553"/>
      <c r="O57" s="202">
        <f>SUM(I57:N57)</f>
        <v>0</v>
      </c>
      <c r="P57" s="553"/>
      <c r="Q57" s="553"/>
      <c r="R57" s="553"/>
      <c r="S57" s="553"/>
      <c r="T57" s="553"/>
      <c r="U57" s="553"/>
      <c r="V57" s="201">
        <f>SUM(P57:U57)</f>
        <v>0</v>
      </c>
      <c r="W57" s="200">
        <f>O57+V57</f>
        <v>0</v>
      </c>
      <c r="X57" s="308">
        <f t="shared" si="21"/>
        <v>0</v>
      </c>
      <c r="Y57" s="553"/>
      <c r="Z57" s="553"/>
      <c r="AA57" s="200">
        <f>Y57+Z57</f>
        <v>0</v>
      </c>
      <c r="AB57" s="308">
        <f t="shared" si="22"/>
        <v>0</v>
      </c>
      <c r="AC57" s="553"/>
      <c r="AD57" s="553"/>
      <c r="AE57" s="200">
        <f>AC57+AD57</f>
        <v>0</v>
      </c>
      <c r="AF57" s="308">
        <f t="shared" si="23"/>
        <v>0</v>
      </c>
    </row>
    <row r="58" spans="1:32" ht="12" customHeight="1" outlineLevel="2">
      <c r="B58" s="145"/>
      <c r="C58" s="146" t="s">
        <v>1325</v>
      </c>
      <c r="D58" s="553"/>
      <c r="E58" s="553"/>
      <c r="F58" s="553"/>
      <c r="G58" s="553"/>
      <c r="H58" s="198">
        <f>SUM(D58:G58)</f>
        <v>0</v>
      </c>
      <c r="I58" s="553"/>
      <c r="J58" s="553"/>
      <c r="K58" s="553"/>
      <c r="L58" s="553"/>
      <c r="M58" s="553"/>
      <c r="N58" s="553"/>
      <c r="O58" s="202">
        <f>SUM(I58:N58)</f>
        <v>0</v>
      </c>
      <c r="P58" s="553"/>
      <c r="Q58" s="553"/>
      <c r="R58" s="553"/>
      <c r="S58" s="553"/>
      <c r="T58" s="553"/>
      <c r="U58" s="553"/>
      <c r="V58" s="201">
        <f>SUM(P58:U58)</f>
        <v>0</v>
      </c>
      <c r="W58" s="200">
        <f>O58+V58</f>
        <v>0</v>
      </c>
      <c r="X58" s="308">
        <f t="shared" si="21"/>
        <v>0</v>
      </c>
      <c r="Y58" s="553"/>
      <c r="Z58" s="553"/>
      <c r="AA58" s="200">
        <f>Y58+Z58</f>
        <v>0</v>
      </c>
      <c r="AB58" s="308">
        <f t="shared" si="22"/>
        <v>0</v>
      </c>
      <c r="AC58" s="553"/>
      <c r="AD58" s="553"/>
      <c r="AE58" s="200">
        <f>AC58+AD58</f>
        <v>0</v>
      </c>
      <c r="AF58" s="308">
        <f t="shared" si="23"/>
        <v>0</v>
      </c>
    </row>
    <row r="59" spans="1:32" ht="11.25" customHeight="1" outlineLevel="2">
      <c r="B59" s="145"/>
      <c r="C59" s="248" t="s">
        <v>1326</v>
      </c>
      <c r="D59" s="553"/>
      <c r="E59" s="553"/>
      <c r="F59" s="553"/>
      <c r="G59" s="553"/>
      <c r="H59" s="198">
        <f>SUM(D59:G59)</f>
        <v>0</v>
      </c>
      <c r="I59" s="553"/>
      <c r="J59" s="553"/>
      <c r="K59" s="553"/>
      <c r="L59" s="553"/>
      <c r="M59" s="553"/>
      <c r="N59" s="553"/>
      <c r="O59" s="202">
        <f>SUM(I59:N59)</f>
        <v>0</v>
      </c>
      <c r="P59" s="553"/>
      <c r="Q59" s="553"/>
      <c r="R59" s="553"/>
      <c r="S59" s="553"/>
      <c r="T59" s="553"/>
      <c r="U59" s="553"/>
      <c r="V59" s="201">
        <f>SUM(P59:U59)</f>
        <v>0</v>
      </c>
      <c r="W59" s="200">
        <f>O59+V59</f>
        <v>0</v>
      </c>
      <c r="X59" s="308">
        <f t="shared" si="21"/>
        <v>0</v>
      </c>
      <c r="Y59" s="553"/>
      <c r="Z59" s="553"/>
      <c r="AA59" s="200">
        <f>Y59+Z59</f>
        <v>0</v>
      </c>
      <c r="AB59" s="308">
        <f t="shared" si="22"/>
        <v>0</v>
      </c>
      <c r="AC59" s="553"/>
      <c r="AD59" s="553"/>
      <c r="AE59" s="200">
        <f>AC59+AD59</f>
        <v>0</v>
      </c>
      <c r="AF59" s="308">
        <f t="shared" si="23"/>
        <v>0</v>
      </c>
    </row>
    <row r="60" spans="1:32" ht="12" customHeight="1" outlineLevel="2">
      <c r="B60" s="145"/>
      <c r="C60" s="146" t="s">
        <v>1327</v>
      </c>
      <c r="D60" s="553"/>
      <c r="E60" s="553"/>
      <c r="F60" s="553"/>
      <c r="G60" s="553"/>
      <c r="H60" s="198">
        <f>SUM(D60:G60)</f>
        <v>0</v>
      </c>
      <c r="I60" s="553"/>
      <c r="J60" s="553"/>
      <c r="K60" s="553"/>
      <c r="L60" s="553"/>
      <c r="M60" s="553"/>
      <c r="N60" s="553"/>
      <c r="O60" s="202">
        <f>SUM(I60:N60)</f>
        <v>0</v>
      </c>
      <c r="P60" s="553"/>
      <c r="Q60" s="553"/>
      <c r="R60" s="553"/>
      <c r="S60" s="553"/>
      <c r="T60" s="553"/>
      <c r="U60" s="553"/>
      <c r="V60" s="201">
        <f>SUM(P60:U60)</f>
        <v>0</v>
      </c>
      <c r="W60" s="200">
        <f>O60+V60</f>
        <v>0</v>
      </c>
      <c r="X60" s="308">
        <f t="shared" si="21"/>
        <v>0</v>
      </c>
      <c r="Y60" s="553"/>
      <c r="Z60" s="553"/>
      <c r="AA60" s="200">
        <f>Y60+Z60</f>
        <v>0</v>
      </c>
      <c r="AB60" s="308">
        <f t="shared" si="22"/>
        <v>0</v>
      </c>
      <c r="AC60" s="553"/>
      <c r="AD60" s="553"/>
      <c r="AE60" s="200">
        <f>AC60+AD60</f>
        <v>0</v>
      </c>
      <c r="AF60" s="308">
        <f t="shared" si="23"/>
        <v>0</v>
      </c>
    </row>
    <row r="61" spans="1:32" ht="12" customHeight="1" outlineLevel="2">
      <c r="B61" s="145"/>
      <c r="C61" s="146" t="s">
        <v>906</v>
      </c>
      <c r="D61" s="553"/>
      <c r="E61" s="553"/>
      <c r="F61" s="553"/>
      <c r="G61" s="553"/>
      <c r="H61" s="198">
        <f>SUM(D61:G61)</f>
        <v>0</v>
      </c>
      <c r="I61" s="553"/>
      <c r="J61" s="553"/>
      <c r="K61" s="553"/>
      <c r="L61" s="553"/>
      <c r="M61" s="553"/>
      <c r="N61" s="553"/>
      <c r="O61" s="202">
        <f>SUM(I61:N61)</f>
        <v>0</v>
      </c>
      <c r="P61" s="553"/>
      <c r="Q61" s="553"/>
      <c r="R61" s="553"/>
      <c r="S61" s="553"/>
      <c r="T61" s="553"/>
      <c r="U61" s="553"/>
      <c r="V61" s="201">
        <f>SUM(P61:U61)</f>
        <v>0</v>
      </c>
      <c r="W61" s="200">
        <f>O61+V61</f>
        <v>0</v>
      </c>
      <c r="X61" s="308">
        <f t="shared" si="21"/>
        <v>0</v>
      </c>
      <c r="Y61" s="553"/>
      <c r="Z61" s="553"/>
      <c r="AA61" s="200">
        <f>Y61+Z61</f>
        <v>0</v>
      </c>
      <c r="AB61" s="308">
        <f t="shared" si="22"/>
        <v>0</v>
      </c>
      <c r="AC61" s="553"/>
      <c r="AD61" s="553"/>
      <c r="AE61" s="200">
        <f>AC61+AD61</f>
        <v>0</v>
      </c>
      <c r="AF61" s="308">
        <f t="shared" si="23"/>
        <v>0</v>
      </c>
    </row>
    <row r="62" spans="1:32" ht="12" customHeight="1" outlineLevel="1">
      <c r="B62" s="147" t="s">
        <v>991</v>
      </c>
      <c r="C62" s="147" t="s">
        <v>1328</v>
      </c>
      <c r="D62" s="198">
        <f>SUM(D63:D65)</f>
        <v>0</v>
      </c>
      <c r="E62" s="198">
        <f t="shared" ref="E62:W62" si="26">SUM(E63:E65)</f>
        <v>0</v>
      </c>
      <c r="F62" s="198">
        <f t="shared" si="26"/>
        <v>0</v>
      </c>
      <c r="G62" s="198">
        <f t="shared" si="26"/>
        <v>0</v>
      </c>
      <c r="H62" s="198">
        <f t="shared" si="26"/>
        <v>0</v>
      </c>
      <c r="I62" s="198">
        <f t="shared" si="26"/>
        <v>0</v>
      </c>
      <c r="J62" s="198">
        <f t="shared" si="26"/>
        <v>0</v>
      </c>
      <c r="K62" s="198">
        <f t="shared" si="26"/>
        <v>0</v>
      </c>
      <c r="L62" s="198">
        <f t="shared" si="26"/>
        <v>0</v>
      </c>
      <c r="M62" s="198">
        <f t="shared" si="26"/>
        <v>0</v>
      </c>
      <c r="N62" s="198">
        <f t="shared" si="26"/>
        <v>0</v>
      </c>
      <c r="O62" s="198">
        <f t="shared" si="26"/>
        <v>0</v>
      </c>
      <c r="P62" s="198">
        <f t="shared" si="26"/>
        <v>0</v>
      </c>
      <c r="Q62" s="198">
        <f t="shared" si="26"/>
        <v>0</v>
      </c>
      <c r="R62" s="198">
        <f t="shared" si="26"/>
        <v>0</v>
      </c>
      <c r="S62" s="198">
        <f t="shared" si="26"/>
        <v>0</v>
      </c>
      <c r="T62" s="198">
        <f t="shared" si="26"/>
        <v>0</v>
      </c>
      <c r="U62" s="198">
        <f t="shared" si="26"/>
        <v>0</v>
      </c>
      <c r="V62" s="198">
        <f t="shared" si="26"/>
        <v>0</v>
      </c>
      <c r="W62" s="198">
        <f t="shared" si="26"/>
        <v>0</v>
      </c>
      <c r="X62" s="199">
        <f t="shared" si="21"/>
        <v>0</v>
      </c>
      <c r="Y62" s="198">
        <f>SUM(Y63:Y65)</f>
        <v>0</v>
      </c>
      <c r="Z62" s="198">
        <f>SUM(Z63:Z65)</f>
        <v>0</v>
      </c>
      <c r="AA62" s="198">
        <f>SUM(AA63:AA65)</f>
        <v>0</v>
      </c>
      <c r="AB62" s="199">
        <f t="shared" si="22"/>
        <v>0</v>
      </c>
      <c r="AC62" s="198">
        <f>SUM(AC63:AC65)</f>
        <v>0</v>
      </c>
      <c r="AD62" s="198">
        <f>SUM(AD63:AD65)</f>
        <v>0</v>
      </c>
      <c r="AE62" s="198">
        <f>SUM(AE63:AE65)</f>
        <v>0</v>
      </c>
      <c r="AF62" s="199">
        <f t="shared" si="23"/>
        <v>0</v>
      </c>
    </row>
    <row r="63" spans="1:32" ht="13.5" customHeight="1" outlineLevel="2">
      <c r="A63" s="177"/>
      <c r="B63" s="145"/>
      <c r="C63" s="146" t="s">
        <v>741</v>
      </c>
      <c r="D63" s="553"/>
      <c r="E63" s="553"/>
      <c r="F63" s="553"/>
      <c r="G63" s="553"/>
      <c r="H63" s="198">
        <f>SUM(D63:G63)</f>
        <v>0</v>
      </c>
      <c r="I63" s="553"/>
      <c r="J63" s="553"/>
      <c r="K63" s="553"/>
      <c r="L63" s="553"/>
      <c r="M63" s="553"/>
      <c r="N63" s="553"/>
      <c r="O63" s="202">
        <f>SUM(I63:N63)</f>
        <v>0</v>
      </c>
      <c r="P63" s="553"/>
      <c r="Q63" s="553"/>
      <c r="R63" s="553"/>
      <c r="S63" s="553"/>
      <c r="T63" s="553"/>
      <c r="U63" s="553"/>
      <c r="V63" s="201">
        <f>SUM(P63:U63)</f>
        <v>0</v>
      </c>
      <c r="W63" s="200">
        <f>O63+V63</f>
        <v>0</v>
      </c>
      <c r="X63" s="308">
        <f t="shared" si="21"/>
        <v>0</v>
      </c>
      <c r="Y63" s="553"/>
      <c r="Z63" s="553"/>
      <c r="AA63" s="200">
        <f>Y63+Z63</f>
        <v>0</v>
      </c>
      <c r="AB63" s="308">
        <f t="shared" si="22"/>
        <v>0</v>
      </c>
      <c r="AC63" s="553"/>
      <c r="AD63" s="553"/>
      <c r="AE63" s="200">
        <f>AC63+AD63</f>
        <v>0</v>
      </c>
      <c r="AF63" s="308">
        <f t="shared" si="23"/>
        <v>0</v>
      </c>
    </row>
    <row r="64" spans="1:32" ht="13.5" customHeight="1" outlineLevel="2">
      <c r="A64" s="177"/>
      <c r="B64" s="145"/>
      <c r="C64" s="146" t="s">
        <v>1329</v>
      </c>
      <c r="D64" s="553"/>
      <c r="E64" s="553"/>
      <c r="F64" s="553"/>
      <c r="G64" s="553"/>
      <c r="H64" s="198">
        <f>SUM(D64:G64)</f>
        <v>0</v>
      </c>
      <c r="I64" s="553"/>
      <c r="J64" s="553"/>
      <c r="K64" s="553"/>
      <c r="L64" s="553"/>
      <c r="M64" s="553"/>
      <c r="N64" s="553"/>
      <c r="O64" s="202">
        <f>SUM(I64:N64)</f>
        <v>0</v>
      </c>
      <c r="P64" s="553"/>
      <c r="Q64" s="553"/>
      <c r="R64" s="553"/>
      <c r="S64" s="553"/>
      <c r="T64" s="553"/>
      <c r="U64" s="553"/>
      <c r="V64" s="201">
        <f>SUM(P64:U64)</f>
        <v>0</v>
      </c>
      <c r="W64" s="200">
        <f>O64+V64</f>
        <v>0</v>
      </c>
      <c r="X64" s="308">
        <f t="shared" si="21"/>
        <v>0</v>
      </c>
      <c r="Y64" s="553"/>
      <c r="Z64" s="553"/>
      <c r="AA64" s="200">
        <f>Y64+Z64</f>
        <v>0</v>
      </c>
      <c r="AB64" s="308">
        <f t="shared" si="22"/>
        <v>0</v>
      </c>
      <c r="AC64" s="553"/>
      <c r="AD64" s="553"/>
      <c r="AE64" s="200">
        <f>AC64+AD64</f>
        <v>0</v>
      </c>
      <c r="AF64" s="308">
        <f t="shared" si="23"/>
        <v>0</v>
      </c>
    </row>
    <row r="65" spans="2:32" ht="13.5" customHeight="1" outlineLevel="2">
      <c r="B65" s="145"/>
      <c r="C65" s="146" t="s">
        <v>683</v>
      </c>
      <c r="D65" s="553"/>
      <c r="E65" s="553"/>
      <c r="F65" s="553"/>
      <c r="G65" s="553"/>
      <c r="H65" s="198">
        <f>SUM(D65:G65)</f>
        <v>0</v>
      </c>
      <c r="I65" s="553"/>
      <c r="J65" s="553"/>
      <c r="K65" s="553"/>
      <c r="L65" s="553"/>
      <c r="M65" s="553"/>
      <c r="N65" s="553"/>
      <c r="O65" s="202">
        <f>SUM(I65:N65)</f>
        <v>0</v>
      </c>
      <c r="P65" s="553"/>
      <c r="Q65" s="553"/>
      <c r="R65" s="553"/>
      <c r="S65" s="553"/>
      <c r="T65" s="553"/>
      <c r="U65" s="553"/>
      <c r="V65" s="201">
        <f>SUM(P65:U65)</f>
        <v>0</v>
      </c>
      <c r="W65" s="200">
        <f>O65+V65</f>
        <v>0</v>
      </c>
      <c r="X65" s="308">
        <f t="shared" si="21"/>
        <v>0</v>
      </c>
      <c r="Y65" s="553"/>
      <c r="Z65" s="553"/>
      <c r="AA65" s="200">
        <f>Y65+Z65</f>
        <v>0</v>
      </c>
      <c r="AB65" s="308">
        <f t="shared" si="22"/>
        <v>0</v>
      </c>
      <c r="AC65" s="553"/>
      <c r="AD65" s="553"/>
      <c r="AE65" s="200">
        <f>AC65+AD65</f>
        <v>0</v>
      </c>
      <c r="AF65" s="308">
        <f t="shared" si="23"/>
        <v>0</v>
      </c>
    </row>
    <row r="66" spans="2:32" outlineLevel="1">
      <c r="B66" s="142" t="s">
        <v>1495</v>
      </c>
      <c r="C66" s="143"/>
      <c r="D66" s="198">
        <f>D8+D25+D47+D51+D56+D62</f>
        <v>0</v>
      </c>
      <c r="E66" s="198">
        <f t="shared" ref="E66:AE66" si="27">E8+E25+E47+E51+E56+E62</f>
        <v>0</v>
      </c>
      <c r="F66" s="198">
        <f t="shared" si="27"/>
        <v>0</v>
      </c>
      <c r="G66" s="198">
        <f t="shared" si="27"/>
        <v>0</v>
      </c>
      <c r="H66" s="198">
        <f t="shared" si="27"/>
        <v>0</v>
      </c>
      <c r="I66" s="198">
        <f t="shared" si="27"/>
        <v>0</v>
      </c>
      <c r="J66" s="198">
        <f t="shared" si="27"/>
        <v>0</v>
      </c>
      <c r="K66" s="198">
        <f t="shared" si="27"/>
        <v>0</v>
      </c>
      <c r="L66" s="198">
        <f t="shared" si="27"/>
        <v>0</v>
      </c>
      <c r="M66" s="198">
        <f t="shared" si="27"/>
        <v>0</v>
      </c>
      <c r="N66" s="198">
        <f t="shared" si="27"/>
        <v>0</v>
      </c>
      <c r="O66" s="198">
        <f t="shared" si="27"/>
        <v>0</v>
      </c>
      <c r="P66" s="198">
        <f t="shared" si="27"/>
        <v>0</v>
      </c>
      <c r="Q66" s="198">
        <f t="shared" si="27"/>
        <v>0</v>
      </c>
      <c r="R66" s="198">
        <f t="shared" si="27"/>
        <v>0</v>
      </c>
      <c r="S66" s="198">
        <f t="shared" si="27"/>
        <v>0</v>
      </c>
      <c r="T66" s="198">
        <f t="shared" si="27"/>
        <v>0</v>
      </c>
      <c r="U66" s="198">
        <f t="shared" si="27"/>
        <v>0</v>
      </c>
      <c r="V66" s="198">
        <f t="shared" si="27"/>
        <v>0</v>
      </c>
      <c r="W66" s="198">
        <f t="shared" si="27"/>
        <v>0</v>
      </c>
      <c r="X66" s="199">
        <f t="shared" si="21"/>
        <v>0</v>
      </c>
      <c r="Y66" s="198">
        <f t="shared" si="27"/>
        <v>0</v>
      </c>
      <c r="Z66" s="198">
        <f t="shared" si="27"/>
        <v>0</v>
      </c>
      <c r="AA66" s="198">
        <f t="shared" si="27"/>
        <v>0</v>
      </c>
      <c r="AB66" s="199">
        <f t="shared" si="22"/>
        <v>0</v>
      </c>
      <c r="AC66" s="198">
        <f t="shared" si="27"/>
        <v>0</v>
      </c>
      <c r="AD66" s="198">
        <f t="shared" si="27"/>
        <v>0</v>
      </c>
      <c r="AE66" s="198">
        <f t="shared" si="27"/>
        <v>0</v>
      </c>
      <c r="AF66" s="199">
        <f>IF(AA66=0,0,AE66/AA66-1)</f>
        <v>0</v>
      </c>
    </row>
    <row r="67" spans="2:32" ht="13.5" customHeight="1" outlineLevel="1">
      <c r="X67" s="136"/>
      <c r="Y67" s="136"/>
      <c r="Z67" s="136"/>
      <c r="AB67" s="136"/>
      <c r="AC67" s="136"/>
      <c r="AD67" s="136"/>
      <c r="AF67" s="136"/>
    </row>
    <row r="68" spans="2:32" s="151" customFormat="1" outlineLevel="1">
      <c r="B68" s="152"/>
      <c r="C68" s="152" t="s">
        <v>1113</v>
      </c>
      <c r="D68" s="160">
        <f>D66-'M7-管理费用'!D67</f>
        <v>0</v>
      </c>
      <c r="E68" s="160">
        <f>E66-'M7-管理费用'!E67</f>
        <v>0</v>
      </c>
      <c r="F68" s="160">
        <f>F66-'M7-管理费用'!F67</f>
        <v>0</v>
      </c>
      <c r="G68" s="160">
        <f>G66-'M7-管理费用'!G67</f>
        <v>0</v>
      </c>
      <c r="H68" s="160">
        <f>H66-'M7-管理费用'!H67</f>
        <v>0</v>
      </c>
      <c r="I68" s="160">
        <f>I66-'M7-管理费用'!I67</f>
        <v>0</v>
      </c>
      <c r="J68" s="160">
        <f>J66-'M7-管理费用'!J67</f>
        <v>0</v>
      </c>
      <c r="K68" s="160">
        <f>K66-'M7-管理费用'!K67</f>
        <v>0</v>
      </c>
      <c r="L68" s="160">
        <f>L66-'M7-管理费用'!L67</f>
        <v>0</v>
      </c>
      <c r="M68" s="160">
        <f>M66-'M7-管理费用'!M67</f>
        <v>0</v>
      </c>
      <c r="N68" s="160">
        <f>N66-'M7-管理费用'!N67</f>
        <v>0</v>
      </c>
      <c r="O68" s="160">
        <f>O66-'M7-管理费用'!O67</f>
        <v>0</v>
      </c>
      <c r="P68" s="160">
        <f>P66-'M7-管理费用'!P67</f>
        <v>0</v>
      </c>
      <c r="Q68" s="160">
        <f>Q66-'M7-管理费用'!Q67</f>
        <v>0</v>
      </c>
      <c r="R68" s="160">
        <f>R66-'M7-管理费用'!R67</f>
        <v>0</v>
      </c>
      <c r="S68" s="160">
        <f>S66-'M7-管理费用'!S67</f>
        <v>0</v>
      </c>
      <c r="T68" s="160">
        <f>T66-'M7-管理费用'!T67</f>
        <v>0</v>
      </c>
      <c r="U68" s="160">
        <f>U66-'M7-管理费用'!U67</f>
        <v>0</v>
      </c>
      <c r="V68" s="160">
        <f>V66-'M7-管理费用'!V67</f>
        <v>0</v>
      </c>
      <c r="W68" s="160">
        <f>W66-'M7-管理费用'!W67</f>
        <v>0</v>
      </c>
      <c r="X68" s="160"/>
      <c r="Y68" s="160">
        <f>Y66-'M7-管理费用'!Y67</f>
        <v>0</v>
      </c>
      <c r="Z68" s="160">
        <f>Z66-'M7-管理费用'!Z67</f>
        <v>0</v>
      </c>
      <c r="AA68" s="160">
        <f>AA66-'M7-管理费用'!AA67</f>
        <v>0</v>
      </c>
      <c r="AB68" s="160"/>
      <c r="AC68" s="160">
        <f>AC66-'M7-管理费用'!AC67</f>
        <v>0</v>
      </c>
      <c r="AD68" s="160">
        <f>AD66-'M7-管理费用'!AD67</f>
        <v>0</v>
      </c>
      <c r="AE68" s="160">
        <f>AE66-'M7-管理费用'!AE67</f>
        <v>0</v>
      </c>
      <c r="AF68" s="396"/>
    </row>
    <row r="69" spans="2:32" ht="13.5" customHeight="1" outlineLevel="1">
      <c r="X69" s="136"/>
      <c r="Y69" s="136"/>
      <c r="Z69" s="136"/>
      <c r="AB69" s="136"/>
      <c r="AC69" s="136"/>
      <c r="AD69" s="136"/>
      <c r="AF69" s="136"/>
    </row>
    <row r="70" spans="2:32" outlineLevel="1">
      <c r="B70" s="148" t="s">
        <v>979</v>
      </c>
      <c r="X70" s="136"/>
      <c r="Y70" s="136"/>
      <c r="Z70" s="136"/>
      <c r="AB70" s="136"/>
      <c r="AC70" s="136"/>
      <c r="AD70" s="136"/>
      <c r="AF70" s="136"/>
    </row>
    <row r="71" spans="2:32" ht="13.5" customHeight="1" outlineLevel="1">
      <c r="B71" s="149" t="s">
        <v>1169</v>
      </c>
      <c r="X71" s="136"/>
      <c r="Y71" s="136"/>
      <c r="Z71" s="136"/>
      <c r="AB71" s="136"/>
      <c r="AC71" s="136"/>
      <c r="AD71" s="136"/>
      <c r="AF71" s="136"/>
    </row>
    <row r="72" spans="2:32" ht="13.5" customHeight="1" outlineLevel="1">
      <c r="X72" s="136"/>
      <c r="Y72" s="136"/>
      <c r="Z72" s="136"/>
      <c r="AB72" s="136"/>
      <c r="AC72" s="136"/>
      <c r="AD72" s="136"/>
      <c r="AF72" s="136"/>
    </row>
    <row r="73" spans="2:32" ht="13.5" customHeight="1" outlineLevel="1">
      <c r="B73" s="780" t="s">
        <v>980</v>
      </c>
      <c r="C73" s="780"/>
      <c r="X73" s="136"/>
      <c r="Y73" s="136"/>
      <c r="Z73" s="136"/>
      <c r="AB73" s="136"/>
      <c r="AC73" s="136"/>
      <c r="AD73" s="136"/>
      <c r="AF73" s="136"/>
    </row>
    <row r="74" spans="2:32" ht="13.5" customHeight="1" outlineLevel="1">
      <c r="B74" s="146"/>
      <c r="C74" s="146"/>
      <c r="D74" s="553"/>
      <c r="E74" s="553"/>
      <c r="F74" s="553"/>
      <c r="G74" s="553"/>
      <c r="H74" s="200">
        <f t="shared" ref="H74:H83" si="28">SUM(D74:G74)</f>
        <v>0</v>
      </c>
      <c r="I74" s="553"/>
      <c r="J74" s="553"/>
      <c r="K74" s="553"/>
      <c r="L74" s="553"/>
      <c r="M74" s="553"/>
      <c r="N74" s="553"/>
      <c r="O74" s="201">
        <f t="shared" ref="O74:O83" si="29">SUM(I74:N74)</f>
        <v>0</v>
      </c>
      <c r="P74" s="553"/>
      <c r="Q74" s="553"/>
      <c r="R74" s="553"/>
      <c r="S74" s="553"/>
      <c r="T74" s="553"/>
      <c r="U74" s="553"/>
      <c r="V74" s="201">
        <f t="shared" ref="V74:V83" si="30">SUM(P74:U74)</f>
        <v>0</v>
      </c>
      <c r="W74" s="200">
        <f t="shared" ref="W74:W83" si="31">O74+V74</f>
        <v>0</v>
      </c>
      <c r="X74" s="308">
        <f t="shared" ref="X74:X83" si="32">IF(H74=0,0,W74/H74-1)</f>
        <v>0</v>
      </c>
      <c r="Y74" s="553"/>
      <c r="Z74" s="553"/>
      <c r="AA74" s="200">
        <f t="shared" ref="AA74:AA83" si="33">Y74+Z74</f>
        <v>0</v>
      </c>
      <c r="AB74" s="308">
        <f t="shared" ref="AB74:AB84" si="34">IF(W74=0,0,AA74/W74-1)</f>
        <v>0</v>
      </c>
      <c r="AC74" s="553"/>
      <c r="AD74" s="553"/>
      <c r="AE74" s="200">
        <f t="shared" ref="AE74:AE83" si="35">AC74+AD74</f>
        <v>0</v>
      </c>
      <c r="AF74" s="308">
        <f t="shared" ref="AF74:AF84" si="36">IF(AA74=0,0,AE74/AA74-1)</f>
        <v>0</v>
      </c>
    </row>
    <row r="75" spans="2:32" ht="13.5" customHeight="1" outlineLevel="1">
      <c r="B75" s="146"/>
      <c r="C75" s="146"/>
      <c r="D75" s="553"/>
      <c r="E75" s="553"/>
      <c r="F75" s="553"/>
      <c r="G75" s="553"/>
      <c r="H75" s="200">
        <f t="shared" si="28"/>
        <v>0</v>
      </c>
      <c r="I75" s="553"/>
      <c r="J75" s="553"/>
      <c r="K75" s="553"/>
      <c r="L75" s="553"/>
      <c r="M75" s="553"/>
      <c r="N75" s="553"/>
      <c r="O75" s="201">
        <f t="shared" si="29"/>
        <v>0</v>
      </c>
      <c r="P75" s="553"/>
      <c r="Q75" s="553"/>
      <c r="R75" s="553"/>
      <c r="S75" s="553"/>
      <c r="T75" s="553"/>
      <c r="U75" s="553"/>
      <c r="V75" s="201">
        <f t="shared" si="30"/>
        <v>0</v>
      </c>
      <c r="W75" s="200">
        <f t="shared" si="31"/>
        <v>0</v>
      </c>
      <c r="X75" s="308">
        <f t="shared" si="32"/>
        <v>0</v>
      </c>
      <c r="Y75" s="553"/>
      <c r="Z75" s="553"/>
      <c r="AA75" s="200">
        <f t="shared" si="33"/>
        <v>0</v>
      </c>
      <c r="AB75" s="308">
        <f t="shared" si="34"/>
        <v>0</v>
      </c>
      <c r="AC75" s="553"/>
      <c r="AD75" s="553"/>
      <c r="AE75" s="200">
        <f t="shared" si="35"/>
        <v>0</v>
      </c>
      <c r="AF75" s="308">
        <f t="shared" si="36"/>
        <v>0</v>
      </c>
    </row>
    <row r="76" spans="2:32" ht="13.5" customHeight="1" outlineLevel="1">
      <c r="B76" s="146"/>
      <c r="C76" s="146"/>
      <c r="D76" s="553"/>
      <c r="E76" s="553"/>
      <c r="F76" s="553"/>
      <c r="G76" s="553"/>
      <c r="H76" s="200">
        <f t="shared" si="28"/>
        <v>0</v>
      </c>
      <c r="I76" s="553"/>
      <c r="J76" s="553"/>
      <c r="K76" s="553"/>
      <c r="L76" s="553"/>
      <c r="M76" s="553"/>
      <c r="N76" s="553"/>
      <c r="O76" s="201">
        <f t="shared" si="29"/>
        <v>0</v>
      </c>
      <c r="P76" s="553"/>
      <c r="Q76" s="553"/>
      <c r="R76" s="553"/>
      <c r="S76" s="553"/>
      <c r="T76" s="553"/>
      <c r="U76" s="553"/>
      <c r="V76" s="201">
        <f t="shared" si="30"/>
        <v>0</v>
      </c>
      <c r="W76" s="200">
        <f t="shared" si="31"/>
        <v>0</v>
      </c>
      <c r="X76" s="308">
        <f t="shared" si="32"/>
        <v>0</v>
      </c>
      <c r="Y76" s="553"/>
      <c r="Z76" s="553"/>
      <c r="AA76" s="200">
        <f t="shared" si="33"/>
        <v>0</v>
      </c>
      <c r="AB76" s="308">
        <f t="shared" si="34"/>
        <v>0</v>
      </c>
      <c r="AC76" s="553"/>
      <c r="AD76" s="553"/>
      <c r="AE76" s="200">
        <f t="shared" si="35"/>
        <v>0</v>
      </c>
      <c r="AF76" s="308">
        <f t="shared" si="36"/>
        <v>0</v>
      </c>
    </row>
    <row r="77" spans="2:32" ht="13.5" customHeight="1" outlineLevel="1">
      <c r="B77" s="146"/>
      <c r="C77" s="146"/>
      <c r="D77" s="553"/>
      <c r="E77" s="553"/>
      <c r="F77" s="553"/>
      <c r="G77" s="553"/>
      <c r="H77" s="200">
        <f t="shared" si="28"/>
        <v>0</v>
      </c>
      <c r="I77" s="553"/>
      <c r="J77" s="553"/>
      <c r="K77" s="553"/>
      <c r="L77" s="553"/>
      <c r="M77" s="553"/>
      <c r="N77" s="553"/>
      <c r="O77" s="201">
        <f t="shared" si="29"/>
        <v>0</v>
      </c>
      <c r="P77" s="553"/>
      <c r="Q77" s="553"/>
      <c r="R77" s="553"/>
      <c r="S77" s="553"/>
      <c r="T77" s="553"/>
      <c r="U77" s="553"/>
      <c r="V77" s="201">
        <f t="shared" si="30"/>
        <v>0</v>
      </c>
      <c r="W77" s="200">
        <f t="shared" si="31"/>
        <v>0</v>
      </c>
      <c r="X77" s="308">
        <f t="shared" si="32"/>
        <v>0</v>
      </c>
      <c r="Y77" s="553"/>
      <c r="Z77" s="553"/>
      <c r="AA77" s="200">
        <f t="shared" si="33"/>
        <v>0</v>
      </c>
      <c r="AB77" s="308">
        <f t="shared" si="34"/>
        <v>0</v>
      </c>
      <c r="AC77" s="553"/>
      <c r="AD77" s="553"/>
      <c r="AE77" s="200">
        <f t="shared" si="35"/>
        <v>0</v>
      </c>
      <c r="AF77" s="308">
        <f t="shared" si="36"/>
        <v>0</v>
      </c>
    </row>
    <row r="78" spans="2:32" outlineLevel="1">
      <c r="B78" s="146"/>
      <c r="C78" s="146"/>
      <c r="D78" s="553"/>
      <c r="E78" s="553"/>
      <c r="F78" s="553"/>
      <c r="G78" s="553"/>
      <c r="H78" s="200">
        <f t="shared" si="28"/>
        <v>0</v>
      </c>
      <c r="I78" s="553"/>
      <c r="J78" s="553"/>
      <c r="K78" s="553"/>
      <c r="L78" s="553"/>
      <c r="M78" s="553"/>
      <c r="N78" s="553"/>
      <c r="O78" s="201">
        <f t="shared" si="29"/>
        <v>0</v>
      </c>
      <c r="P78" s="553"/>
      <c r="Q78" s="553"/>
      <c r="R78" s="553"/>
      <c r="S78" s="553"/>
      <c r="T78" s="553"/>
      <c r="U78" s="553"/>
      <c r="V78" s="201">
        <f t="shared" si="30"/>
        <v>0</v>
      </c>
      <c r="W78" s="200">
        <f t="shared" si="31"/>
        <v>0</v>
      </c>
      <c r="X78" s="308">
        <f t="shared" si="32"/>
        <v>0</v>
      </c>
      <c r="Y78" s="553"/>
      <c r="Z78" s="553"/>
      <c r="AA78" s="200">
        <f t="shared" si="33"/>
        <v>0</v>
      </c>
      <c r="AB78" s="308">
        <f t="shared" si="34"/>
        <v>0</v>
      </c>
      <c r="AC78" s="553"/>
      <c r="AD78" s="553"/>
      <c r="AE78" s="200">
        <f t="shared" si="35"/>
        <v>0</v>
      </c>
      <c r="AF78" s="308">
        <f t="shared" si="36"/>
        <v>0</v>
      </c>
    </row>
    <row r="79" spans="2:32" s="144" customFormat="1" outlineLevel="1">
      <c r="B79" s="146"/>
      <c r="C79" s="146"/>
      <c r="D79" s="553"/>
      <c r="E79" s="553"/>
      <c r="F79" s="553"/>
      <c r="G79" s="553"/>
      <c r="H79" s="200">
        <f>SUM(D79:G79)</f>
        <v>0</v>
      </c>
      <c r="I79" s="553"/>
      <c r="J79" s="553"/>
      <c r="K79" s="553"/>
      <c r="L79" s="553"/>
      <c r="M79" s="553"/>
      <c r="N79" s="553"/>
      <c r="O79" s="201">
        <f>SUM(I79:N79)</f>
        <v>0</v>
      </c>
      <c r="P79" s="553"/>
      <c r="Q79" s="553"/>
      <c r="R79" s="553"/>
      <c r="S79" s="553"/>
      <c r="T79" s="553"/>
      <c r="U79" s="553"/>
      <c r="V79" s="201">
        <f>SUM(P79:U79)</f>
        <v>0</v>
      </c>
      <c r="W79" s="200">
        <f>O79+V79</f>
        <v>0</v>
      </c>
      <c r="X79" s="308">
        <f t="shared" si="32"/>
        <v>0</v>
      </c>
      <c r="Y79" s="553"/>
      <c r="Z79" s="553"/>
      <c r="AA79" s="200">
        <f t="shared" si="33"/>
        <v>0</v>
      </c>
      <c r="AB79" s="308">
        <f t="shared" si="34"/>
        <v>0</v>
      </c>
      <c r="AC79" s="553"/>
      <c r="AD79" s="553"/>
      <c r="AE79" s="200">
        <f t="shared" si="35"/>
        <v>0</v>
      </c>
      <c r="AF79" s="308">
        <f>IF(AA79=0,0,AE79/AA79-1)</f>
        <v>0</v>
      </c>
    </row>
    <row r="80" spans="2:32" outlineLevel="1">
      <c r="B80" s="146"/>
      <c r="C80" s="146"/>
      <c r="D80" s="553"/>
      <c r="E80" s="553"/>
      <c r="F80" s="553"/>
      <c r="G80" s="553"/>
      <c r="H80" s="200">
        <f>SUM(D80:G80)</f>
        <v>0</v>
      </c>
      <c r="I80" s="553"/>
      <c r="J80" s="553"/>
      <c r="K80" s="553"/>
      <c r="L80" s="553"/>
      <c r="M80" s="553"/>
      <c r="N80" s="553"/>
      <c r="O80" s="201">
        <f>SUM(I80:N80)</f>
        <v>0</v>
      </c>
      <c r="P80" s="553"/>
      <c r="Q80" s="553"/>
      <c r="R80" s="553"/>
      <c r="S80" s="553"/>
      <c r="T80" s="553"/>
      <c r="U80" s="553"/>
      <c r="V80" s="201">
        <f>SUM(P80:U80)</f>
        <v>0</v>
      </c>
      <c r="W80" s="200">
        <f>O80+V80</f>
        <v>0</v>
      </c>
      <c r="X80" s="308">
        <f t="shared" si="32"/>
        <v>0</v>
      </c>
      <c r="Y80" s="553"/>
      <c r="Z80" s="553"/>
      <c r="AA80" s="200">
        <f t="shared" si="33"/>
        <v>0</v>
      </c>
      <c r="AB80" s="308">
        <f t="shared" si="34"/>
        <v>0</v>
      </c>
      <c r="AC80" s="553"/>
      <c r="AD80" s="553"/>
      <c r="AE80" s="200">
        <f t="shared" si="35"/>
        <v>0</v>
      </c>
      <c r="AF80" s="308">
        <f>IF(AA80=0,0,AE80/AA80-1)</f>
        <v>0</v>
      </c>
    </row>
    <row r="81" spans="2:32" s="144" customFormat="1" outlineLevel="1">
      <c r="B81" s="146"/>
      <c r="C81" s="146"/>
      <c r="D81" s="553"/>
      <c r="E81" s="553"/>
      <c r="F81" s="553"/>
      <c r="G81" s="553"/>
      <c r="H81" s="200">
        <f t="shared" si="28"/>
        <v>0</v>
      </c>
      <c r="I81" s="553"/>
      <c r="J81" s="553"/>
      <c r="K81" s="553"/>
      <c r="L81" s="553"/>
      <c r="M81" s="553"/>
      <c r="N81" s="553"/>
      <c r="O81" s="201">
        <f t="shared" si="29"/>
        <v>0</v>
      </c>
      <c r="P81" s="553"/>
      <c r="Q81" s="553"/>
      <c r="R81" s="553"/>
      <c r="S81" s="553"/>
      <c r="T81" s="553"/>
      <c r="U81" s="553"/>
      <c r="V81" s="201">
        <f t="shared" si="30"/>
        <v>0</v>
      </c>
      <c r="W81" s="200">
        <f t="shared" si="31"/>
        <v>0</v>
      </c>
      <c r="X81" s="308">
        <f t="shared" si="32"/>
        <v>0</v>
      </c>
      <c r="Y81" s="553"/>
      <c r="Z81" s="553"/>
      <c r="AA81" s="200">
        <f t="shared" si="33"/>
        <v>0</v>
      </c>
      <c r="AB81" s="308">
        <f t="shared" si="34"/>
        <v>0</v>
      </c>
      <c r="AC81" s="553"/>
      <c r="AD81" s="553"/>
      <c r="AE81" s="200">
        <f t="shared" si="35"/>
        <v>0</v>
      </c>
      <c r="AF81" s="308">
        <f t="shared" si="36"/>
        <v>0</v>
      </c>
    </row>
    <row r="82" spans="2:32" outlineLevel="1">
      <c r="B82" s="146"/>
      <c r="C82" s="146"/>
      <c r="D82" s="553"/>
      <c r="E82" s="553"/>
      <c r="F82" s="553"/>
      <c r="G82" s="553"/>
      <c r="H82" s="200">
        <f t="shared" si="28"/>
        <v>0</v>
      </c>
      <c r="I82" s="553"/>
      <c r="J82" s="553"/>
      <c r="K82" s="553"/>
      <c r="L82" s="553"/>
      <c r="M82" s="553"/>
      <c r="N82" s="553"/>
      <c r="O82" s="201">
        <f t="shared" si="29"/>
        <v>0</v>
      </c>
      <c r="P82" s="553"/>
      <c r="Q82" s="553"/>
      <c r="R82" s="553"/>
      <c r="S82" s="553"/>
      <c r="T82" s="553"/>
      <c r="U82" s="553"/>
      <c r="V82" s="201">
        <f t="shared" si="30"/>
        <v>0</v>
      </c>
      <c r="W82" s="200">
        <f t="shared" si="31"/>
        <v>0</v>
      </c>
      <c r="X82" s="308">
        <f t="shared" si="32"/>
        <v>0</v>
      </c>
      <c r="Y82" s="553"/>
      <c r="Z82" s="553"/>
      <c r="AA82" s="200">
        <f t="shared" si="33"/>
        <v>0</v>
      </c>
      <c r="AB82" s="308">
        <f t="shared" si="34"/>
        <v>0</v>
      </c>
      <c r="AC82" s="553"/>
      <c r="AD82" s="553"/>
      <c r="AE82" s="200">
        <f t="shared" si="35"/>
        <v>0</v>
      </c>
      <c r="AF82" s="308">
        <f t="shared" si="36"/>
        <v>0</v>
      </c>
    </row>
    <row r="83" spans="2:32" s="151" customFormat="1" outlineLevel="1">
      <c r="B83" s="146"/>
      <c r="C83" s="146"/>
      <c r="D83" s="553"/>
      <c r="E83" s="553"/>
      <c r="F83" s="553"/>
      <c r="G83" s="553"/>
      <c r="H83" s="200">
        <f t="shared" si="28"/>
        <v>0</v>
      </c>
      <c r="I83" s="553"/>
      <c r="J83" s="553"/>
      <c r="K83" s="553"/>
      <c r="L83" s="553"/>
      <c r="M83" s="553"/>
      <c r="N83" s="553"/>
      <c r="O83" s="201">
        <f t="shared" si="29"/>
        <v>0</v>
      </c>
      <c r="P83" s="553"/>
      <c r="Q83" s="553"/>
      <c r="R83" s="553"/>
      <c r="S83" s="553"/>
      <c r="T83" s="553"/>
      <c r="U83" s="553"/>
      <c r="V83" s="201">
        <f t="shared" si="30"/>
        <v>0</v>
      </c>
      <c r="W83" s="200">
        <f t="shared" si="31"/>
        <v>0</v>
      </c>
      <c r="X83" s="308">
        <f t="shared" si="32"/>
        <v>0</v>
      </c>
      <c r="Y83" s="553"/>
      <c r="Z83" s="553"/>
      <c r="AA83" s="200">
        <f t="shared" si="33"/>
        <v>0</v>
      </c>
      <c r="AB83" s="308">
        <f t="shared" si="34"/>
        <v>0</v>
      </c>
      <c r="AC83" s="553"/>
      <c r="AD83" s="553"/>
      <c r="AE83" s="200">
        <f t="shared" si="35"/>
        <v>0</v>
      </c>
      <c r="AF83" s="308">
        <f t="shared" si="36"/>
        <v>0</v>
      </c>
    </row>
    <row r="84" spans="2:32" outlineLevel="1">
      <c r="B84" s="781" t="s">
        <v>609</v>
      </c>
      <c r="C84" s="781"/>
      <c r="D84" s="198">
        <f t="shared" ref="D84:AA84" si="37">SUM(D74:D83)</f>
        <v>0</v>
      </c>
      <c r="E84" s="198">
        <f t="shared" si="37"/>
        <v>0</v>
      </c>
      <c r="F84" s="198">
        <f t="shared" si="37"/>
        <v>0</v>
      </c>
      <c r="G84" s="198">
        <f t="shared" si="37"/>
        <v>0</v>
      </c>
      <c r="H84" s="198">
        <f t="shared" si="37"/>
        <v>0</v>
      </c>
      <c r="I84" s="198">
        <f t="shared" si="37"/>
        <v>0</v>
      </c>
      <c r="J84" s="198">
        <f t="shared" si="37"/>
        <v>0</v>
      </c>
      <c r="K84" s="198">
        <f t="shared" si="37"/>
        <v>0</v>
      </c>
      <c r="L84" s="198">
        <f t="shared" si="37"/>
        <v>0</v>
      </c>
      <c r="M84" s="198">
        <f t="shared" si="37"/>
        <v>0</v>
      </c>
      <c r="N84" s="198">
        <f t="shared" si="37"/>
        <v>0</v>
      </c>
      <c r="O84" s="198">
        <f t="shared" si="37"/>
        <v>0</v>
      </c>
      <c r="P84" s="198">
        <f t="shared" si="37"/>
        <v>0</v>
      </c>
      <c r="Q84" s="198">
        <f t="shared" si="37"/>
        <v>0</v>
      </c>
      <c r="R84" s="198">
        <f t="shared" si="37"/>
        <v>0</v>
      </c>
      <c r="S84" s="198">
        <f t="shared" si="37"/>
        <v>0</v>
      </c>
      <c r="T84" s="198">
        <f t="shared" si="37"/>
        <v>0</v>
      </c>
      <c r="U84" s="198">
        <f t="shared" si="37"/>
        <v>0</v>
      </c>
      <c r="V84" s="198">
        <f t="shared" si="37"/>
        <v>0</v>
      </c>
      <c r="W84" s="198">
        <f t="shared" si="37"/>
        <v>0</v>
      </c>
      <c r="X84" s="209">
        <f t="shared" si="37"/>
        <v>0</v>
      </c>
      <c r="Y84" s="198">
        <f>SUM(Y74:Y83)</f>
        <v>0</v>
      </c>
      <c r="Z84" s="198">
        <f>SUM(Z74:Z83)</f>
        <v>0</v>
      </c>
      <c r="AA84" s="198">
        <f t="shared" si="37"/>
        <v>0</v>
      </c>
      <c r="AB84" s="209">
        <f t="shared" si="34"/>
        <v>0</v>
      </c>
      <c r="AC84" s="198">
        <f>SUM(AC74:AC83)</f>
        <v>0</v>
      </c>
      <c r="AD84" s="198">
        <f>SUM(AD74:AD83)</f>
        <v>0</v>
      </c>
      <c r="AE84" s="198">
        <f>SUM(AE74:AE83)</f>
        <v>0</v>
      </c>
      <c r="AF84" s="209">
        <f t="shared" si="36"/>
        <v>0</v>
      </c>
    </row>
    <row r="85" spans="2:32" s="281" customFormat="1" outlineLevel="1">
      <c r="B85" s="791"/>
      <c r="C85" s="791"/>
      <c r="D85" s="158"/>
      <c r="E85" s="158"/>
      <c r="F85" s="158"/>
      <c r="G85" s="158"/>
      <c r="H85" s="158"/>
      <c r="I85" s="158"/>
      <c r="J85" s="158"/>
      <c r="K85" s="158"/>
      <c r="L85" s="158"/>
      <c r="M85" s="158"/>
      <c r="N85" s="158"/>
      <c r="O85" s="158"/>
      <c r="P85" s="158"/>
      <c r="Q85" s="158"/>
      <c r="R85" s="158"/>
      <c r="S85" s="158"/>
      <c r="T85" s="158"/>
      <c r="U85" s="158"/>
      <c r="V85" s="158"/>
      <c r="W85" s="158"/>
      <c r="AA85" s="158"/>
      <c r="AE85" s="158"/>
    </row>
    <row r="86" spans="2:32" outlineLevel="1">
      <c r="B86" s="152"/>
      <c r="C86" s="152" t="s">
        <v>611</v>
      </c>
      <c r="D86" s="153">
        <f>D24+D46+D50+D55+D61+D65-D84</f>
        <v>0</v>
      </c>
      <c r="E86" s="153">
        <f t="shared" ref="E86:W86" si="38">E24+E46+E50+E55+E61+E65-E84</f>
        <v>0</v>
      </c>
      <c r="F86" s="153">
        <f t="shared" si="38"/>
        <v>0</v>
      </c>
      <c r="G86" s="153">
        <f t="shared" si="38"/>
        <v>0</v>
      </c>
      <c r="H86" s="153">
        <f t="shared" si="38"/>
        <v>0</v>
      </c>
      <c r="I86" s="153">
        <f t="shared" si="38"/>
        <v>0</v>
      </c>
      <c r="J86" s="153">
        <f t="shared" si="38"/>
        <v>0</v>
      </c>
      <c r="K86" s="153">
        <f t="shared" si="38"/>
        <v>0</v>
      </c>
      <c r="L86" s="153">
        <f t="shared" si="38"/>
        <v>0</v>
      </c>
      <c r="M86" s="153">
        <f t="shared" si="38"/>
        <v>0</v>
      </c>
      <c r="N86" s="153">
        <f t="shared" si="38"/>
        <v>0</v>
      </c>
      <c r="O86" s="153">
        <f t="shared" si="38"/>
        <v>0</v>
      </c>
      <c r="P86" s="153">
        <f t="shared" si="38"/>
        <v>0</v>
      </c>
      <c r="Q86" s="153">
        <f t="shared" si="38"/>
        <v>0</v>
      </c>
      <c r="R86" s="153">
        <f t="shared" si="38"/>
        <v>0</v>
      </c>
      <c r="S86" s="153">
        <f t="shared" si="38"/>
        <v>0</v>
      </c>
      <c r="T86" s="153">
        <f t="shared" si="38"/>
        <v>0</v>
      </c>
      <c r="U86" s="153">
        <f t="shared" si="38"/>
        <v>0</v>
      </c>
      <c r="V86" s="153">
        <f t="shared" si="38"/>
        <v>0</v>
      </c>
      <c r="W86" s="153">
        <f t="shared" si="38"/>
        <v>0</v>
      </c>
      <c r="X86" s="153"/>
      <c r="Y86" s="153">
        <f>Y24+Y46+Y50+Y55+Y61+Y65-Y84</f>
        <v>0</v>
      </c>
      <c r="Z86" s="153">
        <f>Z24+Z46+Z50+Z55+Z61+Z65-Z84</f>
        <v>0</v>
      </c>
      <c r="AA86" s="153">
        <f>AA24+AA46+AA50+AA55+AA61+AA65-AA84</f>
        <v>0</v>
      </c>
      <c r="AB86" s="153"/>
      <c r="AC86" s="153">
        <f>AC24+AC46+AC50+AC55+AC61+AC65-AC84</f>
        <v>0</v>
      </c>
      <c r="AD86" s="153">
        <f>AD24+AD46+AD50+AD55+AD61+AD65-AD84</f>
        <v>0</v>
      </c>
      <c r="AE86" s="153">
        <f>AE24+AE46+AE50+AE55+AE61+AE65-AE84</f>
        <v>0</v>
      </c>
      <c r="AF86" s="151"/>
    </row>
  </sheetData>
  <mergeCells count="7">
    <mergeCell ref="P6:V6"/>
    <mergeCell ref="B73:C73"/>
    <mergeCell ref="B84:C84"/>
    <mergeCell ref="B85:C85"/>
    <mergeCell ref="B6:C7"/>
    <mergeCell ref="D6:G6"/>
    <mergeCell ref="I6:O6"/>
  </mergeCells>
  <phoneticPr fontId="10" type="noConversion"/>
  <hyperlinks>
    <hyperlink ref="C5" location="报表目录!A1" display="返回目录"/>
  </hyperlink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pageSetUpPr fitToPage="1"/>
  </sheetPr>
  <dimension ref="A1:AF375"/>
  <sheetViews>
    <sheetView workbookViewId="0">
      <pane xSplit="3" ySplit="7" topLeftCell="X8" activePane="bottomRight" state="frozen"/>
      <selection activeCell="F34" sqref="F34"/>
      <selection pane="topRight" activeCell="F34" sqref="F34"/>
      <selection pane="bottomLeft" activeCell="F34" sqref="F34"/>
      <selection pane="bottomRight" activeCell="Y232" sqref="Y232"/>
    </sheetView>
  </sheetViews>
  <sheetFormatPr defaultRowHeight="12.75" outlineLevelRow="2" outlineLevelCol="1"/>
  <cols>
    <col min="1" max="1" width="1.75" style="120" customWidth="1"/>
    <col min="2" max="2" width="14.375" style="123" customWidth="1"/>
    <col min="3" max="3" width="19.625" style="123" customWidth="1"/>
    <col min="4" max="4" width="11.875" style="120" customWidth="1"/>
    <col min="5" max="7" width="9" style="120" outlineLevel="1"/>
    <col min="8" max="8" width="9" style="132"/>
    <col min="9" max="14" width="9" style="120" customWidth="1" outlineLevel="1"/>
    <col min="15" max="15" width="9" style="120"/>
    <col min="16" max="21" width="9" style="120" customWidth="1" outlineLevel="1"/>
    <col min="22" max="22" width="9" style="120"/>
    <col min="23" max="23" width="9" style="132"/>
    <col min="24" max="26" width="9" style="154"/>
    <col min="27" max="27" width="9" style="132"/>
    <col min="28" max="30" width="9" style="154"/>
    <col min="31" max="31" width="9" style="132"/>
    <col min="32" max="32" width="9" style="154"/>
    <col min="33" max="16384" width="9" style="120"/>
  </cols>
  <sheetData>
    <row r="1" spans="1:32">
      <c r="B1" s="121" t="s">
        <v>706</v>
      </c>
      <c r="C1" s="120" t="s">
        <v>842</v>
      </c>
    </row>
    <row r="2" spans="1:32">
      <c r="B2" s="121" t="s">
        <v>665</v>
      </c>
      <c r="C2" s="122" t="str">
        <f>封面!$C$7</f>
        <v>中国金茂（集团）有限公司金茂君悦大酒店分公司</v>
      </c>
      <c r="D2" s="132"/>
    </row>
    <row r="3" spans="1:32">
      <c r="B3" s="121" t="s">
        <v>666</v>
      </c>
      <c r="C3" s="122" t="str">
        <f>封面!$C$9</f>
        <v>2014年预算</v>
      </c>
    </row>
    <row r="4" spans="1:32">
      <c r="B4" s="121" t="s">
        <v>667</v>
      </c>
      <c r="C4" s="122" t="str">
        <f>封面!$C$11</f>
        <v>人民币万元</v>
      </c>
    </row>
    <row r="5" spans="1:32">
      <c r="B5" s="155"/>
      <c r="C5" s="176" t="s">
        <v>670</v>
      </c>
    </row>
    <row r="6" spans="1:32" s="126" customFormat="1" ht="15" customHeight="1">
      <c r="A6" s="125"/>
      <c r="B6" s="784" t="s">
        <v>659</v>
      </c>
      <c r="C6" s="785"/>
      <c r="D6" s="769" t="s">
        <v>1466</v>
      </c>
      <c r="E6" s="770"/>
      <c r="F6" s="770"/>
      <c r="G6" s="771"/>
      <c r="H6" s="540" t="s">
        <v>1466</v>
      </c>
      <c r="I6" s="772" t="s">
        <v>1458</v>
      </c>
      <c r="J6" s="773"/>
      <c r="K6" s="773"/>
      <c r="L6" s="773"/>
      <c r="M6" s="773"/>
      <c r="N6" s="773"/>
      <c r="O6" s="774"/>
      <c r="P6" s="772" t="s">
        <v>1458</v>
      </c>
      <c r="Q6" s="773"/>
      <c r="R6" s="773"/>
      <c r="S6" s="773"/>
      <c r="T6" s="773"/>
      <c r="U6" s="773"/>
      <c r="V6" s="774"/>
      <c r="W6" s="493" t="s">
        <v>1458</v>
      </c>
      <c r="X6" s="104" t="s">
        <v>1480</v>
      </c>
      <c r="Y6" s="493" t="s">
        <v>1457</v>
      </c>
      <c r="Z6" s="493" t="s">
        <v>1457</v>
      </c>
      <c r="AA6" s="493" t="s">
        <v>1457</v>
      </c>
      <c r="AB6" s="104" t="s">
        <v>1478</v>
      </c>
      <c r="AC6" s="493" t="s">
        <v>1456</v>
      </c>
      <c r="AD6" s="493" t="s">
        <v>1456</v>
      </c>
      <c r="AE6" s="493" t="s">
        <v>1456</v>
      </c>
      <c r="AF6" s="104" t="s">
        <v>1476</v>
      </c>
    </row>
    <row r="7" spans="1:32" s="128" customFormat="1" ht="15" customHeight="1">
      <c r="A7" s="127"/>
      <c r="B7" s="786"/>
      <c r="C7" s="787"/>
      <c r="D7" s="100" t="s">
        <v>1420</v>
      </c>
      <c r="E7" s="101" t="s">
        <v>1421</v>
      </c>
      <c r="F7" s="101" t="s">
        <v>646</v>
      </c>
      <c r="G7" s="101" t="s">
        <v>647</v>
      </c>
      <c r="H7" s="102" t="s">
        <v>1422</v>
      </c>
      <c r="I7" s="101" t="s">
        <v>1423</v>
      </c>
      <c r="J7" s="101" t="s">
        <v>650</v>
      </c>
      <c r="K7" s="101" t="s">
        <v>651</v>
      </c>
      <c r="L7" s="101" t="s">
        <v>652</v>
      </c>
      <c r="M7" s="101" t="s">
        <v>653</v>
      </c>
      <c r="N7" s="101" t="s">
        <v>654</v>
      </c>
      <c r="O7" s="101" t="s">
        <v>1424</v>
      </c>
      <c r="P7" s="101" t="s">
        <v>1425</v>
      </c>
      <c r="Q7" s="101" t="s">
        <v>656</v>
      </c>
      <c r="R7" s="101" t="s">
        <v>657</v>
      </c>
      <c r="S7" s="101" t="s">
        <v>658</v>
      </c>
      <c r="T7" s="101" t="s">
        <v>646</v>
      </c>
      <c r="U7" s="101" t="s">
        <v>647</v>
      </c>
      <c r="V7" s="103" t="s">
        <v>1426</v>
      </c>
      <c r="W7" s="103" t="s">
        <v>1422</v>
      </c>
      <c r="X7" s="104" t="s">
        <v>608</v>
      </c>
      <c r="Y7" s="103" t="s">
        <v>1424</v>
      </c>
      <c r="Z7" s="103" t="s">
        <v>661</v>
      </c>
      <c r="AA7" s="103" t="s">
        <v>1422</v>
      </c>
      <c r="AB7" s="104" t="s">
        <v>608</v>
      </c>
      <c r="AC7" s="103" t="s">
        <v>1424</v>
      </c>
      <c r="AD7" s="103" t="s">
        <v>661</v>
      </c>
      <c r="AE7" s="103" t="s">
        <v>1422</v>
      </c>
      <c r="AF7" s="104" t="s">
        <v>608</v>
      </c>
    </row>
    <row r="8" spans="1:32" s="132" customFormat="1" ht="15" customHeight="1" outlineLevel="2">
      <c r="A8" s="129"/>
      <c r="B8" s="130" t="s">
        <v>843</v>
      </c>
      <c r="C8" s="131" t="s">
        <v>709</v>
      </c>
      <c r="D8" s="198">
        <f t="shared" ref="D8:W8" si="0">SUM(D9:D14)</f>
        <v>0</v>
      </c>
      <c r="E8" s="198">
        <f t="shared" si="0"/>
        <v>0</v>
      </c>
      <c r="F8" s="198">
        <f>SUM(F9:F14)</f>
        <v>0</v>
      </c>
      <c r="G8" s="198">
        <f>SUM(G9:G14)</f>
        <v>0</v>
      </c>
      <c r="H8" s="198">
        <f t="shared" si="0"/>
        <v>0</v>
      </c>
      <c r="I8" s="198">
        <f t="shared" si="0"/>
        <v>0</v>
      </c>
      <c r="J8" s="198">
        <f t="shared" si="0"/>
        <v>0</v>
      </c>
      <c r="K8" s="198">
        <f>SUM(K9:K14)</f>
        <v>0</v>
      </c>
      <c r="L8" s="198">
        <f t="shared" si="0"/>
        <v>0</v>
      </c>
      <c r="M8" s="198">
        <f t="shared" si="0"/>
        <v>0</v>
      </c>
      <c r="N8" s="198">
        <f t="shared" si="0"/>
        <v>0</v>
      </c>
      <c r="O8" s="198">
        <f t="shared" si="0"/>
        <v>0</v>
      </c>
      <c r="P8" s="198">
        <f>SUM(P9:P14)</f>
        <v>0</v>
      </c>
      <c r="Q8" s="198">
        <f t="shared" si="0"/>
        <v>0</v>
      </c>
      <c r="R8" s="198">
        <f t="shared" si="0"/>
        <v>0</v>
      </c>
      <c r="S8" s="198">
        <f t="shared" si="0"/>
        <v>0</v>
      </c>
      <c r="T8" s="198">
        <f t="shared" si="0"/>
        <v>0</v>
      </c>
      <c r="U8" s="198">
        <f t="shared" si="0"/>
        <v>0</v>
      </c>
      <c r="V8" s="198">
        <f t="shared" si="0"/>
        <v>0</v>
      </c>
      <c r="W8" s="198">
        <f t="shared" si="0"/>
        <v>0</v>
      </c>
      <c r="X8" s="199">
        <f t="shared" ref="X8:X23" si="1">IF(H8=0,0,W8/H8-1)</f>
        <v>0</v>
      </c>
      <c r="Y8" s="198">
        <f>SUM(Y9:Y14)</f>
        <v>0</v>
      </c>
      <c r="Z8" s="198">
        <f>SUM(Z9:Z14)</f>
        <v>0</v>
      </c>
      <c r="AA8" s="198">
        <f>SUM(AA9:AA14)</f>
        <v>0</v>
      </c>
      <c r="AB8" s="199">
        <f t="shared" ref="AB8:AB23" si="2">IF(W8=0,0,AA8/W8-1)</f>
        <v>0</v>
      </c>
      <c r="AC8" s="198">
        <f>SUM(AC9:AC14)</f>
        <v>0</v>
      </c>
      <c r="AD8" s="198">
        <f>SUM(AD9:AD14)</f>
        <v>0</v>
      </c>
      <c r="AE8" s="198">
        <f>SUM(AE9:AE14)</f>
        <v>0</v>
      </c>
      <c r="AF8" s="199">
        <f t="shared" ref="AF8:AF23" si="3">IF(AA8=0,0,AE8/AA8-1)</f>
        <v>0</v>
      </c>
    </row>
    <row r="9" spans="1:32" ht="15" customHeight="1" outlineLevel="2">
      <c r="B9" s="133"/>
      <c r="C9" s="134" t="s">
        <v>1051</v>
      </c>
      <c r="D9" s="553">
        <f t="shared" ref="D9:G14" si="4">D62+D115+D168+D221+D274+D327</f>
        <v>0</v>
      </c>
      <c r="E9" s="553">
        <f t="shared" si="4"/>
        <v>0</v>
      </c>
      <c r="F9" s="553">
        <f t="shared" si="4"/>
        <v>0</v>
      </c>
      <c r="G9" s="553">
        <f t="shared" si="4"/>
        <v>0</v>
      </c>
      <c r="H9" s="200">
        <f t="shared" ref="H9:H14" si="5">SUM(D9:G9)</f>
        <v>0</v>
      </c>
      <c r="I9" s="553">
        <f t="shared" ref="I9:N9" si="6">I62+I115+I168+I221+I274+I327</f>
        <v>0</v>
      </c>
      <c r="J9" s="553">
        <f t="shared" si="6"/>
        <v>0</v>
      </c>
      <c r="K9" s="553">
        <f t="shared" si="6"/>
        <v>0</v>
      </c>
      <c r="L9" s="553">
        <f t="shared" si="6"/>
        <v>0</v>
      </c>
      <c r="M9" s="553">
        <f t="shared" si="6"/>
        <v>0</v>
      </c>
      <c r="N9" s="553">
        <f t="shared" si="6"/>
        <v>0</v>
      </c>
      <c r="O9" s="201">
        <f t="shared" ref="O9:O14" si="7">SUM(I9:N9)</f>
        <v>0</v>
      </c>
      <c r="P9" s="553">
        <f t="shared" ref="P9:U9" si="8">P62+P115+P168+P221+P274+P327</f>
        <v>0</v>
      </c>
      <c r="Q9" s="553">
        <f t="shared" si="8"/>
        <v>0</v>
      </c>
      <c r="R9" s="553">
        <f t="shared" si="8"/>
        <v>0</v>
      </c>
      <c r="S9" s="553">
        <f t="shared" si="8"/>
        <v>0</v>
      </c>
      <c r="T9" s="553">
        <f t="shared" si="8"/>
        <v>0</v>
      </c>
      <c r="U9" s="553">
        <f t="shared" si="8"/>
        <v>0</v>
      </c>
      <c r="V9" s="201">
        <f t="shared" ref="V9:V14" si="9">SUM(P9:U9)</f>
        <v>0</v>
      </c>
      <c r="W9" s="200">
        <f t="shared" ref="W9:W14" si="10">O9+V9</f>
        <v>0</v>
      </c>
      <c r="X9" s="282">
        <f t="shared" si="1"/>
        <v>0</v>
      </c>
      <c r="Y9" s="553">
        <f t="shared" ref="Y9:Z14" si="11">Y62+Y115+Y168+Y221+Y274+Y327</f>
        <v>0</v>
      </c>
      <c r="Z9" s="553">
        <f t="shared" si="11"/>
        <v>0</v>
      </c>
      <c r="AA9" s="198">
        <f t="shared" ref="AA9:AA14" si="12">Y9+Z9</f>
        <v>0</v>
      </c>
      <c r="AB9" s="282">
        <f t="shared" si="2"/>
        <v>0</v>
      </c>
      <c r="AC9" s="553">
        <f t="shared" ref="AC9:AD14" si="13">AC62+AC115+AC168+AC221+AC274+AC327</f>
        <v>0</v>
      </c>
      <c r="AD9" s="553">
        <f t="shared" si="13"/>
        <v>0</v>
      </c>
      <c r="AE9" s="198">
        <f t="shared" ref="AE9:AE14" si="14">AC9+AD9</f>
        <v>0</v>
      </c>
      <c r="AF9" s="282">
        <f t="shared" si="3"/>
        <v>0</v>
      </c>
    </row>
    <row r="10" spans="1:32" s="132" customFormat="1" ht="15" customHeight="1" outlineLevel="2">
      <c r="A10" s="129"/>
      <c r="B10" s="133"/>
      <c r="C10" s="134" t="s">
        <v>1052</v>
      </c>
      <c r="D10" s="553">
        <f t="shared" si="4"/>
        <v>0</v>
      </c>
      <c r="E10" s="553">
        <f t="shared" si="4"/>
        <v>0</v>
      </c>
      <c r="F10" s="553">
        <f t="shared" si="4"/>
        <v>0</v>
      </c>
      <c r="G10" s="553">
        <f t="shared" si="4"/>
        <v>0</v>
      </c>
      <c r="H10" s="200">
        <f t="shared" si="5"/>
        <v>0</v>
      </c>
      <c r="I10" s="553">
        <f t="shared" ref="I10:N10" si="15">I63+I116+I169+I222+I275+I328</f>
        <v>0</v>
      </c>
      <c r="J10" s="553">
        <f t="shared" si="15"/>
        <v>0</v>
      </c>
      <c r="K10" s="553">
        <f t="shared" si="15"/>
        <v>0</v>
      </c>
      <c r="L10" s="553">
        <f t="shared" si="15"/>
        <v>0</v>
      </c>
      <c r="M10" s="553">
        <f t="shared" si="15"/>
        <v>0</v>
      </c>
      <c r="N10" s="553">
        <f t="shared" si="15"/>
        <v>0</v>
      </c>
      <c r="O10" s="201">
        <f t="shared" si="7"/>
        <v>0</v>
      </c>
      <c r="P10" s="553">
        <f t="shared" ref="P10:U10" si="16">P63+P116+P169+P222+P275+P328</f>
        <v>0</v>
      </c>
      <c r="Q10" s="553">
        <f t="shared" si="16"/>
        <v>0</v>
      </c>
      <c r="R10" s="553">
        <f t="shared" si="16"/>
        <v>0</v>
      </c>
      <c r="S10" s="553">
        <f t="shared" si="16"/>
        <v>0</v>
      </c>
      <c r="T10" s="553">
        <f t="shared" si="16"/>
        <v>0</v>
      </c>
      <c r="U10" s="553">
        <f t="shared" si="16"/>
        <v>0</v>
      </c>
      <c r="V10" s="201">
        <f t="shared" si="9"/>
        <v>0</v>
      </c>
      <c r="W10" s="200">
        <f t="shared" si="10"/>
        <v>0</v>
      </c>
      <c r="X10" s="282">
        <f>IF(H10=0,0,W10/H10-1)</f>
        <v>0</v>
      </c>
      <c r="Y10" s="553">
        <f t="shared" si="11"/>
        <v>0</v>
      </c>
      <c r="Z10" s="553">
        <f t="shared" si="11"/>
        <v>0</v>
      </c>
      <c r="AA10" s="198">
        <f t="shared" si="12"/>
        <v>0</v>
      </c>
      <c r="AB10" s="282">
        <f t="shared" si="2"/>
        <v>0</v>
      </c>
      <c r="AC10" s="553">
        <f t="shared" si="13"/>
        <v>0</v>
      </c>
      <c r="AD10" s="553">
        <f t="shared" si="13"/>
        <v>0</v>
      </c>
      <c r="AE10" s="198">
        <f t="shared" si="14"/>
        <v>0</v>
      </c>
      <c r="AF10" s="282">
        <f t="shared" si="3"/>
        <v>0</v>
      </c>
    </row>
    <row r="11" spans="1:32" ht="15" customHeight="1" outlineLevel="2">
      <c r="B11" s="133"/>
      <c r="C11" s="134" t="s">
        <v>719</v>
      </c>
      <c r="D11" s="553">
        <f t="shared" si="4"/>
        <v>0</v>
      </c>
      <c r="E11" s="553">
        <f t="shared" si="4"/>
        <v>0</v>
      </c>
      <c r="F11" s="553">
        <f t="shared" si="4"/>
        <v>0</v>
      </c>
      <c r="G11" s="553">
        <f t="shared" si="4"/>
        <v>0</v>
      </c>
      <c r="H11" s="200">
        <f t="shared" si="5"/>
        <v>0</v>
      </c>
      <c r="I11" s="553">
        <f t="shared" ref="I11:N11" si="17">I64+I117+I170+I223+I276+I329</f>
        <v>0</v>
      </c>
      <c r="J11" s="553">
        <f t="shared" si="17"/>
        <v>0</v>
      </c>
      <c r="K11" s="553">
        <f t="shared" si="17"/>
        <v>0</v>
      </c>
      <c r="L11" s="553">
        <f t="shared" si="17"/>
        <v>0</v>
      </c>
      <c r="M11" s="553">
        <f t="shared" si="17"/>
        <v>0</v>
      </c>
      <c r="N11" s="553">
        <f t="shared" si="17"/>
        <v>0</v>
      </c>
      <c r="O11" s="201">
        <f t="shared" si="7"/>
        <v>0</v>
      </c>
      <c r="P11" s="553">
        <f t="shared" ref="P11:U11" si="18">P64+P117+P170+P223+P276+P329</f>
        <v>0</v>
      </c>
      <c r="Q11" s="553">
        <f t="shared" si="18"/>
        <v>0</v>
      </c>
      <c r="R11" s="553">
        <f t="shared" si="18"/>
        <v>0</v>
      </c>
      <c r="S11" s="553">
        <f t="shared" si="18"/>
        <v>0</v>
      </c>
      <c r="T11" s="553">
        <f t="shared" si="18"/>
        <v>0</v>
      </c>
      <c r="U11" s="553">
        <f t="shared" si="18"/>
        <v>0</v>
      </c>
      <c r="V11" s="201">
        <f t="shared" si="9"/>
        <v>0</v>
      </c>
      <c r="W11" s="200">
        <f t="shared" si="10"/>
        <v>0</v>
      </c>
      <c r="X11" s="282">
        <f t="shared" si="1"/>
        <v>0</v>
      </c>
      <c r="Y11" s="553">
        <f t="shared" si="11"/>
        <v>0</v>
      </c>
      <c r="Z11" s="553">
        <f t="shared" si="11"/>
        <v>0</v>
      </c>
      <c r="AA11" s="198">
        <f t="shared" si="12"/>
        <v>0</v>
      </c>
      <c r="AB11" s="282">
        <f t="shared" si="2"/>
        <v>0</v>
      </c>
      <c r="AC11" s="553">
        <f t="shared" si="13"/>
        <v>0</v>
      </c>
      <c r="AD11" s="553">
        <f t="shared" si="13"/>
        <v>0</v>
      </c>
      <c r="AE11" s="198">
        <f t="shared" si="14"/>
        <v>0</v>
      </c>
      <c r="AF11" s="282">
        <f t="shared" si="3"/>
        <v>0</v>
      </c>
    </row>
    <row r="12" spans="1:32" ht="15" customHeight="1" outlineLevel="2">
      <c r="B12" s="133"/>
      <c r="C12" s="247" t="s">
        <v>1121</v>
      </c>
      <c r="D12" s="553">
        <f t="shared" si="4"/>
        <v>0</v>
      </c>
      <c r="E12" s="553">
        <f t="shared" si="4"/>
        <v>0</v>
      </c>
      <c r="F12" s="553">
        <f t="shared" si="4"/>
        <v>0</v>
      </c>
      <c r="G12" s="553">
        <f t="shared" si="4"/>
        <v>0</v>
      </c>
      <c r="H12" s="200">
        <f t="shared" si="5"/>
        <v>0</v>
      </c>
      <c r="I12" s="553">
        <f t="shared" ref="I12:N12" si="19">I65+I118+I171+I224+I277+I330</f>
        <v>0</v>
      </c>
      <c r="J12" s="553">
        <f t="shared" si="19"/>
        <v>0</v>
      </c>
      <c r="K12" s="553">
        <f t="shared" si="19"/>
        <v>0</v>
      </c>
      <c r="L12" s="553">
        <f t="shared" si="19"/>
        <v>0</v>
      </c>
      <c r="M12" s="553">
        <f t="shared" si="19"/>
        <v>0</v>
      </c>
      <c r="N12" s="553">
        <f t="shared" si="19"/>
        <v>0</v>
      </c>
      <c r="O12" s="201">
        <f>SUM(I12:N12)</f>
        <v>0</v>
      </c>
      <c r="P12" s="553">
        <f t="shared" ref="P12:U12" si="20">P65+P118+P171+P224+P277+P330</f>
        <v>0</v>
      </c>
      <c r="Q12" s="553">
        <f t="shared" si="20"/>
        <v>0</v>
      </c>
      <c r="R12" s="553">
        <f t="shared" si="20"/>
        <v>0</v>
      </c>
      <c r="S12" s="553">
        <f t="shared" si="20"/>
        <v>0</v>
      </c>
      <c r="T12" s="553">
        <f t="shared" si="20"/>
        <v>0</v>
      </c>
      <c r="U12" s="553">
        <f t="shared" si="20"/>
        <v>0</v>
      </c>
      <c r="V12" s="201">
        <f t="shared" si="9"/>
        <v>0</v>
      </c>
      <c r="W12" s="200">
        <f t="shared" si="10"/>
        <v>0</v>
      </c>
      <c r="X12" s="282">
        <f t="shared" si="1"/>
        <v>0</v>
      </c>
      <c r="Y12" s="553">
        <f t="shared" si="11"/>
        <v>0</v>
      </c>
      <c r="Z12" s="553">
        <f t="shared" si="11"/>
        <v>0</v>
      </c>
      <c r="AA12" s="198">
        <f t="shared" si="12"/>
        <v>0</v>
      </c>
      <c r="AB12" s="282">
        <f t="shared" si="2"/>
        <v>0</v>
      </c>
      <c r="AC12" s="553">
        <f t="shared" si="13"/>
        <v>0</v>
      </c>
      <c r="AD12" s="553">
        <f t="shared" si="13"/>
        <v>0</v>
      </c>
      <c r="AE12" s="198">
        <f t="shared" si="14"/>
        <v>0</v>
      </c>
      <c r="AF12" s="282">
        <f t="shared" si="3"/>
        <v>0</v>
      </c>
    </row>
    <row r="13" spans="1:32" ht="15" customHeight="1" outlineLevel="2">
      <c r="B13" s="133"/>
      <c r="C13" s="247" t="s">
        <v>1054</v>
      </c>
      <c r="D13" s="553">
        <f t="shared" si="4"/>
        <v>0</v>
      </c>
      <c r="E13" s="553">
        <f t="shared" si="4"/>
        <v>0</v>
      </c>
      <c r="F13" s="553">
        <f t="shared" si="4"/>
        <v>0</v>
      </c>
      <c r="G13" s="553">
        <f t="shared" si="4"/>
        <v>0</v>
      </c>
      <c r="H13" s="200">
        <f t="shared" si="5"/>
        <v>0</v>
      </c>
      <c r="I13" s="553">
        <f t="shared" ref="I13:N13" si="21">I66+I119+I172+I225+I278+I331</f>
        <v>0</v>
      </c>
      <c r="J13" s="553">
        <f t="shared" si="21"/>
        <v>0</v>
      </c>
      <c r="K13" s="553">
        <f t="shared" si="21"/>
        <v>0</v>
      </c>
      <c r="L13" s="553">
        <f t="shared" si="21"/>
        <v>0</v>
      </c>
      <c r="M13" s="553">
        <f t="shared" si="21"/>
        <v>0</v>
      </c>
      <c r="N13" s="553">
        <f t="shared" si="21"/>
        <v>0</v>
      </c>
      <c r="O13" s="201">
        <f t="shared" si="7"/>
        <v>0</v>
      </c>
      <c r="P13" s="553">
        <f t="shared" ref="P13:U13" si="22">P66+P119+P172+P225+P278+P331</f>
        <v>0</v>
      </c>
      <c r="Q13" s="553">
        <f t="shared" si="22"/>
        <v>0</v>
      </c>
      <c r="R13" s="553">
        <f t="shared" si="22"/>
        <v>0</v>
      </c>
      <c r="S13" s="553">
        <f t="shared" si="22"/>
        <v>0</v>
      </c>
      <c r="T13" s="553">
        <f t="shared" si="22"/>
        <v>0</v>
      </c>
      <c r="U13" s="553">
        <f t="shared" si="22"/>
        <v>0</v>
      </c>
      <c r="V13" s="201">
        <f t="shared" si="9"/>
        <v>0</v>
      </c>
      <c r="W13" s="200">
        <f t="shared" si="10"/>
        <v>0</v>
      </c>
      <c r="X13" s="282">
        <f t="shared" si="1"/>
        <v>0</v>
      </c>
      <c r="Y13" s="553">
        <f t="shared" si="11"/>
        <v>0</v>
      </c>
      <c r="Z13" s="553">
        <f t="shared" si="11"/>
        <v>0</v>
      </c>
      <c r="AA13" s="198">
        <f t="shared" si="12"/>
        <v>0</v>
      </c>
      <c r="AB13" s="282">
        <f t="shared" si="2"/>
        <v>0</v>
      </c>
      <c r="AC13" s="553">
        <f t="shared" si="13"/>
        <v>0</v>
      </c>
      <c r="AD13" s="553">
        <f t="shared" si="13"/>
        <v>0</v>
      </c>
      <c r="AE13" s="198">
        <f t="shared" si="14"/>
        <v>0</v>
      </c>
      <c r="AF13" s="282">
        <f t="shared" si="3"/>
        <v>0</v>
      </c>
    </row>
    <row r="14" spans="1:32" s="132" customFormat="1" ht="15" customHeight="1" outlineLevel="2">
      <c r="A14" s="129"/>
      <c r="B14" s="133"/>
      <c r="C14" s="134" t="s">
        <v>683</v>
      </c>
      <c r="D14" s="553">
        <f t="shared" si="4"/>
        <v>0</v>
      </c>
      <c r="E14" s="553">
        <f t="shared" si="4"/>
        <v>0</v>
      </c>
      <c r="F14" s="553">
        <f t="shared" si="4"/>
        <v>0</v>
      </c>
      <c r="G14" s="553">
        <f t="shared" si="4"/>
        <v>0</v>
      </c>
      <c r="H14" s="200">
        <f t="shared" si="5"/>
        <v>0</v>
      </c>
      <c r="I14" s="553">
        <f t="shared" ref="I14:N14" si="23">I67+I120+I173+I226+I279+I332</f>
        <v>0</v>
      </c>
      <c r="J14" s="553">
        <f t="shared" si="23"/>
        <v>0</v>
      </c>
      <c r="K14" s="553">
        <f t="shared" si="23"/>
        <v>0</v>
      </c>
      <c r="L14" s="553">
        <f t="shared" si="23"/>
        <v>0</v>
      </c>
      <c r="M14" s="553">
        <f t="shared" si="23"/>
        <v>0</v>
      </c>
      <c r="N14" s="553">
        <f t="shared" si="23"/>
        <v>0</v>
      </c>
      <c r="O14" s="201">
        <f t="shared" si="7"/>
        <v>0</v>
      </c>
      <c r="P14" s="553">
        <f t="shared" ref="P14:U16" si="24">P67+P120+P173+P226+P279+P332</f>
        <v>0</v>
      </c>
      <c r="Q14" s="553">
        <f t="shared" si="24"/>
        <v>0</v>
      </c>
      <c r="R14" s="553">
        <f t="shared" si="24"/>
        <v>0</v>
      </c>
      <c r="S14" s="553">
        <f t="shared" si="24"/>
        <v>0</v>
      </c>
      <c r="T14" s="553">
        <f t="shared" si="24"/>
        <v>0</v>
      </c>
      <c r="U14" s="553">
        <f t="shared" si="24"/>
        <v>0</v>
      </c>
      <c r="V14" s="201">
        <f t="shared" si="9"/>
        <v>0</v>
      </c>
      <c r="W14" s="200">
        <f t="shared" si="10"/>
        <v>0</v>
      </c>
      <c r="X14" s="282">
        <f t="shared" ref="X14:X20" si="25">IF(H14=0,0,W14/H14-1)</f>
        <v>0</v>
      </c>
      <c r="Y14" s="553">
        <f t="shared" si="11"/>
        <v>0</v>
      </c>
      <c r="Z14" s="553">
        <f t="shared" si="11"/>
        <v>0</v>
      </c>
      <c r="AA14" s="198">
        <f t="shared" si="12"/>
        <v>0</v>
      </c>
      <c r="AB14" s="282">
        <f t="shared" si="2"/>
        <v>0</v>
      </c>
      <c r="AC14" s="553">
        <f t="shared" si="13"/>
        <v>0</v>
      </c>
      <c r="AD14" s="553">
        <f t="shared" si="13"/>
        <v>0</v>
      </c>
      <c r="AE14" s="198">
        <f t="shared" si="14"/>
        <v>0</v>
      </c>
      <c r="AF14" s="282">
        <f t="shared" si="3"/>
        <v>0</v>
      </c>
    </row>
    <row r="15" spans="1:32" s="132" customFormat="1" ht="15" customHeight="1" outlineLevel="2">
      <c r="A15" s="129"/>
      <c r="B15" s="130" t="s">
        <v>844</v>
      </c>
      <c r="C15" s="131" t="s">
        <v>708</v>
      </c>
      <c r="D15" s="198">
        <f t="shared" ref="D15:W15" si="26">SUM(D16:D19)</f>
        <v>0</v>
      </c>
      <c r="E15" s="198">
        <f t="shared" si="26"/>
        <v>0</v>
      </c>
      <c r="F15" s="198">
        <f t="shared" si="26"/>
        <v>0</v>
      </c>
      <c r="G15" s="198">
        <f t="shared" si="26"/>
        <v>0</v>
      </c>
      <c r="H15" s="198">
        <f t="shared" si="26"/>
        <v>0</v>
      </c>
      <c r="I15" s="198">
        <f t="shared" si="26"/>
        <v>0</v>
      </c>
      <c r="J15" s="198">
        <f t="shared" si="26"/>
        <v>0</v>
      </c>
      <c r="K15" s="198">
        <f t="shared" si="26"/>
        <v>0</v>
      </c>
      <c r="L15" s="198">
        <f t="shared" si="26"/>
        <v>0</v>
      </c>
      <c r="M15" s="198">
        <f t="shared" si="26"/>
        <v>0</v>
      </c>
      <c r="N15" s="198">
        <f t="shared" si="26"/>
        <v>0</v>
      </c>
      <c r="O15" s="198">
        <f t="shared" si="26"/>
        <v>0</v>
      </c>
      <c r="P15" s="198">
        <f t="shared" si="26"/>
        <v>0</v>
      </c>
      <c r="Q15" s="198">
        <f t="shared" si="26"/>
        <v>0</v>
      </c>
      <c r="R15" s="198">
        <f t="shared" si="26"/>
        <v>0</v>
      </c>
      <c r="S15" s="198">
        <f t="shared" si="26"/>
        <v>0</v>
      </c>
      <c r="T15" s="198">
        <f t="shared" si="26"/>
        <v>0</v>
      </c>
      <c r="U15" s="198">
        <f t="shared" si="26"/>
        <v>0</v>
      </c>
      <c r="V15" s="198">
        <f t="shared" si="26"/>
        <v>0</v>
      </c>
      <c r="W15" s="198">
        <f t="shared" si="26"/>
        <v>0</v>
      </c>
      <c r="X15" s="199">
        <f t="shared" si="25"/>
        <v>0</v>
      </c>
      <c r="Y15" s="198">
        <f>SUM(Y16:Y19)</f>
        <v>0</v>
      </c>
      <c r="Z15" s="198">
        <f>SUM(Z16:Z19)</f>
        <v>0</v>
      </c>
      <c r="AA15" s="198">
        <f>SUM(AA16:AA19)</f>
        <v>0</v>
      </c>
      <c r="AB15" s="199">
        <f t="shared" si="2"/>
        <v>0</v>
      </c>
      <c r="AC15" s="198">
        <f>SUM(AC16:AC19)</f>
        <v>0</v>
      </c>
      <c r="AD15" s="198">
        <f>SUM(AD16:AD19)</f>
        <v>0</v>
      </c>
      <c r="AE15" s="198">
        <f>SUM(AE16:AE19)</f>
        <v>0</v>
      </c>
      <c r="AF15" s="199">
        <f t="shared" si="3"/>
        <v>0</v>
      </c>
    </row>
    <row r="16" spans="1:32" s="132" customFormat="1" ht="15" customHeight="1" outlineLevel="2">
      <c r="A16" s="129"/>
      <c r="B16" s="130"/>
      <c r="C16" s="134" t="s">
        <v>733</v>
      </c>
      <c r="D16" s="553">
        <f t="shared" ref="D16:G22" si="27">D69+D122+D175+D228+D281+D334</f>
        <v>0</v>
      </c>
      <c r="E16" s="553">
        <f t="shared" si="27"/>
        <v>0</v>
      </c>
      <c r="F16" s="553">
        <f t="shared" si="27"/>
        <v>0</v>
      </c>
      <c r="G16" s="553">
        <f t="shared" si="27"/>
        <v>0</v>
      </c>
      <c r="H16" s="200">
        <f t="shared" ref="H16:H22" si="28">SUM(D16:G16)</f>
        <v>0</v>
      </c>
      <c r="I16" s="553">
        <f t="shared" ref="I16:N16" si="29">I69+I122+I175+I228+I281+I334</f>
        <v>0</v>
      </c>
      <c r="J16" s="553">
        <f t="shared" si="29"/>
        <v>0</v>
      </c>
      <c r="K16" s="553">
        <f t="shared" si="29"/>
        <v>0</v>
      </c>
      <c r="L16" s="553">
        <f t="shared" si="29"/>
        <v>0</v>
      </c>
      <c r="M16" s="553">
        <f t="shared" si="29"/>
        <v>0</v>
      </c>
      <c r="N16" s="553">
        <f t="shared" si="29"/>
        <v>0</v>
      </c>
      <c r="O16" s="201">
        <f t="shared" ref="O16:O22" si="30">SUM(I16:N16)</f>
        <v>0</v>
      </c>
      <c r="P16" s="553">
        <f t="shared" si="24"/>
        <v>0</v>
      </c>
      <c r="Q16" s="553">
        <f t="shared" si="24"/>
        <v>0</v>
      </c>
      <c r="R16" s="553">
        <f t="shared" si="24"/>
        <v>0</v>
      </c>
      <c r="S16" s="553">
        <f t="shared" si="24"/>
        <v>0</v>
      </c>
      <c r="T16" s="553">
        <f t="shared" si="24"/>
        <v>0</v>
      </c>
      <c r="U16" s="553">
        <f t="shared" si="24"/>
        <v>0</v>
      </c>
      <c r="V16" s="201">
        <f t="shared" ref="V16:V22" si="31">SUM(P16:U16)</f>
        <v>0</v>
      </c>
      <c r="W16" s="200">
        <f t="shared" ref="W16:W22" si="32">O16+V16</f>
        <v>0</v>
      </c>
      <c r="X16" s="282">
        <f t="shared" si="25"/>
        <v>0</v>
      </c>
      <c r="Y16" s="553">
        <f t="shared" ref="Y16:Z22" si="33">Y69+Y122+Y175+Y228+Y281+Y334</f>
        <v>0</v>
      </c>
      <c r="Z16" s="553">
        <f t="shared" si="33"/>
        <v>0</v>
      </c>
      <c r="AA16" s="198">
        <f t="shared" ref="AA16:AA22" si="34">Y16+Z16</f>
        <v>0</v>
      </c>
      <c r="AB16" s="282">
        <f t="shared" si="2"/>
        <v>0</v>
      </c>
      <c r="AC16" s="553">
        <f t="shared" ref="AC16:AD22" si="35">AC69+AC122+AC175+AC228+AC281+AC334</f>
        <v>0</v>
      </c>
      <c r="AD16" s="553">
        <f t="shared" si="35"/>
        <v>0</v>
      </c>
      <c r="AE16" s="198">
        <f t="shared" ref="AE16:AE22" si="36">AC16+AD16</f>
        <v>0</v>
      </c>
      <c r="AF16" s="282">
        <f t="shared" si="3"/>
        <v>0</v>
      </c>
    </row>
    <row r="17" spans="1:32" s="132" customFormat="1" ht="15" customHeight="1" outlineLevel="2">
      <c r="A17" s="129"/>
      <c r="B17" s="130"/>
      <c r="C17" s="247" t="s">
        <v>1055</v>
      </c>
      <c r="D17" s="553">
        <f t="shared" si="27"/>
        <v>0</v>
      </c>
      <c r="E17" s="553">
        <f t="shared" si="27"/>
        <v>0</v>
      </c>
      <c r="F17" s="553">
        <f t="shared" si="27"/>
        <v>0</v>
      </c>
      <c r="G17" s="553">
        <f t="shared" si="27"/>
        <v>0</v>
      </c>
      <c r="H17" s="200">
        <f t="shared" si="28"/>
        <v>0</v>
      </c>
      <c r="I17" s="553">
        <f t="shared" ref="I17:N17" si="37">I70+I123+I176+I229+I282+I335</f>
        <v>0</v>
      </c>
      <c r="J17" s="553">
        <f t="shared" si="37"/>
        <v>0</v>
      </c>
      <c r="K17" s="553">
        <f t="shared" si="37"/>
        <v>0</v>
      </c>
      <c r="L17" s="553">
        <f t="shared" si="37"/>
        <v>0</v>
      </c>
      <c r="M17" s="553">
        <f t="shared" si="37"/>
        <v>0</v>
      </c>
      <c r="N17" s="553">
        <f t="shared" si="37"/>
        <v>0</v>
      </c>
      <c r="O17" s="201">
        <f t="shared" si="30"/>
        <v>0</v>
      </c>
      <c r="P17" s="553">
        <f t="shared" ref="P17:U17" si="38">P70+P123+P176+P229+P282+P335</f>
        <v>0</v>
      </c>
      <c r="Q17" s="553">
        <f t="shared" si="38"/>
        <v>0</v>
      </c>
      <c r="R17" s="553">
        <f t="shared" si="38"/>
        <v>0</v>
      </c>
      <c r="S17" s="553">
        <f t="shared" si="38"/>
        <v>0</v>
      </c>
      <c r="T17" s="553">
        <f t="shared" si="38"/>
        <v>0</v>
      </c>
      <c r="U17" s="553">
        <f t="shared" si="38"/>
        <v>0</v>
      </c>
      <c r="V17" s="201">
        <f t="shared" si="31"/>
        <v>0</v>
      </c>
      <c r="W17" s="200">
        <f t="shared" si="32"/>
        <v>0</v>
      </c>
      <c r="X17" s="282">
        <f t="shared" si="25"/>
        <v>0</v>
      </c>
      <c r="Y17" s="553">
        <f t="shared" si="33"/>
        <v>0</v>
      </c>
      <c r="Z17" s="553">
        <f t="shared" si="33"/>
        <v>0</v>
      </c>
      <c r="AA17" s="198">
        <f t="shared" si="34"/>
        <v>0</v>
      </c>
      <c r="AB17" s="282">
        <f t="shared" si="2"/>
        <v>0</v>
      </c>
      <c r="AC17" s="553">
        <f t="shared" si="35"/>
        <v>0</v>
      </c>
      <c r="AD17" s="553">
        <f t="shared" si="35"/>
        <v>0</v>
      </c>
      <c r="AE17" s="198">
        <f t="shared" si="36"/>
        <v>0</v>
      </c>
      <c r="AF17" s="282">
        <f t="shared" si="3"/>
        <v>0</v>
      </c>
    </row>
    <row r="18" spans="1:32" s="132" customFormat="1" ht="15" customHeight="1" outlineLevel="2">
      <c r="A18" s="129"/>
      <c r="B18" s="130"/>
      <c r="C18" s="247" t="s">
        <v>1054</v>
      </c>
      <c r="D18" s="553">
        <f t="shared" si="27"/>
        <v>0</v>
      </c>
      <c r="E18" s="553">
        <f t="shared" si="27"/>
        <v>0</v>
      </c>
      <c r="F18" s="553">
        <f t="shared" si="27"/>
        <v>0</v>
      </c>
      <c r="G18" s="553">
        <f t="shared" si="27"/>
        <v>0</v>
      </c>
      <c r="H18" s="200">
        <f>SUM(D18:G18)</f>
        <v>0</v>
      </c>
      <c r="I18" s="553">
        <f t="shared" ref="I18:N18" si="39">I71+I124+I177+I230+I283+I336</f>
        <v>0</v>
      </c>
      <c r="J18" s="553">
        <f t="shared" si="39"/>
        <v>0</v>
      </c>
      <c r="K18" s="553">
        <f t="shared" si="39"/>
        <v>0</v>
      </c>
      <c r="L18" s="553">
        <f t="shared" si="39"/>
        <v>0</v>
      </c>
      <c r="M18" s="553">
        <f t="shared" si="39"/>
        <v>0</v>
      </c>
      <c r="N18" s="553">
        <f t="shared" si="39"/>
        <v>0</v>
      </c>
      <c r="O18" s="201">
        <f t="shared" si="30"/>
        <v>0</v>
      </c>
      <c r="P18" s="553">
        <f t="shared" ref="P18:U18" si="40">P71+P124+P177+P230+P283+P336</f>
        <v>0</v>
      </c>
      <c r="Q18" s="553">
        <f t="shared" si="40"/>
        <v>0</v>
      </c>
      <c r="R18" s="553">
        <f t="shared" si="40"/>
        <v>0</v>
      </c>
      <c r="S18" s="553">
        <f t="shared" si="40"/>
        <v>0</v>
      </c>
      <c r="T18" s="553">
        <f t="shared" si="40"/>
        <v>0</v>
      </c>
      <c r="U18" s="553">
        <f t="shared" si="40"/>
        <v>0</v>
      </c>
      <c r="V18" s="201">
        <f t="shared" si="31"/>
        <v>0</v>
      </c>
      <c r="W18" s="200">
        <f t="shared" si="32"/>
        <v>0</v>
      </c>
      <c r="X18" s="282">
        <f t="shared" si="25"/>
        <v>0</v>
      </c>
      <c r="Y18" s="553">
        <f t="shared" si="33"/>
        <v>0</v>
      </c>
      <c r="Z18" s="553">
        <f t="shared" si="33"/>
        <v>0</v>
      </c>
      <c r="AA18" s="198">
        <f t="shared" si="34"/>
        <v>0</v>
      </c>
      <c r="AB18" s="282">
        <f t="shared" si="2"/>
        <v>0</v>
      </c>
      <c r="AC18" s="553">
        <f t="shared" si="35"/>
        <v>0</v>
      </c>
      <c r="AD18" s="553">
        <f t="shared" si="35"/>
        <v>0</v>
      </c>
      <c r="AE18" s="198">
        <f t="shared" si="36"/>
        <v>0</v>
      </c>
      <c r="AF18" s="282">
        <f t="shared" si="3"/>
        <v>0</v>
      </c>
    </row>
    <row r="19" spans="1:32" s="132" customFormat="1" ht="15" customHeight="1" outlineLevel="2">
      <c r="A19" s="129"/>
      <c r="B19" s="130"/>
      <c r="C19" s="134" t="s">
        <v>683</v>
      </c>
      <c r="D19" s="553">
        <f t="shared" si="27"/>
        <v>0</v>
      </c>
      <c r="E19" s="553">
        <f t="shared" si="27"/>
        <v>0</v>
      </c>
      <c r="F19" s="553">
        <f t="shared" si="27"/>
        <v>0</v>
      </c>
      <c r="G19" s="553">
        <f t="shared" si="27"/>
        <v>0</v>
      </c>
      <c r="H19" s="200">
        <f t="shared" si="28"/>
        <v>0</v>
      </c>
      <c r="I19" s="553">
        <f t="shared" ref="I19:N19" si="41">I72+I125+I178+I231+I284+I337</f>
        <v>0</v>
      </c>
      <c r="J19" s="553">
        <f t="shared" si="41"/>
        <v>0</v>
      </c>
      <c r="K19" s="553">
        <f t="shared" si="41"/>
        <v>0</v>
      </c>
      <c r="L19" s="553">
        <f t="shared" si="41"/>
        <v>0</v>
      </c>
      <c r="M19" s="553">
        <f t="shared" si="41"/>
        <v>0</v>
      </c>
      <c r="N19" s="553">
        <f t="shared" si="41"/>
        <v>0</v>
      </c>
      <c r="O19" s="201">
        <f>SUM(I19:N19)</f>
        <v>0</v>
      </c>
      <c r="P19" s="553">
        <f t="shared" ref="P19:U19" si="42">P72+P125+P178+P231+P284+P337</f>
        <v>0</v>
      </c>
      <c r="Q19" s="553">
        <f t="shared" si="42"/>
        <v>0</v>
      </c>
      <c r="R19" s="553">
        <f t="shared" si="42"/>
        <v>0</v>
      </c>
      <c r="S19" s="553">
        <f t="shared" si="42"/>
        <v>0</v>
      </c>
      <c r="T19" s="553">
        <f t="shared" si="42"/>
        <v>0</v>
      </c>
      <c r="U19" s="553">
        <f t="shared" si="42"/>
        <v>0</v>
      </c>
      <c r="V19" s="201">
        <f t="shared" si="31"/>
        <v>0</v>
      </c>
      <c r="W19" s="200">
        <f t="shared" si="32"/>
        <v>0</v>
      </c>
      <c r="X19" s="282">
        <f t="shared" si="25"/>
        <v>0</v>
      </c>
      <c r="Y19" s="553">
        <f t="shared" si="33"/>
        <v>0</v>
      </c>
      <c r="Z19" s="553">
        <f t="shared" si="33"/>
        <v>0</v>
      </c>
      <c r="AA19" s="198">
        <f t="shared" si="34"/>
        <v>0</v>
      </c>
      <c r="AB19" s="282">
        <f t="shared" si="2"/>
        <v>0</v>
      </c>
      <c r="AC19" s="553">
        <f t="shared" si="35"/>
        <v>0</v>
      </c>
      <c r="AD19" s="553">
        <f t="shared" si="35"/>
        <v>0</v>
      </c>
      <c r="AE19" s="198">
        <f t="shared" si="36"/>
        <v>0</v>
      </c>
      <c r="AF19" s="282">
        <f t="shared" si="3"/>
        <v>0</v>
      </c>
    </row>
    <row r="20" spans="1:32" ht="15" customHeight="1" outlineLevel="2">
      <c r="B20" s="130" t="s">
        <v>845</v>
      </c>
      <c r="C20" s="131" t="s">
        <v>710</v>
      </c>
      <c r="D20" s="553">
        <f t="shared" si="27"/>
        <v>387.64105500000005</v>
      </c>
      <c r="E20" s="553">
        <f t="shared" si="27"/>
        <v>44.412859280793541</v>
      </c>
      <c r="F20" s="553">
        <f t="shared" si="27"/>
        <v>42.775689404766105</v>
      </c>
      <c r="G20" s="553">
        <f t="shared" si="27"/>
        <v>34.804412411411342</v>
      </c>
      <c r="H20" s="200">
        <f t="shared" si="28"/>
        <v>509.6340160969711</v>
      </c>
      <c r="I20" s="553">
        <f t="shared" ref="I20:N20" si="43">I73+I126+I179+I232+I285+I338</f>
        <v>48.163284999999995</v>
      </c>
      <c r="J20" s="553">
        <f t="shared" si="43"/>
        <v>32.805081999999999</v>
      </c>
      <c r="K20" s="553">
        <f t="shared" si="43"/>
        <v>50.869543000000007</v>
      </c>
      <c r="L20" s="553">
        <f t="shared" si="43"/>
        <v>47.997011999999991</v>
      </c>
      <c r="M20" s="553">
        <f t="shared" si="43"/>
        <v>47.42629500000001</v>
      </c>
      <c r="N20" s="553">
        <f t="shared" si="43"/>
        <v>43.712270999999987</v>
      </c>
      <c r="O20" s="201">
        <f t="shared" si="30"/>
        <v>270.97348799999997</v>
      </c>
      <c r="P20" s="553">
        <f t="shared" ref="P20:U20" si="44">P73+P126+P179+P232+P285+P338</f>
        <v>37.55425000000001</v>
      </c>
      <c r="Q20" s="553">
        <f t="shared" si="44"/>
        <v>36.665212927967872</v>
      </c>
      <c r="R20" s="553">
        <f t="shared" si="44"/>
        <v>51.171031209687605</v>
      </c>
      <c r="S20" s="553">
        <f t="shared" si="44"/>
        <v>50.634040650918749</v>
      </c>
      <c r="T20" s="553">
        <f t="shared" si="44"/>
        <v>48.923235992078155</v>
      </c>
      <c r="U20" s="553">
        <f t="shared" si="44"/>
        <v>37.62878285165813</v>
      </c>
      <c r="V20" s="201">
        <f t="shared" si="31"/>
        <v>262.57655363231049</v>
      </c>
      <c r="W20" s="200">
        <f t="shared" si="32"/>
        <v>533.55004163231047</v>
      </c>
      <c r="X20" s="282">
        <f t="shared" si="25"/>
        <v>4.6927843864309038E-2</v>
      </c>
      <c r="Y20" s="553">
        <f t="shared" si="33"/>
        <v>0</v>
      </c>
      <c r="Z20" s="553">
        <f t="shared" si="33"/>
        <v>0</v>
      </c>
      <c r="AA20" s="198">
        <f t="shared" si="34"/>
        <v>0</v>
      </c>
      <c r="AB20" s="282">
        <f t="shared" si="2"/>
        <v>-1</v>
      </c>
      <c r="AC20" s="553">
        <f t="shared" si="35"/>
        <v>0</v>
      </c>
      <c r="AD20" s="553">
        <f t="shared" si="35"/>
        <v>0</v>
      </c>
      <c r="AE20" s="198">
        <f t="shared" si="36"/>
        <v>0</v>
      </c>
      <c r="AF20" s="282">
        <f t="shared" si="3"/>
        <v>0</v>
      </c>
    </row>
    <row r="21" spans="1:32" ht="15" customHeight="1" outlineLevel="2">
      <c r="B21" s="130" t="s">
        <v>846</v>
      </c>
      <c r="C21" s="131" t="s">
        <v>720</v>
      </c>
      <c r="D21" s="553">
        <f t="shared" si="27"/>
        <v>0</v>
      </c>
      <c r="E21" s="553">
        <f t="shared" si="27"/>
        <v>0</v>
      </c>
      <c r="F21" s="553">
        <f t="shared" si="27"/>
        <v>0</v>
      </c>
      <c r="G21" s="553">
        <f t="shared" si="27"/>
        <v>0</v>
      </c>
      <c r="H21" s="200">
        <f t="shared" si="28"/>
        <v>0</v>
      </c>
      <c r="I21" s="553">
        <f t="shared" ref="I21:N21" si="45">I74+I127+I180+I233+I286+I339</f>
        <v>0</v>
      </c>
      <c r="J21" s="553">
        <f t="shared" si="45"/>
        <v>0</v>
      </c>
      <c r="K21" s="553">
        <f t="shared" si="45"/>
        <v>0</v>
      </c>
      <c r="L21" s="553">
        <f t="shared" si="45"/>
        <v>0</v>
      </c>
      <c r="M21" s="553">
        <f t="shared" si="45"/>
        <v>0</v>
      </c>
      <c r="N21" s="553">
        <f t="shared" si="45"/>
        <v>0</v>
      </c>
      <c r="O21" s="201">
        <f t="shared" si="30"/>
        <v>0</v>
      </c>
      <c r="P21" s="553">
        <f t="shared" ref="P21:U21" si="46">P74+P127+P180+P233+P286+P339</f>
        <v>0</v>
      </c>
      <c r="Q21" s="553">
        <f t="shared" si="46"/>
        <v>0</v>
      </c>
      <c r="R21" s="553">
        <f t="shared" si="46"/>
        <v>0</v>
      </c>
      <c r="S21" s="553">
        <f t="shared" si="46"/>
        <v>0</v>
      </c>
      <c r="T21" s="553">
        <f t="shared" si="46"/>
        <v>0</v>
      </c>
      <c r="U21" s="553">
        <f t="shared" si="46"/>
        <v>0</v>
      </c>
      <c r="V21" s="201">
        <f t="shared" si="31"/>
        <v>0</v>
      </c>
      <c r="W21" s="200">
        <f t="shared" si="32"/>
        <v>0</v>
      </c>
      <c r="X21" s="282">
        <f t="shared" si="1"/>
        <v>0</v>
      </c>
      <c r="Y21" s="553">
        <f t="shared" si="33"/>
        <v>0</v>
      </c>
      <c r="Z21" s="553">
        <f t="shared" si="33"/>
        <v>0</v>
      </c>
      <c r="AA21" s="198">
        <f t="shared" si="34"/>
        <v>0</v>
      </c>
      <c r="AB21" s="282">
        <f t="shared" si="2"/>
        <v>0</v>
      </c>
      <c r="AC21" s="553">
        <f t="shared" si="35"/>
        <v>0</v>
      </c>
      <c r="AD21" s="553">
        <f t="shared" si="35"/>
        <v>0</v>
      </c>
      <c r="AE21" s="198">
        <f t="shared" si="36"/>
        <v>0</v>
      </c>
      <c r="AF21" s="282">
        <f t="shared" si="3"/>
        <v>0</v>
      </c>
    </row>
    <row r="22" spans="1:32" ht="15" customHeight="1" outlineLevel="2">
      <c r="B22" s="130" t="s">
        <v>682</v>
      </c>
      <c r="C22" s="131" t="s">
        <v>721</v>
      </c>
      <c r="D22" s="553">
        <f t="shared" si="27"/>
        <v>0</v>
      </c>
      <c r="E22" s="553">
        <f t="shared" si="27"/>
        <v>0</v>
      </c>
      <c r="F22" s="553">
        <f t="shared" si="27"/>
        <v>0</v>
      </c>
      <c r="G22" s="553">
        <f t="shared" si="27"/>
        <v>0</v>
      </c>
      <c r="H22" s="200">
        <f t="shared" si="28"/>
        <v>0</v>
      </c>
      <c r="I22" s="553">
        <f t="shared" ref="I22:N22" si="47">I75+I128+I181+I234+I287+I340</f>
        <v>0</v>
      </c>
      <c r="J22" s="553">
        <f t="shared" si="47"/>
        <v>0</v>
      </c>
      <c r="K22" s="553">
        <f t="shared" si="47"/>
        <v>0</v>
      </c>
      <c r="L22" s="553">
        <f t="shared" si="47"/>
        <v>0</v>
      </c>
      <c r="M22" s="553">
        <f t="shared" si="47"/>
        <v>0</v>
      </c>
      <c r="N22" s="553">
        <f t="shared" si="47"/>
        <v>0</v>
      </c>
      <c r="O22" s="201">
        <f t="shared" si="30"/>
        <v>0</v>
      </c>
      <c r="P22" s="553">
        <f t="shared" ref="P22:U22" si="48">P75+P128+P181+P234+P287+P340</f>
        <v>0</v>
      </c>
      <c r="Q22" s="553">
        <f t="shared" si="48"/>
        <v>0</v>
      </c>
      <c r="R22" s="553">
        <f t="shared" si="48"/>
        <v>0</v>
      </c>
      <c r="S22" s="553">
        <f t="shared" si="48"/>
        <v>0</v>
      </c>
      <c r="T22" s="553">
        <f t="shared" si="48"/>
        <v>0</v>
      </c>
      <c r="U22" s="553">
        <f t="shared" si="48"/>
        <v>0</v>
      </c>
      <c r="V22" s="201">
        <f t="shared" si="31"/>
        <v>0</v>
      </c>
      <c r="W22" s="200">
        <f t="shared" si="32"/>
        <v>0</v>
      </c>
      <c r="X22" s="282">
        <f t="shared" si="1"/>
        <v>0</v>
      </c>
      <c r="Y22" s="553">
        <f t="shared" si="33"/>
        <v>0</v>
      </c>
      <c r="Z22" s="553">
        <f t="shared" si="33"/>
        <v>0</v>
      </c>
      <c r="AA22" s="198">
        <f t="shared" si="34"/>
        <v>0</v>
      </c>
      <c r="AB22" s="282">
        <f t="shared" si="2"/>
        <v>0</v>
      </c>
      <c r="AC22" s="553">
        <f t="shared" si="35"/>
        <v>0</v>
      </c>
      <c r="AD22" s="553">
        <f t="shared" si="35"/>
        <v>0</v>
      </c>
      <c r="AE22" s="198">
        <f t="shared" si="36"/>
        <v>0</v>
      </c>
      <c r="AF22" s="282">
        <f t="shared" si="3"/>
        <v>0</v>
      </c>
    </row>
    <row r="23" spans="1:32" ht="15" customHeight="1" outlineLevel="2">
      <c r="B23" s="130" t="s">
        <v>707</v>
      </c>
      <c r="C23" s="131"/>
      <c r="D23" s="198">
        <f t="shared" ref="D23:W23" si="49">D8+D15+D20+D21+D22</f>
        <v>387.64105500000005</v>
      </c>
      <c r="E23" s="198">
        <f t="shared" si="49"/>
        <v>44.412859280793541</v>
      </c>
      <c r="F23" s="198">
        <f t="shared" si="49"/>
        <v>42.775689404766105</v>
      </c>
      <c r="G23" s="198">
        <f t="shared" si="49"/>
        <v>34.804412411411342</v>
      </c>
      <c r="H23" s="198">
        <f t="shared" si="49"/>
        <v>509.6340160969711</v>
      </c>
      <c r="I23" s="198">
        <f t="shared" si="49"/>
        <v>48.163284999999995</v>
      </c>
      <c r="J23" s="198">
        <f t="shared" si="49"/>
        <v>32.805081999999999</v>
      </c>
      <c r="K23" s="198">
        <f t="shared" si="49"/>
        <v>50.869543000000007</v>
      </c>
      <c r="L23" s="198">
        <f t="shared" si="49"/>
        <v>47.997011999999991</v>
      </c>
      <c r="M23" s="198">
        <f t="shared" si="49"/>
        <v>47.42629500000001</v>
      </c>
      <c r="N23" s="198">
        <f t="shared" si="49"/>
        <v>43.712270999999987</v>
      </c>
      <c r="O23" s="198">
        <f t="shared" si="49"/>
        <v>270.97348799999997</v>
      </c>
      <c r="P23" s="198">
        <f t="shared" si="49"/>
        <v>37.55425000000001</v>
      </c>
      <c r="Q23" s="198">
        <f t="shared" si="49"/>
        <v>36.665212927967872</v>
      </c>
      <c r="R23" s="198">
        <f t="shared" si="49"/>
        <v>51.171031209687605</v>
      </c>
      <c r="S23" s="198">
        <f t="shared" si="49"/>
        <v>50.634040650918749</v>
      </c>
      <c r="T23" s="198">
        <f t="shared" si="49"/>
        <v>48.923235992078155</v>
      </c>
      <c r="U23" s="198">
        <f t="shared" si="49"/>
        <v>37.62878285165813</v>
      </c>
      <c r="V23" s="198">
        <f t="shared" si="49"/>
        <v>262.57655363231049</v>
      </c>
      <c r="W23" s="198">
        <f t="shared" si="49"/>
        <v>533.55004163231047</v>
      </c>
      <c r="X23" s="199">
        <f t="shared" si="1"/>
        <v>4.6927843864309038E-2</v>
      </c>
      <c r="Y23" s="198">
        <f>Y8+Y15+Y20+Y21+Y22</f>
        <v>0</v>
      </c>
      <c r="Z23" s="198">
        <f>Z8+Z15+Z20+Z21+Z22</f>
        <v>0</v>
      </c>
      <c r="AA23" s="198">
        <f>AA8+AA15+AA20+AA21+AA22</f>
        <v>0</v>
      </c>
      <c r="AB23" s="199">
        <f t="shared" si="2"/>
        <v>-1</v>
      </c>
      <c r="AC23" s="198">
        <f>AC8+AC15+AC20+AC21+AC22</f>
        <v>0</v>
      </c>
      <c r="AD23" s="198">
        <f>AD8+AD15+AD20+AD21+AD22</f>
        <v>0</v>
      </c>
      <c r="AE23" s="198">
        <f>AE8+AE15+AE20+AE21+AE22</f>
        <v>0</v>
      </c>
      <c r="AF23" s="199">
        <f t="shared" si="3"/>
        <v>0</v>
      </c>
    </row>
    <row r="24" spans="1:32" s="398" customFormat="1" ht="15" customHeight="1" outlineLevel="1">
      <c r="B24" s="399"/>
      <c r="C24" s="399" t="s">
        <v>1123</v>
      </c>
      <c r="D24" s="402">
        <f>D23-D76-D129-D182-D288-D341-D235</f>
        <v>0</v>
      </c>
      <c r="E24" s="402">
        <f t="shared" ref="E24:W24" si="50">E23-E76-E129-E182-E288-E341-E235</f>
        <v>0</v>
      </c>
      <c r="F24" s="402">
        <f t="shared" si="50"/>
        <v>0</v>
      </c>
      <c r="G24" s="402">
        <f t="shared" si="50"/>
        <v>0</v>
      </c>
      <c r="H24" s="402">
        <f t="shared" si="50"/>
        <v>0</v>
      </c>
      <c r="I24" s="402">
        <f t="shared" si="50"/>
        <v>0</v>
      </c>
      <c r="J24" s="402">
        <f t="shared" si="50"/>
        <v>0</v>
      </c>
      <c r="K24" s="402">
        <f t="shared" si="50"/>
        <v>0</v>
      </c>
      <c r="L24" s="402">
        <f t="shared" si="50"/>
        <v>0</v>
      </c>
      <c r="M24" s="402">
        <f t="shared" si="50"/>
        <v>0</v>
      </c>
      <c r="N24" s="402">
        <f t="shared" si="50"/>
        <v>0</v>
      </c>
      <c r="O24" s="402">
        <f t="shared" si="50"/>
        <v>0</v>
      </c>
      <c r="P24" s="402">
        <f t="shared" si="50"/>
        <v>0</v>
      </c>
      <c r="Q24" s="402">
        <f t="shared" si="50"/>
        <v>0</v>
      </c>
      <c r="R24" s="402">
        <f t="shared" si="50"/>
        <v>0</v>
      </c>
      <c r="S24" s="402">
        <f t="shared" si="50"/>
        <v>0</v>
      </c>
      <c r="T24" s="402">
        <f t="shared" si="50"/>
        <v>0</v>
      </c>
      <c r="U24" s="402">
        <f t="shared" si="50"/>
        <v>0</v>
      </c>
      <c r="V24" s="402">
        <f t="shared" si="50"/>
        <v>0</v>
      </c>
      <c r="W24" s="402">
        <f t="shared" si="50"/>
        <v>0</v>
      </c>
      <c r="X24" s="401"/>
      <c r="Y24" s="402">
        <f>Y23-Y76-Y129-Y182-Y288-Y341-Y235</f>
        <v>0</v>
      </c>
      <c r="Z24" s="402">
        <f>Z23-Z76-Z129-Z182-Z288-Z341-Z235</f>
        <v>0</v>
      </c>
      <c r="AA24" s="402">
        <f>AA23-AA76-AA129-AA182-AA288-AA341-AA235</f>
        <v>0</v>
      </c>
      <c r="AB24" s="401"/>
      <c r="AC24" s="402">
        <f>AC23-AC76-AC129-AC182-AC288-AC341-AC235</f>
        <v>0</v>
      </c>
      <c r="AD24" s="402">
        <f>AD23-AD76-AD129-AD182-AD288-AD341-AD235</f>
        <v>0</v>
      </c>
      <c r="AE24" s="402">
        <f>AE23-AE76-AE129-AE182-AE288-AE341-AE235</f>
        <v>0</v>
      </c>
      <c r="AF24" s="401"/>
    </row>
    <row r="25" spans="1:32" ht="15" customHeight="1" outlineLevel="1"/>
    <row r="26" spans="1:32" s="136" customFormat="1" ht="15" customHeight="1" outlineLevel="1">
      <c r="B26" s="250" t="s">
        <v>725</v>
      </c>
      <c r="C26" s="123"/>
      <c r="D26" s="120"/>
      <c r="E26" s="120"/>
      <c r="F26" s="120"/>
      <c r="G26" s="120"/>
      <c r="H26" s="132"/>
      <c r="I26" s="120"/>
      <c r="J26" s="120"/>
      <c r="K26" s="120"/>
      <c r="L26" s="120"/>
      <c r="M26" s="120"/>
      <c r="N26" s="120"/>
      <c r="O26" s="120"/>
      <c r="P26" s="120"/>
      <c r="Q26" s="120"/>
      <c r="R26" s="120"/>
      <c r="S26" s="120"/>
      <c r="T26" s="120"/>
      <c r="U26" s="120"/>
      <c r="V26" s="120"/>
      <c r="W26" s="132"/>
      <c r="X26" s="154"/>
      <c r="Y26" s="154"/>
      <c r="Z26" s="154"/>
      <c r="AA26" s="132"/>
      <c r="AB26" s="154"/>
      <c r="AC26" s="154"/>
      <c r="AD26" s="154"/>
      <c r="AE26" s="132"/>
      <c r="AF26" s="154"/>
    </row>
    <row r="27" spans="1:32" s="136" customFormat="1" ht="15" customHeight="1" outlineLevel="2">
      <c r="B27" s="784" t="s">
        <v>730</v>
      </c>
      <c r="C27" s="785"/>
      <c r="D27" s="769" t="s">
        <v>1466</v>
      </c>
      <c r="E27" s="770"/>
      <c r="F27" s="770"/>
      <c r="G27" s="771"/>
      <c r="H27" s="540" t="s">
        <v>1466</v>
      </c>
      <c r="I27" s="772" t="s">
        <v>1458</v>
      </c>
      <c r="J27" s="773"/>
      <c r="K27" s="773"/>
      <c r="L27" s="773"/>
      <c r="M27" s="773"/>
      <c r="N27" s="773"/>
      <c r="O27" s="774"/>
      <c r="P27" s="772" t="s">
        <v>1458</v>
      </c>
      <c r="Q27" s="773"/>
      <c r="R27" s="773"/>
      <c r="S27" s="773"/>
      <c r="T27" s="773"/>
      <c r="U27" s="773"/>
      <c r="V27" s="774"/>
      <c r="W27" s="493" t="s">
        <v>1458</v>
      </c>
      <c r="X27" s="104" t="s">
        <v>1480</v>
      </c>
      <c r="Y27" s="493" t="s">
        <v>1457</v>
      </c>
      <c r="Z27" s="493" t="s">
        <v>1457</v>
      </c>
      <c r="AA27" s="493" t="s">
        <v>1457</v>
      </c>
      <c r="AB27" s="104" t="s">
        <v>1478</v>
      </c>
      <c r="AC27" s="493" t="s">
        <v>1456</v>
      </c>
      <c r="AD27" s="493" t="s">
        <v>1456</v>
      </c>
      <c r="AE27" s="493" t="s">
        <v>1456</v>
      </c>
      <c r="AF27" s="104" t="s">
        <v>1476</v>
      </c>
    </row>
    <row r="28" spans="1:32" s="136" customFormat="1" ht="15" customHeight="1" outlineLevel="2">
      <c r="B28" s="793"/>
      <c r="C28" s="794"/>
      <c r="D28" s="100" t="s">
        <v>1420</v>
      </c>
      <c r="E28" s="101" t="s">
        <v>1421</v>
      </c>
      <c r="F28" s="101" t="s">
        <v>646</v>
      </c>
      <c r="G28" s="101" t="s">
        <v>647</v>
      </c>
      <c r="H28" s="102" t="s">
        <v>1422</v>
      </c>
      <c r="I28" s="101" t="s">
        <v>1423</v>
      </c>
      <c r="J28" s="101" t="s">
        <v>650</v>
      </c>
      <c r="K28" s="101" t="s">
        <v>651</v>
      </c>
      <c r="L28" s="101" t="s">
        <v>652</v>
      </c>
      <c r="M28" s="101" t="s">
        <v>653</v>
      </c>
      <c r="N28" s="101" t="s">
        <v>654</v>
      </c>
      <c r="O28" s="101" t="s">
        <v>1424</v>
      </c>
      <c r="P28" s="101" t="s">
        <v>1425</v>
      </c>
      <c r="Q28" s="101" t="s">
        <v>656</v>
      </c>
      <c r="R28" s="101" t="s">
        <v>657</v>
      </c>
      <c r="S28" s="101" t="s">
        <v>658</v>
      </c>
      <c r="T28" s="101" t="s">
        <v>646</v>
      </c>
      <c r="U28" s="101" t="s">
        <v>647</v>
      </c>
      <c r="V28" s="103" t="s">
        <v>1426</v>
      </c>
      <c r="W28" s="103" t="s">
        <v>1422</v>
      </c>
      <c r="X28" s="104" t="s">
        <v>608</v>
      </c>
      <c r="Y28" s="103" t="s">
        <v>1424</v>
      </c>
      <c r="Z28" s="103" t="s">
        <v>661</v>
      </c>
      <c r="AA28" s="103" t="s">
        <v>1422</v>
      </c>
      <c r="AB28" s="104" t="s">
        <v>608</v>
      </c>
      <c r="AC28" s="103" t="s">
        <v>1424</v>
      </c>
      <c r="AD28" s="103" t="s">
        <v>661</v>
      </c>
      <c r="AE28" s="103" t="s">
        <v>1422</v>
      </c>
      <c r="AF28" s="104" t="s">
        <v>608</v>
      </c>
    </row>
    <row r="29" spans="1:32" s="144" customFormat="1" ht="15" customHeight="1" outlineLevel="2">
      <c r="B29" s="256" t="s">
        <v>726</v>
      </c>
      <c r="C29" s="145"/>
      <c r="D29" s="255">
        <f>D32+D35+D38</f>
        <v>0</v>
      </c>
      <c r="E29" s="255">
        <f>E32+E35+E38</f>
        <v>0</v>
      </c>
      <c r="F29" s="255">
        <f>F32+F35+F38</f>
        <v>0</v>
      </c>
      <c r="G29" s="255">
        <f>G32+G35+G38</f>
        <v>0</v>
      </c>
      <c r="H29" s="261">
        <f>SUM(D29:G29)</f>
        <v>0</v>
      </c>
      <c r="I29" s="255">
        <f t="shared" ref="I29:N29" si="51">I32+I35+I38</f>
        <v>0</v>
      </c>
      <c r="J29" s="255">
        <f t="shared" si="51"/>
        <v>0</v>
      </c>
      <c r="K29" s="255">
        <f t="shared" si="51"/>
        <v>0</v>
      </c>
      <c r="L29" s="255">
        <f t="shared" si="51"/>
        <v>0</v>
      </c>
      <c r="M29" s="255">
        <f t="shared" si="51"/>
        <v>0</v>
      </c>
      <c r="N29" s="255">
        <f t="shared" si="51"/>
        <v>0</v>
      </c>
      <c r="O29" s="261">
        <f>SUM(I29:N29)</f>
        <v>0</v>
      </c>
      <c r="P29" s="255">
        <f t="shared" ref="P29:U29" si="52">P32+P35+P38</f>
        <v>0</v>
      </c>
      <c r="Q29" s="255">
        <f t="shared" si="52"/>
        <v>0</v>
      </c>
      <c r="R29" s="255">
        <f t="shared" si="52"/>
        <v>0</v>
      </c>
      <c r="S29" s="255">
        <f t="shared" si="52"/>
        <v>0</v>
      </c>
      <c r="T29" s="255">
        <f t="shared" si="52"/>
        <v>0</v>
      </c>
      <c r="U29" s="255">
        <f t="shared" si="52"/>
        <v>0</v>
      </c>
      <c r="V29" s="261">
        <f>SUM(P29:U29)</f>
        <v>0</v>
      </c>
      <c r="W29" s="261">
        <f>V29+O29</f>
        <v>0</v>
      </c>
      <c r="X29" s="199">
        <f t="shared" ref="X29:X53" si="53">IF(H29=0,0,W29/H29-1)</f>
        <v>0</v>
      </c>
      <c r="Y29" s="255">
        <f>Y32+Y35+Y38</f>
        <v>0</v>
      </c>
      <c r="Z29" s="255">
        <f>Z32+Z35+Z38</f>
        <v>0</v>
      </c>
      <c r="AA29" s="255">
        <f>AA32+AA35+AA38</f>
        <v>0</v>
      </c>
      <c r="AB29" s="199">
        <f>IF(W29=0,0,AA29/W29-1)</f>
        <v>0</v>
      </c>
      <c r="AC29" s="255">
        <f>AC32+AC35+AC38</f>
        <v>0</v>
      </c>
      <c r="AD29" s="255">
        <f>AD32+AD35+AD38</f>
        <v>0</v>
      </c>
      <c r="AE29" s="255">
        <f>AE32+AE35+AE38</f>
        <v>0</v>
      </c>
      <c r="AF29" s="199">
        <f>IF(AA29=0,0,AE29/AA29-1)</f>
        <v>0</v>
      </c>
    </row>
    <row r="30" spans="1:32" s="257" customFormat="1" ht="15" customHeight="1" outlineLevel="2">
      <c r="B30" s="133"/>
      <c r="C30" s="251" t="s">
        <v>847</v>
      </c>
      <c r="D30" s="258"/>
      <c r="E30" s="258"/>
      <c r="F30" s="258"/>
      <c r="G30" s="258"/>
      <c r="H30" s="261" t="s">
        <v>687</v>
      </c>
      <c r="I30" s="258"/>
      <c r="J30" s="258"/>
      <c r="K30" s="258"/>
      <c r="L30" s="258"/>
      <c r="M30" s="258"/>
      <c r="N30" s="258"/>
      <c r="O30" s="261" t="s">
        <v>687</v>
      </c>
      <c r="P30" s="258"/>
      <c r="Q30" s="258"/>
      <c r="R30" s="258"/>
      <c r="S30" s="258"/>
      <c r="T30" s="258"/>
      <c r="U30" s="258"/>
      <c r="V30" s="261" t="s">
        <v>687</v>
      </c>
      <c r="W30" s="261" t="s">
        <v>687</v>
      </c>
      <c r="X30" s="199" t="s">
        <v>687</v>
      </c>
      <c r="Y30" s="259"/>
      <c r="Z30" s="259"/>
      <c r="AA30" s="255">
        <f>Y30+Z30</f>
        <v>0</v>
      </c>
      <c r="AB30" s="199" t="s">
        <v>687</v>
      </c>
      <c r="AC30" s="259"/>
      <c r="AD30" s="259"/>
      <c r="AE30" s="255">
        <f>AC30+AD30</f>
        <v>0</v>
      </c>
      <c r="AF30" s="199" t="s">
        <v>687</v>
      </c>
    </row>
    <row r="31" spans="1:32" s="257" customFormat="1" ht="15" customHeight="1" outlineLevel="2">
      <c r="B31" s="133"/>
      <c r="C31" s="251" t="s">
        <v>724</v>
      </c>
      <c r="D31" s="258"/>
      <c r="E31" s="258"/>
      <c r="F31" s="258"/>
      <c r="G31" s="258"/>
      <c r="H31" s="261" t="s">
        <v>687</v>
      </c>
      <c r="I31" s="258"/>
      <c r="J31" s="258"/>
      <c r="K31" s="258"/>
      <c r="L31" s="258"/>
      <c r="M31" s="258"/>
      <c r="N31" s="258"/>
      <c r="O31" s="261" t="s">
        <v>687</v>
      </c>
      <c r="P31" s="258"/>
      <c r="Q31" s="258"/>
      <c r="R31" s="258"/>
      <c r="S31" s="258"/>
      <c r="T31" s="258"/>
      <c r="U31" s="258"/>
      <c r="V31" s="261" t="s">
        <v>687</v>
      </c>
      <c r="W31" s="261" t="s">
        <v>687</v>
      </c>
      <c r="X31" s="199" t="s">
        <v>687</v>
      </c>
      <c r="Y31" s="259"/>
      <c r="Z31" s="259"/>
      <c r="AA31" s="255">
        <f t="shared" ref="AA31:AA41" si="54">Y31+Z31</f>
        <v>0</v>
      </c>
      <c r="AB31" s="199" t="s">
        <v>687</v>
      </c>
      <c r="AC31" s="259"/>
      <c r="AD31" s="259"/>
      <c r="AE31" s="255">
        <f t="shared" ref="AE31:AE41" si="55">AC31+AD31</f>
        <v>0</v>
      </c>
      <c r="AF31" s="199" t="s">
        <v>687</v>
      </c>
    </row>
    <row r="32" spans="1:32" s="144" customFormat="1" ht="15" customHeight="1" outlineLevel="2">
      <c r="B32" s="254"/>
      <c r="C32" s="252" t="s">
        <v>723</v>
      </c>
      <c r="D32" s="218"/>
      <c r="E32" s="218"/>
      <c r="F32" s="218"/>
      <c r="G32" s="218"/>
      <c r="H32" s="261">
        <f>SUM(D32:G32)</f>
        <v>0</v>
      </c>
      <c r="I32" s="218"/>
      <c r="J32" s="218"/>
      <c r="K32" s="218"/>
      <c r="L32" s="218"/>
      <c r="M32" s="218"/>
      <c r="N32" s="218"/>
      <c r="O32" s="261">
        <f>SUM(I32:N32)</f>
        <v>0</v>
      </c>
      <c r="P32" s="218"/>
      <c r="Q32" s="218"/>
      <c r="R32" s="218"/>
      <c r="S32" s="218"/>
      <c r="T32" s="218"/>
      <c r="U32" s="218"/>
      <c r="V32" s="261">
        <f>SUM(P32:U32)</f>
        <v>0</v>
      </c>
      <c r="W32" s="261">
        <f>V32+O32</f>
        <v>0</v>
      </c>
      <c r="X32" s="199">
        <f t="shared" si="53"/>
        <v>0</v>
      </c>
      <c r="Y32" s="218"/>
      <c r="Z32" s="218"/>
      <c r="AA32" s="255">
        <f t="shared" si="54"/>
        <v>0</v>
      </c>
      <c r="AB32" s="199">
        <f>IF(W32=0,0,AA32/W32-1)</f>
        <v>0</v>
      </c>
      <c r="AC32" s="218"/>
      <c r="AD32" s="218"/>
      <c r="AE32" s="255">
        <f t="shared" si="55"/>
        <v>0</v>
      </c>
      <c r="AF32" s="199">
        <f>IF(AA32=0,0,AE32/AA32-1)</f>
        <v>0</v>
      </c>
    </row>
    <row r="33" spans="2:32" s="257" customFormat="1" ht="15" customHeight="1" outlineLevel="2">
      <c r="B33" s="133"/>
      <c r="C33" s="251" t="s">
        <v>847</v>
      </c>
      <c r="D33" s="258"/>
      <c r="E33" s="258"/>
      <c r="F33" s="258"/>
      <c r="G33" s="258"/>
      <c r="H33" s="261" t="s">
        <v>687</v>
      </c>
      <c r="I33" s="258"/>
      <c r="J33" s="258"/>
      <c r="K33" s="258"/>
      <c r="L33" s="258"/>
      <c r="M33" s="258"/>
      <c r="N33" s="258"/>
      <c r="O33" s="261" t="s">
        <v>687</v>
      </c>
      <c r="P33" s="258"/>
      <c r="Q33" s="258"/>
      <c r="R33" s="258"/>
      <c r="S33" s="258"/>
      <c r="T33" s="258"/>
      <c r="U33" s="258"/>
      <c r="V33" s="261" t="s">
        <v>687</v>
      </c>
      <c r="W33" s="261" t="s">
        <v>687</v>
      </c>
      <c r="X33" s="199" t="s">
        <v>687</v>
      </c>
      <c r="Y33" s="259"/>
      <c r="Z33" s="259"/>
      <c r="AA33" s="255">
        <f t="shared" si="54"/>
        <v>0</v>
      </c>
      <c r="AB33" s="199" t="s">
        <v>687</v>
      </c>
      <c r="AC33" s="259"/>
      <c r="AD33" s="259"/>
      <c r="AE33" s="255">
        <f t="shared" si="55"/>
        <v>0</v>
      </c>
      <c r="AF33" s="199" t="s">
        <v>687</v>
      </c>
    </row>
    <row r="34" spans="2:32" s="257" customFormat="1" ht="15" customHeight="1" outlineLevel="2">
      <c r="B34" s="133"/>
      <c r="C34" s="251" t="s">
        <v>724</v>
      </c>
      <c r="D34" s="258"/>
      <c r="E34" s="258"/>
      <c r="F34" s="258"/>
      <c r="G34" s="258"/>
      <c r="H34" s="261" t="s">
        <v>687</v>
      </c>
      <c r="I34" s="258"/>
      <c r="J34" s="258"/>
      <c r="K34" s="258"/>
      <c r="L34" s="258"/>
      <c r="M34" s="258"/>
      <c r="N34" s="258"/>
      <c r="O34" s="261" t="s">
        <v>687</v>
      </c>
      <c r="P34" s="258"/>
      <c r="Q34" s="258"/>
      <c r="R34" s="258"/>
      <c r="S34" s="258"/>
      <c r="T34" s="258"/>
      <c r="U34" s="258"/>
      <c r="V34" s="261" t="s">
        <v>687</v>
      </c>
      <c r="W34" s="261" t="s">
        <v>687</v>
      </c>
      <c r="X34" s="199" t="s">
        <v>687</v>
      </c>
      <c r="Y34" s="259"/>
      <c r="Z34" s="259"/>
      <c r="AA34" s="255">
        <f t="shared" si="54"/>
        <v>0</v>
      </c>
      <c r="AB34" s="199" t="s">
        <v>687</v>
      </c>
      <c r="AC34" s="259"/>
      <c r="AD34" s="259"/>
      <c r="AE34" s="255">
        <f t="shared" si="55"/>
        <v>0</v>
      </c>
      <c r="AF34" s="199" t="s">
        <v>687</v>
      </c>
    </row>
    <row r="35" spans="2:32" s="144" customFormat="1" ht="15" customHeight="1" outlineLevel="2">
      <c r="B35" s="254"/>
      <c r="C35" s="252" t="s">
        <v>723</v>
      </c>
      <c r="D35" s="218"/>
      <c r="E35" s="218"/>
      <c r="F35" s="218"/>
      <c r="G35" s="218"/>
      <c r="H35" s="261">
        <f>SUM(D35:G35)</f>
        <v>0</v>
      </c>
      <c r="I35" s="218"/>
      <c r="J35" s="218"/>
      <c r="K35" s="218"/>
      <c r="L35" s="218"/>
      <c r="M35" s="218"/>
      <c r="N35" s="218"/>
      <c r="O35" s="261">
        <f>SUM(I35:N35)</f>
        <v>0</v>
      </c>
      <c r="P35" s="218"/>
      <c r="Q35" s="218"/>
      <c r="R35" s="218"/>
      <c r="S35" s="218"/>
      <c r="T35" s="218"/>
      <c r="U35" s="218"/>
      <c r="V35" s="261">
        <f>SUM(P35:U35)</f>
        <v>0</v>
      </c>
      <c r="W35" s="261">
        <f>V35+O35</f>
        <v>0</v>
      </c>
      <c r="X35" s="199">
        <f t="shared" si="53"/>
        <v>0</v>
      </c>
      <c r="Y35" s="218"/>
      <c r="Z35" s="218"/>
      <c r="AA35" s="255">
        <f t="shared" si="54"/>
        <v>0</v>
      </c>
      <c r="AB35" s="199">
        <f>IF(W35=0,0,AA35/W35-1)</f>
        <v>0</v>
      </c>
      <c r="AC35" s="218"/>
      <c r="AD35" s="218"/>
      <c r="AE35" s="255">
        <f t="shared" si="55"/>
        <v>0</v>
      </c>
      <c r="AF35" s="199">
        <f>IF(AA35=0,0,AE35/AA35-1)</f>
        <v>0</v>
      </c>
    </row>
    <row r="36" spans="2:32" s="257" customFormat="1" ht="15" customHeight="1" outlineLevel="2">
      <c r="B36" s="133"/>
      <c r="C36" s="251" t="s">
        <v>847</v>
      </c>
      <c r="D36" s="258"/>
      <c r="E36" s="258"/>
      <c r="F36" s="258"/>
      <c r="G36" s="258"/>
      <c r="H36" s="261" t="s">
        <v>687</v>
      </c>
      <c r="I36" s="258"/>
      <c r="J36" s="258"/>
      <c r="K36" s="258"/>
      <c r="L36" s="258"/>
      <c r="M36" s="258"/>
      <c r="N36" s="258"/>
      <c r="O36" s="261" t="s">
        <v>687</v>
      </c>
      <c r="P36" s="258"/>
      <c r="Q36" s="258"/>
      <c r="R36" s="258"/>
      <c r="S36" s="258"/>
      <c r="T36" s="258"/>
      <c r="U36" s="258"/>
      <c r="V36" s="261" t="s">
        <v>687</v>
      </c>
      <c r="W36" s="261" t="s">
        <v>687</v>
      </c>
      <c r="X36" s="199" t="s">
        <v>687</v>
      </c>
      <c r="Y36" s="259"/>
      <c r="Z36" s="259"/>
      <c r="AA36" s="255">
        <f t="shared" si="54"/>
        <v>0</v>
      </c>
      <c r="AB36" s="199" t="s">
        <v>687</v>
      </c>
      <c r="AC36" s="259"/>
      <c r="AD36" s="259"/>
      <c r="AE36" s="255">
        <f t="shared" si="55"/>
        <v>0</v>
      </c>
      <c r="AF36" s="199" t="s">
        <v>687</v>
      </c>
    </row>
    <row r="37" spans="2:32" s="257" customFormat="1" ht="15" customHeight="1" outlineLevel="2">
      <c r="B37" s="133"/>
      <c r="C37" s="251" t="s">
        <v>724</v>
      </c>
      <c r="D37" s="258"/>
      <c r="E37" s="258"/>
      <c r="F37" s="258"/>
      <c r="G37" s="258"/>
      <c r="H37" s="261" t="s">
        <v>687</v>
      </c>
      <c r="I37" s="258"/>
      <c r="J37" s="258"/>
      <c r="K37" s="258"/>
      <c r="L37" s="258"/>
      <c r="M37" s="258"/>
      <c r="N37" s="258"/>
      <c r="O37" s="261" t="s">
        <v>687</v>
      </c>
      <c r="P37" s="258"/>
      <c r="Q37" s="258"/>
      <c r="R37" s="258"/>
      <c r="S37" s="258"/>
      <c r="T37" s="258"/>
      <c r="U37" s="258"/>
      <c r="V37" s="261" t="s">
        <v>687</v>
      </c>
      <c r="W37" s="261" t="s">
        <v>687</v>
      </c>
      <c r="X37" s="199" t="s">
        <v>687</v>
      </c>
      <c r="Y37" s="259"/>
      <c r="Z37" s="259"/>
      <c r="AA37" s="255">
        <f t="shared" si="54"/>
        <v>0</v>
      </c>
      <c r="AB37" s="199" t="s">
        <v>687</v>
      </c>
      <c r="AC37" s="259"/>
      <c r="AD37" s="259"/>
      <c r="AE37" s="255">
        <f t="shared" si="55"/>
        <v>0</v>
      </c>
      <c r="AF37" s="199" t="s">
        <v>687</v>
      </c>
    </row>
    <row r="38" spans="2:32" s="144" customFormat="1" ht="15" customHeight="1" outlineLevel="2">
      <c r="B38" s="254"/>
      <c r="C38" s="252" t="s">
        <v>723</v>
      </c>
      <c r="D38" s="218"/>
      <c r="E38" s="218"/>
      <c r="F38" s="218"/>
      <c r="G38" s="218"/>
      <c r="H38" s="261">
        <f t="shared" ref="H38:H43" si="56">SUM(D38:G38)</f>
        <v>0</v>
      </c>
      <c r="I38" s="218"/>
      <c r="J38" s="218"/>
      <c r="K38" s="218"/>
      <c r="L38" s="218"/>
      <c r="M38" s="218"/>
      <c r="N38" s="218"/>
      <c r="O38" s="261">
        <f t="shared" ref="O38:O43" si="57">SUM(I38:N38)</f>
        <v>0</v>
      </c>
      <c r="P38" s="218"/>
      <c r="Q38" s="218"/>
      <c r="R38" s="218"/>
      <c r="S38" s="218"/>
      <c r="T38" s="218"/>
      <c r="U38" s="218"/>
      <c r="V38" s="261">
        <f t="shared" ref="V38:V43" si="58">SUM(P38:U38)</f>
        <v>0</v>
      </c>
      <c r="W38" s="261">
        <f t="shared" ref="W38:W43" si="59">V38+O38</f>
        <v>0</v>
      </c>
      <c r="X38" s="199">
        <f t="shared" si="53"/>
        <v>0</v>
      </c>
      <c r="Y38" s="218"/>
      <c r="Z38" s="218"/>
      <c r="AA38" s="255">
        <f t="shared" si="54"/>
        <v>0</v>
      </c>
      <c r="AB38" s="199">
        <f t="shared" ref="AB38:AB43" si="60">IF(W38=0,0,AA38/W38-1)</f>
        <v>0</v>
      </c>
      <c r="AC38" s="218"/>
      <c r="AD38" s="218"/>
      <c r="AE38" s="255">
        <f t="shared" si="55"/>
        <v>0</v>
      </c>
      <c r="AF38" s="199">
        <f t="shared" ref="AF38:AF43" si="61">IF(AA38=0,0,AE38/AA38-1)</f>
        <v>0</v>
      </c>
    </row>
    <row r="39" spans="2:32" s="257" customFormat="1" ht="15" customHeight="1" outlineLevel="2">
      <c r="B39" s="260" t="s">
        <v>729</v>
      </c>
      <c r="C39" s="251"/>
      <c r="D39" s="258"/>
      <c r="E39" s="258"/>
      <c r="F39" s="258"/>
      <c r="G39" s="258"/>
      <c r="H39" s="261">
        <f t="shared" si="56"/>
        <v>0</v>
      </c>
      <c r="I39" s="258"/>
      <c r="J39" s="258"/>
      <c r="K39" s="258"/>
      <c r="L39" s="258"/>
      <c r="M39" s="258"/>
      <c r="N39" s="258"/>
      <c r="O39" s="261">
        <f t="shared" si="57"/>
        <v>0</v>
      </c>
      <c r="P39" s="258"/>
      <c r="Q39" s="258"/>
      <c r="R39" s="258"/>
      <c r="S39" s="258"/>
      <c r="T39" s="258"/>
      <c r="U39" s="258"/>
      <c r="V39" s="261">
        <f t="shared" si="58"/>
        <v>0</v>
      </c>
      <c r="W39" s="261">
        <f t="shared" si="59"/>
        <v>0</v>
      </c>
      <c r="X39" s="199">
        <f t="shared" si="53"/>
        <v>0</v>
      </c>
      <c r="Y39" s="259"/>
      <c r="Z39" s="259"/>
      <c r="AA39" s="255">
        <f t="shared" si="54"/>
        <v>0</v>
      </c>
      <c r="AB39" s="199">
        <f t="shared" si="60"/>
        <v>0</v>
      </c>
      <c r="AC39" s="259"/>
      <c r="AD39" s="259"/>
      <c r="AE39" s="255">
        <f t="shared" si="55"/>
        <v>0</v>
      </c>
      <c r="AF39" s="199">
        <f t="shared" si="61"/>
        <v>0</v>
      </c>
    </row>
    <row r="40" spans="2:32" s="257" customFormat="1" ht="15" customHeight="1" outlineLevel="2">
      <c r="B40" s="260" t="s">
        <v>848</v>
      </c>
      <c r="C40" s="251"/>
      <c r="D40" s="258"/>
      <c r="E40" s="258"/>
      <c r="F40" s="258"/>
      <c r="G40" s="258"/>
      <c r="H40" s="261">
        <f t="shared" si="56"/>
        <v>0</v>
      </c>
      <c r="I40" s="258"/>
      <c r="J40" s="258"/>
      <c r="K40" s="258"/>
      <c r="L40" s="258"/>
      <c r="M40" s="258"/>
      <c r="N40" s="258"/>
      <c r="O40" s="261">
        <f t="shared" si="57"/>
        <v>0</v>
      </c>
      <c r="P40" s="258"/>
      <c r="Q40" s="258"/>
      <c r="R40" s="258"/>
      <c r="S40" s="258"/>
      <c r="T40" s="258"/>
      <c r="U40" s="258"/>
      <c r="V40" s="261">
        <f t="shared" si="58"/>
        <v>0</v>
      </c>
      <c r="W40" s="261">
        <f t="shared" si="59"/>
        <v>0</v>
      </c>
      <c r="X40" s="199">
        <f t="shared" si="53"/>
        <v>0</v>
      </c>
      <c r="Y40" s="259"/>
      <c r="Z40" s="259"/>
      <c r="AA40" s="255">
        <f t="shared" si="54"/>
        <v>0</v>
      </c>
      <c r="AB40" s="199">
        <f t="shared" si="60"/>
        <v>0</v>
      </c>
      <c r="AC40" s="259"/>
      <c r="AD40" s="259"/>
      <c r="AE40" s="255">
        <f t="shared" si="55"/>
        <v>0</v>
      </c>
      <c r="AF40" s="199">
        <f t="shared" si="61"/>
        <v>0</v>
      </c>
    </row>
    <row r="41" spans="2:32" s="144" customFormat="1" ht="15" customHeight="1" outlineLevel="2">
      <c r="B41" s="256" t="s">
        <v>849</v>
      </c>
      <c r="C41" s="253"/>
      <c r="D41" s="218"/>
      <c r="E41" s="218"/>
      <c r="F41" s="218"/>
      <c r="G41" s="218"/>
      <c r="H41" s="261">
        <f t="shared" si="56"/>
        <v>0</v>
      </c>
      <c r="I41" s="218"/>
      <c r="J41" s="218"/>
      <c r="K41" s="218"/>
      <c r="L41" s="218"/>
      <c r="M41" s="218"/>
      <c r="N41" s="218"/>
      <c r="O41" s="261">
        <f t="shared" si="57"/>
        <v>0</v>
      </c>
      <c r="P41" s="218"/>
      <c r="Q41" s="218"/>
      <c r="R41" s="218"/>
      <c r="S41" s="218"/>
      <c r="T41" s="218"/>
      <c r="U41" s="218"/>
      <c r="V41" s="261">
        <f t="shared" si="58"/>
        <v>0</v>
      </c>
      <c r="W41" s="261">
        <f t="shared" si="59"/>
        <v>0</v>
      </c>
      <c r="X41" s="199">
        <f t="shared" si="53"/>
        <v>0</v>
      </c>
      <c r="Y41" s="218"/>
      <c r="Z41" s="218"/>
      <c r="AA41" s="255">
        <f t="shared" si="54"/>
        <v>0</v>
      </c>
      <c r="AB41" s="199">
        <f t="shared" si="60"/>
        <v>0</v>
      </c>
      <c r="AC41" s="218"/>
      <c r="AD41" s="218"/>
      <c r="AE41" s="255">
        <f t="shared" si="55"/>
        <v>0</v>
      </c>
      <c r="AF41" s="199">
        <f t="shared" si="61"/>
        <v>0</v>
      </c>
    </row>
    <row r="42" spans="2:32" s="144" customFormat="1" ht="15" customHeight="1" outlineLevel="2">
      <c r="B42" s="256" t="s">
        <v>850</v>
      </c>
      <c r="C42" s="145"/>
      <c r="D42" s="255">
        <f>D29-D41</f>
        <v>0</v>
      </c>
      <c r="E42" s="255">
        <f>E29-E41</f>
        <v>0</v>
      </c>
      <c r="F42" s="255">
        <f>F29-F41</f>
        <v>0</v>
      </c>
      <c r="G42" s="255">
        <f>G29-G41</f>
        <v>0</v>
      </c>
      <c r="H42" s="261">
        <f t="shared" si="56"/>
        <v>0</v>
      </c>
      <c r="I42" s="255">
        <f t="shared" ref="I42:N42" si="62">I29-I41</f>
        <v>0</v>
      </c>
      <c r="J42" s="255">
        <f t="shared" si="62"/>
        <v>0</v>
      </c>
      <c r="K42" s="255">
        <f t="shared" si="62"/>
        <v>0</v>
      </c>
      <c r="L42" s="255">
        <f t="shared" si="62"/>
        <v>0</v>
      </c>
      <c r="M42" s="255">
        <f t="shared" si="62"/>
        <v>0</v>
      </c>
      <c r="N42" s="255">
        <f t="shared" si="62"/>
        <v>0</v>
      </c>
      <c r="O42" s="261">
        <f t="shared" si="57"/>
        <v>0</v>
      </c>
      <c r="P42" s="255">
        <f t="shared" ref="P42:U42" si="63">P29-P41</f>
        <v>0</v>
      </c>
      <c r="Q42" s="255">
        <f t="shared" si="63"/>
        <v>0</v>
      </c>
      <c r="R42" s="255">
        <f t="shared" si="63"/>
        <v>0</v>
      </c>
      <c r="S42" s="255">
        <f t="shared" si="63"/>
        <v>0</v>
      </c>
      <c r="T42" s="255">
        <f t="shared" si="63"/>
        <v>0</v>
      </c>
      <c r="U42" s="255">
        <f t="shared" si="63"/>
        <v>0</v>
      </c>
      <c r="V42" s="261">
        <f t="shared" si="58"/>
        <v>0</v>
      </c>
      <c r="W42" s="261">
        <f t="shared" si="59"/>
        <v>0</v>
      </c>
      <c r="X42" s="199">
        <f t="shared" si="53"/>
        <v>0</v>
      </c>
      <c r="Y42" s="255">
        <f>Y29-Y41</f>
        <v>0</v>
      </c>
      <c r="Z42" s="255">
        <f>Z29-Z41</f>
        <v>0</v>
      </c>
      <c r="AA42" s="255">
        <f>AA29-AA41</f>
        <v>0</v>
      </c>
      <c r="AB42" s="199">
        <f t="shared" si="60"/>
        <v>0</v>
      </c>
      <c r="AC42" s="255">
        <f>AC29-AC41</f>
        <v>0</v>
      </c>
      <c r="AD42" s="255">
        <f>AD29-AD41</f>
        <v>0</v>
      </c>
      <c r="AE42" s="255">
        <f>AE29-AE41</f>
        <v>0</v>
      </c>
      <c r="AF42" s="199">
        <f t="shared" si="61"/>
        <v>0</v>
      </c>
    </row>
    <row r="43" spans="2:32" s="144" customFormat="1" ht="15" customHeight="1" outlineLevel="2">
      <c r="B43" s="256" t="s">
        <v>851</v>
      </c>
      <c r="C43" s="145"/>
      <c r="D43" s="255">
        <f>D46+D49+D52</f>
        <v>0</v>
      </c>
      <c r="E43" s="255">
        <f>E46+E49+E52</f>
        <v>0</v>
      </c>
      <c r="F43" s="255">
        <f>F46+F49+F52</f>
        <v>0</v>
      </c>
      <c r="G43" s="255">
        <f>G46+G49+G52</f>
        <v>0</v>
      </c>
      <c r="H43" s="261">
        <f t="shared" si="56"/>
        <v>0</v>
      </c>
      <c r="I43" s="255">
        <f t="shared" ref="I43:N43" si="64">I46+I49+I52</f>
        <v>0</v>
      </c>
      <c r="J43" s="255">
        <f t="shared" si="64"/>
        <v>0</v>
      </c>
      <c r="K43" s="255">
        <f t="shared" si="64"/>
        <v>0</v>
      </c>
      <c r="L43" s="255">
        <f t="shared" si="64"/>
        <v>0</v>
      </c>
      <c r="M43" s="255">
        <f t="shared" si="64"/>
        <v>0</v>
      </c>
      <c r="N43" s="255">
        <f t="shared" si="64"/>
        <v>0</v>
      </c>
      <c r="O43" s="261">
        <f t="shared" si="57"/>
        <v>0</v>
      </c>
      <c r="P43" s="255">
        <f t="shared" ref="P43:U43" si="65">P46+P49+P52</f>
        <v>0</v>
      </c>
      <c r="Q43" s="255">
        <f t="shared" si="65"/>
        <v>0</v>
      </c>
      <c r="R43" s="255">
        <f t="shared" si="65"/>
        <v>0</v>
      </c>
      <c r="S43" s="255">
        <f t="shared" si="65"/>
        <v>0</v>
      </c>
      <c r="T43" s="255">
        <f t="shared" si="65"/>
        <v>0</v>
      </c>
      <c r="U43" s="255">
        <f t="shared" si="65"/>
        <v>0</v>
      </c>
      <c r="V43" s="261">
        <f t="shared" si="58"/>
        <v>0</v>
      </c>
      <c r="W43" s="261">
        <f t="shared" si="59"/>
        <v>0</v>
      </c>
      <c r="X43" s="199">
        <f t="shared" si="53"/>
        <v>0</v>
      </c>
      <c r="Y43" s="255">
        <f>Y46+Y49+Y52</f>
        <v>0</v>
      </c>
      <c r="Z43" s="255">
        <f>Z46+Z49+Z52</f>
        <v>0</v>
      </c>
      <c r="AA43" s="255">
        <f>AA46+AA49+AA52</f>
        <v>0</v>
      </c>
      <c r="AB43" s="199">
        <f t="shared" si="60"/>
        <v>0</v>
      </c>
      <c r="AC43" s="255">
        <f>AC46+AC49+AC52</f>
        <v>0</v>
      </c>
      <c r="AD43" s="255">
        <f>AD46+AD49+AD52</f>
        <v>0</v>
      </c>
      <c r="AE43" s="255">
        <f>AE46+AE49+AE52</f>
        <v>0</v>
      </c>
      <c r="AF43" s="199">
        <f t="shared" si="61"/>
        <v>0</v>
      </c>
    </row>
    <row r="44" spans="2:32" s="257" customFormat="1" ht="15" customHeight="1" outlineLevel="2">
      <c r="B44" s="133"/>
      <c r="C44" s="251" t="s">
        <v>852</v>
      </c>
      <c r="D44" s="258"/>
      <c r="E44" s="258"/>
      <c r="F44" s="258"/>
      <c r="G44" s="258"/>
      <c r="H44" s="261" t="s">
        <v>687</v>
      </c>
      <c r="I44" s="258"/>
      <c r="J44" s="258"/>
      <c r="K44" s="258"/>
      <c r="L44" s="258"/>
      <c r="M44" s="258"/>
      <c r="N44" s="258"/>
      <c r="O44" s="261" t="s">
        <v>687</v>
      </c>
      <c r="P44" s="258"/>
      <c r="Q44" s="258"/>
      <c r="R44" s="258"/>
      <c r="S44" s="258"/>
      <c r="T44" s="258"/>
      <c r="U44" s="258"/>
      <c r="V44" s="261" t="s">
        <v>687</v>
      </c>
      <c r="W44" s="261" t="s">
        <v>687</v>
      </c>
      <c r="X44" s="199" t="s">
        <v>687</v>
      </c>
      <c r="Y44" s="259"/>
      <c r="Z44" s="259"/>
      <c r="AA44" s="255">
        <f t="shared" ref="AA44:AA52" si="66">Y44+Z44</f>
        <v>0</v>
      </c>
      <c r="AB44" s="199" t="s">
        <v>687</v>
      </c>
      <c r="AC44" s="259"/>
      <c r="AD44" s="259"/>
      <c r="AE44" s="255">
        <f t="shared" ref="AE44:AE52" si="67">AC44+AD44</f>
        <v>0</v>
      </c>
      <c r="AF44" s="199" t="s">
        <v>687</v>
      </c>
    </row>
    <row r="45" spans="2:32" s="257" customFormat="1" ht="15" customHeight="1" outlineLevel="2">
      <c r="B45" s="133"/>
      <c r="C45" s="251" t="s">
        <v>724</v>
      </c>
      <c r="D45" s="258"/>
      <c r="E45" s="258"/>
      <c r="F45" s="258"/>
      <c r="G45" s="258"/>
      <c r="H45" s="261" t="s">
        <v>687</v>
      </c>
      <c r="I45" s="258"/>
      <c r="J45" s="258"/>
      <c r="K45" s="258"/>
      <c r="L45" s="258"/>
      <c r="M45" s="258"/>
      <c r="N45" s="258"/>
      <c r="O45" s="261" t="s">
        <v>687</v>
      </c>
      <c r="P45" s="258"/>
      <c r="Q45" s="258"/>
      <c r="R45" s="258"/>
      <c r="S45" s="258"/>
      <c r="T45" s="258"/>
      <c r="U45" s="258"/>
      <c r="V45" s="261" t="s">
        <v>687</v>
      </c>
      <c r="W45" s="261" t="s">
        <v>687</v>
      </c>
      <c r="X45" s="199" t="s">
        <v>687</v>
      </c>
      <c r="Y45" s="259"/>
      <c r="Z45" s="259"/>
      <c r="AA45" s="255">
        <f t="shared" si="66"/>
        <v>0</v>
      </c>
      <c r="AB45" s="199" t="s">
        <v>687</v>
      </c>
      <c r="AC45" s="259"/>
      <c r="AD45" s="259"/>
      <c r="AE45" s="255">
        <f t="shared" si="67"/>
        <v>0</v>
      </c>
      <c r="AF45" s="199" t="s">
        <v>687</v>
      </c>
    </row>
    <row r="46" spans="2:32" s="144" customFormat="1" ht="15" customHeight="1" outlineLevel="2">
      <c r="B46" s="254"/>
      <c r="C46" s="252" t="s">
        <v>728</v>
      </c>
      <c r="D46" s="218"/>
      <c r="E46" s="218"/>
      <c r="F46" s="218"/>
      <c r="G46" s="218"/>
      <c r="H46" s="261">
        <f>SUM(D46:G46)</f>
        <v>0</v>
      </c>
      <c r="I46" s="218"/>
      <c r="J46" s="218"/>
      <c r="K46" s="218"/>
      <c r="L46" s="218"/>
      <c r="M46" s="218"/>
      <c r="N46" s="218"/>
      <c r="O46" s="261">
        <f>SUM(I46:N46)</f>
        <v>0</v>
      </c>
      <c r="P46" s="218"/>
      <c r="Q46" s="218"/>
      <c r="R46" s="218"/>
      <c r="S46" s="218"/>
      <c r="T46" s="218"/>
      <c r="U46" s="218"/>
      <c r="V46" s="261">
        <f>SUM(P46:U46)</f>
        <v>0</v>
      </c>
      <c r="W46" s="261">
        <f t="shared" ref="W46:W52" si="68">V46+O46</f>
        <v>0</v>
      </c>
      <c r="X46" s="199">
        <f t="shared" si="53"/>
        <v>0</v>
      </c>
      <c r="Y46" s="218"/>
      <c r="Z46" s="218"/>
      <c r="AA46" s="255">
        <f t="shared" si="66"/>
        <v>0</v>
      </c>
      <c r="AB46" s="199">
        <f>IF(W46=0,0,AA46/W46-1)</f>
        <v>0</v>
      </c>
      <c r="AC46" s="218"/>
      <c r="AD46" s="218"/>
      <c r="AE46" s="255">
        <f t="shared" si="67"/>
        <v>0</v>
      </c>
      <c r="AF46" s="199">
        <f>IF(AA46=0,0,AE46/AA46-1)</f>
        <v>0</v>
      </c>
    </row>
    <row r="47" spans="2:32" s="257" customFormat="1" ht="15" customHeight="1" outlineLevel="2">
      <c r="B47" s="133"/>
      <c r="C47" s="251" t="s">
        <v>852</v>
      </c>
      <c r="D47" s="258"/>
      <c r="E47" s="258"/>
      <c r="F47" s="258"/>
      <c r="G47" s="258"/>
      <c r="H47" s="261" t="s">
        <v>687</v>
      </c>
      <c r="I47" s="258"/>
      <c r="J47" s="258"/>
      <c r="K47" s="258"/>
      <c r="L47" s="258"/>
      <c r="M47" s="258"/>
      <c r="N47" s="258"/>
      <c r="O47" s="261" t="s">
        <v>687</v>
      </c>
      <c r="P47" s="258"/>
      <c r="Q47" s="258"/>
      <c r="R47" s="258"/>
      <c r="S47" s="258"/>
      <c r="T47" s="258"/>
      <c r="U47" s="258"/>
      <c r="V47" s="261" t="s">
        <v>687</v>
      </c>
      <c r="W47" s="261" t="s">
        <v>687</v>
      </c>
      <c r="X47" s="199" t="s">
        <v>687</v>
      </c>
      <c r="Y47" s="259"/>
      <c r="Z47" s="259"/>
      <c r="AA47" s="255">
        <f t="shared" si="66"/>
        <v>0</v>
      </c>
      <c r="AB47" s="199" t="s">
        <v>687</v>
      </c>
      <c r="AC47" s="259"/>
      <c r="AD47" s="259"/>
      <c r="AE47" s="255">
        <f t="shared" si="67"/>
        <v>0</v>
      </c>
      <c r="AF47" s="199" t="s">
        <v>687</v>
      </c>
    </row>
    <row r="48" spans="2:32" s="257" customFormat="1" ht="15" customHeight="1" outlineLevel="2">
      <c r="B48" s="133"/>
      <c r="C48" s="251" t="s">
        <v>724</v>
      </c>
      <c r="D48" s="258"/>
      <c r="E48" s="258"/>
      <c r="F48" s="258"/>
      <c r="G48" s="258"/>
      <c r="H48" s="261" t="s">
        <v>687</v>
      </c>
      <c r="I48" s="258"/>
      <c r="J48" s="258"/>
      <c r="K48" s="258"/>
      <c r="L48" s="258"/>
      <c r="M48" s="258"/>
      <c r="N48" s="258"/>
      <c r="O48" s="261" t="s">
        <v>687</v>
      </c>
      <c r="P48" s="258"/>
      <c r="Q48" s="258"/>
      <c r="R48" s="258"/>
      <c r="S48" s="258"/>
      <c r="T48" s="258"/>
      <c r="U48" s="258"/>
      <c r="V48" s="261" t="s">
        <v>687</v>
      </c>
      <c r="W48" s="261" t="s">
        <v>687</v>
      </c>
      <c r="X48" s="199" t="s">
        <v>687</v>
      </c>
      <c r="Y48" s="259"/>
      <c r="Z48" s="259"/>
      <c r="AA48" s="255">
        <f t="shared" si="66"/>
        <v>0</v>
      </c>
      <c r="AB48" s="199" t="s">
        <v>687</v>
      </c>
      <c r="AC48" s="259"/>
      <c r="AD48" s="259"/>
      <c r="AE48" s="255">
        <f t="shared" si="67"/>
        <v>0</v>
      </c>
      <c r="AF48" s="199" t="s">
        <v>687</v>
      </c>
    </row>
    <row r="49" spans="1:32" s="144" customFormat="1" ht="15" customHeight="1" outlineLevel="2">
      <c r="B49" s="254"/>
      <c r="C49" s="252" t="s">
        <v>728</v>
      </c>
      <c r="D49" s="218"/>
      <c r="E49" s="218"/>
      <c r="F49" s="218"/>
      <c r="G49" s="218"/>
      <c r="H49" s="261">
        <f>SUM(D49:G49)</f>
        <v>0</v>
      </c>
      <c r="I49" s="218"/>
      <c r="J49" s="218"/>
      <c r="K49" s="218"/>
      <c r="L49" s="218"/>
      <c r="M49" s="218"/>
      <c r="N49" s="218"/>
      <c r="O49" s="261">
        <f>SUM(I49:N49)</f>
        <v>0</v>
      </c>
      <c r="P49" s="218"/>
      <c r="Q49" s="218"/>
      <c r="R49" s="218"/>
      <c r="S49" s="218"/>
      <c r="T49" s="218"/>
      <c r="U49" s="218"/>
      <c r="V49" s="261">
        <f>SUM(P49:U49)</f>
        <v>0</v>
      </c>
      <c r="W49" s="261">
        <f t="shared" si="68"/>
        <v>0</v>
      </c>
      <c r="X49" s="199">
        <f t="shared" si="53"/>
        <v>0</v>
      </c>
      <c r="Y49" s="218"/>
      <c r="Z49" s="218"/>
      <c r="AA49" s="255">
        <f t="shared" si="66"/>
        <v>0</v>
      </c>
      <c r="AB49" s="199">
        <f>IF(W49=0,0,AA49/W49-1)</f>
        <v>0</v>
      </c>
      <c r="AC49" s="218"/>
      <c r="AD49" s="218"/>
      <c r="AE49" s="255">
        <f t="shared" si="67"/>
        <v>0</v>
      </c>
      <c r="AF49" s="199">
        <f>IF(AA49=0,0,AE49/AA49-1)</f>
        <v>0</v>
      </c>
    </row>
    <row r="50" spans="1:32" s="257" customFormat="1" ht="15" customHeight="1" outlineLevel="2">
      <c r="B50" s="133"/>
      <c r="C50" s="251" t="s">
        <v>852</v>
      </c>
      <c r="D50" s="258"/>
      <c r="E50" s="258"/>
      <c r="F50" s="258"/>
      <c r="G50" s="258"/>
      <c r="H50" s="261" t="s">
        <v>687</v>
      </c>
      <c r="I50" s="258"/>
      <c r="J50" s="258"/>
      <c r="K50" s="258"/>
      <c r="L50" s="258"/>
      <c r="M50" s="258"/>
      <c r="N50" s="258"/>
      <c r="O50" s="261" t="s">
        <v>687</v>
      </c>
      <c r="P50" s="258"/>
      <c r="Q50" s="258"/>
      <c r="R50" s="258"/>
      <c r="S50" s="258"/>
      <c r="T50" s="258"/>
      <c r="U50" s="258"/>
      <c r="V50" s="261" t="s">
        <v>687</v>
      </c>
      <c r="W50" s="261" t="s">
        <v>687</v>
      </c>
      <c r="X50" s="199" t="s">
        <v>687</v>
      </c>
      <c r="Y50" s="259"/>
      <c r="Z50" s="259"/>
      <c r="AA50" s="255">
        <f t="shared" si="66"/>
        <v>0</v>
      </c>
      <c r="AB50" s="199" t="s">
        <v>687</v>
      </c>
      <c r="AC50" s="259"/>
      <c r="AD50" s="259"/>
      <c r="AE50" s="255">
        <f t="shared" si="67"/>
        <v>0</v>
      </c>
      <c r="AF50" s="199" t="s">
        <v>687</v>
      </c>
    </row>
    <row r="51" spans="1:32" s="257" customFormat="1" ht="15" customHeight="1" outlineLevel="2">
      <c r="B51" s="133"/>
      <c r="C51" s="251" t="s">
        <v>724</v>
      </c>
      <c r="D51" s="258"/>
      <c r="E51" s="258"/>
      <c r="F51" s="258"/>
      <c r="G51" s="258"/>
      <c r="H51" s="261" t="s">
        <v>687</v>
      </c>
      <c r="I51" s="258"/>
      <c r="J51" s="258"/>
      <c r="K51" s="258"/>
      <c r="L51" s="258"/>
      <c r="M51" s="258"/>
      <c r="N51" s="258"/>
      <c r="O51" s="261" t="s">
        <v>687</v>
      </c>
      <c r="P51" s="258"/>
      <c r="Q51" s="258"/>
      <c r="R51" s="258"/>
      <c r="S51" s="258"/>
      <c r="T51" s="258"/>
      <c r="U51" s="258"/>
      <c r="V51" s="261" t="s">
        <v>687</v>
      </c>
      <c r="W51" s="261" t="s">
        <v>687</v>
      </c>
      <c r="X51" s="199" t="s">
        <v>687</v>
      </c>
      <c r="Y51" s="259"/>
      <c r="Z51" s="259"/>
      <c r="AA51" s="255">
        <f t="shared" si="66"/>
        <v>0</v>
      </c>
      <c r="AB51" s="199" t="s">
        <v>687</v>
      </c>
      <c r="AC51" s="259"/>
      <c r="AD51" s="259"/>
      <c r="AE51" s="255">
        <f t="shared" si="67"/>
        <v>0</v>
      </c>
      <c r="AF51" s="199" t="s">
        <v>687</v>
      </c>
    </row>
    <row r="52" spans="1:32" s="144" customFormat="1" ht="15" customHeight="1" outlineLevel="2">
      <c r="B52" s="254"/>
      <c r="C52" s="252" t="s">
        <v>728</v>
      </c>
      <c r="D52" s="218"/>
      <c r="E52" s="218"/>
      <c r="F52" s="218"/>
      <c r="G52" s="218"/>
      <c r="H52" s="261">
        <f>SUM(D52:G52)</f>
        <v>0</v>
      </c>
      <c r="I52" s="218"/>
      <c r="J52" s="218"/>
      <c r="K52" s="218"/>
      <c r="L52" s="218"/>
      <c r="M52" s="218"/>
      <c r="N52" s="218"/>
      <c r="O52" s="261">
        <f>SUM(I52:N52)</f>
        <v>0</v>
      </c>
      <c r="P52" s="218"/>
      <c r="Q52" s="218"/>
      <c r="R52" s="218"/>
      <c r="S52" s="218"/>
      <c r="T52" s="218"/>
      <c r="U52" s="218"/>
      <c r="V52" s="261">
        <f>SUM(P52:U52)</f>
        <v>0</v>
      </c>
      <c r="W52" s="261">
        <f t="shared" si="68"/>
        <v>0</v>
      </c>
      <c r="X52" s="199">
        <f t="shared" si="53"/>
        <v>0</v>
      </c>
      <c r="Y52" s="218"/>
      <c r="Z52" s="218"/>
      <c r="AA52" s="255">
        <f t="shared" si="66"/>
        <v>0</v>
      </c>
      <c r="AB52" s="199">
        <f>IF(W52=0,0,AA52/W52-1)</f>
        <v>0</v>
      </c>
      <c r="AC52" s="218"/>
      <c r="AD52" s="218"/>
      <c r="AE52" s="255">
        <f t="shared" si="67"/>
        <v>0</v>
      </c>
      <c r="AF52" s="199">
        <f>IF(AA52=0,0,AE52/AA52-1)</f>
        <v>0</v>
      </c>
    </row>
    <row r="53" spans="1:32" s="144" customFormat="1" ht="15" customHeight="1" outlineLevel="2">
      <c r="B53" s="256" t="s">
        <v>727</v>
      </c>
      <c r="C53" s="145"/>
      <c r="D53" s="255">
        <f>D42-D43</f>
        <v>0</v>
      </c>
      <c r="E53" s="255">
        <f>E42-E43</f>
        <v>0</v>
      </c>
      <c r="F53" s="255">
        <f>F42-F43</f>
        <v>0</v>
      </c>
      <c r="G53" s="255">
        <f>G42-G43</f>
        <v>0</v>
      </c>
      <c r="H53" s="261">
        <f>SUM(D53:G53)</f>
        <v>0</v>
      </c>
      <c r="I53" s="255">
        <f t="shared" ref="I53:N53" si="69">I42-I43</f>
        <v>0</v>
      </c>
      <c r="J53" s="255">
        <f t="shared" si="69"/>
        <v>0</v>
      </c>
      <c r="K53" s="255">
        <f t="shared" si="69"/>
        <v>0</v>
      </c>
      <c r="L53" s="255">
        <f t="shared" si="69"/>
        <v>0</v>
      </c>
      <c r="M53" s="255">
        <f t="shared" si="69"/>
        <v>0</v>
      </c>
      <c r="N53" s="255">
        <f t="shared" si="69"/>
        <v>0</v>
      </c>
      <c r="O53" s="261">
        <f>SUM(I53:N53)</f>
        <v>0</v>
      </c>
      <c r="P53" s="255">
        <f t="shared" ref="P53:U53" si="70">P42-P43</f>
        <v>0</v>
      </c>
      <c r="Q53" s="255">
        <f t="shared" si="70"/>
        <v>0</v>
      </c>
      <c r="R53" s="255">
        <f t="shared" si="70"/>
        <v>0</v>
      </c>
      <c r="S53" s="255">
        <f t="shared" si="70"/>
        <v>0</v>
      </c>
      <c r="T53" s="255">
        <f t="shared" si="70"/>
        <v>0</v>
      </c>
      <c r="U53" s="255">
        <f t="shared" si="70"/>
        <v>0</v>
      </c>
      <c r="V53" s="261">
        <f>SUM(P53:U53)</f>
        <v>0</v>
      </c>
      <c r="W53" s="261">
        <f>V53+O53</f>
        <v>0</v>
      </c>
      <c r="X53" s="199">
        <f t="shared" si="53"/>
        <v>0</v>
      </c>
      <c r="Y53" s="255">
        <f>Y42-Y43</f>
        <v>0</v>
      </c>
      <c r="Z53" s="255">
        <f>Z42-Z43</f>
        <v>0</v>
      </c>
      <c r="AA53" s="255">
        <f>AA42-AA43</f>
        <v>0</v>
      </c>
      <c r="AB53" s="199">
        <f>IF(W53=0,0,AA53/W53-1)</f>
        <v>0</v>
      </c>
      <c r="AC53" s="255">
        <f>AC42-AC43</f>
        <v>0</v>
      </c>
      <c r="AD53" s="255">
        <f>AD42-AD43</f>
        <v>0</v>
      </c>
      <c r="AE53" s="255">
        <f>AE42-AE43</f>
        <v>0</v>
      </c>
      <c r="AF53" s="199">
        <f>IF(AA53=0,0,AE53/AA53-1)</f>
        <v>0</v>
      </c>
    </row>
    <row r="54" spans="1:32" s="151" customFormat="1" ht="15" customHeight="1" outlineLevel="1">
      <c r="B54" s="156"/>
      <c r="C54" s="138"/>
      <c r="D54" s="150"/>
      <c r="E54" s="150"/>
      <c r="F54" s="150"/>
      <c r="G54" s="150"/>
      <c r="H54" s="150"/>
      <c r="I54" s="150"/>
      <c r="J54" s="150"/>
      <c r="K54" s="150"/>
      <c r="L54" s="150"/>
      <c r="M54" s="150"/>
      <c r="N54" s="150"/>
      <c r="O54" s="157"/>
      <c r="P54" s="158"/>
      <c r="Q54" s="158"/>
      <c r="R54" s="158"/>
      <c r="S54" s="158"/>
      <c r="T54" s="158"/>
      <c r="U54" s="158"/>
      <c r="V54" s="157"/>
      <c r="W54" s="150"/>
      <c r="X54" s="159"/>
      <c r="Y54" s="158"/>
      <c r="Z54" s="158"/>
      <c r="AA54" s="158"/>
      <c r="AB54" s="159"/>
      <c r="AC54" s="159"/>
      <c r="AD54" s="159"/>
      <c r="AE54" s="158"/>
      <c r="AF54" s="159"/>
    </row>
    <row r="55" spans="1:32" s="136" customFormat="1" ht="15" customHeight="1" outlineLevel="1">
      <c r="B55" s="152" t="s">
        <v>611</v>
      </c>
      <c r="C55" s="152"/>
      <c r="D55" s="160">
        <f>D39+D40-D29</f>
        <v>0</v>
      </c>
      <c r="E55" s="160">
        <f t="shared" ref="E55:W55" si="71">E39+E40-E29</f>
        <v>0</v>
      </c>
      <c r="F55" s="160">
        <f t="shared" si="71"/>
        <v>0</v>
      </c>
      <c r="G55" s="160">
        <f t="shared" si="71"/>
        <v>0</v>
      </c>
      <c r="H55" s="160">
        <f t="shared" si="71"/>
        <v>0</v>
      </c>
      <c r="I55" s="160">
        <f t="shared" si="71"/>
        <v>0</v>
      </c>
      <c r="J55" s="160">
        <f t="shared" si="71"/>
        <v>0</v>
      </c>
      <c r="K55" s="160">
        <f t="shared" si="71"/>
        <v>0</v>
      </c>
      <c r="L55" s="160">
        <f t="shared" si="71"/>
        <v>0</v>
      </c>
      <c r="M55" s="160">
        <f t="shared" si="71"/>
        <v>0</v>
      </c>
      <c r="N55" s="160">
        <f t="shared" si="71"/>
        <v>0</v>
      </c>
      <c r="O55" s="160">
        <f t="shared" si="71"/>
        <v>0</v>
      </c>
      <c r="P55" s="160">
        <f t="shared" si="71"/>
        <v>0</v>
      </c>
      <c r="Q55" s="160">
        <f t="shared" si="71"/>
        <v>0</v>
      </c>
      <c r="R55" s="160">
        <f t="shared" si="71"/>
        <v>0</v>
      </c>
      <c r="S55" s="160">
        <f t="shared" si="71"/>
        <v>0</v>
      </c>
      <c r="T55" s="160">
        <f t="shared" si="71"/>
        <v>0</v>
      </c>
      <c r="U55" s="160">
        <f t="shared" si="71"/>
        <v>0</v>
      </c>
      <c r="V55" s="160">
        <f t="shared" si="71"/>
        <v>0</v>
      </c>
      <c r="W55" s="160">
        <f t="shared" si="71"/>
        <v>0</v>
      </c>
      <c r="X55" s="151"/>
      <c r="Y55" s="160">
        <f>Y39+Y40-Y29</f>
        <v>0</v>
      </c>
      <c r="Z55" s="160">
        <f>Z39+Z40-Z29</f>
        <v>0</v>
      </c>
      <c r="AA55" s="160">
        <f>AA39+AA40-AA29</f>
        <v>0</v>
      </c>
      <c r="AB55" s="151"/>
      <c r="AC55" s="160">
        <f>AC39+AC40-AC29</f>
        <v>0</v>
      </c>
      <c r="AD55" s="160">
        <f>AD39+AD40-AD29</f>
        <v>0</v>
      </c>
      <c r="AE55" s="160">
        <f>AE39+AE40-AE29</f>
        <v>0</v>
      </c>
      <c r="AF55" s="151"/>
    </row>
    <row r="56" spans="1:32" s="59" customFormat="1" ht="15" customHeight="1" outlineLevel="1">
      <c r="B56" s="152" t="s">
        <v>611</v>
      </c>
      <c r="C56" s="152"/>
      <c r="D56" s="160">
        <f>D8-D42</f>
        <v>0</v>
      </c>
      <c r="E56" s="160">
        <f t="shared" ref="E56:W56" si="72">E8-E42</f>
        <v>0</v>
      </c>
      <c r="F56" s="160">
        <f t="shared" si="72"/>
        <v>0</v>
      </c>
      <c r="G56" s="160">
        <f t="shared" si="72"/>
        <v>0</v>
      </c>
      <c r="H56" s="160">
        <f t="shared" si="72"/>
        <v>0</v>
      </c>
      <c r="I56" s="160">
        <f t="shared" si="72"/>
        <v>0</v>
      </c>
      <c r="J56" s="160">
        <f t="shared" si="72"/>
        <v>0</v>
      </c>
      <c r="K56" s="160">
        <f t="shared" si="72"/>
        <v>0</v>
      </c>
      <c r="L56" s="160">
        <f t="shared" si="72"/>
        <v>0</v>
      </c>
      <c r="M56" s="160">
        <f t="shared" si="72"/>
        <v>0</v>
      </c>
      <c r="N56" s="160">
        <f t="shared" si="72"/>
        <v>0</v>
      </c>
      <c r="O56" s="160">
        <f t="shared" si="72"/>
        <v>0</v>
      </c>
      <c r="P56" s="160">
        <f t="shared" si="72"/>
        <v>0</v>
      </c>
      <c r="Q56" s="160">
        <f t="shared" si="72"/>
        <v>0</v>
      </c>
      <c r="R56" s="160">
        <f t="shared" si="72"/>
        <v>0</v>
      </c>
      <c r="S56" s="160">
        <f t="shared" si="72"/>
        <v>0</v>
      </c>
      <c r="T56" s="160">
        <f t="shared" si="72"/>
        <v>0</v>
      </c>
      <c r="U56" s="160">
        <f t="shared" si="72"/>
        <v>0</v>
      </c>
      <c r="V56" s="160">
        <f t="shared" si="72"/>
        <v>0</v>
      </c>
      <c r="W56" s="160">
        <f t="shared" si="72"/>
        <v>0</v>
      </c>
      <c r="X56" s="151"/>
      <c r="Y56" s="160">
        <f>Y8-Y42</f>
        <v>0</v>
      </c>
      <c r="Z56" s="160">
        <f>Z8-Z42</f>
        <v>0</v>
      </c>
      <c r="AA56" s="160">
        <f>AA8-AA42</f>
        <v>0</v>
      </c>
      <c r="AB56" s="151"/>
      <c r="AC56" s="160">
        <f>AC8-AC42</f>
        <v>0</v>
      </c>
      <c r="AD56" s="160">
        <f>AD8-AD42</f>
        <v>0</v>
      </c>
      <c r="AE56" s="160">
        <f>AE8-AE42</f>
        <v>0</v>
      </c>
      <c r="AF56" s="151"/>
    </row>
    <row r="57" spans="1:32" s="59" customFormat="1" ht="15" customHeight="1">
      <c r="B57" s="365" t="s">
        <v>1120</v>
      </c>
      <c r="C57" s="138"/>
      <c r="D57" s="136"/>
      <c r="E57" s="136"/>
      <c r="F57" s="136"/>
      <c r="G57" s="136"/>
      <c r="H57" s="136"/>
      <c r="I57" s="136"/>
      <c r="J57" s="136"/>
      <c r="K57" s="136"/>
      <c r="L57" s="136"/>
      <c r="M57" s="136"/>
      <c r="N57" s="136"/>
      <c r="O57" s="136"/>
      <c r="P57" s="136"/>
      <c r="Q57" s="136"/>
      <c r="R57" s="136"/>
      <c r="S57" s="136"/>
      <c r="T57" s="136"/>
      <c r="U57" s="136"/>
      <c r="V57" s="136"/>
      <c r="W57" s="136"/>
      <c r="X57" s="136"/>
      <c r="Y57" s="136"/>
      <c r="Z57" s="136"/>
      <c r="AA57" s="136"/>
      <c r="AB57" s="136"/>
      <c r="AC57" s="136"/>
      <c r="AD57" s="136"/>
      <c r="AE57" s="136"/>
      <c r="AF57" s="136"/>
    </row>
    <row r="58" spans="1:32" s="59" customFormat="1" ht="15" customHeight="1">
      <c r="B58" s="359" t="s">
        <v>1489</v>
      </c>
      <c r="C58" s="138"/>
      <c r="D58" s="136"/>
      <c r="E58" s="136"/>
      <c r="F58" s="136"/>
      <c r="G58" s="136"/>
      <c r="H58" s="136"/>
      <c r="I58" s="136"/>
      <c r="J58" s="136"/>
      <c r="K58" s="136"/>
      <c r="L58" s="136"/>
      <c r="M58" s="136"/>
      <c r="N58" s="136"/>
      <c r="O58" s="136"/>
      <c r="P58" s="136"/>
      <c r="Q58" s="136"/>
      <c r="R58" s="136"/>
      <c r="S58" s="136"/>
      <c r="T58" s="136"/>
      <c r="U58" s="136"/>
      <c r="V58" s="136"/>
      <c r="W58" s="136"/>
      <c r="X58" s="136"/>
      <c r="Y58" s="136"/>
      <c r="Z58" s="136"/>
      <c r="AA58" s="136"/>
      <c r="AB58" s="136"/>
      <c r="AC58" s="136"/>
      <c r="AD58" s="136"/>
      <c r="AE58" s="136"/>
      <c r="AF58" s="136"/>
    </row>
    <row r="59" spans="1:32" s="126" customFormat="1" ht="15" customHeight="1">
      <c r="A59" s="125"/>
      <c r="B59" s="784" t="s">
        <v>659</v>
      </c>
      <c r="C59" s="785"/>
      <c r="D59" s="769" t="s">
        <v>1466</v>
      </c>
      <c r="E59" s="770"/>
      <c r="F59" s="770"/>
      <c r="G59" s="771"/>
      <c r="H59" s="540" t="s">
        <v>1466</v>
      </c>
      <c r="I59" s="772" t="s">
        <v>1458</v>
      </c>
      <c r="J59" s="773"/>
      <c r="K59" s="773"/>
      <c r="L59" s="773"/>
      <c r="M59" s="773"/>
      <c r="N59" s="773"/>
      <c r="O59" s="774"/>
      <c r="P59" s="772" t="s">
        <v>1458</v>
      </c>
      <c r="Q59" s="773"/>
      <c r="R59" s="773"/>
      <c r="S59" s="773"/>
      <c r="T59" s="773"/>
      <c r="U59" s="773"/>
      <c r="V59" s="774"/>
      <c r="W59" s="493" t="s">
        <v>1458</v>
      </c>
      <c r="X59" s="104" t="s">
        <v>1480</v>
      </c>
      <c r="Y59" s="493" t="s">
        <v>1457</v>
      </c>
      <c r="Z59" s="493" t="s">
        <v>1457</v>
      </c>
      <c r="AA59" s="493" t="s">
        <v>1457</v>
      </c>
      <c r="AB59" s="104" t="s">
        <v>1478</v>
      </c>
      <c r="AC59" s="493" t="s">
        <v>1456</v>
      </c>
      <c r="AD59" s="493" t="s">
        <v>1456</v>
      </c>
      <c r="AE59" s="493" t="s">
        <v>1456</v>
      </c>
      <c r="AF59" s="104" t="s">
        <v>1476</v>
      </c>
    </row>
    <row r="60" spans="1:32" s="128" customFormat="1" ht="15" customHeight="1">
      <c r="A60" s="127"/>
      <c r="B60" s="786"/>
      <c r="C60" s="787"/>
      <c r="D60" s="100" t="s">
        <v>1420</v>
      </c>
      <c r="E60" s="101" t="s">
        <v>1421</v>
      </c>
      <c r="F60" s="101" t="s">
        <v>646</v>
      </c>
      <c r="G60" s="101" t="s">
        <v>647</v>
      </c>
      <c r="H60" s="102" t="s">
        <v>1422</v>
      </c>
      <c r="I60" s="101" t="s">
        <v>1423</v>
      </c>
      <c r="J60" s="101" t="s">
        <v>650</v>
      </c>
      <c r="K60" s="101" t="s">
        <v>651</v>
      </c>
      <c r="L60" s="101" t="s">
        <v>652</v>
      </c>
      <c r="M60" s="101" t="s">
        <v>653</v>
      </c>
      <c r="N60" s="101" t="s">
        <v>654</v>
      </c>
      <c r="O60" s="101" t="s">
        <v>1424</v>
      </c>
      <c r="P60" s="101" t="s">
        <v>1425</v>
      </c>
      <c r="Q60" s="101" t="s">
        <v>656</v>
      </c>
      <c r="R60" s="101" t="s">
        <v>657</v>
      </c>
      <c r="S60" s="101" t="s">
        <v>658</v>
      </c>
      <c r="T60" s="101" t="s">
        <v>646</v>
      </c>
      <c r="U60" s="101" t="s">
        <v>647</v>
      </c>
      <c r="V60" s="103" t="s">
        <v>661</v>
      </c>
      <c r="W60" s="103" t="s">
        <v>1422</v>
      </c>
      <c r="X60" s="104" t="s">
        <v>608</v>
      </c>
      <c r="Y60" s="103" t="s">
        <v>1424</v>
      </c>
      <c r="Z60" s="103" t="s">
        <v>661</v>
      </c>
      <c r="AA60" s="103" t="s">
        <v>1422</v>
      </c>
      <c r="AB60" s="104" t="s">
        <v>608</v>
      </c>
      <c r="AC60" s="103" t="s">
        <v>1424</v>
      </c>
      <c r="AD60" s="103" t="s">
        <v>661</v>
      </c>
      <c r="AE60" s="103" t="s">
        <v>1422</v>
      </c>
      <c r="AF60" s="104" t="s">
        <v>608</v>
      </c>
    </row>
    <row r="61" spans="1:32" s="132" customFormat="1" ht="15" customHeight="1" outlineLevel="2">
      <c r="A61" s="129"/>
      <c r="B61" s="130" t="s">
        <v>843</v>
      </c>
      <c r="C61" s="131" t="s">
        <v>709</v>
      </c>
      <c r="D61" s="198">
        <f t="shared" ref="D61:W61" si="73">SUM(D62:D67)</f>
        <v>0</v>
      </c>
      <c r="E61" s="198">
        <f t="shared" si="73"/>
        <v>0</v>
      </c>
      <c r="F61" s="198">
        <f t="shared" si="73"/>
        <v>0</v>
      </c>
      <c r="G61" s="198">
        <f t="shared" si="73"/>
        <v>0</v>
      </c>
      <c r="H61" s="198">
        <f t="shared" si="73"/>
        <v>0</v>
      </c>
      <c r="I61" s="198">
        <f t="shared" si="73"/>
        <v>0</v>
      </c>
      <c r="J61" s="198">
        <f t="shared" si="73"/>
        <v>0</v>
      </c>
      <c r="K61" s="198">
        <f t="shared" si="73"/>
        <v>0</v>
      </c>
      <c r="L61" s="198">
        <f t="shared" si="73"/>
        <v>0</v>
      </c>
      <c r="M61" s="198">
        <f t="shared" si="73"/>
        <v>0</v>
      </c>
      <c r="N61" s="198">
        <f t="shared" si="73"/>
        <v>0</v>
      </c>
      <c r="O61" s="198">
        <f t="shared" si="73"/>
        <v>0</v>
      </c>
      <c r="P61" s="198">
        <f t="shared" si="73"/>
        <v>0</v>
      </c>
      <c r="Q61" s="198">
        <f t="shared" si="73"/>
        <v>0</v>
      </c>
      <c r="R61" s="198">
        <f t="shared" si="73"/>
        <v>0</v>
      </c>
      <c r="S61" s="198">
        <f t="shared" si="73"/>
        <v>0</v>
      </c>
      <c r="T61" s="198">
        <f t="shared" si="73"/>
        <v>0</v>
      </c>
      <c r="U61" s="198">
        <f t="shared" si="73"/>
        <v>0</v>
      </c>
      <c r="V61" s="198">
        <f t="shared" si="73"/>
        <v>0</v>
      </c>
      <c r="W61" s="198">
        <f t="shared" si="73"/>
        <v>0</v>
      </c>
      <c r="X61" s="199">
        <f>IF(H61=0,0,W61/H61-1)</f>
        <v>0</v>
      </c>
      <c r="Y61" s="198">
        <f>SUM(Y62:Y67)</f>
        <v>0</v>
      </c>
      <c r="Z61" s="198">
        <f>SUM(Z62:Z67)</f>
        <v>0</v>
      </c>
      <c r="AA61" s="198">
        <f>SUM(AA62:AA67)</f>
        <v>0</v>
      </c>
      <c r="AB61" s="199">
        <f t="shared" ref="AB61:AB76" si="74">IF(W61=0,0,AA61/W61-1)</f>
        <v>0</v>
      </c>
      <c r="AC61" s="198">
        <f>SUM(AC62:AC67)</f>
        <v>0</v>
      </c>
      <c r="AD61" s="198">
        <f>SUM(AD62:AD67)</f>
        <v>0</v>
      </c>
      <c r="AE61" s="198">
        <f>SUM(AE62:AE67)</f>
        <v>0</v>
      </c>
      <c r="AF61" s="199">
        <f t="shared" ref="AF61:AF76" si="75">IF(AA61=0,0,AE61/AA61-1)</f>
        <v>0</v>
      </c>
    </row>
    <row r="62" spans="1:32" ht="15" customHeight="1" outlineLevel="2">
      <c r="B62" s="133"/>
      <c r="C62" s="134" t="s">
        <v>1051</v>
      </c>
      <c r="D62" s="95"/>
      <c r="E62" s="95"/>
      <c r="F62" s="95"/>
      <c r="G62" s="95"/>
      <c r="H62" s="200">
        <f t="shared" ref="H62:H67" si="76">SUM(D62:G62)</f>
        <v>0</v>
      </c>
      <c r="I62" s="95"/>
      <c r="J62" s="95"/>
      <c r="K62" s="95"/>
      <c r="L62" s="95"/>
      <c r="M62" s="95"/>
      <c r="N62" s="95"/>
      <c r="O62" s="201">
        <f t="shared" ref="O62:O67" si="77">SUM(I62:N62)</f>
        <v>0</v>
      </c>
      <c r="P62" s="95"/>
      <c r="Q62" s="95"/>
      <c r="R62" s="95"/>
      <c r="S62" s="95"/>
      <c r="T62" s="95"/>
      <c r="U62" s="95"/>
      <c r="V62" s="201">
        <f t="shared" ref="V62:V67" si="78">SUM(P62:U62)</f>
        <v>0</v>
      </c>
      <c r="W62" s="200">
        <f t="shared" ref="W62:W67" si="79">O62+V62</f>
        <v>0</v>
      </c>
      <c r="X62" s="282">
        <f>IF(H62=0,0,W62/H62-1)</f>
        <v>0</v>
      </c>
      <c r="Y62" s="95"/>
      <c r="Z62" s="95"/>
      <c r="AA62" s="198">
        <f t="shared" ref="AA62:AA67" si="80">Y62+Z62</f>
        <v>0</v>
      </c>
      <c r="AB62" s="282">
        <f t="shared" si="74"/>
        <v>0</v>
      </c>
      <c r="AC62" s="95"/>
      <c r="AD62" s="95"/>
      <c r="AE62" s="198">
        <f t="shared" ref="AE62:AE67" si="81">AC62+AD62</f>
        <v>0</v>
      </c>
      <c r="AF62" s="282">
        <f t="shared" si="75"/>
        <v>0</v>
      </c>
    </row>
    <row r="63" spans="1:32" s="132" customFormat="1" ht="15" customHeight="1" outlineLevel="2">
      <c r="A63" s="129"/>
      <c r="B63" s="133"/>
      <c r="C63" s="134" t="s">
        <v>1052</v>
      </c>
      <c r="D63" s="95"/>
      <c r="E63" s="95"/>
      <c r="F63" s="95"/>
      <c r="G63" s="95"/>
      <c r="H63" s="200">
        <f t="shared" si="76"/>
        <v>0</v>
      </c>
      <c r="I63" s="95"/>
      <c r="J63" s="95"/>
      <c r="K63" s="95"/>
      <c r="L63" s="95"/>
      <c r="M63" s="95"/>
      <c r="N63" s="95"/>
      <c r="O63" s="201">
        <f t="shared" si="77"/>
        <v>0</v>
      </c>
      <c r="P63" s="95"/>
      <c r="Q63" s="95"/>
      <c r="R63" s="95"/>
      <c r="S63" s="95"/>
      <c r="T63" s="95"/>
      <c r="U63" s="95"/>
      <c r="V63" s="201">
        <f t="shared" si="78"/>
        <v>0</v>
      </c>
      <c r="W63" s="200">
        <f t="shared" si="79"/>
        <v>0</v>
      </c>
      <c r="X63" s="282">
        <f>IF(H63=0,0,W63/H63-1)</f>
        <v>0</v>
      </c>
      <c r="Y63" s="95"/>
      <c r="Z63" s="95"/>
      <c r="AA63" s="198">
        <f t="shared" si="80"/>
        <v>0</v>
      </c>
      <c r="AB63" s="282">
        <f t="shared" si="74"/>
        <v>0</v>
      </c>
      <c r="AC63" s="95"/>
      <c r="AD63" s="95"/>
      <c r="AE63" s="198">
        <f t="shared" si="81"/>
        <v>0</v>
      </c>
      <c r="AF63" s="282">
        <f t="shared" si="75"/>
        <v>0</v>
      </c>
    </row>
    <row r="64" spans="1:32" ht="15" customHeight="1" outlineLevel="2">
      <c r="B64" s="133"/>
      <c r="C64" s="134" t="s">
        <v>719</v>
      </c>
      <c r="D64" s="95"/>
      <c r="E64" s="95"/>
      <c r="F64" s="95"/>
      <c r="G64" s="95"/>
      <c r="H64" s="200">
        <f t="shared" si="76"/>
        <v>0</v>
      </c>
      <c r="I64" s="95"/>
      <c r="J64" s="95"/>
      <c r="K64" s="95"/>
      <c r="L64" s="95"/>
      <c r="M64" s="95"/>
      <c r="N64" s="95"/>
      <c r="O64" s="201">
        <f t="shared" si="77"/>
        <v>0</v>
      </c>
      <c r="P64" s="95"/>
      <c r="Q64" s="95"/>
      <c r="R64" s="95"/>
      <c r="S64" s="95"/>
      <c r="T64" s="95"/>
      <c r="U64" s="95"/>
      <c r="V64" s="201">
        <f t="shared" si="78"/>
        <v>0</v>
      </c>
      <c r="W64" s="200">
        <f t="shared" si="79"/>
        <v>0</v>
      </c>
      <c r="X64" s="282">
        <f t="shared" ref="X64:X76" si="82">IF(H64=0,0,W64/H64-1)</f>
        <v>0</v>
      </c>
      <c r="Y64" s="95"/>
      <c r="Z64" s="95"/>
      <c r="AA64" s="198">
        <f t="shared" si="80"/>
        <v>0</v>
      </c>
      <c r="AB64" s="282">
        <f t="shared" si="74"/>
        <v>0</v>
      </c>
      <c r="AC64" s="95"/>
      <c r="AD64" s="95"/>
      <c r="AE64" s="198">
        <f t="shared" si="81"/>
        <v>0</v>
      </c>
      <c r="AF64" s="282">
        <f t="shared" si="75"/>
        <v>0</v>
      </c>
    </row>
    <row r="65" spans="1:32" ht="15" customHeight="1" outlineLevel="2">
      <c r="B65" s="133"/>
      <c r="C65" s="247" t="s">
        <v>1053</v>
      </c>
      <c r="D65" s="95"/>
      <c r="E65" s="95"/>
      <c r="F65" s="95"/>
      <c r="G65" s="95"/>
      <c r="H65" s="200">
        <f t="shared" si="76"/>
        <v>0</v>
      </c>
      <c r="I65" s="95"/>
      <c r="J65" s="95"/>
      <c r="K65" s="95"/>
      <c r="L65" s="95"/>
      <c r="M65" s="95"/>
      <c r="N65" s="95"/>
      <c r="O65" s="201">
        <f t="shared" si="77"/>
        <v>0</v>
      </c>
      <c r="P65" s="95"/>
      <c r="Q65" s="95"/>
      <c r="R65" s="95"/>
      <c r="S65" s="95"/>
      <c r="T65" s="95"/>
      <c r="U65" s="95"/>
      <c r="V65" s="201">
        <f t="shared" si="78"/>
        <v>0</v>
      </c>
      <c r="W65" s="200">
        <f t="shared" si="79"/>
        <v>0</v>
      </c>
      <c r="X65" s="282">
        <f t="shared" si="82"/>
        <v>0</v>
      </c>
      <c r="Y65" s="95"/>
      <c r="Z65" s="95"/>
      <c r="AA65" s="198">
        <f t="shared" si="80"/>
        <v>0</v>
      </c>
      <c r="AB65" s="282">
        <f t="shared" si="74"/>
        <v>0</v>
      </c>
      <c r="AC65" s="95"/>
      <c r="AD65" s="95"/>
      <c r="AE65" s="198">
        <f t="shared" si="81"/>
        <v>0</v>
      </c>
      <c r="AF65" s="282">
        <f t="shared" si="75"/>
        <v>0</v>
      </c>
    </row>
    <row r="66" spans="1:32" ht="15" customHeight="1" outlineLevel="2">
      <c r="B66" s="133"/>
      <c r="C66" s="247" t="s">
        <v>1054</v>
      </c>
      <c r="D66" s="95"/>
      <c r="E66" s="95"/>
      <c r="F66" s="95"/>
      <c r="G66" s="95"/>
      <c r="H66" s="200">
        <f t="shared" si="76"/>
        <v>0</v>
      </c>
      <c r="I66" s="95"/>
      <c r="J66" s="95"/>
      <c r="K66" s="95"/>
      <c r="L66" s="95"/>
      <c r="M66" s="95"/>
      <c r="N66" s="95"/>
      <c r="O66" s="201">
        <f t="shared" si="77"/>
        <v>0</v>
      </c>
      <c r="P66" s="95"/>
      <c r="Q66" s="95"/>
      <c r="R66" s="95"/>
      <c r="S66" s="95"/>
      <c r="T66" s="95"/>
      <c r="U66" s="95"/>
      <c r="V66" s="201">
        <f t="shared" si="78"/>
        <v>0</v>
      </c>
      <c r="W66" s="200">
        <f t="shared" si="79"/>
        <v>0</v>
      </c>
      <c r="X66" s="282">
        <f t="shared" si="82"/>
        <v>0</v>
      </c>
      <c r="Y66" s="95"/>
      <c r="Z66" s="95"/>
      <c r="AA66" s="198">
        <f t="shared" si="80"/>
        <v>0</v>
      </c>
      <c r="AB66" s="282">
        <f t="shared" si="74"/>
        <v>0</v>
      </c>
      <c r="AC66" s="95"/>
      <c r="AD66" s="95"/>
      <c r="AE66" s="198">
        <f t="shared" si="81"/>
        <v>0</v>
      </c>
      <c r="AF66" s="282">
        <f t="shared" si="75"/>
        <v>0</v>
      </c>
    </row>
    <row r="67" spans="1:32" s="132" customFormat="1" ht="15" customHeight="1" outlineLevel="2">
      <c r="A67" s="129"/>
      <c r="B67" s="133"/>
      <c r="C67" s="134" t="s">
        <v>683</v>
      </c>
      <c r="D67" s="95"/>
      <c r="E67" s="95"/>
      <c r="F67" s="95"/>
      <c r="G67" s="95"/>
      <c r="H67" s="200">
        <f t="shared" si="76"/>
        <v>0</v>
      </c>
      <c r="I67" s="95"/>
      <c r="J67" s="95"/>
      <c r="K67" s="95"/>
      <c r="L67" s="95"/>
      <c r="M67" s="95"/>
      <c r="N67" s="95"/>
      <c r="O67" s="201">
        <f t="shared" si="77"/>
        <v>0</v>
      </c>
      <c r="P67" s="95"/>
      <c r="Q67" s="95"/>
      <c r="R67" s="95"/>
      <c r="S67" s="95"/>
      <c r="T67" s="95"/>
      <c r="U67" s="95"/>
      <c r="V67" s="201">
        <f t="shared" si="78"/>
        <v>0</v>
      </c>
      <c r="W67" s="200">
        <f t="shared" si="79"/>
        <v>0</v>
      </c>
      <c r="X67" s="282">
        <f t="shared" si="82"/>
        <v>0</v>
      </c>
      <c r="Y67" s="95"/>
      <c r="Z67" s="95"/>
      <c r="AA67" s="198">
        <f t="shared" si="80"/>
        <v>0</v>
      </c>
      <c r="AB67" s="282">
        <f t="shared" si="74"/>
        <v>0</v>
      </c>
      <c r="AC67" s="95"/>
      <c r="AD67" s="95"/>
      <c r="AE67" s="198">
        <f t="shared" si="81"/>
        <v>0</v>
      </c>
      <c r="AF67" s="282">
        <f t="shared" si="75"/>
        <v>0</v>
      </c>
    </row>
    <row r="68" spans="1:32" s="132" customFormat="1" ht="15" customHeight="1" outlineLevel="2">
      <c r="A68" s="129"/>
      <c r="B68" s="130" t="s">
        <v>844</v>
      </c>
      <c r="C68" s="131" t="s">
        <v>708</v>
      </c>
      <c r="D68" s="198">
        <f t="shared" ref="D68:W68" si="83">SUM(D69:D72)</f>
        <v>0</v>
      </c>
      <c r="E68" s="198">
        <f t="shared" si="83"/>
        <v>0</v>
      </c>
      <c r="F68" s="198">
        <f t="shared" si="83"/>
        <v>0</v>
      </c>
      <c r="G68" s="198">
        <f t="shared" si="83"/>
        <v>0</v>
      </c>
      <c r="H68" s="198">
        <f t="shared" si="83"/>
        <v>0</v>
      </c>
      <c r="I68" s="198">
        <f t="shared" si="83"/>
        <v>0</v>
      </c>
      <c r="J68" s="198">
        <f t="shared" si="83"/>
        <v>0</v>
      </c>
      <c r="K68" s="198">
        <f t="shared" si="83"/>
        <v>0</v>
      </c>
      <c r="L68" s="198">
        <f t="shared" si="83"/>
        <v>0</v>
      </c>
      <c r="M68" s="198">
        <f t="shared" si="83"/>
        <v>0</v>
      </c>
      <c r="N68" s="198">
        <f t="shared" si="83"/>
        <v>0</v>
      </c>
      <c r="O68" s="198">
        <f t="shared" si="83"/>
        <v>0</v>
      </c>
      <c r="P68" s="198">
        <f t="shared" si="83"/>
        <v>0</v>
      </c>
      <c r="Q68" s="198">
        <f t="shared" si="83"/>
        <v>0</v>
      </c>
      <c r="R68" s="198">
        <f t="shared" si="83"/>
        <v>0</v>
      </c>
      <c r="S68" s="198">
        <f t="shared" si="83"/>
        <v>0</v>
      </c>
      <c r="T68" s="198">
        <f t="shared" si="83"/>
        <v>0</v>
      </c>
      <c r="U68" s="198">
        <f t="shared" si="83"/>
        <v>0</v>
      </c>
      <c r="V68" s="198">
        <f t="shared" si="83"/>
        <v>0</v>
      </c>
      <c r="W68" s="198">
        <f t="shared" si="83"/>
        <v>0</v>
      </c>
      <c r="X68" s="199">
        <f t="shared" si="82"/>
        <v>0</v>
      </c>
      <c r="Y68" s="198">
        <f>SUM(Y69:Y72)</f>
        <v>0</v>
      </c>
      <c r="Z68" s="198">
        <f>SUM(Z69:Z72)</f>
        <v>0</v>
      </c>
      <c r="AA68" s="198">
        <f>SUM(AA69:AA72)</f>
        <v>0</v>
      </c>
      <c r="AB68" s="199">
        <f t="shared" si="74"/>
        <v>0</v>
      </c>
      <c r="AC68" s="198">
        <f>SUM(AC69:AC72)</f>
        <v>0</v>
      </c>
      <c r="AD68" s="198">
        <f>SUM(AD69:AD72)</f>
        <v>0</v>
      </c>
      <c r="AE68" s="198">
        <f>SUM(AE69:AE72)</f>
        <v>0</v>
      </c>
      <c r="AF68" s="199">
        <f t="shared" si="75"/>
        <v>0</v>
      </c>
    </row>
    <row r="69" spans="1:32" s="132" customFormat="1" ht="15" customHeight="1" outlineLevel="2">
      <c r="A69" s="129"/>
      <c r="B69" s="130"/>
      <c r="C69" s="134" t="s">
        <v>733</v>
      </c>
      <c r="D69" s="95"/>
      <c r="E69" s="95"/>
      <c r="F69" s="95"/>
      <c r="G69" s="95"/>
      <c r="H69" s="200">
        <f t="shared" ref="H69:H75" si="84">SUM(D69:G69)</f>
        <v>0</v>
      </c>
      <c r="I69" s="95"/>
      <c r="J69" s="95"/>
      <c r="K69" s="95"/>
      <c r="L69" s="95"/>
      <c r="M69" s="95"/>
      <c r="N69" s="95"/>
      <c r="O69" s="201">
        <f t="shared" ref="O69:O75" si="85">SUM(I69:N69)</f>
        <v>0</v>
      </c>
      <c r="P69" s="95"/>
      <c r="Q69" s="95"/>
      <c r="R69" s="95"/>
      <c r="S69" s="95"/>
      <c r="T69" s="95"/>
      <c r="U69" s="95"/>
      <c r="V69" s="201">
        <f t="shared" ref="V69:V75" si="86">SUM(P69:U69)</f>
        <v>0</v>
      </c>
      <c r="W69" s="200">
        <f t="shared" ref="W69:W75" si="87">O69+V69</f>
        <v>0</v>
      </c>
      <c r="X69" s="282">
        <f t="shared" si="82"/>
        <v>0</v>
      </c>
      <c r="Y69" s="95"/>
      <c r="Z69" s="95"/>
      <c r="AA69" s="198">
        <f t="shared" ref="AA69:AA75" si="88">Y69+Z69</f>
        <v>0</v>
      </c>
      <c r="AB69" s="282">
        <f t="shared" si="74"/>
        <v>0</v>
      </c>
      <c r="AC69" s="95"/>
      <c r="AD69" s="95"/>
      <c r="AE69" s="198">
        <f t="shared" ref="AE69:AE75" si="89">AC69+AD69</f>
        <v>0</v>
      </c>
      <c r="AF69" s="282">
        <f t="shared" si="75"/>
        <v>0</v>
      </c>
    </row>
    <row r="70" spans="1:32" s="132" customFormat="1" ht="15" customHeight="1" outlineLevel="2">
      <c r="A70" s="129"/>
      <c r="B70" s="130"/>
      <c r="C70" s="247" t="s">
        <v>1055</v>
      </c>
      <c r="D70" s="95"/>
      <c r="E70" s="95"/>
      <c r="F70" s="95"/>
      <c r="G70" s="95"/>
      <c r="H70" s="200">
        <f t="shared" si="84"/>
        <v>0</v>
      </c>
      <c r="I70" s="95"/>
      <c r="J70" s="95"/>
      <c r="K70" s="95"/>
      <c r="L70" s="95"/>
      <c r="M70" s="95"/>
      <c r="N70" s="95"/>
      <c r="O70" s="201">
        <f t="shared" si="85"/>
        <v>0</v>
      </c>
      <c r="P70" s="95"/>
      <c r="Q70" s="95"/>
      <c r="R70" s="95"/>
      <c r="S70" s="95"/>
      <c r="T70" s="95"/>
      <c r="U70" s="95"/>
      <c r="V70" s="201">
        <f t="shared" si="86"/>
        <v>0</v>
      </c>
      <c r="W70" s="200">
        <f t="shared" si="87"/>
        <v>0</v>
      </c>
      <c r="X70" s="282">
        <f t="shared" si="82"/>
        <v>0</v>
      </c>
      <c r="Y70" s="95"/>
      <c r="Z70" s="95"/>
      <c r="AA70" s="198">
        <f t="shared" si="88"/>
        <v>0</v>
      </c>
      <c r="AB70" s="282">
        <f t="shared" si="74"/>
        <v>0</v>
      </c>
      <c r="AC70" s="95"/>
      <c r="AD70" s="95"/>
      <c r="AE70" s="198">
        <f t="shared" si="89"/>
        <v>0</v>
      </c>
      <c r="AF70" s="282">
        <f t="shared" si="75"/>
        <v>0</v>
      </c>
    </row>
    <row r="71" spans="1:32" s="132" customFormat="1" ht="15" customHeight="1" outlineLevel="2">
      <c r="A71" s="129"/>
      <c r="B71" s="130"/>
      <c r="C71" s="247" t="s">
        <v>1054</v>
      </c>
      <c r="D71" s="95"/>
      <c r="E71" s="95"/>
      <c r="F71" s="95"/>
      <c r="G71" s="95"/>
      <c r="H71" s="200">
        <f t="shared" si="84"/>
        <v>0</v>
      </c>
      <c r="I71" s="95"/>
      <c r="J71" s="95"/>
      <c r="K71" s="95"/>
      <c r="L71" s="95"/>
      <c r="M71" s="95"/>
      <c r="N71" s="95"/>
      <c r="O71" s="201">
        <f t="shared" si="85"/>
        <v>0</v>
      </c>
      <c r="P71" s="95"/>
      <c r="Q71" s="95"/>
      <c r="R71" s="95"/>
      <c r="S71" s="95"/>
      <c r="T71" s="95"/>
      <c r="U71" s="95"/>
      <c r="V71" s="201">
        <f t="shared" si="86"/>
        <v>0</v>
      </c>
      <c r="W71" s="200">
        <f t="shared" si="87"/>
        <v>0</v>
      </c>
      <c r="X71" s="282">
        <f t="shared" si="82"/>
        <v>0</v>
      </c>
      <c r="Y71" s="95"/>
      <c r="Z71" s="95"/>
      <c r="AA71" s="198">
        <f t="shared" si="88"/>
        <v>0</v>
      </c>
      <c r="AB71" s="282">
        <f t="shared" si="74"/>
        <v>0</v>
      </c>
      <c r="AC71" s="95"/>
      <c r="AD71" s="95"/>
      <c r="AE71" s="198">
        <f t="shared" si="89"/>
        <v>0</v>
      </c>
      <c r="AF71" s="282">
        <f t="shared" si="75"/>
        <v>0</v>
      </c>
    </row>
    <row r="72" spans="1:32" s="132" customFormat="1" ht="15" customHeight="1" outlineLevel="2">
      <c r="A72" s="129"/>
      <c r="B72" s="130"/>
      <c r="C72" s="134" t="s">
        <v>683</v>
      </c>
      <c r="D72" s="95"/>
      <c r="E72" s="95"/>
      <c r="F72" s="95"/>
      <c r="G72" s="95"/>
      <c r="H72" s="200">
        <f t="shared" si="84"/>
        <v>0</v>
      </c>
      <c r="I72" s="95"/>
      <c r="J72" s="95"/>
      <c r="K72" s="95"/>
      <c r="L72" s="95"/>
      <c r="M72" s="95"/>
      <c r="N72" s="95"/>
      <c r="O72" s="201">
        <f t="shared" si="85"/>
        <v>0</v>
      </c>
      <c r="P72" s="95"/>
      <c r="Q72" s="95"/>
      <c r="R72" s="95"/>
      <c r="S72" s="95"/>
      <c r="T72" s="95"/>
      <c r="U72" s="95"/>
      <c r="V72" s="201">
        <f t="shared" si="86"/>
        <v>0</v>
      </c>
      <c r="W72" s="200">
        <f t="shared" si="87"/>
        <v>0</v>
      </c>
      <c r="X72" s="282">
        <f t="shared" si="82"/>
        <v>0</v>
      </c>
      <c r="Y72" s="95"/>
      <c r="Z72" s="95"/>
      <c r="AA72" s="198">
        <f t="shared" si="88"/>
        <v>0</v>
      </c>
      <c r="AB72" s="282">
        <f t="shared" si="74"/>
        <v>0</v>
      </c>
      <c r="AC72" s="95"/>
      <c r="AD72" s="95"/>
      <c r="AE72" s="198">
        <f t="shared" si="89"/>
        <v>0</v>
      </c>
      <c r="AF72" s="282">
        <f t="shared" si="75"/>
        <v>0</v>
      </c>
    </row>
    <row r="73" spans="1:32" ht="15" customHeight="1" outlineLevel="2">
      <c r="B73" s="130" t="s">
        <v>845</v>
      </c>
      <c r="C73" s="131" t="s">
        <v>710</v>
      </c>
      <c r="D73" s="95"/>
      <c r="E73" s="95"/>
      <c r="F73" s="95"/>
      <c r="G73" s="95"/>
      <c r="H73" s="200">
        <f t="shared" si="84"/>
        <v>0</v>
      </c>
      <c r="I73" s="95"/>
      <c r="J73" s="95"/>
      <c r="K73" s="95"/>
      <c r="L73" s="95"/>
      <c r="M73" s="95"/>
      <c r="N73" s="95"/>
      <c r="O73" s="201">
        <f t="shared" si="85"/>
        <v>0</v>
      </c>
      <c r="P73" s="95"/>
      <c r="Q73" s="95"/>
      <c r="R73" s="95"/>
      <c r="S73" s="95"/>
      <c r="T73" s="95"/>
      <c r="U73" s="95"/>
      <c r="V73" s="201">
        <f t="shared" si="86"/>
        <v>0</v>
      </c>
      <c r="W73" s="200">
        <f t="shared" si="87"/>
        <v>0</v>
      </c>
      <c r="X73" s="282">
        <f t="shared" si="82"/>
        <v>0</v>
      </c>
      <c r="Y73" s="95"/>
      <c r="Z73" s="95"/>
      <c r="AA73" s="198">
        <f t="shared" si="88"/>
        <v>0</v>
      </c>
      <c r="AB73" s="282">
        <f t="shared" si="74"/>
        <v>0</v>
      </c>
      <c r="AC73" s="95"/>
      <c r="AD73" s="95"/>
      <c r="AE73" s="198">
        <f t="shared" si="89"/>
        <v>0</v>
      </c>
      <c r="AF73" s="282">
        <f t="shared" si="75"/>
        <v>0</v>
      </c>
    </row>
    <row r="74" spans="1:32" ht="15" customHeight="1" outlineLevel="2">
      <c r="B74" s="130" t="s">
        <v>846</v>
      </c>
      <c r="C74" s="131" t="s">
        <v>720</v>
      </c>
      <c r="D74" s="95"/>
      <c r="E74" s="95"/>
      <c r="F74" s="95"/>
      <c r="G74" s="95"/>
      <c r="H74" s="200">
        <f t="shared" si="84"/>
        <v>0</v>
      </c>
      <c r="I74" s="95"/>
      <c r="J74" s="95"/>
      <c r="K74" s="95"/>
      <c r="L74" s="95"/>
      <c r="M74" s="95"/>
      <c r="N74" s="95"/>
      <c r="O74" s="201">
        <f t="shared" si="85"/>
        <v>0</v>
      </c>
      <c r="P74" s="95"/>
      <c r="Q74" s="95"/>
      <c r="R74" s="95"/>
      <c r="S74" s="95"/>
      <c r="T74" s="95"/>
      <c r="U74" s="95"/>
      <c r="V74" s="201">
        <f t="shared" si="86"/>
        <v>0</v>
      </c>
      <c r="W74" s="200">
        <f t="shared" si="87"/>
        <v>0</v>
      </c>
      <c r="X74" s="282">
        <f t="shared" si="82"/>
        <v>0</v>
      </c>
      <c r="Y74" s="95"/>
      <c r="Z74" s="95"/>
      <c r="AA74" s="198">
        <f t="shared" si="88"/>
        <v>0</v>
      </c>
      <c r="AB74" s="282">
        <f t="shared" si="74"/>
        <v>0</v>
      </c>
      <c r="AC74" s="95"/>
      <c r="AD74" s="95"/>
      <c r="AE74" s="198">
        <f t="shared" si="89"/>
        <v>0</v>
      </c>
      <c r="AF74" s="282">
        <f t="shared" si="75"/>
        <v>0</v>
      </c>
    </row>
    <row r="75" spans="1:32" ht="15" customHeight="1" outlineLevel="2">
      <c r="B75" s="130" t="s">
        <v>682</v>
      </c>
      <c r="C75" s="131" t="s">
        <v>721</v>
      </c>
      <c r="D75" s="95"/>
      <c r="E75" s="95"/>
      <c r="F75" s="95"/>
      <c r="G75" s="95"/>
      <c r="H75" s="200">
        <f t="shared" si="84"/>
        <v>0</v>
      </c>
      <c r="I75" s="95"/>
      <c r="J75" s="95"/>
      <c r="K75" s="95"/>
      <c r="L75" s="95"/>
      <c r="M75" s="95"/>
      <c r="N75" s="95"/>
      <c r="O75" s="201">
        <f t="shared" si="85"/>
        <v>0</v>
      </c>
      <c r="P75" s="95"/>
      <c r="Q75" s="95"/>
      <c r="R75" s="95"/>
      <c r="S75" s="95"/>
      <c r="T75" s="95"/>
      <c r="U75" s="95"/>
      <c r="V75" s="201">
        <f t="shared" si="86"/>
        <v>0</v>
      </c>
      <c r="W75" s="200">
        <f t="shared" si="87"/>
        <v>0</v>
      </c>
      <c r="X75" s="282">
        <f t="shared" si="82"/>
        <v>0</v>
      </c>
      <c r="Y75" s="95"/>
      <c r="Z75" s="95"/>
      <c r="AA75" s="198">
        <f t="shared" si="88"/>
        <v>0</v>
      </c>
      <c r="AB75" s="282">
        <f t="shared" si="74"/>
        <v>0</v>
      </c>
      <c r="AC75" s="95"/>
      <c r="AD75" s="95"/>
      <c r="AE75" s="198">
        <f t="shared" si="89"/>
        <v>0</v>
      </c>
      <c r="AF75" s="282">
        <f t="shared" si="75"/>
        <v>0</v>
      </c>
    </row>
    <row r="76" spans="1:32" ht="15" customHeight="1" outlineLevel="2">
      <c r="B76" s="130" t="s">
        <v>707</v>
      </c>
      <c r="C76" s="131"/>
      <c r="D76" s="198">
        <f t="shared" ref="D76:W76" si="90">D61+D68+D73+D74+D75</f>
        <v>0</v>
      </c>
      <c r="E76" s="198">
        <f t="shared" si="90"/>
        <v>0</v>
      </c>
      <c r="F76" s="198">
        <f t="shared" si="90"/>
        <v>0</v>
      </c>
      <c r="G76" s="198">
        <f t="shared" si="90"/>
        <v>0</v>
      </c>
      <c r="H76" s="198">
        <f t="shared" si="90"/>
        <v>0</v>
      </c>
      <c r="I76" s="198">
        <f t="shared" si="90"/>
        <v>0</v>
      </c>
      <c r="J76" s="198">
        <f t="shared" si="90"/>
        <v>0</v>
      </c>
      <c r="K76" s="198">
        <f t="shared" si="90"/>
        <v>0</v>
      </c>
      <c r="L76" s="198">
        <f t="shared" si="90"/>
        <v>0</v>
      </c>
      <c r="M76" s="198">
        <f t="shared" si="90"/>
        <v>0</v>
      </c>
      <c r="N76" s="198">
        <f t="shared" si="90"/>
        <v>0</v>
      </c>
      <c r="O76" s="198">
        <f t="shared" si="90"/>
        <v>0</v>
      </c>
      <c r="P76" s="198">
        <f t="shared" si="90"/>
        <v>0</v>
      </c>
      <c r="Q76" s="198">
        <f t="shared" si="90"/>
        <v>0</v>
      </c>
      <c r="R76" s="198">
        <f t="shared" si="90"/>
        <v>0</v>
      </c>
      <c r="S76" s="198">
        <f t="shared" si="90"/>
        <v>0</v>
      </c>
      <c r="T76" s="198">
        <f t="shared" si="90"/>
        <v>0</v>
      </c>
      <c r="U76" s="198">
        <f t="shared" si="90"/>
        <v>0</v>
      </c>
      <c r="V76" s="198">
        <f t="shared" si="90"/>
        <v>0</v>
      </c>
      <c r="W76" s="198">
        <f t="shared" si="90"/>
        <v>0</v>
      </c>
      <c r="X76" s="199">
        <f t="shared" si="82"/>
        <v>0</v>
      </c>
      <c r="Y76" s="198">
        <f>Y61+Y68+Y73+Y74+Y75</f>
        <v>0</v>
      </c>
      <c r="Z76" s="198">
        <f>Z61+Z68+Z73+Z74+Z75</f>
        <v>0</v>
      </c>
      <c r="AA76" s="198">
        <f>AA61+AA68+AA73+AA74+AA75</f>
        <v>0</v>
      </c>
      <c r="AB76" s="199">
        <f t="shared" si="74"/>
        <v>0</v>
      </c>
      <c r="AC76" s="198">
        <f>AC61+AC68+AC73+AC74+AC75</f>
        <v>0</v>
      </c>
      <c r="AD76" s="198">
        <f>AD61+AD68+AD73+AD74+AD75</f>
        <v>0</v>
      </c>
      <c r="AE76" s="198">
        <f>AE61+AE68+AE73+AE74+AE75</f>
        <v>0</v>
      </c>
      <c r="AF76" s="199">
        <f t="shared" si="75"/>
        <v>0</v>
      </c>
    </row>
    <row r="77" spans="1:32" s="398" customFormat="1" ht="15" customHeight="1" outlineLevel="1">
      <c r="B77" s="399"/>
      <c r="C77" s="399"/>
      <c r="D77" s="402"/>
      <c r="E77" s="402"/>
      <c r="F77" s="402"/>
      <c r="G77" s="402"/>
      <c r="H77" s="402"/>
      <c r="I77" s="402"/>
      <c r="J77" s="402"/>
      <c r="K77" s="402"/>
      <c r="L77" s="402"/>
      <c r="M77" s="402"/>
      <c r="N77" s="402"/>
      <c r="O77" s="402"/>
      <c r="P77" s="402"/>
      <c r="Q77" s="402"/>
      <c r="R77" s="402"/>
      <c r="S77" s="402"/>
      <c r="T77" s="402"/>
      <c r="U77" s="402"/>
      <c r="V77" s="402"/>
      <c r="W77" s="402"/>
      <c r="X77" s="402"/>
      <c r="Y77" s="402"/>
      <c r="Z77" s="402"/>
      <c r="AA77" s="402"/>
      <c r="AB77" s="402"/>
      <c r="AC77" s="402"/>
      <c r="AD77" s="402"/>
      <c r="AE77" s="402"/>
      <c r="AF77" s="402"/>
    </row>
    <row r="78" spans="1:32" ht="15" customHeight="1" outlineLevel="1"/>
    <row r="79" spans="1:32" s="136" customFormat="1" ht="15" customHeight="1" outlineLevel="1">
      <c r="B79" s="250" t="s">
        <v>725</v>
      </c>
      <c r="C79" s="123"/>
      <c r="D79" s="120"/>
      <c r="E79" s="120"/>
      <c r="F79" s="120"/>
      <c r="G79" s="120"/>
      <c r="H79" s="132"/>
      <c r="I79" s="120"/>
      <c r="J79" s="120"/>
      <c r="K79" s="120"/>
      <c r="L79" s="120"/>
      <c r="M79" s="120"/>
      <c r="N79" s="120"/>
      <c r="O79" s="120"/>
      <c r="P79" s="120"/>
      <c r="Q79" s="120"/>
      <c r="R79" s="120"/>
      <c r="S79" s="120"/>
      <c r="T79" s="120"/>
      <c r="U79" s="120"/>
      <c r="V79" s="120"/>
      <c r="W79" s="132"/>
      <c r="X79" s="154"/>
      <c r="Y79" s="154"/>
      <c r="Z79" s="154"/>
      <c r="AA79" s="132"/>
      <c r="AB79" s="154"/>
      <c r="AC79" s="154"/>
      <c r="AD79" s="154"/>
      <c r="AE79" s="132"/>
      <c r="AF79" s="154"/>
    </row>
    <row r="80" spans="1:32" s="136" customFormat="1" ht="15" customHeight="1" outlineLevel="2">
      <c r="B80" s="784" t="s">
        <v>730</v>
      </c>
      <c r="C80" s="785"/>
      <c r="D80" s="769" t="s">
        <v>1466</v>
      </c>
      <c r="E80" s="770"/>
      <c r="F80" s="770"/>
      <c r="G80" s="771"/>
      <c r="H80" s="540" t="s">
        <v>1466</v>
      </c>
      <c r="I80" s="772" t="s">
        <v>1458</v>
      </c>
      <c r="J80" s="773"/>
      <c r="K80" s="773"/>
      <c r="L80" s="773"/>
      <c r="M80" s="773"/>
      <c r="N80" s="773"/>
      <c r="O80" s="774"/>
      <c r="P80" s="772" t="s">
        <v>1458</v>
      </c>
      <c r="Q80" s="773"/>
      <c r="R80" s="773"/>
      <c r="S80" s="773"/>
      <c r="T80" s="773"/>
      <c r="U80" s="773"/>
      <c r="V80" s="774"/>
      <c r="W80" s="493" t="s">
        <v>1458</v>
      </c>
      <c r="X80" s="104" t="s">
        <v>1480</v>
      </c>
      <c r="Y80" s="493" t="s">
        <v>1457</v>
      </c>
      <c r="Z80" s="493" t="s">
        <v>1457</v>
      </c>
      <c r="AA80" s="493" t="s">
        <v>1457</v>
      </c>
      <c r="AB80" s="104" t="s">
        <v>1478</v>
      </c>
      <c r="AC80" s="493" t="s">
        <v>1456</v>
      </c>
      <c r="AD80" s="493" t="s">
        <v>1456</v>
      </c>
      <c r="AE80" s="493" t="s">
        <v>1456</v>
      </c>
      <c r="AF80" s="104" t="s">
        <v>1476</v>
      </c>
    </row>
    <row r="81" spans="2:32" s="136" customFormat="1" ht="15" customHeight="1" outlineLevel="2">
      <c r="B81" s="793"/>
      <c r="C81" s="794"/>
      <c r="D81" s="100" t="s">
        <v>1420</v>
      </c>
      <c r="E81" s="101" t="s">
        <v>1421</v>
      </c>
      <c r="F81" s="101" t="s">
        <v>646</v>
      </c>
      <c r="G81" s="101" t="s">
        <v>647</v>
      </c>
      <c r="H81" s="102" t="s">
        <v>1422</v>
      </c>
      <c r="I81" s="101" t="s">
        <v>1423</v>
      </c>
      <c r="J81" s="101" t="s">
        <v>650</v>
      </c>
      <c r="K81" s="101" t="s">
        <v>651</v>
      </c>
      <c r="L81" s="101" t="s">
        <v>652</v>
      </c>
      <c r="M81" s="101" t="s">
        <v>653</v>
      </c>
      <c r="N81" s="101" t="s">
        <v>654</v>
      </c>
      <c r="O81" s="101" t="s">
        <v>1424</v>
      </c>
      <c r="P81" s="101" t="s">
        <v>1425</v>
      </c>
      <c r="Q81" s="101" t="s">
        <v>656</v>
      </c>
      <c r="R81" s="101" t="s">
        <v>657</v>
      </c>
      <c r="S81" s="101" t="s">
        <v>658</v>
      </c>
      <c r="T81" s="101" t="s">
        <v>646</v>
      </c>
      <c r="U81" s="101" t="s">
        <v>647</v>
      </c>
      <c r="V81" s="103" t="s">
        <v>661</v>
      </c>
      <c r="W81" s="103" t="s">
        <v>1422</v>
      </c>
      <c r="X81" s="104" t="s">
        <v>608</v>
      </c>
      <c r="Y81" s="103" t="s">
        <v>1424</v>
      </c>
      <c r="Z81" s="103" t="s">
        <v>661</v>
      </c>
      <c r="AA81" s="103" t="s">
        <v>1422</v>
      </c>
      <c r="AB81" s="104" t="s">
        <v>608</v>
      </c>
      <c r="AC81" s="103" t="s">
        <v>1424</v>
      </c>
      <c r="AD81" s="103" t="s">
        <v>661</v>
      </c>
      <c r="AE81" s="103" t="s">
        <v>1422</v>
      </c>
      <c r="AF81" s="104" t="s">
        <v>608</v>
      </c>
    </row>
    <row r="82" spans="2:32" s="144" customFormat="1" ht="15" customHeight="1" outlineLevel="2">
      <c r="B82" s="256" t="s">
        <v>726</v>
      </c>
      <c r="C82" s="145"/>
      <c r="D82" s="255">
        <f>D85+D88+D91</f>
        <v>0</v>
      </c>
      <c r="E82" s="255">
        <f>E85+E88+E91</f>
        <v>0</v>
      </c>
      <c r="F82" s="255">
        <f>F85+F88+F91</f>
        <v>0</v>
      </c>
      <c r="G82" s="255">
        <f>G85+G88+G91</f>
        <v>0</v>
      </c>
      <c r="H82" s="261">
        <f>SUM(D82:G82)</f>
        <v>0</v>
      </c>
      <c r="I82" s="255">
        <f t="shared" ref="I82:N82" si="91">I85+I88+I91</f>
        <v>0</v>
      </c>
      <c r="J82" s="255">
        <f t="shared" si="91"/>
        <v>0</v>
      </c>
      <c r="K82" s="255">
        <f t="shared" si="91"/>
        <v>0</v>
      </c>
      <c r="L82" s="255">
        <f t="shared" si="91"/>
        <v>0</v>
      </c>
      <c r="M82" s="255">
        <f t="shared" si="91"/>
        <v>0</v>
      </c>
      <c r="N82" s="255">
        <f t="shared" si="91"/>
        <v>0</v>
      </c>
      <c r="O82" s="261">
        <f>SUM(I82:N82)</f>
        <v>0</v>
      </c>
      <c r="P82" s="255">
        <f t="shared" ref="P82:U82" si="92">P85+P88+P91</f>
        <v>0</v>
      </c>
      <c r="Q82" s="255">
        <f t="shared" si="92"/>
        <v>0</v>
      </c>
      <c r="R82" s="255">
        <f t="shared" si="92"/>
        <v>0</v>
      </c>
      <c r="S82" s="255">
        <f t="shared" si="92"/>
        <v>0</v>
      </c>
      <c r="T82" s="255">
        <f t="shared" si="92"/>
        <v>0</v>
      </c>
      <c r="U82" s="255">
        <f t="shared" si="92"/>
        <v>0</v>
      </c>
      <c r="V82" s="261">
        <f>SUM(P82:U82)</f>
        <v>0</v>
      </c>
      <c r="W82" s="261">
        <f>V82+O82</f>
        <v>0</v>
      </c>
      <c r="X82" s="199">
        <f>IF(H82=0,0,W82/H82-1)</f>
        <v>0</v>
      </c>
      <c r="Y82" s="255">
        <f>Y85+Y88+Y91</f>
        <v>0</v>
      </c>
      <c r="Z82" s="255">
        <f>Z85+Z88+Z91</f>
        <v>0</v>
      </c>
      <c r="AA82" s="255">
        <f>AA85+AA88+AA91</f>
        <v>0</v>
      </c>
      <c r="AB82" s="199">
        <f>IF(W82=0,0,AA82/W82-1)</f>
        <v>0</v>
      </c>
      <c r="AC82" s="255">
        <f>AC85+AC88+AC91</f>
        <v>0</v>
      </c>
      <c r="AD82" s="255">
        <f>AD85+AD88+AD91</f>
        <v>0</v>
      </c>
      <c r="AE82" s="255">
        <f>AE85+AE88+AE91</f>
        <v>0</v>
      </c>
      <c r="AF82" s="199">
        <f>IF(AA82=0,0,AE82/AA82-1)</f>
        <v>0</v>
      </c>
    </row>
    <row r="83" spans="2:32" s="257" customFormat="1" ht="15" customHeight="1" outlineLevel="2">
      <c r="B83" s="133"/>
      <c r="C83" s="251" t="s">
        <v>847</v>
      </c>
      <c r="D83" s="258"/>
      <c r="E83" s="258"/>
      <c r="F83" s="258"/>
      <c r="G83" s="258"/>
      <c r="H83" s="261" t="s">
        <v>687</v>
      </c>
      <c r="I83" s="258"/>
      <c r="J83" s="258"/>
      <c r="K83" s="258"/>
      <c r="L83" s="258"/>
      <c r="M83" s="258"/>
      <c r="N83" s="258"/>
      <c r="O83" s="261" t="s">
        <v>687</v>
      </c>
      <c r="P83" s="258"/>
      <c r="Q83" s="258"/>
      <c r="R83" s="258"/>
      <c r="S83" s="258"/>
      <c r="T83" s="258"/>
      <c r="U83" s="258"/>
      <c r="V83" s="261" t="s">
        <v>687</v>
      </c>
      <c r="W83" s="261" t="s">
        <v>687</v>
      </c>
      <c r="X83" s="199" t="s">
        <v>687</v>
      </c>
      <c r="Y83" s="259"/>
      <c r="Z83" s="259"/>
      <c r="AA83" s="255">
        <f>Y83+Z83</f>
        <v>0</v>
      </c>
      <c r="AB83" s="199" t="s">
        <v>687</v>
      </c>
      <c r="AC83" s="259"/>
      <c r="AD83" s="259"/>
      <c r="AE83" s="255">
        <f>AC83+AD83</f>
        <v>0</v>
      </c>
      <c r="AF83" s="199" t="s">
        <v>687</v>
      </c>
    </row>
    <row r="84" spans="2:32" s="257" customFormat="1" ht="15" customHeight="1" outlineLevel="2">
      <c r="B84" s="133"/>
      <c r="C84" s="251" t="s">
        <v>724</v>
      </c>
      <c r="D84" s="258"/>
      <c r="E84" s="258"/>
      <c r="F84" s="258"/>
      <c r="G84" s="258"/>
      <c r="H84" s="261" t="s">
        <v>687</v>
      </c>
      <c r="I84" s="258"/>
      <c r="J84" s="258"/>
      <c r="K84" s="258"/>
      <c r="L84" s="258"/>
      <c r="M84" s="258"/>
      <c r="N84" s="258"/>
      <c r="O84" s="261" t="s">
        <v>687</v>
      </c>
      <c r="P84" s="258"/>
      <c r="Q84" s="258"/>
      <c r="R84" s="258"/>
      <c r="S84" s="258"/>
      <c r="T84" s="258"/>
      <c r="U84" s="258"/>
      <c r="V84" s="261" t="s">
        <v>687</v>
      </c>
      <c r="W84" s="261" t="s">
        <v>687</v>
      </c>
      <c r="X84" s="199" t="s">
        <v>687</v>
      </c>
      <c r="Y84" s="259"/>
      <c r="Z84" s="259"/>
      <c r="AA84" s="255">
        <f t="shared" ref="AA84:AA94" si="93">Y84+Z84</f>
        <v>0</v>
      </c>
      <c r="AB84" s="199" t="s">
        <v>687</v>
      </c>
      <c r="AC84" s="259"/>
      <c r="AD84" s="259"/>
      <c r="AE84" s="255">
        <f t="shared" ref="AE84:AE94" si="94">AC84+AD84</f>
        <v>0</v>
      </c>
      <c r="AF84" s="199" t="s">
        <v>687</v>
      </c>
    </row>
    <row r="85" spans="2:32" s="144" customFormat="1" ht="15" customHeight="1" outlineLevel="2">
      <c r="B85" s="254"/>
      <c r="C85" s="252" t="s">
        <v>723</v>
      </c>
      <c r="D85" s="218"/>
      <c r="E85" s="218"/>
      <c r="F85" s="218"/>
      <c r="G85" s="218"/>
      <c r="H85" s="261">
        <f>SUM(D85:G85)</f>
        <v>0</v>
      </c>
      <c r="I85" s="218"/>
      <c r="J85" s="218"/>
      <c r="K85" s="218"/>
      <c r="L85" s="218"/>
      <c r="M85" s="218"/>
      <c r="N85" s="218"/>
      <c r="O85" s="261">
        <f>SUM(I85:N85)</f>
        <v>0</v>
      </c>
      <c r="P85" s="218"/>
      <c r="Q85" s="218"/>
      <c r="R85" s="218"/>
      <c r="S85" s="218"/>
      <c r="T85" s="218"/>
      <c r="U85" s="218"/>
      <c r="V85" s="261">
        <f>SUM(P85:U85)</f>
        <v>0</v>
      </c>
      <c r="W85" s="261">
        <f>V85+O85</f>
        <v>0</v>
      </c>
      <c r="X85" s="199">
        <f>IF(H85=0,0,W85/H85-1)</f>
        <v>0</v>
      </c>
      <c r="Y85" s="218"/>
      <c r="Z85" s="218"/>
      <c r="AA85" s="255">
        <f t="shared" si="93"/>
        <v>0</v>
      </c>
      <c r="AB85" s="199">
        <f>IF(W85=0,0,AA85/W85-1)</f>
        <v>0</v>
      </c>
      <c r="AC85" s="218"/>
      <c r="AD85" s="218"/>
      <c r="AE85" s="255">
        <f t="shared" si="94"/>
        <v>0</v>
      </c>
      <c r="AF85" s="199">
        <f>IF(AA85=0,0,AE85/AA85-1)</f>
        <v>0</v>
      </c>
    </row>
    <row r="86" spans="2:32" s="257" customFormat="1" ht="15" customHeight="1" outlineLevel="2">
      <c r="B86" s="133"/>
      <c r="C86" s="251" t="s">
        <v>847</v>
      </c>
      <c r="D86" s="258"/>
      <c r="E86" s="258"/>
      <c r="F86" s="258"/>
      <c r="G86" s="258"/>
      <c r="H86" s="261" t="s">
        <v>687</v>
      </c>
      <c r="I86" s="258"/>
      <c r="J86" s="258"/>
      <c r="K86" s="258"/>
      <c r="L86" s="258"/>
      <c r="M86" s="258"/>
      <c r="N86" s="258"/>
      <c r="O86" s="261" t="s">
        <v>687</v>
      </c>
      <c r="P86" s="258"/>
      <c r="Q86" s="258"/>
      <c r="R86" s="258"/>
      <c r="S86" s="258"/>
      <c r="T86" s="258"/>
      <c r="U86" s="258"/>
      <c r="V86" s="261" t="s">
        <v>687</v>
      </c>
      <c r="W86" s="261" t="s">
        <v>687</v>
      </c>
      <c r="X86" s="199" t="s">
        <v>687</v>
      </c>
      <c r="Y86" s="259"/>
      <c r="Z86" s="259"/>
      <c r="AA86" s="255">
        <f t="shared" si="93"/>
        <v>0</v>
      </c>
      <c r="AB86" s="199" t="s">
        <v>687</v>
      </c>
      <c r="AC86" s="259"/>
      <c r="AD86" s="259"/>
      <c r="AE86" s="255">
        <f t="shared" si="94"/>
        <v>0</v>
      </c>
      <c r="AF86" s="199" t="s">
        <v>687</v>
      </c>
    </row>
    <row r="87" spans="2:32" s="257" customFormat="1" ht="15" customHeight="1" outlineLevel="2">
      <c r="B87" s="133"/>
      <c r="C87" s="251" t="s">
        <v>724</v>
      </c>
      <c r="D87" s="258"/>
      <c r="E87" s="258"/>
      <c r="F87" s="258"/>
      <c r="G87" s="258"/>
      <c r="H87" s="261" t="s">
        <v>687</v>
      </c>
      <c r="I87" s="258"/>
      <c r="J87" s="258"/>
      <c r="K87" s="258"/>
      <c r="L87" s="258"/>
      <c r="M87" s="258"/>
      <c r="N87" s="258"/>
      <c r="O87" s="261" t="s">
        <v>687</v>
      </c>
      <c r="P87" s="258"/>
      <c r="Q87" s="258"/>
      <c r="R87" s="258"/>
      <c r="S87" s="258"/>
      <c r="T87" s="258"/>
      <c r="U87" s="258"/>
      <c r="V87" s="261" t="s">
        <v>687</v>
      </c>
      <c r="W87" s="261" t="s">
        <v>687</v>
      </c>
      <c r="X87" s="199" t="s">
        <v>687</v>
      </c>
      <c r="Y87" s="259"/>
      <c r="Z87" s="259"/>
      <c r="AA87" s="255">
        <f t="shared" si="93"/>
        <v>0</v>
      </c>
      <c r="AB87" s="199" t="s">
        <v>687</v>
      </c>
      <c r="AC87" s="259"/>
      <c r="AD87" s="259"/>
      <c r="AE87" s="255">
        <f t="shared" si="94"/>
        <v>0</v>
      </c>
      <c r="AF87" s="199" t="s">
        <v>687</v>
      </c>
    </row>
    <row r="88" spans="2:32" s="144" customFormat="1" ht="15" customHeight="1" outlineLevel="2">
      <c r="B88" s="254"/>
      <c r="C88" s="252" t="s">
        <v>723</v>
      </c>
      <c r="D88" s="218"/>
      <c r="E88" s="218"/>
      <c r="F88" s="218"/>
      <c r="G88" s="218"/>
      <c r="H88" s="261">
        <f>SUM(D88:G88)</f>
        <v>0</v>
      </c>
      <c r="I88" s="218"/>
      <c r="J88" s="218"/>
      <c r="K88" s="218"/>
      <c r="L88" s="218"/>
      <c r="M88" s="218"/>
      <c r="N88" s="218"/>
      <c r="O88" s="261">
        <f>SUM(I88:N88)</f>
        <v>0</v>
      </c>
      <c r="P88" s="218"/>
      <c r="Q88" s="218"/>
      <c r="R88" s="218"/>
      <c r="S88" s="218"/>
      <c r="T88" s="218"/>
      <c r="U88" s="218"/>
      <c r="V88" s="261">
        <f>SUM(P88:U88)</f>
        <v>0</v>
      </c>
      <c r="W88" s="261">
        <f>V88+O88</f>
        <v>0</v>
      </c>
      <c r="X88" s="199">
        <f>IF(H88=0,0,W88/H88-1)</f>
        <v>0</v>
      </c>
      <c r="Y88" s="218"/>
      <c r="Z88" s="218"/>
      <c r="AA88" s="255">
        <f t="shared" si="93"/>
        <v>0</v>
      </c>
      <c r="AB88" s="199">
        <f>IF(W88=0,0,AA88/W88-1)</f>
        <v>0</v>
      </c>
      <c r="AC88" s="218"/>
      <c r="AD88" s="218"/>
      <c r="AE88" s="255">
        <f t="shared" si="94"/>
        <v>0</v>
      </c>
      <c r="AF88" s="199">
        <f>IF(AA88=0,0,AE88/AA88-1)</f>
        <v>0</v>
      </c>
    </row>
    <row r="89" spans="2:32" s="257" customFormat="1" ht="15" customHeight="1" outlineLevel="2">
      <c r="B89" s="133"/>
      <c r="C89" s="251" t="s">
        <v>847</v>
      </c>
      <c r="D89" s="258"/>
      <c r="E89" s="258"/>
      <c r="F89" s="258"/>
      <c r="G89" s="258"/>
      <c r="H89" s="261" t="s">
        <v>687</v>
      </c>
      <c r="I89" s="258"/>
      <c r="J89" s="258"/>
      <c r="K89" s="258"/>
      <c r="L89" s="258"/>
      <c r="M89" s="258"/>
      <c r="N89" s="258"/>
      <c r="O89" s="261" t="s">
        <v>687</v>
      </c>
      <c r="P89" s="258"/>
      <c r="Q89" s="258"/>
      <c r="R89" s="258"/>
      <c r="S89" s="258"/>
      <c r="T89" s="258"/>
      <c r="U89" s="258"/>
      <c r="V89" s="261" t="s">
        <v>687</v>
      </c>
      <c r="W89" s="261" t="s">
        <v>687</v>
      </c>
      <c r="X89" s="199" t="s">
        <v>687</v>
      </c>
      <c r="Y89" s="259"/>
      <c r="Z89" s="259"/>
      <c r="AA89" s="255">
        <f t="shared" si="93"/>
        <v>0</v>
      </c>
      <c r="AB89" s="199" t="s">
        <v>687</v>
      </c>
      <c r="AC89" s="259"/>
      <c r="AD89" s="259"/>
      <c r="AE89" s="255">
        <f t="shared" si="94"/>
        <v>0</v>
      </c>
      <c r="AF89" s="199" t="s">
        <v>687</v>
      </c>
    </row>
    <row r="90" spans="2:32" s="257" customFormat="1" ht="15" customHeight="1" outlineLevel="2">
      <c r="B90" s="133"/>
      <c r="C90" s="251" t="s">
        <v>724</v>
      </c>
      <c r="D90" s="258"/>
      <c r="E90" s="258"/>
      <c r="F90" s="258"/>
      <c r="G90" s="258"/>
      <c r="H90" s="261" t="s">
        <v>687</v>
      </c>
      <c r="I90" s="258"/>
      <c r="J90" s="258"/>
      <c r="K90" s="258"/>
      <c r="L90" s="258"/>
      <c r="M90" s="258"/>
      <c r="N90" s="258"/>
      <c r="O90" s="261" t="s">
        <v>687</v>
      </c>
      <c r="P90" s="258"/>
      <c r="Q90" s="258"/>
      <c r="R90" s="258"/>
      <c r="S90" s="258"/>
      <c r="T90" s="258"/>
      <c r="U90" s="258"/>
      <c r="V90" s="261" t="s">
        <v>687</v>
      </c>
      <c r="W90" s="261" t="s">
        <v>687</v>
      </c>
      <c r="X90" s="199" t="s">
        <v>687</v>
      </c>
      <c r="Y90" s="259"/>
      <c r="Z90" s="259"/>
      <c r="AA90" s="255">
        <f t="shared" si="93"/>
        <v>0</v>
      </c>
      <c r="AB90" s="199" t="s">
        <v>687</v>
      </c>
      <c r="AC90" s="259"/>
      <c r="AD90" s="259"/>
      <c r="AE90" s="255">
        <f t="shared" si="94"/>
        <v>0</v>
      </c>
      <c r="AF90" s="199" t="s">
        <v>687</v>
      </c>
    </row>
    <row r="91" spans="2:32" s="144" customFormat="1" ht="15" customHeight="1" outlineLevel="2">
      <c r="B91" s="254"/>
      <c r="C91" s="252" t="s">
        <v>723</v>
      </c>
      <c r="D91" s="218"/>
      <c r="E91" s="218"/>
      <c r="F91" s="218"/>
      <c r="G91" s="218"/>
      <c r="H91" s="261">
        <f t="shared" ref="H91:H96" si="95">SUM(D91:G91)</f>
        <v>0</v>
      </c>
      <c r="I91" s="218"/>
      <c r="J91" s="218"/>
      <c r="K91" s="218"/>
      <c r="L91" s="218"/>
      <c r="M91" s="218"/>
      <c r="N91" s="218"/>
      <c r="O91" s="261">
        <f t="shared" ref="O91:O96" si="96">SUM(I91:N91)</f>
        <v>0</v>
      </c>
      <c r="P91" s="218"/>
      <c r="Q91" s="218"/>
      <c r="R91" s="218"/>
      <c r="S91" s="218"/>
      <c r="T91" s="218"/>
      <c r="U91" s="218"/>
      <c r="V91" s="261">
        <f t="shared" ref="V91:V96" si="97">SUM(P91:U91)</f>
        <v>0</v>
      </c>
      <c r="W91" s="261">
        <f t="shared" ref="W91:W96" si="98">V91+O91</f>
        <v>0</v>
      </c>
      <c r="X91" s="199">
        <f t="shared" ref="X91:X96" si="99">IF(H91=0,0,W91/H91-1)</f>
        <v>0</v>
      </c>
      <c r="Y91" s="218"/>
      <c r="Z91" s="218"/>
      <c r="AA91" s="255">
        <f t="shared" si="93"/>
        <v>0</v>
      </c>
      <c r="AB91" s="199">
        <f t="shared" ref="AB91:AB96" si="100">IF(W91=0,0,AA91/W91-1)</f>
        <v>0</v>
      </c>
      <c r="AC91" s="218"/>
      <c r="AD91" s="218"/>
      <c r="AE91" s="255">
        <f t="shared" si="94"/>
        <v>0</v>
      </c>
      <c r="AF91" s="199">
        <f t="shared" ref="AF91:AF96" si="101">IF(AA91=0,0,AE91/AA91-1)</f>
        <v>0</v>
      </c>
    </row>
    <row r="92" spans="2:32" s="257" customFormat="1" ht="15" customHeight="1" outlineLevel="2">
      <c r="B92" s="260" t="s">
        <v>729</v>
      </c>
      <c r="C92" s="251"/>
      <c r="D92" s="258"/>
      <c r="E92" s="258"/>
      <c r="F92" s="258"/>
      <c r="G92" s="258"/>
      <c r="H92" s="261">
        <f t="shared" si="95"/>
        <v>0</v>
      </c>
      <c r="I92" s="258"/>
      <c r="J92" s="258"/>
      <c r="K92" s="258"/>
      <c r="L92" s="258"/>
      <c r="M92" s="258"/>
      <c r="N92" s="258"/>
      <c r="O92" s="261">
        <f t="shared" si="96"/>
        <v>0</v>
      </c>
      <c r="P92" s="258"/>
      <c r="Q92" s="258"/>
      <c r="R92" s="258"/>
      <c r="S92" s="258"/>
      <c r="T92" s="258"/>
      <c r="U92" s="258"/>
      <c r="V92" s="261">
        <f t="shared" si="97"/>
        <v>0</v>
      </c>
      <c r="W92" s="261">
        <f t="shared" si="98"/>
        <v>0</v>
      </c>
      <c r="X92" s="199">
        <f t="shared" si="99"/>
        <v>0</v>
      </c>
      <c r="Y92" s="259"/>
      <c r="Z92" s="259"/>
      <c r="AA92" s="255">
        <f t="shared" si="93"/>
        <v>0</v>
      </c>
      <c r="AB92" s="199">
        <f t="shared" si="100"/>
        <v>0</v>
      </c>
      <c r="AC92" s="259"/>
      <c r="AD92" s="259"/>
      <c r="AE92" s="255">
        <f t="shared" si="94"/>
        <v>0</v>
      </c>
      <c r="AF92" s="199">
        <f t="shared" si="101"/>
        <v>0</v>
      </c>
    </row>
    <row r="93" spans="2:32" s="257" customFormat="1" ht="15" customHeight="1" outlineLevel="2">
      <c r="B93" s="260" t="s">
        <v>848</v>
      </c>
      <c r="C93" s="251"/>
      <c r="D93" s="258"/>
      <c r="E93" s="258"/>
      <c r="F93" s="258"/>
      <c r="G93" s="258"/>
      <c r="H93" s="261">
        <f t="shared" si="95"/>
        <v>0</v>
      </c>
      <c r="I93" s="258"/>
      <c r="J93" s="258"/>
      <c r="K93" s="258"/>
      <c r="L93" s="258"/>
      <c r="M93" s="258"/>
      <c r="N93" s="258"/>
      <c r="O93" s="261">
        <f t="shared" si="96"/>
        <v>0</v>
      </c>
      <c r="P93" s="258"/>
      <c r="Q93" s="258"/>
      <c r="R93" s="258"/>
      <c r="S93" s="258"/>
      <c r="T93" s="258"/>
      <c r="U93" s="258"/>
      <c r="V93" s="261">
        <f t="shared" si="97"/>
        <v>0</v>
      </c>
      <c r="W93" s="261">
        <f t="shared" si="98"/>
        <v>0</v>
      </c>
      <c r="X93" s="199">
        <f t="shared" si="99"/>
        <v>0</v>
      </c>
      <c r="Y93" s="259"/>
      <c r="Z93" s="259"/>
      <c r="AA93" s="255">
        <f t="shared" si="93"/>
        <v>0</v>
      </c>
      <c r="AB93" s="199">
        <f t="shared" si="100"/>
        <v>0</v>
      </c>
      <c r="AC93" s="259"/>
      <c r="AD93" s="259"/>
      <c r="AE93" s="255">
        <f t="shared" si="94"/>
        <v>0</v>
      </c>
      <c r="AF93" s="199">
        <f t="shared" si="101"/>
        <v>0</v>
      </c>
    </row>
    <row r="94" spans="2:32" s="144" customFormat="1" ht="15" customHeight="1" outlineLevel="2">
      <c r="B94" s="256" t="s">
        <v>849</v>
      </c>
      <c r="C94" s="253"/>
      <c r="D94" s="218"/>
      <c r="E94" s="218"/>
      <c r="F94" s="218"/>
      <c r="G94" s="218"/>
      <c r="H94" s="261">
        <f t="shared" si="95"/>
        <v>0</v>
      </c>
      <c r="I94" s="218"/>
      <c r="J94" s="218"/>
      <c r="K94" s="218"/>
      <c r="L94" s="218"/>
      <c r="M94" s="218"/>
      <c r="N94" s="218"/>
      <c r="O94" s="261">
        <f t="shared" si="96"/>
        <v>0</v>
      </c>
      <c r="P94" s="218"/>
      <c r="Q94" s="218"/>
      <c r="R94" s="218"/>
      <c r="S94" s="218"/>
      <c r="T94" s="218"/>
      <c r="U94" s="218"/>
      <c r="V94" s="261">
        <f t="shared" si="97"/>
        <v>0</v>
      </c>
      <c r="W94" s="261">
        <f t="shared" si="98"/>
        <v>0</v>
      </c>
      <c r="X94" s="199">
        <f t="shared" si="99"/>
        <v>0</v>
      </c>
      <c r="Y94" s="218"/>
      <c r="Z94" s="218"/>
      <c r="AA94" s="255">
        <f t="shared" si="93"/>
        <v>0</v>
      </c>
      <c r="AB94" s="199">
        <f t="shared" si="100"/>
        <v>0</v>
      </c>
      <c r="AC94" s="218"/>
      <c r="AD94" s="218"/>
      <c r="AE94" s="255">
        <f t="shared" si="94"/>
        <v>0</v>
      </c>
      <c r="AF94" s="199">
        <f t="shared" si="101"/>
        <v>0</v>
      </c>
    </row>
    <row r="95" spans="2:32" s="144" customFormat="1" ht="15" customHeight="1" outlineLevel="2">
      <c r="B95" s="256" t="s">
        <v>850</v>
      </c>
      <c r="C95" s="145"/>
      <c r="D95" s="255">
        <f>D82-D94</f>
        <v>0</v>
      </c>
      <c r="E95" s="255">
        <f>E82-E94</f>
        <v>0</v>
      </c>
      <c r="F95" s="255">
        <f>F82-F94</f>
        <v>0</v>
      </c>
      <c r="G95" s="255">
        <f>G82-G94</f>
        <v>0</v>
      </c>
      <c r="H95" s="261">
        <f t="shared" si="95"/>
        <v>0</v>
      </c>
      <c r="I95" s="255">
        <f t="shared" ref="I95:N95" si="102">I82-I94</f>
        <v>0</v>
      </c>
      <c r="J95" s="255">
        <f t="shared" si="102"/>
        <v>0</v>
      </c>
      <c r="K95" s="255">
        <f t="shared" si="102"/>
        <v>0</v>
      </c>
      <c r="L95" s="255">
        <f t="shared" si="102"/>
        <v>0</v>
      </c>
      <c r="M95" s="255">
        <f t="shared" si="102"/>
        <v>0</v>
      </c>
      <c r="N95" s="255">
        <f t="shared" si="102"/>
        <v>0</v>
      </c>
      <c r="O95" s="261">
        <f t="shared" si="96"/>
        <v>0</v>
      </c>
      <c r="P95" s="255">
        <f t="shared" ref="P95:U95" si="103">P82-P94</f>
        <v>0</v>
      </c>
      <c r="Q95" s="255">
        <f t="shared" si="103"/>
        <v>0</v>
      </c>
      <c r="R95" s="255">
        <f t="shared" si="103"/>
        <v>0</v>
      </c>
      <c r="S95" s="255">
        <f t="shared" si="103"/>
        <v>0</v>
      </c>
      <c r="T95" s="255">
        <f t="shared" si="103"/>
        <v>0</v>
      </c>
      <c r="U95" s="255">
        <f t="shared" si="103"/>
        <v>0</v>
      </c>
      <c r="V95" s="261">
        <f t="shared" si="97"/>
        <v>0</v>
      </c>
      <c r="W95" s="261">
        <f t="shared" si="98"/>
        <v>0</v>
      </c>
      <c r="X95" s="199">
        <f t="shared" si="99"/>
        <v>0</v>
      </c>
      <c r="Y95" s="255">
        <f>Y82-Y94</f>
        <v>0</v>
      </c>
      <c r="Z95" s="255">
        <f>Z82-Z94</f>
        <v>0</v>
      </c>
      <c r="AA95" s="255">
        <f>AA82-AA94</f>
        <v>0</v>
      </c>
      <c r="AB95" s="199">
        <f t="shared" si="100"/>
        <v>0</v>
      </c>
      <c r="AC95" s="255">
        <f>AC82-AC94</f>
        <v>0</v>
      </c>
      <c r="AD95" s="255">
        <f>AD82-AD94</f>
        <v>0</v>
      </c>
      <c r="AE95" s="255">
        <f>AE82-AE94</f>
        <v>0</v>
      </c>
      <c r="AF95" s="199">
        <f t="shared" si="101"/>
        <v>0</v>
      </c>
    </row>
    <row r="96" spans="2:32" s="144" customFormat="1" ht="15" customHeight="1" outlineLevel="2">
      <c r="B96" s="256" t="s">
        <v>851</v>
      </c>
      <c r="C96" s="145"/>
      <c r="D96" s="255">
        <f>D99+D102+D105</f>
        <v>0</v>
      </c>
      <c r="E96" s="255">
        <f>E99+E102+E105</f>
        <v>0</v>
      </c>
      <c r="F96" s="255">
        <f>F99+F102+F105</f>
        <v>0</v>
      </c>
      <c r="G96" s="255">
        <f>G99+G102+G105</f>
        <v>0</v>
      </c>
      <c r="H96" s="261">
        <f t="shared" si="95"/>
        <v>0</v>
      </c>
      <c r="I96" s="255">
        <f t="shared" ref="I96:N96" si="104">I99+I102+I105</f>
        <v>0</v>
      </c>
      <c r="J96" s="255">
        <f t="shared" si="104"/>
        <v>0</v>
      </c>
      <c r="K96" s="255">
        <f t="shared" si="104"/>
        <v>0</v>
      </c>
      <c r="L96" s="255">
        <f t="shared" si="104"/>
        <v>0</v>
      </c>
      <c r="M96" s="255">
        <f t="shared" si="104"/>
        <v>0</v>
      </c>
      <c r="N96" s="255">
        <f t="shared" si="104"/>
        <v>0</v>
      </c>
      <c r="O96" s="261">
        <f t="shared" si="96"/>
        <v>0</v>
      </c>
      <c r="P96" s="255">
        <f t="shared" ref="P96:U96" si="105">P99+P102+P105</f>
        <v>0</v>
      </c>
      <c r="Q96" s="255">
        <f t="shared" si="105"/>
        <v>0</v>
      </c>
      <c r="R96" s="255">
        <f t="shared" si="105"/>
        <v>0</v>
      </c>
      <c r="S96" s="255">
        <f t="shared" si="105"/>
        <v>0</v>
      </c>
      <c r="T96" s="255">
        <f t="shared" si="105"/>
        <v>0</v>
      </c>
      <c r="U96" s="255">
        <f t="shared" si="105"/>
        <v>0</v>
      </c>
      <c r="V96" s="261">
        <f t="shared" si="97"/>
        <v>0</v>
      </c>
      <c r="W96" s="261">
        <f t="shared" si="98"/>
        <v>0</v>
      </c>
      <c r="X96" s="199">
        <f t="shared" si="99"/>
        <v>0</v>
      </c>
      <c r="Y96" s="255">
        <f>Y99+Y102+Y105</f>
        <v>0</v>
      </c>
      <c r="Z96" s="255">
        <f>Z99+Z102+Z105</f>
        <v>0</v>
      </c>
      <c r="AA96" s="255">
        <f>AA99+AA102+AA105</f>
        <v>0</v>
      </c>
      <c r="AB96" s="199">
        <f t="shared" si="100"/>
        <v>0</v>
      </c>
      <c r="AC96" s="255">
        <f>AC99+AC102+AC105</f>
        <v>0</v>
      </c>
      <c r="AD96" s="255">
        <f>AD99+AD102+AD105</f>
        <v>0</v>
      </c>
      <c r="AE96" s="255">
        <f>AE99+AE102+AE105</f>
        <v>0</v>
      </c>
      <c r="AF96" s="199">
        <f t="shared" si="101"/>
        <v>0</v>
      </c>
    </row>
    <row r="97" spans="1:32" s="257" customFormat="1" ht="15" customHeight="1" outlineLevel="2">
      <c r="B97" s="133"/>
      <c r="C97" s="251" t="s">
        <v>852</v>
      </c>
      <c r="D97" s="258"/>
      <c r="E97" s="258"/>
      <c r="F97" s="258"/>
      <c r="G97" s="258"/>
      <c r="H97" s="261" t="s">
        <v>687</v>
      </c>
      <c r="I97" s="258"/>
      <c r="J97" s="258"/>
      <c r="K97" s="258"/>
      <c r="L97" s="258"/>
      <c r="M97" s="258"/>
      <c r="N97" s="258"/>
      <c r="O97" s="261" t="s">
        <v>687</v>
      </c>
      <c r="P97" s="258"/>
      <c r="Q97" s="258"/>
      <c r="R97" s="258"/>
      <c r="S97" s="258"/>
      <c r="T97" s="258"/>
      <c r="U97" s="258"/>
      <c r="V97" s="261" t="s">
        <v>687</v>
      </c>
      <c r="W97" s="261" t="s">
        <v>687</v>
      </c>
      <c r="X97" s="199" t="s">
        <v>687</v>
      </c>
      <c r="Y97" s="259"/>
      <c r="Z97" s="259"/>
      <c r="AA97" s="255">
        <f t="shared" ref="AA97:AA105" si="106">Y97+Z97</f>
        <v>0</v>
      </c>
      <c r="AB97" s="199" t="s">
        <v>687</v>
      </c>
      <c r="AC97" s="259"/>
      <c r="AD97" s="259"/>
      <c r="AE97" s="255">
        <f t="shared" ref="AE97:AE105" si="107">AC97+AD97</f>
        <v>0</v>
      </c>
      <c r="AF97" s="199" t="s">
        <v>687</v>
      </c>
    </row>
    <row r="98" spans="1:32" s="257" customFormat="1" ht="15" customHeight="1" outlineLevel="2">
      <c r="B98" s="133"/>
      <c r="C98" s="251" t="s">
        <v>724</v>
      </c>
      <c r="D98" s="258"/>
      <c r="E98" s="258"/>
      <c r="F98" s="258"/>
      <c r="G98" s="258"/>
      <c r="H98" s="261" t="s">
        <v>687</v>
      </c>
      <c r="I98" s="258"/>
      <c r="J98" s="258"/>
      <c r="K98" s="258"/>
      <c r="L98" s="258"/>
      <c r="M98" s="258"/>
      <c r="N98" s="258"/>
      <c r="O98" s="261" t="s">
        <v>687</v>
      </c>
      <c r="P98" s="258"/>
      <c r="Q98" s="258"/>
      <c r="R98" s="258"/>
      <c r="S98" s="258"/>
      <c r="T98" s="258"/>
      <c r="U98" s="258"/>
      <c r="V98" s="261" t="s">
        <v>687</v>
      </c>
      <c r="W98" s="261" t="s">
        <v>687</v>
      </c>
      <c r="X98" s="199" t="s">
        <v>687</v>
      </c>
      <c r="Y98" s="259"/>
      <c r="Z98" s="259"/>
      <c r="AA98" s="255">
        <f t="shared" si="106"/>
        <v>0</v>
      </c>
      <c r="AB98" s="199" t="s">
        <v>687</v>
      </c>
      <c r="AC98" s="259"/>
      <c r="AD98" s="259"/>
      <c r="AE98" s="255">
        <f t="shared" si="107"/>
        <v>0</v>
      </c>
      <c r="AF98" s="199" t="s">
        <v>687</v>
      </c>
    </row>
    <row r="99" spans="1:32" s="144" customFormat="1" ht="15" customHeight="1" outlineLevel="2">
      <c r="B99" s="254"/>
      <c r="C99" s="252" t="s">
        <v>728</v>
      </c>
      <c r="D99" s="218"/>
      <c r="E99" s="218"/>
      <c r="F99" s="218"/>
      <c r="G99" s="218"/>
      <c r="H99" s="261">
        <f>SUM(D99:G99)</f>
        <v>0</v>
      </c>
      <c r="I99" s="218"/>
      <c r="J99" s="218"/>
      <c r="K99" s="218"/>
      <c r="L99" s="218"/>
      <c r="M99" s="218"/>
      <c r="N99" s="218"/>
      <c r="O99" s="261">
        <f>SUM(I99:N99)</f>
        <v>0</v>
      </c>
      <c r="P99" s="218"/>
      <c r="Q99" s="218"/>
      <c r="R99" s="218"/>
      <c r="S99" s="218"/>
      <c r="T99" s="218"/>
      <c r="U99" s="218"/>
      <c r="V99" s="261">
        <f>SUM(P99:U99)</f>
        <v>0</v>
      </c>
      <c r="W99" s="261">
        <f>V99+O99</f>
        <v>0</v>
      </c>
      <c r="X99" s="199">
        <f>IF(H99=0,0,W99/H99-1)</f>
        <v>0</v>
      </c>
      <c r="Y99" s="218"/>
      <c r="Z99" s="218"/>
      <c r="AA99" s="255">
        <f t="shared" si="106"/>
        <v>0</v>
      </c>
      <c r="AB99" s="199">
        <f>IF(W99=0,0,AA99/W99-1)</f>
        <v>0</v>
      </c>
      <c r="AC99" s="218"/>
      <c r="AD99" s="218"/>
      <c r="AE99" s="255">
        <f t="shared" si="107"/>
        <v>0</v>
      </c>
      <c r="AF99" s="199">
        <f>IF(AA99=0,0,AE99/AA99-1)</f>
        <v>0</v>
      </c>
    </row>
    <row r="100" spans="1:32" s="257" customFormat="1" ht="15" customHeight="1" outlineLevel="2">
      <c r="B100" s="133"/>
      <c r="C100" s="251" t="s">
        <v>852</v>
      </c>
      <c r="D100" s="258"/>
      <c r="E100" s="258"/>
      <c r="F100" s="258"/>
      <c r="G100" s="258"/>
      <c r="H100" s="261" t="s">
        <v>687</v>
      </c>
      <c r="I100" s="258"/>
      <c r="J100" s="258"/>
      <c r="K100" s="258"/>
      <c r="L100" s="258"/>
      <c r="M100" s="258"/>
      <c r="N100" s="258"/>
      <c r="O100" s="261" t="s">
        <v>687</v>
      </c>
      <c r="P100" s="258"/>
      <c r="Q100" s="258"/>
      <c r="R100" s="258"/>
      <c r="S100" s="258"/>
      <c r="T100" s="258"/>
      <c r="U100" s="258"/>
      <c r="V100" s="261" t="s">
        <v>687</v>
      </c>
      <c r="W100" s="261" t="s">
        <v>687</v>
      </c>
      <c r="X100" s="199" t="s">
        <v>687</v>
      </c>
      <c r="Y100" s="259"/>
      <c r="Z100" s="259"/>
      <c r="AA100" s="255">
        <f t="shared" si="106"/>
        <v>0</v>
      </c>
      <c r="AB100" s="199" t="s">
        <v>687</v>
      </c>
      <c r="AC100" s="259"/>
      <c r="AD100" s="259"/>
      <c r="AE100" s="255">
        <f t="shared" si="107"/>
        <v>0</v>
      </c>
      <c r="AF100" s="199" t="s">
        <v>687</v>
      </c>
    </row>
    <row r="101" spans="1:32" s="257" customFormat="1" ht="15" customHeight="1" outlineLevel="2">
      <c r="B101" s="133"/>
      <c r="C101" s="251" t="s">
        <v>724</v>
      </c>
      <c r="D101" s="258"/>
      <c r="E101" s="258"/>
      <c r="F101" s="258"/>
      <c r="G101" s="258"/>
      <c r="H101" s="261" t="s">
        <v>687</v>
      </c>
      <c r="I101" s="258"/>
      <c r="J101" s="258"/>
      <c r="K101" s="258"/>
      <c r="L101" s="258"/>
      <c r="M101" s="258"/>
      <c r="N101" s="258"/>
      <c r="O101" s="261" t="s">
        <v>687</v>
      </c>
      <c r="P101" s="258"/>
      <c r="Q101" s="258"/>
      <c r="R101" s="258"/>
      <c r="S101" s="258"/>
      <c r="T101" s="258"/>
      <c r="U101" s="258"/>
      <c r="V101" s="261" t="s">
        <v>687</v>
      </c>
      <c r="W101" s="261" t="s">
        <v>687</v>
      </c>
      <c r="X101" s="199" t="s">
        <v>687</v>
      </c>
      <c r="Y101" s="259"/>
      <c r="Z101" s="259"/>
      <c r="AA101" s="255">
        <f t="shared" si="106"/>
        <v>0</v>
      </c>
      <c r="AB101" s="199" t="s">
        <v>687</v>
      </c>
      <c r="AC101" s="259"/>
      <c r="AD101" s="259"/>
      <c r="AE101" s="255">
        <f t="shared" si="107"/>
        <v>0</v>
      </c>
      <c r="AF101" s="199" t="s">
        <v>687</v>
      </c>
    </row>
    <row r="102" spans="1:32" s="144" customFormat="1" ht="15" customHeight="1" outlineLevel="2">
      <c r="B102" s="254"/>
      <c r="C102" s="252" t="s">
        <v>728</v>
      </c>
      <c r="D102" s="218"/>
      <c r="E102" s="218"/>
      <c r="F102" s="218"/>
      <c r="G102" s="218"/>
      <c r="H102" s="261">
        <f>SUM(D102:G102)</f>
        <v>0</v>
      </c>
      <c r="I102" s="218"/>
      <c r="J102" s="218"/>
      <c r="K102" s="218"/>
      <c r="L102" s="218"/>
      <c r="M102" s="218"/>
      <c r="N102" s="218"/>
      <c r="O102" s="261">
        <f>SUM(I102:N102)</f>
        <v>0</v>
      </c>
      <c r="P102" s="218"/>
      <c r="Q102" s="218"/>
      <c r="R102" s="218"/>
      <c r="S102" s="218"/>
      <c r="T102" s="218"/>
      <c r="U102" s="218"/>
      <c r="V102" s="261">
        <f>SUM(P102:U102)</f>
        <v>0</v>
      </c>
      <c r="W102" s="261">
        <f>V102+O102</f>
        <v>0</v>
      </c>
      <c r="X102" s="199">
        <f>IF(H102=0,0,W102/H102-1)</f>
        <v>0</v>
      </c>
      <c r="Y102" s="218"/>
      <c r="Z102" s="218"/>
      <c r="AA102" s="255">
        <f t="shared" si="106"/>
        <v>0</v>
      </c>
      <c r="AB102" s="199">
        <f>IF(W102=0,0,AA102/W102-1)</f>
        <v>0</v>
      </c>
      <c r="AC102" s="218"/>
      <c r="AD102" s="218"/>
      <c r="AE102" s="255">
        <f t="shared" si="107"/>
        <v>0</v>
      </c>
      <c r="AF102" s="199">
        <f>IF(AA102=0,0,AE102/AA102-1)</f>
        <v>0</v>
      </c>
    </row>
    <row r="103" spans="1:32" s="257" customFormat="1" ht="15" customHeight="1" outlineLevel="2">
      <c r="B103" s="133"/>
      <c r="C103" s="251" t="s">
        <v>852</v>
      </c>
      <c r="D103" s="258"/>
      <c r="E103" s="258"/>
      <c r="F103" s="258"/>
      <c r="G103" s="258"/>
      <c r="H103" s="261" t="s">
        <v>687</v>
      </c>
      <c r="I103" s="258"/>
      <c r="J103" s="258"/>
      <c r="K103" s="258"/>
      <c r="L103" s="258"/>
      <c r="M103" s="258"/>
      <c r="N103" s="258"/>
      <c r="O103" s="261" t="s">
        <v>687</v>
      </c>
      <c r="P103" s="258"/>
      <c r="Q103" s="258"/>
      <c r="R103" s="258"/>
      <c r="S103" s="258"/>
      <c r="T103" s="258"/>
      <c r="U103" s="258"/>
      <c r="V103" s="261" t="s">
        <v>687</v>
      </c>
      <c r="W103" s="261" t="s">
        <v>687</v>
      </c>
      <c r="X103" s="199" t="s">
        <v>687</v>
      </c>
      <c r="Y103" s="259"/>
      <c r="Z103" s="259"/>
      <c r="AA103" s="255">
        <f t="shared" si="106"/>
        <v>0</v>
      </c>
      <c r="AB103" s="199" t="s">
        <v>687</v>
      </c>
      <c r="AC103" s="259"/>
      <c r="AD103" s="259"/>
      <c r="AE103" s="255">
        <f t="shared" si="107"/>
        <v>0</v>
      </c>
      <c r="AF103" s="199" t="s">
        <v>687</v>
      </c>
    </row>
    <row r="104" spans="1:32" s="257" customFormat="1" ht="15" customHeight="1" outlineLevel="2">
      <c r="B104" s="133"/>
      <c r="C104" s="251" t="s">
        <v>724</v>
      </c>
      <c r="D104" s="258"/>
      <c r="E104" s="258"/>
      <c r="F104" s="258"/>
      <c r="G104" s="258"/>
      <c r="H104" s="261" t="s">
        <v>687</v>
      </c>
      <c r="I104" s="258"/>
      <c r="J104" s="258"/>
      <c r="K104" s="258"/>
      <c r="L104" s="258"/>
      <c r="M104" s="258"/>
      <c r="N104" s="258"/>
      <c r="O104" s="261" t="s">
        <v>687</v>
      </c>
      <c r="P104" s="258"/>
      <c r="Q104" s="258"/>
      <c r="R104" s="258"/>
      <c r="S104" s="258"/>
      <c r="T104" s="258"/>
      <c r="U104" s="258"/>
      <c r="V104" s="261" t="s">
        <v>687</v>
      </c>
      <c r="W104" s="261" t="s">
        <v>687</v>
      </c>
      <c r="X104" s="199" t="s">
        <v>687</v>
      </c>
      <c r="Y104" s="259"/>
      <c r="Z104" s="259"/>
      <c r="AA104" s="255">
        <f t="shared" si="106"/>
        <v>0</v>
      </c>
      <c r="AB104" s="199" t="s">
        <v>687</v>
      </c>
      <c r="AC104" s="259"/>
      <c r="AD104" s="259"/>
      <c r="AE104" s="255">
        <f t="shared" si="107"/>
        <v>0</v>
      </c>
      <c r="AF104" s="199" t="s">
        <v>687</v>
      </c>
    </row>
    <row r="105" spans="1:32" s="144" customFormat="1" ht="15" customHeight="1" outlineLevel="2">
      <c r="B105" s="254"/>
      <c r="C105" s="252" t="s">
        <v>728</v>
      </c>
      <c r="D105" s="218"/>
      <c r="E105" s="218"/>
      <c r="F105" s="218"/>
      <c r="G105" s="218"/>
      <c r="H105" s="261">
        <f>SUM(D105:G105)</f>
        <v>0</v>
      </c>
      <c r="I105" s="218"/>
      <c r="J105" s="218"/>
      <c r="K105" s="218"/>
      <c r="L105" s="218"/>
      <c r="M105" s="218"/>
      <c r="N105" s="218"/>
      <c r="O105" s="261">
        <f>SUM(I105:N105)</f>
        <v>0</v>
      </c>
      <c r="P105" s="218"/>
      <c r="Q105" s="218"/>
      <c r="R105" s="218"/>
      <c r="S105" s="218"/>
      <c r="T105" s="218"/>
      <c r="U105" s="218"/>
      <c r="V105" s="261">
        <f>SUM(P105:U105)</f>
        <v>0</v>
      </c>
      <c r="W105" s="261">
        <f>V105+O105</f>
        <v>0</v>
      </c>
      <c r="X105" s="199">
        <f>IF(H105=0,0,W105/H105-1)</f>
        <v>0</v>
      </c>
      <c r="Y105" s="218"/>
      <c r="Z105" s="218"/>
      <c r="AA105" s="255">
        <f t="shared" si="106"/>
        <v>0</v>
      </c>
      <c r="AB105" s="199">
        <f>IF(W105=0,0,AA105/W105-1)</f>
        <v>0</v>
      </c>
      <c r="AC105" s="218"/>
      <c r="AD105" s="218"/>
      <c r="AE105" s="255">
        <f t="shared" si="107"/>
        <v>0</v>
      </c>
      <c r="AF105" s="199">
        <f>IF(AA105=0,0,AE105/AA105-1)</f>
        <v>0</v>
      </c>
    </row>
    <row r="106" spans="1:32" s="144" customFormat="1" ht="15" customHeight="1" outlineLevel="2">
      <c r="B106" s="256" t="s">
        <v>727</v>
      </c>
      <c r="C106" s="145"/>
      <c r="D106" s="255">
        <f>D95-D96</f>
        <v>0</v>
      </c>
      <c r="E106" s="255">
        <f>E95-E96</f>
        <v>0</v>
      </c>
      <c r="F106" s="255">
        <f>F95-F96</f>
        <v>0</v>
      </c>
      <c r="G106" s="255">
        <f>G95-G96</f>
        <v>0</v>
      </c>
      <c r="H106" s="261">
        <f>SUM(D106:G106)</f>
        <v>0</v>
      </c>
      <c r="I106" s="255">
        <f t="shared" ref="I106:N106" si="108">I95-I96</f>
        <v>0</v>
      </c>
      <c r="J106" s="255">
        <f t="shared" si="108"/>
        <v>0</v>
      </c>
      <c r="K106" s="255">
        <f t="shared" si="108"/>
        <v>0</v>
      </c>
      <c r="L106" s="255">
        <f t="shared" si="108"/>
        <v>0</v>
      </c>
      <c r="M106" s="255">
        <f t="shared" si="108"/>
        <v>0</v>
      </c>
      <c r="N106" s="255">
        <f t="shared" si="108"/>
        <v>0</v>
      </c>
      <c r="O106" s="261">
        <f>SUM(I106:N106)</f>
        <v>0</v>
      </c>
      <c r="P106" s="255">
        <f t="shared" ref="P106:U106" si="109">P95-P96</f>
        <v>0</v>
      </c>
      <c r="Q106" s="255">
        <f t="shared" si="109"/>
        <v>0</v>
      </c>
      <c r="R106" s="255">
        <f t="shared" si="109"/>
        <v>0</v>
      </c>
      <c r="S106" s="255">
        <f t="shared" si="109"/>
        <v>0</v>
      </c>
      <c r="T106" s="255">
        <f t="shared" si="109"/>
        <v>0</v>
      </c>
      <c r="U106" s="255">
        <f t="shared" si="109"/>
        <v>0</v>
      </c>
      <c r="V106" s="261">
        <f>SUM(P106:U106)</f>
        <v>0</v>
      </c>
      <c r="W106" s="261">
        <f>V106+O106</f>
        <v>0</v>
      </c>
      <c r="X106" s="199">
        <f>IF(H106=0,0,W106/H106-1)</f>
        <v>0</v>
      </c>
      <c r="Y106" s="255">
        <f>Y95-Y96</f>
        <v>0</v>
      </c>
      <c r="Z106" s="255">
        <f>Z95-Z96</f>
        <v>0</v>
      </c>
      <c r="AA106" s="255">
        <f>AA95-AA96</f>
        <v>0</v>
      </c>
      <c r="AB106" s="199">
        <f>IF(W106=0,0,AA106/W106-1)</f>
        <v>0</v>
      </c>
      <c r="AC106" s="255">
        <f>AC95-AC96</f>
        <v>0</v>
      </c>
      <c r="AD106" s="255">
        <f>AD95-AD96</f>
        <v>0</v>
      </c>
      <c r="AE106" s="255">
        <f>AE95-AE96</f>
        <v>0</v>
      </c>
      <c r="AF106" s="199">
        <f>IF(AA106=0,0,AE106/AA106-1)</f>
        <v>0</v>
      </c>
    </row>
    <row r="107" spans="1:32" s="151" customFormat="1" ht="15" customHeight="1" outlineLevel="1">
      <c r="B107" s="156"/>
      <c r="C107" s="138"/>
      <c r="D107" s="150"/>
      <c r="E107" s="150"/>
      <c r="F107" s="150"/>
      <c r="G107" s="150"/>
      <c r="H107" s="150"/>
      <c r="I107" s="150"/>
      <c r="J107" s="150"/>
      <c r="K107" s="150"/>
      <c r="L107" s="150"/>
      <c r="M107" s="150"/>
      <c r="N107" s="150"/>
      <c r="O107" s="157"/>
      <c r="P107" s="158"/>
      <c r="Q107" s="158"/>
      <c r="R107" s="158"/>
      <c r="S107" s="158"/>
      <c r="T107" s="158"/>
      <c r="U107" s="158"/>
      <c r="V107" s="157"/>
      <c r="W107" s="150"/>
      <c r="X107" s="159"/>
      <c r="Y107" s="158"/>
      <c r="Z107" s="158"/>
      <c r="AA107" s="158"/>
      <c r="AB107" s="159"/>
      <c r="AC107" s="159"/>
      <c r="AD107" s="159"/>
      <c r="AE107" s="158"/>
      <c r="AF107" s="159"/>
    </row>
    <row r="108" spans="1:32" s="136" customFormat="1" ht="15" customHeight="1" outlineLevel="1">
      <c r="B108" s="152" t="s">
        <v>611</v>
      </c>
      <c r="C108" s="152"/>
      <c r="D108" s="160">
        <f>D92+D93-D82</f>
        <v>0</v>
      </c>
      <c r="E108" s="160">
        <f t="shared" ref="E108:W108" si="110">E92+E93-E82</f>
        <v>0</v>
      </c>
      <c r="F108" s="160">
        <f t="shared" si="110"/>
        <v>0</v>
      </c>
      <c r="G108" s="160">
        <f t="shared" si="110"/>
        <v>0</v>
      </c>
      <c r="H108" s="160">
        <f t="shared" si="110"/>
        <v>0</v>
      </c>
      <c r="I108" s="160">
        <f t="shared" si="110"/>
        <v>0</v>
      </c>
      <c r="J108" s="160">
        <f t="shared" si="110"/>
        <v>0</v>
      </c>
      <c r="K108" s="160">
        <f t="shared" si="110"/>
        <v>0</v>
      </c>
      <c r="L108" s="160">
        <f t="shared" si="110"/>
        <v>0</v>
      </c>
      <c r="M108" s="160">
        <f t="shared" si="110"/>
        <v>0</v>
      </c>
      <c r="N108" s="160">
        <f t="shared" si="110"/>
        <v>0</v>
      </c>
      <c r="O108" s="160">
        <f t="shared" si="110"/>
        <v>0</v>
      </c>
      <c r="P108" s="160">
        <f t="shared" si="110"/>
        <v>0</v>
      </c>
      <c r="Q108" s="160">
        <f t="shared" si="110"/>
        <v>0</v>
      </c>
      <c r="R108" s="160">
        <f t="shared" si="110"/>
        <v>0</v>
      </c>
      <c r="S108" s="160">
        <f t="shared" si="110"/>
        <v>0</v>
      </c>
      <c r="T108" s="160">
        <f t="shared" si="110"/>
        <v>0</v>
      </c>
      <c r="U108" s="160">
        <f t="shared" si="110"/>
        <v>0</v>
      </c>
      <c r="V108" s="160">
        <f t="shared" si="110"/>
        <v>0</v>
      </c>
      <c r="W108" s="160">
        <f t="shared" si="110"/>
        <v>0</v>
      </c>
      <c r="X108" s="151"/>
      <c r="Y108" s="160">
        <f>Y92+Y93-Y82</f>
        <v>0</v>
      </c>
      <c r="Z108" s="160">
        <f>Z92+Z93-Z82</f>
        <v>0</v>
      </c>
      <c r="AA108" s="160">
        <f>AA92+AA93-AA82</f>
        <v>0</v>
      </c>
      <c r="AB108" s="151"/>
      <c r="AC108" s="160">
        <f>AC92+AC93-AC82</f>
        <v>0</v>
      </c>
      <c r="AD108" s="160">
        <f>AD92+AD93-AD82</f>
        <v>0</v>
      </c>
      <c r="AE108" s="160">
        <f>AE92+AE93-AE82</f>
        <v>0</v>
      </c>
      <c r="AF108" s="151"/>
    </row>
    <row r="109" spans="1:32" s="59" customFormat="1" ht="15" customHeight="1" outlineLevel="1">
      <c r="B109" s="152" t="s">
        <v>611</v>
      </c>
      <c r="C109" s="152"/>
      <c r="D109" s="160">
        <f>D61-D95</f>
        <v>0</v>
      </c>
      <c r="E109" s="160">
        <f t="shared" ref="E109:W109" si="111">E61-E95</f>
        <v>0</v>
      </c>
      <c r="F109" s="160">
        <f t="shared" si="111"/>
        <v>0</v>
      </c>
      <c r="G109" s="160">
        <f t="shared" si="111"/>
        <v>0</v>
      </c>
      <c r="H109" s="160">
        <f t="shared" si="111"/>
        <v>0</v>
      </c>
      <c r="I109" s="160">
        <f t="shared" si="111"/>
        <v>0</v>
      </c>
      <c r="J109" s="160">
        <f t="shared" si="111"/>
        <v>0</v>
      </c>
      <c r="K109" s="160">
        <f t="shared" si="111"/>
        <v>0</v>
      </c>
      <c r="L109" s="160">
        <f t="shared" si="111"/>
        <v>0</v>
      </c>
      <c r="M109" s="160">
        <f t="shared" si="111"/>
        <v>0</v>
      </c>
      <c r="N109" s="160">
        <f t="shared" si="111"/>
        <v>0</v>
      </c>
      <c r="O109" s="160">
        <f t="shared" si="111"/>
        <v>0</v>
      </c>
      <c r="P109" s="160">
        <f t="shared" si="111"/>
        <v>0</v>
      </c>
      <c r="Q109" s="160">
        <f t="shared" si="111"/>
        <v>0</v>
      </c>
      <c r="R109" s="160">
        <f t="shared" si="111"/>
        <v>0</v>
      </c>
      <c r="S109" s="160">
        <f t="shared" si="111"/>
        <v>0</v>
      </c>
      <c r="T109" s="160">
        <f t="shared" si="111"/>
        <v>0</v>
      </c>
      <c r="U109" s="160">
        <f t="shared" si="111"/>
        <v>0</v>
      </c>
      <c r="V109" s="160">
        <f t="shared" si="111"/>
        <v>0</v>
      </c>
      <c r="W109" s="160">
        <f t="shared" si="111"/>
        <v>0</v>
      </c>
      <c r="X109" s="151"/>
      <c r="Y109" s="160">
        <f>Y61-Y95</f>
        <v>0</v>
      </c>
      <c r="Z109" s="160">
        <f>Z61-Z95</f>
        <v>0</v>
      </c>
      <c r="AA109" s="160">
        <f>AA61-AA95</f>
        <v>0</v>
      </c>
      <c r="AB109" s="151"/>
      <c r="AC109" s="160">
        <f>AC61-AC95</f>
        <v>0</v>
      </c>
      <c r="AD109" s="160">
        <f>AD61-AD95</f>
        <v>0</v>
      </c>
      <c r="AE109" s="160">
        <f>AE61-AE95</f>
        <v>0</v>
      </c>
      <c r="AF109" s="151"/>
    </row>
    <row r="110" spans="1:32" s="217" customFormat="1" ht="15" customHeight="1" outlineLevel="1">
      <c r="B110" s="152"/>
      <c r="C110" s="152"/>
      <c r="D110" s="160"/>
      <c r="E110" s="160"/>
      <c r="F110" s="160"/>
      <c r="G110" s="160"/>
      <c r="H110" s="160"/>
      <c r="I110" s="160"/>
      <c r="J110" s="160"/>
      <c r="K110" s="160"/>
      <c r="L110" s="160"/>
      <c r="M110" s="160"/>
      <c r="N110" s="160"/>
      <c r="O110" s="160"/>
      <c r="P110" s="160"/>
      <c r="Q110" s="160"/>
      <c r="R110" s="160"/>
      <c r="S110" s="160"/>
      <c r="T110" s="160"/>
      <c r="U110" s="160"/>
      <c r="V110" s="160"/>
      <c r="W110" s="160"/>
      <c r="X110" s="151"/>
      <c r="Y110" s="151"/>
      <c r="Z110" s="151"/>
      <c r="AA110" s="160"/>
      <c r="AB110" s="151"/>
      <c r="AC110" s="151"/>
      <c r="AD110" s="151"/>
      <c r="AE110" s="160"/>
      <c r="AF110" s="151"/>
    </row>
    <row r="111" spans="1:32" s="59" customFormat="1" ht="15" customHeight="1">
      <c r="B111" s="359" t="s">
        <v>1487</v>
      </c>
      <c r="C111" s="138"/>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c r="AA111" s="136"/>
      <c r="AB111" s="136"/>
      <c r="AC111" s="136"/>
      <c r="AD111" s="136"/>
      <c r="AE111" s="136"/>
      <c r="AF111" s="136"/>
    </row>
    <row r="112" spans="1:32" s="126" customFormat="1" ht="15" customHeight="1">
      <c r="A112" s="125"/>
      <c r="B112" s="784" t="s">
        <v>659</v>
      </c>
      <c r="C112" s="785"/>
      <c r="D112" s="769" t="s">
        <v>1466</v>
      </c>
      <c r="E112" s="770"/>
      <c r="F112" s="770"/>
      <c r="G112" s="771"/>
      <c r="H112" s="540" t="s">
        <v>1466</v>
      </c>
      <c r="I112" s="772" t="s">
        <v>1458</v>
      </c>
      <c r="J112" s="773"/>
      <c r="K112" s="773"/>
      <c r="L112" s="773"/>
      <c r="M112" s="773"/>
      <c r="N112" s="773"/>
      <c r="O112" s="774"/>
      <c r="P112" s="772" t="s">
        <v>1458</v>
      </c>
      <c r="Q112" s="773"/>
      <c r="R112" s="773"/>
      <c r="S112" s="773"/>
      <c r="T112" s="773"/>
      <c r="U112" s="773"/>
      <c r="V112" s="774"/>
      <c r="W112" s="493" t="s">
        <v>1458</v>
      </c>
      <c r="X112" s="104" t="s">
        <v>1480</v>
      </c>
      <c r="Y112" s="493" t="s">
        <v>1457</v>
      </c>
      <c r="Z112" s="493" t="s">
        <v>1457</v>
      </c>
      <c r="AA112" s="493" t="s">
        <v>1457</v>
      </c>
      <c r="AB112" s="104" t="s">
        <v>1478</v>
      </c>
      <c r="AC112" s="493" t="s">
        <v>1456</v>
      </c>
      <c r="AD112" s="493" t="s">
        <v>1456</v>
      </c>
      <c r="AE112" s="493" t="s">
        <v>1456</v>
      </c>
      <c r="AF112" s="104" t="s">
        <v>1476</v>
      </c>
    </row>
    <row r="113" spans="1:32" s="128" customFormat="1" ht="15" customHeight="1">
      <c r="A113" s="127"/>
      <c r="B113" s="786"/>
      <c r="C113" s="787"/>
      <c r="D113" s="100" t="s">
        <v>1420</v>
      </c>
      <c r="E113" s="101" t="s">
        <v>1421</v>
      </c>
      <c r="F113" s="101" t="s">
        <v>646</v>
      </c>
      <c r="G113" s="101" t="s">
        <v>647</v>
      </c>
      <c r="H113" s="102" t="s">
        <v>1422</v>
      </c>
      <c r="I113" s="101" t="s">
        <v>1423</v>
      </c>
      <c r="J113" s="101" t="s">
        <v>650</v>
      </c>
      <c r="K113" s="101" t="s">
        <v>651</v>
      </c>
      <c r="L113" s="101" t="s">
        <v>652</v>
      </c>
      <c r="M113" s="101" t="s">
        <v>653</v>
      </c>
      <c r="N113" s="101" t="s">
        <v>654</v>
      </c>
      <c r="O113" s="101" t="s">
        <v>1424</v>
      </c>
      <c r="P113" s="101" t="s">
        <v>1425</v>
      </c>
      <c r="Q113" s="101" t="s">
        <v>656</v>
      </c>
      <c r="R113" s="101" t="s">
        <v>657</v>
      </c>
      <c r="S113" s="101" t="s">
        <v>658</v>
      </c>
      <c r="T113" s="101" t="s">
        <v>646</v>
      </c>
      <c r="U113" s="101" t="s">
        <v>647</v>
      </c>
      <c r="V113" s="103" t="s">
        <v>1426</v>
      </c>
      <c r="W113" s="103" t="s">
        <v>1422</v>
      </c>
      <c r="X113" s="104" t="s">
        <v>608</v>
      </c>
      <c r="Y113" s="103" t="s">
        <v>1424</v>
      </c>
      <c r="Z113" s="103" t="s">
        <v>661</v>
      </c>
      <c r="AA113" s="103" t="s">
        <v>1422</v>
      </c>
      <c r="AB113" s="104" t="s">
        <v>608</v>
      </c>
      <c r="AC113" s="103" t="s">
        <v>1424</v>
      </c>
      <c r="AD113" s="103" t="s">
        <v>661</v>
      </c>
      <c r="AE113" s="103" t="s">
        <v>1422</v>
      </c>
      <c r="AF113" s="104" t="s">
        <v>608</v>
      </c>
    </row>
    <row r="114" spans="1:32" s="132" customFormat="1" ht="15" customHeight="1" outlineLevel="2">
      <c r="A114" s="129"/>
      <c r="B114" s="130" t="s">
        <v>843</v>
      </c>
      <c r="C114" s="131" t="s">
        <v>709</v>
      </c>
      <c r="D114" s="198">
        <f t="shared" ref="D114:W114" si="112">SUM(D115:D120)</f>
        <v>0</v>
      </c>
      <c r="E114" s="198">
        <f t="shared" si="112"/>
        <v>0</v>
      </c>
      <c r="F114" s="198">
        <f t="shared" si="112"/>
        <v>0</v>
      </c>
      <c r="G114" s="198">
        <f t="shared" si="112"/>
        <v>0</v>
      </c>
      <c r="H114" s="198">
        <f t="shared" si="112"/>
        <v>0</v>
      </c>
      <c r="I114" s="198">
        <f t="shared" si="112"/>
        <v>0</v>
      </c>
      <c r="J114" s="198">
        <f t="shared" si="112"/>
        <v>0</v>
      </c>
      <c r="K114" s="198">
        <f t="shared" si="112"/>
        <v>0</v>
      </c>
      <c r="L114" s="198">
        <f t="shared" si="112"/>
        <v>0</v>
      </c>
      <c r="M114" s="198">
        <f t="shared" si="112"/>
        <v>0</v>
      </c>
      <c r="N114" s="198">
        <f t="shared" si="112"/>
        <v>0</v>
      </c>
      <c r="O114" s="198">
        <f t="shared" si="112"/>
        <v>0</v>
      </c>
      <c r="P114" s="198">
        <f t="shared" si="112"/>
        <v>0</v>
      </c>
      <c r="Q114" s="198">
        <f t="shared" si="112"/>
        <v>0</v>
      </c>
      <c r="R114" s="198">
        <f t="shared" si="112"/>
        <v>0</v>
      </c>
      <c r="S114" s="198">
        <f t="shared" si="112"/>
        <v>0</v>
      </c>
      <c r="T114" s="198">
        <f t="shared" si="112"/>
        <v>0</v>
      </c>
      <c r="U114" s="198">
        <f t="shared" si="112"/>
        <v>0</v>
      </c>
      <c r="V114" s="198">
        <f t="shared" si="112"/>
        <v>0</v>
      </c>
      <c r="W114" s="198">
        <f t="shared" si="112"/>
        <v>0</v>
      </c>
      <c r="X114" s="199">
        <f>IF(H114=0,0,W114/H114-1)</f>
        <v>0</v>
      </c>
      <c r="Y114" s="198">
        <f>SUM(Y115:Y120)</f>
        <v>0</v>
      </c>
      <c r="Z114" s="198">
        <f>SUM(Z115:Z120)</f>
        <v>0</v>
      </c>
      <c r="AA114" s="198">
        <f>SUM(AA115:AA120)</f>
        <v>0</v>
      </c>
      <c r="AB114" s="199">
        <f t="shared" ref="AB114:AB129" si="113">IF(W114=0,0,AA114/W114-1)</f>
        <v>0</v>
      </c>
      <c r="AC114" s="198">
        <f>SUM(AC115:AC120)</f>
        <v>0</v>
      </c>
      <c r="AD114" s="198">
        <f>SUM(AD115:AD120)</f>
        <v>0</v>
      </c>
      <c r="AE114" s="198">
        <f>SUM(AE115:AE120)</f>
        <v>0</v>
      </c>
      <c r="AF114" s="199">
        <f t="shared" ref="AF114:AF129" si="114">IF(AA114=0,0,AE114/AA114-1)</f>
        <v>0</v>
      </c>
    </row>
    <row r="115" spans="1:32" ht="15" customHeight="1" outlineLevel="2">
      <c r="B115" s="133"/>
      <c r="C115" s="134" t="s">
        <v>1051</v>
      </c>
      <c r="D115" s="95"/>
      <c r="E115" s="95"/>
      <c r="F115" s="95"/>
      <c r="G115" s="95"/>
      <c r="H115" s="200">
        <f t="shared" ref="H115:H120" si="115">SUM(D115:G115)</f>
        <v>0</v>
      </c>
      <c r="I115" s="95"/>
      <c r="J115" s="95"/>
      <c r="K115" s="95"/>
      <c r="L115" s="95"/>
      <c r="M115" s="95"/>
      <c r="N115" s="95"/>
      <c r="O115" s="201">
        <f t="shared" ref="O115:O120" si="116">SUM(I115:N115)</f>
        <v>0</v>
      </c>
      <c r="P115" s="95"/>
      <c r="Q115" s="95"/>
      <c r="R115" s="95"/>
      <c r="S115" s="95"/>
      <c r="T115" s="95"/>
      <c r="U115" s="95"/>
      <c r="V115" s="201">
        <f t="shared" ref="V115:V120" si="117">SUM(P115:U115)</f>
        <v>0</v>
      </c>
      <c r="W115" s="200">
        <f t="shared" ref="W115:W120" si="118">O115+V115</f>
        <v>0</v>
      </c>
      <c r="X115" s="282">
        <f>IF(H115=0,0,W115/H115-1)</f>
        <v>0</v>
      </c>
      <c r="Y115" s="95"/>
      <c r="Z115" s="95"/>
      <c r="AA115" s="198">
        <f t="shared" ref="AA115:AA120" si="119">Y115+Z115</f>
        <v>0</v>
      </c>
      <c r="AB115" s="282">
        <f t="shared" si="113"/>
        <v>0</v>
      </c>
      <c r="AC115" s="95"/>
      <c r="AD115" s="95"/>
      <c r="AE115" s="198">
        <f t="shared" ref="AE115:AE120" si="120">AC115+AD115</f>
        <v>0</v>
      </c>
      <c r="AF115" s="282">
        <f t="shared" si="114"/>
        <v>0</v>
      </c>
    </row>
    <row r="116" spans="1:32" s="132" customFormat="1" ht="15" customHeight="1" outlineLevel="2">
      <c r="A116" s="129"/>
      <c r="B116" s="133"/>
      <c r="C116" s="134" t="s">
        <v>1052</v>
      </c>
      <c r="D116" s="95"/>
      <c r="E116" s="95"/>
      <c r="F116" s="95"/>
      <c r="G116" s="95"/>
      <c r="H116" s="200">
        <f t="shared" si="115"/>
        <v>0</v>
      </c>
      <c r="I116" s="95"/>
      <c r="J116" s="95"/>
      <c r="K116" s="95"/>
      <c r="L116" s="95"/>
      <c r="M116" s="95"/>
      <c r="N116" s="95"/>
      <c r="O116" s="201">
        <f t="shared" si="116"/>
        <v>0</v>
      </c>
      <c r="P116" s="95"/>
      <c r="Q116" s="95"/>
      <c r="R116" s="95"/>
      <c r="S116" s="95"/>
      <c r="T116" s="95"/>
      <c r="U116" s="95"/>
      <c r="V116" s="201">
        <f t="shared" si="117"/>
        <v>0</v>
      </c>
      <c r="W116" s="200">
        <f t="shared" si="118"/>
        <v>0</v>
      </c>
      <c r="X116" s="282">
        <f>IF(H116=0,0,W116/H116-1)</f>
        <v>0</v>
      </c>
      <c r="Y116" s="95"/>
      <c r="Z116" s="95"/>
      <c r="AA116" s="198">
        <f t="shared" si="119"/>
        <v>0</v>
      </c>
      <c r="AB116" s="282">
        <f t="shared" si="113"/>
        <v>0</v>
      </c>
      <c r="AC116" s="95"/>
      <c r="AD116" s="95"/>
      <c r="AE116" s="198">
        <f t="shared" si="120"/>
        <v>0</v>
      </c>
      <c r="AF116" s="282">
        <f t="shared" si="114"/>
        <v>0</v>
      </c>
    </row>
    <row r="117" spans="1:32" ht="15" customHeight="1" outlineLevel="2">
      <c r="B117" s="133"/>
      <c r="C117" s="134" t="s">
        <v>719</v>
      </c>
      <c r="D117" s="95"/>
      <c r="E117" s="95"/>
      <c r="F117" s="95"/>
      <c r="G117" s="95"/>
      <c r="H117" s="200">
        <f t="shared" si="115"/>
        <v>0</v>
      </c>
      <c r="I117" s="95"/>
      <c r="J117" s="95"/>
      <c r="K117" s="95"/>
      <c r="L117" s="95"/>
      <c r="M117" s="95"/>
      <c r="N117" s="95"/>
      <c r="O117" s="201">
        <f t="shared" si="116"/>
        <v>0</v>
      </c>
      <c r="P117" s="95"/>
      <c r="Q117" s="95"/>
      <c r="R117" s="95"/>
      <c r="S117" s="95"/>
      <c r="T117" s="95"/>
      <c r="U117" s="95"/>
      <c r="V117" s="201">
        <f t="shared" si="117"/>
        <v>0</v>
      </c>
      <c r="W117" s="200">
        <f t="shared" si="118"/>
        <v>0</v>
      </c>
      <c r="X117" s="282">
        <f t="shared" ref="X117:X129" si="121">IF(H117=0,0,W117/H117-1)</f>
        <v>0</v>
      </c>
      <c r="Y117" s="95"/>
      <c r="Z117" s="95"/>
      <c r="AA117" s="198">
        <f t="shared" si="119"/>
        <v>0</v>
      </c>
      <c r="AB117" s="282">
        <f t="shared" si="113"/>
        <v>0</v>
      </c>
      <c r="AC117" s="95"/>
      <c r="AD117" s="95"/>
      <c r="AE117" s="198">
        <f t="shared" si="120"/>
        <v>0</v>
      </c>
      <c r="AF117" s="282">
        <f t="shared" si="114"/>
        <v>0</v>
      </c>
    </row>
    <row r="118" spans="1:32" ht="15" customHeight="1" outlineLevel="2">
      <c r="B118" s="133"/>
      <c r="C118" s="247" t="s">
        <v>1053</v>
      </c>
      <c r="D118" s="95"/>
      <c r="E118" s="95"/>
      <c r="F118" s="95"/>
      <c r="G118" s="95"/>
      <c r="H118" s="200">
        <f t="shared" si="115"/>
        <v>0</v>
      </c>
      <c r="I118" s="95"/>
      <c r="J118" s="95"/>
      <c r="K118" s="95"/>
      <c r="L118" s="95"/>
      <c r="M118" s="95"/>
      <c r="N118" s="95"/>
      <c r="O118" s="201">
        <f t="shared" si="116"/>
        <v>0</v>
      </c>
      <c r="P118" s="95"/>
      <c r="Q118" s="95"/>
      <c r="R118" s="95"/>
      <c r="S118" s="95"/>
      <c r="T118" s="95"/>
      <c r="U118" s="95"/>
      <c r="V118" s="201">
        <f t="shared" si="117"/>
        <v>0</v>
      </c>
      <c r="W118" s="200">
        <f t="shared" si="118"/>
        <v>0</v>
      </c>
      <c r="X118" s="282">
        <f t="shared" si="121"/>
        <v>0</v>
      </c>
      <c r="Y118" s="95"/>
      <c r="Z118" s="95"/>
      <c r="AA118" s="198">
        <f t="shared" si="119"/>
        <v>0</v>
      </c>
      <c r="AB118" s="282">
        <f t="shared" si="113"/>
        <v>0</v>
      </c>
      <c r="AC118" s="95"/>
      <c r="AD118" s="95"/>
      <c r="AE118" s="198">
        <f t="shared" si="120"/>
        <v>0</v>
      </c>
      <c r="AF118" s="282">
        <f t="shared" si="114"/>
        <v>0</v>
      </c>
    </row>
    <row r="119" spans="1:32" ht="15" customHeight="1" outlineLevel="2">
      <c r="B119" s="133"/>
      <c r="C119" s="247" t="s">
        <v>1054</v>
      </c>
      <c r="D119" s="95"/>
      <c r="E119" s="95"/>
      <c r="F119" s="95"/>
      <c r="G119" s="95"/>
      <c r="H119" s="200">
        <f t="shared" si="115"/>
        <v>0</v>
      </c>
      <c r="I119" s="95"/>
      <c r="J119" s="95"/>
      <c r="K119" s="95"/>
      <c r="L119" s="95"/>
      <c r="M119" s="95"/>
      <c r="N119" s="95"/>
      <c r="O119" s="201">
        <f t="shared" si="116"/>
        <v>0</v>
      </c>
      <c r="P119" s="95"/>
      <c r="Q119" s="95"/>
      <c r="R119" s="95"/>
      <c r="S119" s="95"/>
      <c r="T119" s="95"/>
      <c r="U119" s="95"/>
      <c r="V119" s="201">
        <f t="shared" si="117"/>
        <v>0</v>
      </c>
      <c r="W119" s="200">
        <f t="shared" si="118"/>
        <v>0</v>
      </c>
      <c r="X119" s="282">
        <f t="shared" si="121"/>
        <v>0</v>
      </c>
      <c r="Y119" s="95"/>
      <c r="Z119" s="95"/>
      <c r="AA119" s="198">
        <f t="shared" si="119"/>
        <v>0</v>
      </c>
      <c r="AB119" s="282">
        <f t="shared" si="113"/>
        <v>0</v>
      </c>
      <c r="AC119" s="95"/>
      <c r="AD119" s="95"/>
      <c r="AE119" s="198">
        <f t="shared" si="120"/>
        <v>0</v>
      </c>
      <c r="AF119" s="282">
        <f t="shared" si="114"/>
        <v>0</v>
      </c>
    </row>
    <row r="120" spans="1:32" s="132" customFormat="1" ht="15" customHeight="1" outlineLevel="2">
      <c r="A120" s="129"/>
      <c r="B120" s="133"/>
      <c r="C120" s="134" t="s">
        <v>683</v>
      </c>
      <c r="D120" s="95"/>
      <c r="E120" s="95"/>
      <c r="F120" s="95"/>
      <c r="G120" s="95"/>
      <c r="H120" s="200">
        <f t="shared" si="115"/>
        <v>0</v>
      </c>
      <c r="I120" s="95"/>
      <c r="J120" s="95"/>
      <c r="K120" s="95"/>
      <c r="L120" s="95"/>
      <c r="M120" s="95"/>
      <c r="N120" s="95"/>
      <c r="O120" s="201">
        <f t="shared" si="116"/>
        <v>0</v>
      </c>
      <c r="P120" s="95"/>
      <c r="Q120" s="95"/>
      <c r="R120" s="95"/>
      <c r="S120" s="95"/>
      <c r="T120" s="95"/>
      <c r="U120" s="95"/>
      <c r="V120" s="201">
        <f t="shared" si="117"/>
        <v>0</v>
      </c>
      <c r="W120" s="200">
        <f t="shared" si="118"/>
        <v>0</v>
      </c>
      <c r="X120" s="282">
        <f t="shared" si="121"/>
        <v>0</v>
      </c>
      <c r="Y120" s="95"/>
      <c r="Z120" s="95"/>
      <c r="AA120" s="198">
        <f t="shared" si="119"/>
        <v>0</v>
      </c>
      <c r="AB120" s="282">
        <f t="shared" si="113"/>
        <v>0</v>
      </c>
      <c r="AC120" s="95"/>
      <c r="AD120" s="95"/>
      <c r="AE120" s="198">
        <f t="shared" si="120"/>
        <v>0</v>
      </c>
      <c r="AF120" s="282">
        <f t="shared" si="114"/>
        <v>0</v>
      </c>
    </row>
    <row r="121" spans="1:32" s="132" customFormat="1" ht="15" customHeight="1" outlineLevel="2">
      <c r="A121" s="129"/>
      <c r="B121" s="130" t="s">
        <v>844</v>
      </c>
      <c r="C121" s="131" t="s">
        <v>708</v>
      </c>
      <c r="D121" s="198">
        <f t="shared" ref="D121:W121" si="122">SUM(D122:D125)</f>
        <v>0</v>
      </c>
      <c r="E121" s="198">
        <f t="shared" si="122"/>
        <v>0</v>
      </c>
      <c r="F121" s="198">
        <f t="shared" si="122"/>
        <v>0</v>
      </c>
      <c r="G121" s="198">
        <f t="shared" si="122"/>
        <v>0</v>
      </c>
      <c r="H121" s="198">
        <f t="shared" si="122"/>
        <v>0</v>
      </c>
      <c r="I121" s="198">
        <f t="shared" si="122"/>
        <v>0</v>
      </c>
      <c r="J121" s="198">
        <f t="shared" si="122"/>
        <v>0</v>
      </c>
      <c r="K121" s="198">
        <f t="shared" si="122"/>
        <v>0</v>
      </c>
      <c r="L121" s="198">
        <f t="shared" si="122"/>
        <v>0</v>
      </c>
      <c r="M121" s="198">
        <f t="shared" si="122"/>
        <v>0</v>
      </c>
      <c r="N121" s="198">
        <f t="shared" si="122"/>
        <v>0</v>
      </c>
      <c r="O121" s="198">
        <f t="shared" si="122"/>
        <v>0</v>
      </c>
      <c r="P121" s="198">
        <f t="shared" si="122"/>
        <v>0</v>
      </c>
      <c r="Q121" s="198">
        <f t="shared" si="122"/>
        <v>0</v>
      </c>
      <c r="R121" s="198">
        <f t="shared" si="122"/>
        <v>0</v>
      </c>
      <c r="S121" s="198">
        <f t="shared" si="122"/>
        <v>0</v>
      </c>
      <c r="T121" s="198">
        <f t="shared" si="122"/>
        <v>0</v>
      </c>
      <c r="U121" s="198">
        <f t="shared" si="122"/>
        <v>0</v>
      </c>
      <c r="V121" s="198">
        <f t="shared" si="122"/>
        <v>0</v>
      </c>
      <c r="W121" s="198">
        <f t="shared" si="122"/>
        <v>0</v>
      </c>
      <c r="X121" s="199">
        <f t="shared" si="121"/>
        <v>0</v>
      </c>
      <c r="Y121" s="198">
        <f>SUM(Y122:Y125)</f>
        <v>0</v>
      </c>
      <c r="Z121" s="198">
        <f>SUM(Z122:Z125)</f>
        <v>0</v>
      </c>
      <c r="AA121" s="198">
        <f>SUM(AA122:AA125)</f>
        <v>0</v>
      </c>
      <c r="AB121" s="199">
        <f t="shared" si="113"/>
        <v>0</v>
      </c>
      <c r="AC121" s="198">
        <f>SUM(AC122:AC125)</f>
        <v>0</v>
      </c>
      <c r="AD121" s="198">
        <f>SUM(AD122:AD125)</f>
        <v>0</v>
      </c>
      <c r="AE121" s="198">
        <f>SUM(AE122:AE125)</f>
        <v>0</v>
      </c>
      <c r="AF121" s="199">
        <f t="shared" si="114"/>
        <v>0</v>
      </c>
    </row>
    <row r="122" spans="1:32" s="132" customFormat="1" ht="15" customHeight="1" outlineLevel="2">
      <c r="A122" s="129"/>
      <c r="B122" s="130"/>
      <c r="C122" s="134" t="s">
        <v>733</v>
      </c>
      <c r="D122" s="95"/>
      <c r="E122" s="95"/>
      <c r="F122" s="95"/>
      <c r="G122" s="95"/>
      <c r="H122" s="200">
        <f t="shared" ref="H122:H128" si="123">SUM(D122:G122)</f>
        <v>0</v>
      </c>
      <c r="I122" s="95"/>
      <c r="J122" s="95"/>
      <c r="K122" s="95"/>
      <c r="L122" s="95"/>
      <c r="M122" s="95"/>
      <c r="N122" s="95"/>
      <c r="O122" s="201">
        <f t="shared" ref="O122:O128" si="124">SUM(I122:N122)</f>
        <v>0</v>
      </c>
      <c r="P122" s="95"/>
      <c r="Q122" s="95"/>
      <c r="R122" s="95"/>
      <c r="S122" s="95"/>
      <c r="T122" s="95"/>
      <c r="U122" s="95"/>
      <c r="V122" s="201">
        <f t="shared" ref="V122:V128" si="125">SUM(P122:U122)</f>
        <v>0</v>
      </c>
      <c r="W122" s="200">
        <f t="shared" ref="W122:W128" si="126">O122+V122</f>
        <v>0</v>
      </c>
      <c r="X122" s="282">
        <f t="shared" si="121"/>
        <v>0</v>
      </c>
      <c r="Y122" s="95"/>
      <c r="Z122" s="95"/>
      <c r="AA122" s="198">
        <f t="shared" ref="AA122:AA128" si="127">Y122+Z122</f>
        <v>0</v>
      </c>
      <c r="AB122" s="282">
        <f t="shared" si="113"/>
        <v>0</v>
      </c>
      <c r="AC122" s="95"/>
      <c r="AD122" s="95"/>
      <c r="AE122" s="198">
        <f t="shared" ref="AE122:AE128" si="128">AC122+AD122</f>
        <v>0</v>
      </c>
      <c r="AF122" s="282">
        <f t="shared" si="114"/>
        <v>0</v>
      </c>
    </row>
    <row r="123" spans="1:32" s="132" customFormat="1" ht="15" customHeight="1" outlineLevel="2">
      <c r="A123" s="129"/>
      <c r="B123" s="130"/>
      <c r="C123" s="247" t="s">
        <v>1055</v>
      </c>
      <c r="D123" s="95"/>
      <c r="E123" s="95"/>
      <c r="F123" s="95"/>
      <c r="G123" s="95"/>
      <c r="H123" s="200">
        <f t="shared" si="123"/>
        <v>0</v>
      </c>
      <c r="I123" s="95"/>
      <c r="J123" s="95"/>
      <c r="K123" s="95"/>
      <c r="L123" s="95"/>
      <c r="M123" s="95"/>
      <c r="N123" s="95"/>
      <c r="O123" s="201">
        <f t="shared" si="124"/>
        <v>0</v>
      </c>
      <c r="P123" s="95"/>
      <c r="Q123" s="95"/>
      <c r="R123" s="95"/>
      <c r="S123" s="95"/>
      <c r="T123" s="95"/>
      <c r="U123" s="95"/>
      <c r="V123" s="201">
        <f t="shared" si="125"/>
        <v>0</v>
      </c>
      <c r="W123" s="200">
        <f t="shared" si="126"/>
        <v>0</v>
      </c>
      <c r="X123" s="282">
        <f t="shared" si="121"/>
        <v>0</v>
      </c>
      <c r="Y123" s="95"/>
      <c r="Z123" s="95"/>
      <c r="AA123" s="198">
        <f t="shared" si="127"/>
        <v>0</v>
      </c>
      <c r="AB123" s="282">
        <f t="shared" si="113"/>
        <v>0</v>
      </c>
      <c r="AC123" s="95"/>
      <c r="AD123" s="95"/>
      <c r="AE123" s="198">
        <f t="shared" si="128"/>
        <v>0</v>
      </c>
      <c r="AF123" s="282">
        <f t="shared" si="114"/>
        <v>0</v>
      </c>
    </row>
    <row r="124" spans="1:32" s="132" customFormat="1" ht="15" customHeight="1" outlineLevel="2">
      <c r="A124" s="129"/>
      <c r="B124" s="130"/>
      <c r="C124" s="247" t="s">
        <v>1054</v>
      </c>
      <c r="D124" s="95"/>
      <c r="E124" s="95"/>
      <c r="F124" s="95"/>
      <c r="G124" s="95"/>
      <c r="H124" s="200">
        <f t="shared" si="123"/>
        <v>0</v>
      </c>
      <c r="I124" s="95"/>
      <c r="J124" s="95"/>
      <c r="K124" s="95"/>
      <c r="L124" s="95"/>
      <c r="M124" s="95"/>
      <c r="N124" s="95"/>
      <c r="O124" s="201">
        <f t="shared" si="124"/>
        <v>0</v>
      </c>
      <c r="P124" s="95"/>
      <c r="Q124" s="95"/>
      <c r="R124" s="95"/>
      <c r="S124" s="95"/>
      <c r="T124" s="95"/>
      <c r="U124" s="95"/>
      <c r="V124" s="201">
        <f t="shared" si="125"/>
        <v>0</v>
      </c>
      <c r="W124" s="200">
        <f t="shared" si="126"/>
        <v>0</v>
      </c>
      <c r="X124" s="282">
        <f t="shared" si="121"/>
        <v>0</v>
      </c>
      <c r="Y124" s="95"/>
      <c r="Z124" s="95"/>
      <c r="AA124" s="198">
        <f t="shared" si="127"/>
        <v>0</v>
      </c>
      <c r="AB124" s="282">
        <f t="shared" si="113"/>
        <v>0</v>
      </c>
      <c r="AC124" s="95"/>
      <c r="AD124" s="95"/>
      <c r="AE124" s="198">
        <f t="shared" si="128"/>
        <v>0</v>
      </c>
      <c r="AF124" s="282">
        <f t="shared" si="114"/>
        <v>0</v>
      </c>
    </row>
    <row r="125" spans="1:32" s="132" customFormat="1" ht="15" customHeight="1" outlineLevel="2">
      <c r="A125" s="129"/>
      <c r="B125" s="130"/>
      <c r="C125" s="134" t="s">
        <v>683</v>
      </c>
      <c r="D125" s="95"/>
      <c r="E125" s="95"/>
      <c r="F125" s="95"/>
      <c r="G125" s="95"/>
      <c r="H125" s="200">
        <f t="shared" si="123"/>
        <v>0</v>
      </c>
      <c r="I125" s="95"/>
      <c r="J125" s="95"/>
      <c r="K125" s="95"/>
      <c r="L125" s="95"/>
      <c r="M125" s="95"/>
      <c r="N125" s="95"/>
      <c r="O125" s="201">
        <f t="shared" si="124"/>
        <v>0</v>
      </c>
      <c r="P125" s="95"/>
      <c r="Q125" s="95"/>
      <c r="R125" s="95"/>
      <c r="S125" s="95"/>
      <c r="T125" s="95"/>
      <c r="U125" s="95"/>
      <c r="V125" s="201">
        <f t="shared" si="125"/>
        <v>0</v>
      </c>
      <c r="W125" s="200">
        <f t="shared" si="126"/>
        <v>0</v>
      </c>
      <c r="X125" s="282">
        <f t="shared" si="121"/>
        <v>0</v>
      </c>
      <c r="Y125" s="95"/>
      <c r="Z125" s="95"/>
      <c r="AA125" s="198">
        <f t="shared" si="127"/>
        <v>0</v>
      </c>
      <c r="AB125" s="282">
        <f t="shared" si="113"/>
        <v>0</v>
      </c>
      <c r="AC125" s="95"/>
      <c r="AD125" s="95"/>
      <c r="AE125" s="198">
        <f t="shared" si="128"/>
        <v>0</v>
      </c>
      <c r="AF125" s="282">
        <f t="shared" si="114"/>
        <v>0</v>
      </c>
    </row>
    <row r="126" spans="1:32" ht="15" customHeight="1" outlineLevel="2">
      <c r="B126" s="130" t="s">
        <v>845</v>
      </c>
      <c r="C126" s="131" t="s">
        <v>710</v>
      </c>
      <c r="D126" s="95"/>
      <c r="E126" s="95"/>
      <c r="F126" s="95"/>
      <c r="G126" s="95"/>
      <c r="H126" s="200">
        <f t="shared" si="123"/>
        <v>0</v>
      </c>
      <c r="I126" s="95"/>
      <c r="J126" s="95"/>
      <c r="K126" s="95"/>
      <c r="L126" s="95"/>
      <c r="M126" s="95"/>
      <c r="N126" s="95"/>
      <c r="O126" s="201">
        <f t="shared" si="124"/>
        <v>0</v>
      </c>
      <c r="P126" s="95"/>
      <c r="Q126" s="95"/>
      <c r="R126" s="95"/>
      <c r="S126" s="95"/>
      <c r="T126" s="95"/>
      <c r="U126" s="95"/>
      <c r="V126" s="201">
        <f t="shared" si="125"/>
        <v>0</v>
      </c>
      <c r="W126" s="200">
        <f t="shared" si="126"/>
        <v>0</v>
      </c>
      <c r="X126" s="282">
        <f t="shared" si="121"/>
        <v>0</v>
      </c>
      <c r="Y126" s="95"/>
      <c r="Z126" s="95"/>
      <c r="AA126" s="198">
        <f t="shared" si="127"/>
        <v>0</v>
      </c>
      <c r="AB126" s="282">
        <f t="shared" si="113"/>
        <v>0</v>
      </c>
      <c r="AC126" s="95"/>
      <c r="AD126" s="95"/>
      <c r="AE126" s="198">
        <f t="shared" si="128"/>
        <v>0</v>
      </c>
      <c r="AF126" s="282">
        <f t="shared" si="114"/>
        <v>0</v>
      </c>
    </row>
    <row r="127" spans="1:32" ht="15" customHeight="1" outlineLevel="2">
      <c r="B127" s="130" t="s">
        <v>846</v>
      </c>
      <c r="C127" s="131" t="s">
        <v>720</v>
      </c>
      <c r="D127" s="95"/>
      <c r="E127" s="95"/>
      <c r="F127" s="95"/>
      <c r="G127" s="95"/>
      <c r="H127" s="200">
        <f t="shared" si="123"/>
        <v>0</v>
      </c>
      <c r="I127" s="95"/>
      <c r="J127" s="95"/>
      <c r="K127" s="95"/>
      <c r="L127" s="95"/>
      <c r="M127" s="95"/>
      <c r="N127" s="95"/>
      <c r="O127" s="201">
        <f t="shared" si="124"/>
        <v>0</v>
      </c>
      <c r="P127" s="95"/>
      <c r="Q127" s="95"/>
      <c r="R127" s="95"/>
      <c r="S127" s="95"/>
      <c r="T127" s="95"/>
      <c r="U127" s="95"/>
      <c r="V127" s="201">
        <f t="shared" si="125"/>
        <v>0</v>
      </c>
      <c r="W127" s="200">
        <f t="shared" si="126"/>
        <v>0</v>
      </c>
      <c r="X127" s="282">
        <f t="shared" si="121"/>
        <v>0</v>
      </c>
      <c r="Y127" s="95"/>
      <c r="Z127" s="95"/>
      <c r="AA127" s="198">
        <f t="shared" si="127"/>
        <v>0</v>
      </c>
      <c r="AB127" s="282">
        <f t="shared" si="113"/>
        <v>0</v>
      </c>
      <c r="AC127" s="95"/>
      <c r="AD127" s="95"/>
      <c r="AE127" s="198">
        <f t="shared" si="128"/>
        <v>0</v>
      </c>
      <c r="AF127" s="282">
        <f t="shared" si="114"/>
        <v>0</v>
      </c>
    </row>
    <row r="128" spans="1:32" ht="15" customHeight="1" outlineLevel="2">
      <c r="B128" s="130" t="s">
        <v>682</v>
      </c>
      <c r="C128" s="131" t="s">
        <v>721</v>
      </c>
      <c r="D128" s="95"/>
      <c r="E128" s="95"/>
      <c r="F128" s="95"/>
      <c r="G128" s="95"/>
      <c r="H128" s="200">
        <f t="shared" si="123"/>
        <v>0</v>
      </c>
      <c r="I128" s="95"/>
      <c r="J128" s="95"/>
      <c r="K128" s="95"/>
      <c r="L128" s="95"/>
      <c r="M128" s="95"/>
      <c r="N128" s="95"/>
      <c r="O128" s="201">
        <f t="shared" si="124"/>
        <v>0</v>
      </c>
      <c r="P128" s="95"/>
      <c r="Q128" s="95"/>
      <c r="R128" s="95"/>
      <c r="S128" s="95"/>
      <c r="T128" s="95"/>
      <c r="U128" s="95"/>
      <c r="V128" s="201">
        <f t="shared" si="125"/>
        <v>0</v>
      </c>
      <c r="W128" s="200">
        <f t="shared" si="126"/>
        <v>0</v>
      </c>
      <c r="X128" s="282">
        <f t="shared" si="121"/>
        <v>0</v>
      </c>
      <c r="Y128" s="95"/>
      <c r="Z128" s="95"/>
      <c r="AA128" s="198">
        <f t="shared" si="127"/>
        <v>0</v>
      </c>
      <c r="AB128" s="282">
        <f t="shared" si="113"/>
        <v>0</v>
      </c>
      <c r="AC128" s="95"/>
      <c r="AD128" s="95"/>
      <c r="AE128" s="198">
        <f t="shared" si="128"/>
        <v>0</v>
      </c>
      <c r="AF128" s="282">
        <f t="shared" si="114"/>
        <v>0</v>
      </c>
    </row>
    <row r="129" spans="2:32" ht="15" customHeight="1" outlineLevel="2">
      <c r="B129" s="130" t="s">
        <v>707</v>
      </c>
      <c r="C129" s="131"/>
      <c r="D129" s="198">
        <f t="shared" ref="D129:W129" si="129">D114+D121+D126+D127+D128</f>
        <v>0</v>
      </c>
      <c r="E129" s="198">
        <f t="shared" si="129"/>
        <v>0</v>
      </c>
      <c r="F129" s="198">
        <f t="shared" si="129"/>
        <v>0</v>
      </c>
      <c r="G129" s="198">
        <f t="shared" si="129"/>
        <v>0</v>
      </c>
      <c r="H129" s="198">
        <f t="shared" si="129"/>
        <v>0</v>
      </c>
      <c r="I129" s="198">
        <f t="shared" si="129"/>
        <v>0</v>
      </c>
      <c r="J129" s="198">
        <f t="shared" si="129"/>
        <v>0</v>
      </c>
      <c r="K129" s="198">
        <f t="shared" si="129"/>
        <v>0</v>
      </c>
      <c r="L129" s="198">
        <f t="shared" si="129"/>
        <v>0</v>
      </c>
      <c r="M129" s="198">
        <f t="shared" si="129"/>
        <v>0</v>
      </c>
      <c r="N129" s="198">
        <f t="shared" si="129"/>
        <v>0</v>
      </c>
      <c r="O129" s="198">
        <f t="shared" si="129"/>
        <v>0</v>
      </c>
      <c r="P129" s="198">
        <f t="shared" si="129"/>
        <v>0</v>
      </c>
      <c r="Q129" s="198">
        <f t="shared" si="129"/>
        <v>0</v>
      </c>
      <c r="R129" s="198">
        <f t="shared" si="129"/>
        <v>0</v>
      </c>
      <c r="S129" s="198">
        <f t="shared" si="129"/>
        <v>0</v>
      </c>
      <c r="T129" s="198">
        <f t="shared" si="129"/>
        <v>0</v>
      </c>
      <c r="U129" s="198">
        <f t="shared" si="129"/>
        <v>0</v>
      </c>
      <c r="V129" s="198">
        <f t="shared" si="129"/>
        <v>0</v>
      </c>
      <c r="W129" s="198">
        <f t="shared" si="129"/>
        <v>0</v>
      </c>
      <c r="X129" s="199">
        <f t="shared" si="121"/>
        <v>0</v>
      </c>
      <c r="Y129" s="198">
        <f>Y114+Y121+Y126+Y127+Y128</f>
        <v>0</v>
      </c>
      <c r="Z129" s="198">
        <f>Z114+Z121+Z126+Z127+Z128</f>
        <v>0</v>
      </c>
      <c r="AA129" s="198">
        <f>AA114+AA121+AA126+AA127+AA128</f>
        <v>0</v>
      </c>
      <c r="AB129" s="199">
        <f t="shared" si="113"/>
        <v>0</v>
      </c>
      <c r="AC129" s="198">
        <f>AC114+AC121+AC126+AC127+AC128</f>
        <v>0</v>
      </c>
      <c r="AD129" s="198">
        <f>AD114+AD121+AD126+AD127+AD128</f>
        <v>0</v>
      </c>
      <c r="AE129" s="198">
        <f>AE114+AE121+AE126+AE127+AE128</f>
        <v>0</v>
      </c>
      <c r="AF129" s="199">
        <f t="shared" si="114"/>
        <v>0</v>
      </c>
    </row>
    <row r="130" spans="2:32" s="398" customFormat="1" ht="15" customHeight="1" outlineLevel="1">
      <c r="B130" s="399"/>
      <c r="C130" s="399"/>
      <c r="D130" s="40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c r="AA130" s="402"/>
      <c r="AB130" s="402"/>
      <c r="AC130" s="402"/>
      <c r="AD130" s="402"/>
      <c r="AE130" s="402"/>
      <c r="AF130" s="402"/>
    </row>
    <row r="131" spans="2:32" ht="15" customHeight="1" outlineLevel="1"/>
    <row r="132" spans="2:32" s="136" customFormat="1" ht="15" customHeight="1" outlineLevel="1">
      <c r="B132" s="250" t="s">
        <v>725</v>
      </c>
      <c r="C132" s="123"/>
      <c r="D132" s="120"/>
      <c r="E132" s="120"/>
      <c r="F132" s="120"/>
      <c r="G132" s="120"/>
      <c r="H132" s="132"/>
      <c r="I132" s="120"/>
      <c r="J132" s="120"/>
      <c r="K132" s="120"/>
      <c r="L132" s="120"/>
      <c r="M132" s="120"/>
      <c r="N132" s="120"/>
      <c r="O132" s="120"/>
      <c r="P132" s="120"/>
      <c r="Q132" s="120"/>
      <c r="R132" s="120"/>
      <c r="S132" s="120"/>
      <c r="T132" s="120"/>
      <c r="U132" s="120"/>
      <c r="V132" s="120"/>
      <c r="W132" s="132"/>
      <c r="X132" s="154"/>
      <c r="Y132" s="154"/>
      <c r="Z132" s="154"/>
      <c r="AA132" s="132"/>
      <c r="AB132" s="154"/>
      <c r="AC132" s="154"/>
      <c r="AD132" s="154"/>
      <c r="AE132" s="132"/>
      <c r="AF132" s="154"/>
    </row>
    <row r="133" spans="2:32" s="136" customFormat="1" ht="15" customHeight="1" outlineLevel="2">
      <c r="B133" s="784" t="s">
        <v>730</v>
      </c>
      <c r="C133" s="785"/>
      <c r="D133" s="769" t="s">
        <v>1466</v>
      </c>
      <c r="E133" s="770"/>
      <c r="F133" s="770"/>
      <c r="G133" s="771"/>
      <c r="H133" s="540" t="s">
        <v>1466</v>
      </c>
      <c r="I133" s="772" t="s">
        <v>1458</v>
      </c>
      <c r="J133" s="773"/>
      <c r="K133" s="773"/>
      <c r="L133" s="773"/>
      <c r="M133" s="773"/>
      <c r="N133" s="773"/>
      <c r="O133" s="774"/>
      <c r="P133" s="772" t="s">
        <v>1458</v>
      </c>
      <c r="Q133" s="773"/>
      <c r="R133" s="773"/>
      <c r="S133" s="773"/>
      <c r="T133" s="773"/>
      <c r="U133" s="773"/>
      <c r="V133" s="774"/>
      <c r="W133" s="493" t="s">
        <v>1458</v>
      </c>
      <c r="X133" s="104" t="s">
        <v>1480</v>
      </c>
      <c r="Y133" s="493" t="s">
        <v>1457</v>
      </c>
      <c r="Z133" s="493" t="s">
        <v>1457</v>
      </c>
      <c r="AA133" s="493" t="s">
        <v>1457</v>
      </c>
      <c r="AB133" s="104" t="s">
        <v>1478</v>
      </c>
      <c r="AC133" s="493" t="s">
        <v>1456</v>
      </c>
      <c r="AD133" s="493" t="s">
        <v>1456</v>
      </c>
      <c r="AE133" s="493" t="s">
        <v>1456</v>
      </c>
      <c r="AF133" s="104" t="s">
        <v>1476</v>
      </c>
    </row>
    <row r="134" spans="2:32" s="136" customFormat="1" ht="15" customHeight="1" outlineLevel="2">
      <c r="B134" s="793"/>
      <c r="C134" s="794"/>
      <c r="D134" s="100" t="s">
        <v>1420</v>
      </c>
      <c r="E134" s="101" t="s">
        <v>1421</v>
      </c>
      <c r="F134" s="101" t="s">
        <v>646</v>
      </c>
      <c r="G134" s="101" t="s">
        <v>647</v>
      </c>
      <c r="H134" s="102" t="s">
        <v>1422</v>
      </c>
      <c r="I134" s="101" t="s">
        <v>1423</v>
      </c>
      <c r="J134" s="101" t="s">
        <v>650</v>
      </c>
      <c r="K134" s="101" t="s">
        <v>651</v>
      </c>
      <c r="L134" s="101" t="s">
        <v>652</v>
      </c>
      <c r="M134" s="101" t="s">
        <v>653</v>
      </c>
      <c r="N134" s="101" t="s">
        <v>654</v>
      </c>
      <c r="O134" s="101" t="s">
        <v>1424</v>
      </c>
      <c r="P134" s="101" t="s">
        <v>1425</v>
      </c>
      <c r="Q134" s="101" t="s">
        <v>656</v>
      </c>
      <c r="R134" s="101" t="s">
        <v>657</v>
      </c>
      <c r="S134" s="101" t="s">
        <v>658</v>
      </c>
      <c r="T134" s="101" t="s">
        <v>646</v>
      </c>
      <c r="U134" s="101" t="s">
        <v>647</v>
      </c>
      <c r="V134" s="103" t="s">
        <v>1426</v>
      </c>
      <c r="W134" s="103" t="s">
        <v>1422</v>
      </c>
      <c r="X134" s="104" t="s">
        <v>608</v>
      </c>
      <c r="Y134" s="103" t="s">
        <v>1424</v>
      </c>
      <c r="Z134" s="103" t="s">
        <v>661</v>
      </c>
      <c r="AA134" s="103" t="s">
        <v>1422</v>
      </c>
      <c r="AB134" s="104" t="s">
        <v>608</v>
      </c>
      <c r="AC134" s="103" t="s">
        <v>1424</v>
      </c>
      <c r="AD134" s="103" t="s">
        <v>661</v>
      </c>
      <c r="AE134" s="103" t="s">
        <v>1422</v>
      </c>
      <c r="AF134" s="104" t="s">
        <v>608</v>
      </c>
    </row>
    <row r="135" spans="2:32" s="144" customFormat="1" ht="15" customHeight="1" outlineLevel="2">
      <c r="B135" s="256" t="s">
        <v>726</v>
      </c>
      <c r="C135" s="145"/>
      <c r="D135" s="255">
        <f>D138+D141+D144</f>
        <v>0</v>
      </c>
      <c r="E135" s="255">
        <f>E138+E141+E144</f>
        <v>0</v>
      </c>
      <c r="F135" s="255">
        <f>F138+F141+F144</f>
        <v>0</v>
      </c>
      <c r="G135" s="255">
        <f>G138+G141+G144</f>
        <v>0</v>
      </c>
      <c r="H135" s="261">
        <f>SUM(D135:G135)</f>
        <v>0</v>
      </c>
      <c r="I135" s="255">
        <f t="shared" ref="I135:N135" si="130">I138+I141+I144</f>
        <v>0</v>
      </c>
      <c r="J135" s="255">
        <f t="shared" si="130"/>
        <v>0</v>
      </c>
      <c r="K135" s="255">
        <f t="shared" si="130"/>
        <v>0</v>
      </c>
      <c r="L135" s="255">
        <f t="shared" si="130"/>
        <v>0</v>
      </c>
      <c r="M135" s="255">
        <f t="shared" si="130"/>
        <v>0</v>
      </c>
      <c r="N135" s="255">
        <f t="shared" si="130"/>
        <v>0</v>
      </c>
      <c r="O135" s="261">
        <f>SUM(I135:N135)</f>
        <v>0</v>
      </c>
      <c r="P135" s="255">
        <f t="shared" ref="P135:U135" si="131">P138+P141+P144</f>
        <v>0</v>
      </c>
      <c r="Q135" s="255">
        <f t="shared" si="131"/>
        <v>0</v>
      </c>
      <c r="R135" s="255">
        <f t="shared" si="131"/>
        <v>0</v>
      </c>
      <c r="S135" s="255">
        <f t="shared" si="131"/>
        <v>0</v>
      </c>
      <c r="T135" s="255">
        <f t="shared" si="131"/>
        <v>0</v>
      </c>
      <c r="U135" s="255">
        <f t="shared" si="131"/>
        <v>0</v>
      </c>
      <c r="V135" s="261">
        <f>SUM(P135:U135)</f>
        <v>0</v>
      </c>
      <c r="W135" s="261">
        <f>V135+O135</f>
        <v>0</v>
      </c>
      <c r="X135" s="199">
        <f>IF(H135=0,0,W135/H135-1)</f>
        <v>0</v>
      </c>
      <c r="Y135" s="255">
        <f>Y138+Y141+Y144</f>
        <v>0</v>
      </c>
      <c r="Z135" s="255">
        <f>Z138+Z141+Z144</f>
        <v>0</v>
      </c>
      <c r="AA135" s="255">
        <f>AA138+AA141+AA144</f>
        <v>0</v>
      </c>
      <c r="AB135" s="199">
        <f>IF(W135=0,0,AA135/W135-1)</f>
        <v>0</v>
      </c>
      <c r="AC135" s="255">
        <f>AC138+AC141+AC144</f>
        <v>0</v>
      </c>
      <c r="AD135" s="255">
        <f>AD138+AD141+AD144</f>
        <v>0</v>
      </c>
      <c r="AE135" s="255">
        <f>AE138+AE141+AE144</f>
        <v>0</v>
      </c>
      <c r="AF135" s="199">
        <f>IF(AA135=0,0,AE135/AA135-1)</f>
        <v>0</v>
      </c>
    </row>
    <row r="136" spans="2:32" s="257" customFormat="1" ht="15" customHeight="1" outlineLevel="2">
      <c r="B136" s="133"/>
      <c r="C136" s="251" t="s">
        <v>847</v>
      </c>
      <c r="D136" s="258"/>
      <c r="E136" s="258"/>
      <c r="F136" s="258"/>
      <c r="G136" s="258"/>
      <c r="H136" s="261" t="s">
        <v>687</v>
      </c>
      <c r="I136" s="258"/>
      <c r="J136" s="258"/>
      <c r="K136" s="258"/>
      <c r="L136" s="258"/>
      <c r="M136" s="258"/>
      <c r="N136" s="258"/>
      <c r="O136" s="261" t="s">
        <v>687</v>
      </c>
      <c r="P136" s="258"/>
      <c r="Q136" s="258"/>
      <c r="R136" s="258"/>
      <c r="S136" s="258"/>
      <c r="T136" s="258"/>
      <c r="U136" s="258"/>
      <c r="V136" s="261" t="s">
        <v>687</v>
      </c>
      <c r="W136" s="261" t="s">
        <v>687</v>
      </c>
      <c r="X136" s="199" t="s">
        <v>687</v>
      </c>
      <c r="Y136" s="259"/>
      <c r="Z136" s="259"/>
      <c r="AA136" s="255">
        <f>Y136+Z136</f>
        <v>0</v>
      </c>
      <c r="AB136" s="199" t="s">
        <v>687</v>
      </c>
      <c r="AC136" s="259"/>
      <c r="AD136" s="259"/>
      <c r="AE136" s="255">
        <f>AC136+AD136</f>
        <v>0</v>
      </c>
      <c r="AF136" s="199" t="s">
        <v>687</v>
      </c>
    </row>
    <row r="137" spans="2:32" s="257" customFormat="1" ht="15" customHeight="1" outlineLevel="2">
      <c r="B137" s="133"/>
      <c r="C137" s="251" t="s">
        <v>724</v>
      </c>
      <c r="D137" s="258"/>
      <c r="E137" s="258"/>
      <c r="F137" s="258"/>
      <c r="G137" s="258"/>
      <c r="H137" s="261" t="s">
        <v>687</v>
      </c>
      <c r="I137" s="258"/>
      <c r="J137" s="258"/>
      <c r="K137" s="258"/>
      <c r="L137" s="258"/>
      <c r="M137" s="258"/>
      <c r="N137" s="258"/>
      <c r="O137" s="261" t="s">
        <v>687</v>
      </c>
      <c r="P137" s="258"/>
      <c r="Q137" s="258"/>
      <c r="R137" s="258"/>
      <c r="S137" s="258"/>
      <c r="T137" s="258"/>
      <c r="U137" s="258"/>
      <c r="V137" s="261" t="s">
        <v>687</v>
      </c>
      <c r="W137" s="261" t="s">
        <v>687</v>
      </c>
      <c r="X137" s="199" t="s">
        <v>687</v>
      </c>
      <c r="Y137" s="259"/>
      <c r="Z137" s="259"/>
      <c r="AA137" s="255">
        <f t="shared" ref="AA137:AA147" si="132">Y137+Z137</f>
        <v>0</v>
      </c>
      <c r="AB137" s="199" t="s">
        <v>687</v>
      </c>
      <c r="AC137" s="259"/>
      <c r="AD137" s="259"/>
      <c r="AE137" s="255">
        <f t="shared" ref="AE137:AE147" si="133">AC137+AD137</f>
        <v>0</v>
      </c>
      <c r="AF137" s="199" t="s">
        <v>687</v>
      </c>
    </row>
    <row r="138" spans="2:32" s="144" customFormat="1" ht="15" customHeight="1" outlineLevel="2">
      <c r="B138" s="254"/>
      <c r="C138" s="252" t="s">
        <v>723</v>
      </c>
      <c r="D138" s="218"/>
      <c r="E138" s="218"/>
      <c r="F138" s="218"/>
      <c r="G138" s="218"/>
      <c r="H138" s="261">
        <f>SUM(D138:G138)</f>
        <v>0</v>
      </c>
      <c r="I138" s="218"/>
      <c r="J138" s="218"/>
      <c r="K138" s="218"/>
      <c r="L138" s="218"/>
      <c r="M138" s="218"/>
      <c r="N138" s="218"/>
      <c r="O138" s="261">
        <f>SUM(I138:N138)</f>
        <v>0</v>
      </c>
      <c r="P138" s="218"/>
      <c r="Q138" s="218"/>
      <c r="R138" s="218"/>
      <c r="S138" s="218"/>
      <c r="T138" s="218"/>
      <c r="U138" s="218"/>
      <c r="V138" s="261">
        <f>SUM(P138:U138)</f>
        <v>0</v>
      </c>
      <c r="W138" s="261">
        <f>V138+O138</f>
        <v>0</v>
      </c>
      <c r="X138" s="199">
        <f>IF(H138=0,0,W138/H138-1)</f>
        <v>0</v>
      </c>
      <c r="Y138" s="218"/>
      <c r="Z138" s="218"/>
      <c r="AA138" s="255">
        <f t="shared" si="132"/>
        <v>0</v>
      </c>
      <c r="AB138" s="199">
        <f>IF(W138=0,0,AA138/W138-1)</f>
        <v>0</v>
      </c>
      <c r="AC138" s="218"/>
      <c r="AD138" s="218"/>
      <c r="AE138" s="255">
        <f t="shared" si="133"/>
        <v>0</v>
      </c>
      <c r="AF138" s="199">
        <f>IF(AA138=0,0,AE138/AA138-1)</f>
        <v>0</v>
      </c>
    </row>
    <row r="139" spans="2:32" s="257" customFormat="1" ht="15" customHeight="1" outlineLevel="2">
      <c r="B139" s="133"/>
      <c r="C139" s="251" t="s">
        <v>847</v>
      </c>
      <c r="D139" s="258"/>
      <c r="E139" s="258"/>
      <c r="F139" s="258"/>
      <c r="G139" s="258"/>
      <c r="H139" s="261" t="s">
        <v>687</v>
      </c>
      <c r="I139" s="258"/>
      <c r="J139" s="258"/>
      <c r="K139" s="258"/>
      <c r="L139" s="258"/>
      <c r="M139" s="258"/>
      <c r="N139" s="258"/>
      <c r="O139" s="261" t="s">
        <v>687</v>
      </c>
      <c r="P139" s="258"/>
      <c r="Q139" s="258"/>
      <c r="R139" s="258"/>
      <c r="S139" s="258"/>
      <c r="T139" s="258"/>
      <c r="U139" s="258"/>
      <c r="V139" s="261" t="s">
        <v>687</v>
      </c>
      <c r="W139" s="261" t="s">
        <v>687</v>
      </c>
      <c r="X139" s="199" t="s">
        <v>687</v>
      </c>
      <c r="Y139" s="259"/>
      <c r="Z139" s="259"/>
      <c r="AA139" s="255">
        <f t="shared" si="132"/>
        <v>0</v>
      </c>
      <c r="AB139" s="199" t="s">
        <v>687</v>
      </c>
      <c r="AC139" s="259"/>
      <c r="AD139" s="259"/>
      <c r="AE139" s="255">
        <f t="shared" si="133"/>
        <v>0</v>
      </c>
      <c r="AF139" s="199" t="s">
        <v>687</v>
      </c>
    </row>
    <row r="140" spans="2:32" s="257" customFormat="1" ht="15" customHeight="1" outlineLevel="2">
      <c r="B140" s="133"/>
      <c r="C140" s="251" t="s">
        <v>724</v>
      </c>
      <c r="D140" s="258"/>
      <c r="E140" s="258"/>
      <c r="F140" s="258"/>
      <c r="G140" s="258"/>
      <c r="H140" s="261" t="s">
        <v>687</v>
      </c>
      <c r="I140" s="258"/>
      <c r="J140" s="258"/>
      <c r="K140" s="258"/>
      <c r="L140" s="258"/>
      <c r="M140" s="258"/>
      <c r="N140" s="258"/>
      <c r="O140" s="261" t="s">
        <v>687</v>
      </c>
      <c r="P140" s="258"/>
      <c r="Q140" s="258"/>
      <c r="R140" s="258"/>
      <c r="S140" s="258"/>
      <c r="T140" s="258"/>
      <c r="U140" s="258"/>
      <c r="V140" s="261" t="s">
        <v>687</v>
      </c>
      <c r="W140" s="261" t="s">
        <v>687</v>
      </c>
      <c r="X140" s="199" t="s">
        <v>687</v>
      </c>
      <c r="Y140" s="259"/>
      <c r="Z140" s="259"/>
      <c r="AA140" s="255">
        <f t="shared" si="132"/>
        <v>0</v>
      </c>
      <c r="AB140" s="199" t="s">
        <v>687</v>
      </c>
      <c r="AC140" s="259"/>
      <c r="AD140" s="259"/>
      <c r="AE140" s="255">
        <f t="shared" si="133"/>
        <v>0</v>
      </c>
      <c r="AF140" s="199" t="s">
        <v>687</v>
      </c>
    </row>
    <row r="141" spans="2:32" s="144" customFormat="1" ht="15" customHeight="1" outlineLevel="2">
      <c r="B141" s="254"/>
      <c r="C141" s="252" t="s">
        <v>723</v>
      </c>
      <c r="D141" s="218"/>
      <c r="E141" s="218"/>
      <c r="F141" s="218"/>
      <c r="G141" s="218"/>
      <c r="H141" s="261">
        <f>SUM(D141:G141)</f>
        <v>0</v>
      </c>
      <c r="I141" s="218"/>
      <c r="J141" s="218"/>
      <c r="K141" s="218"/>
      <c r="L141" s="218"/>
      <c r="M141" s="218"/>
      <c r="N141" s="218"/>
      <c r="O141" s="261">
        <f>SUM(I141:N141)</f>
        <v>0</v>
      </c>
      <c r="P141" s="218"/>
      <c r="Q141" s="218"/>
      <c r="R141" s="218"/>
      <c r="S141" s="218"/>
      <c r="T141" s="218"/>
      <c r="U141" s="218"/>
      <c r="V141" s="261">
        <f>SUM(P141:U141)</f>
        <v>0</v>
      </c>
      <c r="W141" s="261">
        <f>V141+O141</f>
        <v>0</v>
      </c>
      <c r="X141" s="199">
        <f>IF(H141=0,0,W141/H141-1)</f>
        <v>0</v>
      </c>
      <c r="Y141" s="218"/>
      <c r="Z141" s="218"/>
      <c r="AA141" s="255">
        <f t="shared" si="132"/>
        <v>0</v>
      </c>
      <c r="AB141" s="199">
        <f>IF(W141=0,0,AA141/W141-1)</f>
        <v>0</v>
      </c>
      <c r="AC141" s="218"/>
      <c r="AD141" s="218"/>
      <c r="AE141" s="255">
        <f t="shared" si="133"/>
        <v>0</v>
      </c>
      <c r="AF141" s="199">
        <f>IF(AA141=0,0,AE141/AA141-1)</f>
        <v>0</v>
      </c>
    </row>
    <row r="142" spans="2:32" s="257" customFormat="1" ht="15" customHeight="1" outlineLevel="2">
      <c r="B142" s="133"/>
      <c r="C142" s="251" t="s">
        <v>847</v>
      </c>
      <c r="D142" s="258"/>
      <c r="E142" s="258"/>
      <c r="F142" s="258"/>
      <c r="G142" s="258"/>
      <c r="H142" s="261" t="s">
        <v>687</v>
      </c>
      <c r="I142" s="258"/>
      <c r="J142" s="258"/>
      <c r="K142" s="258"/>
      <c r="L142" s="258"/>
      <c r="M142" s="258"/>
      <c r="N142" s="258"/>
      <c r="O142" s="261" t="s">
        <v>687</v>
      </c>
      <c r="P142" s="258"/>
      <c r="Q142" s="258"/>
      <c r="R142" s="258"/>
      <c r="S142" s="258"/>
      <c r="T142" s="258"/>
      <c r="U142" s="258"/>
      <c r="V142" s="261" t="s">
        <v>687</v>
      </c>
      <c r="W142" s="261" t="s">
        <v>687</v>
      </c>
      <c r="X142" s="199" t="s">
        <v>687</v>
      </c>
      <c r="Y142" s="259"/>
      <c r="Z142" s="259"/>
      <c r="AA142" s="255">
        <f t="shared" si="132"/>
        <v>0</v>
      </c>
      <c r="AB142" s="199" t="s">
        <v>687</v>
      </c>
      <c r="AC142" s="259"/>
      <c r="AD142" s="259"/>
      <c r="AE142" s="255">
        <f t="shared" si="133"/>
        <v>0</v>
      </c>
      <c r="AF142" s="199" t="s">
        <v>687</v>
      </c>
    </row>
    <row r="143" spans="2:32" s="257" customFormat="1" ht="15" customHeight="1" outlineLevel="2">
      <c r="B143" s="133"/>
      <c r="C143" s="251" t="s">
        <v>724</v>
      </c>
      <c r="D143" s="258"/>
      <c r="E143" s="258"/>
      <c r="F143" s="258"/>
      <c r="G143" s="258"/>
      <c r="H143" s="261" t="s">
        <v>687</v>
      </c>
      <c r="I143" s="258"/>
      <c r="J143" s="258"/>
      <c r="K143" s="258"/>
      <c r="L143" s="258"/>
      <c r="M143" s="258"/>
      <c r="N143" s="258"/>
      <c r="O143" s="261" t="s">
        <v>687</v>
      </c>
      <c r="P143" s="258"/>
      <c r="Q143" s="258"/>
      <c r="R143" s="258"/>
      <c r="S143" s="258"/>
      <c r="T143" s="258"/>
      <c r="U143" s="258"/>
      <c r="V143" s="261" t="s">
        <v>687</v>
      </c>
      <c r="W143" s="261" t="s">
        <v>687</v>
      </c>
      <c r="X143" s="199" t="s">
        <v>687</v>
      </c>
      <c r="Y143" s="259"/>
      <c r="Z143" s="259"/>
      <c r="AA143" s="255">
        <f t="shared" si="132"/>
        <v>0</v>
      </c>
      <c r="AB143" s="199" t="s">
        <v>687</v>
      </c>
      <c r="AC143" s="259"/>
      <c r="AD143" s="259"/>
      <c r="AE143" s="255">
        <f t="shared" si="133"/>
        <v>0</v>
      </c>
      <c r="AF143" s="199" t="s">
        <v>687</v>
      </c>
    </row>
    <row r="144" spans="2:32" s="144" customFormat="1" ht="15" customHeight="1" outlineLevel="2">
      <c r="B144" s="254"/>
      <c r="C144" s="252" t="s">
        <v>723</v>
      </c>
      <c r="D144" s="218"/>
      <c r="E144" s="218"/>
      <c r="F144" s="218"/>
      <c r="G144" s="218"/>
      <c r="H144" s="261">
        <f t="shared" ref="H144:H149" si="134">SUM(D144:G144)</f>
        <v>0</v>
      </c>
      <c r="I144" s="218"/>
      <c r="J144" s="218"/>
      <c r="K144" s="218"/>
      <c r="L144" s="218"/>
      <c r="M144" s="218"/>
      <c r="N144" s="218"/>
      <c r="O144" s="261">
        <f t="shared" ref="O144:O149" si="135">SUM(I144:N144)</f>
        <v>0</v>
      </c>
      <c r="P144" s="218"/>
      <c r="Q144" s="218"/>
      <c r="R144" s="218"/>
      <c r="S144" s="218"/>
      <c r="T144" s="218"/>
      <c r="U144" s="218"/>
      <c r="V144" s="261">
        <f t="shared" ref="V144:V149" si="136">SUM(P144:U144)</f>
        <v>0</v>
      </c>
      <c r="W144" s="261">
        <f t="shared" ref="W144:W149" si="137">V144+O144</f>
        <v>0</v>
      </c>
      <c r="X144" s="199">
        <f t="shared" ref="X144:X149" si="138">IF(H144=0,0,W144/H144-1)</f>
        <v>0</v>
      </c>
      <c r="Y144" s="218"/>
      <c r="Z144" s="218"/>
      <c r="AA144" s="255">
        <f t="shared" si="132"/>
        <v>0</v>
      </c>
      <c r="AB144" s="199">
        <f t="shared" ref="AB144:AB149" si="139">IF(W144=0,0,AA144/W144-1)</f>
        <v>0</v>
      </c>
      <c r="AC144" s="218"/>
      <c r="AD144" s="218"/>
      <c r="AE144" s="255">
        <f t="shared" si="133"/>
        <v>0</v>
      </c>
      <c r="AF144" s="199">
        <f t="shared" ref="AF144:AF149" si="140">IF(AA144=0,0,AE144/AA144-1)</f>
        <v>0</v>
      </c>
    </row>
    <row r="145" spans="2:32" s="257" customFormat="1" ht="15" customHeight="1" outlineLevel="2">
      <c r="B145" s="260" t="s">
        <v>729</v>
      </c>
      <c r="C145" s="251"/>
      <c r="D145" s="258"/>
      <c r="E145" s="258"/>
      <c r="F145" s="258"/>
      <c r="G145" s="258"/>
      <c r="H145" s="261">
        <f t="shared" si="134"/>
        <v>0</v>
      </c>
      <c r="I145" s="258"/>
      <c r="J145" s="258"/>
      <c r="K145" s="258"/>
      <c r="L145" s="258"/>
      <c r="M145" s="258"/>
      <c r="N145" s="258"/>
      <c r="O145" s="261">
        <f t="shared" si="135"/>
        <v>0</v>
      </c>
      <c r="P145" s="258"/>
      <c r="Q145" s="258"/>
      <c r="R145" s="258"/>
      <c r="S145" s="258"/>
      <c r="T145" s="258"/>
      <c r="U145" s="258"/>
      <c r="V145" s="261">
        <f t="shared" si="136"/>
        <v>0</v>
      </c>
      <c r="W145" s="261">
        <f t="shared" si="137"/>
        <v>0</v>
      </c>
      <c r="X145" s="199">
        <f t="shared" si="138"/>
        <v>0</v>
      </c>
      <c r="Y145" s="259"/>
      <c r="Z145" s="259"/>
      <c r="AA145" s="255">
        <f t="shared" si="132"/>
        <v>0</v>
      </c>
      <c r="AB145" s="199">
        <f t="shared" si="139"/>
        <v>0</v>
      </c>
      <c r="AC145" s="259"/>
      <c r="AD145" s="259"/>
      <c r="AE145" s="255">
        <f t="shared" si="133"/>
        <v>0</v>
      </c>
      <c r="AF145" s="199">
        <f t="shared" si="140"/>
        <v>0</v>
      </c>
    </row>
    <row r="146" spans="2:32" s="257" customFormat="1" ht="15" customHeight="1" outlineLevel="2">
      <c r="B146" s="260" t="s">
        <v>848</v>
      </c>
      <c r="C146" s="251"/>
      <c r="D146" s="258"/>
      <c r="E146" s="258"/>
      <c r="F146" s="258"/>
      <c r="G146" s="258"/>
      <c r="H146" s="261">
        <f t="shared" si="134"/>
        <v>0</v>
      </c>
      <c r="I146" s="258"/>
      <c r="J146" s="258"/>
      <c r="K146" s="258"/>
      <c r="L146" s="258"/>
      <c r="M146" s="258"/>
      <c r="N146" s="258"/>
      <c r="O146" s="261">
        <f t="shared" si="135"/>
        <v>0</v>
      </c>
      <c r="P146" s="258"/>
      <c r="Q146" s="258"/>
      <c r="R146" s="258"/>
      <c r="S146" s="258"/>
      <c r="T146" s="258"/>
      <c r="U146" s="258"/>
      <c r="V146" s="261">
        <f t="shared" si="136"/>
        <v>0</v>
      </c>
      <c r="W146" s="261">
        <f t="shared" si="137"/>
        <v>0</v>
      </c>
      <c r="X146" s="199">
        <f t="shared" si="138"/>
        <v>0</v>
      </c>
      <c r="Y146" s="259"/>
      <c r="Z146" s="259"/>
      <c r="AA146" s="255">
        <f t="shared" si="132"/>
        <v>0</v>
      </c>
      <c r="AB146" s="199">
        <f t="shared" si="139"/>
        <v>0</v>
      </c>
      <c r="AC146" s="259"/>
      <c r="AD146" s="259"/>
      <c r="AE146" s="255">
        <f t="shared" si="133"/>
        <v>0</v>
      </c>
      <c r="AF146" s="199">
        <f t="shared" si="140"/>
        <v>0</v>
      </c>
    </row>
    <row r="147" spans="2:32" s="144" customFormat="1" ht="15" customHeight="1" outlineLevel="2">
      <c r="B147" s="256" t="s">
        <v>849</v>
      </c>
      <c r="C147" s="253"/>
      <c r="D147" s="218"/>
      <c r="E147" s="218"/>
      <c r="F147" s="218"/>
      <c r="G147" s="218"/>
      <c r="H147" s="261">
        <f t="shared" si="134"/>
        <v>0</v>
      </c>
      <c r="I147" s="218"/>
      <c r="J147" s="218"/>
      <c r="K147" s="218"/>
      <c r="L147" s="218"/>
      <c r="M147" s="218"/>
      <c r="N147" s="218"/>
      <c r="O147" s="261">
        <f t="shared" si="135"/>
        <v>0</v>
      </c>
      <c r="P147" s="218"/>
      <c r="Q147" s="218"/>
      <c r="R147" s="218"/>
      <c r="S147" s="218"/>
      <c r="T147" s="218"/>
      <c r="U147" s="218"/>
      <c r="V147" s="261">
        <f t="shared" si="136"/>
        <v>0</v>
      </c>
      <c r="W147" s="261">
        <f t="shared" si="137"/>
        <v>0</v>
      </c>
      <c r="X147" s="199">
        <f t="shared" si="138"/>
        <v>0</v>
      </c>
      <c r="Y147" s="218"/>
      <c r="Z147" s="218"/>
      <c r="AA147" s="255">
        <f t="shared" si="132"/>
        <v>0</v>
      </c>
      <c r="AB147" s="199">
        <f t="shared" si="139"/>
        <v>0</v>
      </c>
      <c r="AC147" s="218"/>
      <c r="AD147" s="218"/>
      <c r="AE147" s="255">
        <f t="shared" si="133"/>
        <v>0</v>
      </c>
      <c r="AF147" s="199">
        <f t="shared" si="140"/>
        <v>0</v>
      </c>
    </row>
    <row r="148" spans="2:32" s="144" customFormat="1" ht="15" customHeight="1" outlineLevel="2">
      <c r="B148" s="256" t="s">
        <v>850</v>
      </c>
      <c r="C148" s="145"/>
      <c r="D148" s="255">
        <f>D135-D147</f>
        <v>0</v>
      </c>
      <c r="E148" s="255">
        <f>E135-E147</f>
        <v>0</v>
      </c>
      <c r="F148" s="255">
        <f>F135-F147</f>
        <v>0</v>
      </c>
      <c r="G148" s="255">
        <f>G135-G147</f>
        <v>0</v>
      </c>
      <c r="H148" s="261">
        <f t="shared" si="134"/>
        <v>0</v>
      </c>
      <c r="I148" s="255">
        <f t="shared" ref="I148:N148" si="141">I135-I147</f>
        <v>0</v>
      </c>
      <c r="J148" s="255">
        <f t="shared" si="141"/>
        <v>0</v>
      </c>
      <c r="K148" s="255">
        <f t="shared" si="141"/>
        <v>0</v>
      </c>
      <c r="L148" s="255">
        <f t="shared" si="141"/>
        <v>0</v>
      </c>
      <c r="M148" s="255">
        <f t="shared" si="141"/>
        <v>0</v>
      </c>
      <c r="N148" s="255">
        <f t="shared" si="141"/>
        <v>0</v>
      </c>
      <c r="O148" s="261">
        <f t="shared" si="135"/>
        <v>0</v>
      </c>
      <c r="P148" s="255">
        <f t="shared" ref="P148:U148" si="142">P135-P147</f>
        <v>0</v>
      </c>
      <c r="Q148" s="255">
        <f t="shared" si="142"/>
        <v>0</v>
      </c>
      <c r="R148" s="255">
        <f t="shared" si="142"/>
        <v>0</v>
      </c>
      <c r="S148" s="255">
        <f t="shared" si="142"/>
        <v>0</v>
      </c>
      <c r="T148" s="255">
        <f t="shared" si="142"/>
        <v>0</v>
      </c>
      <c r="U148" s="255">
        <f t="shared" si="142"/>
        <v>0</v>
      </c>
      <c r="V148" s="261">
        <f t="shared" si="136"/>
        <v>0</v>
      </c>
      <c r="W148" s="261">
        <f t="shared" si="137"/>
        <v>0</v>
      </c>
      <c r="X148" s="199">
        <f t="shared" si="138"/>
        <v>0</v>
      </c>
      <c r="Y148" s="255">
        <f>Y135-Y147</f>
        <v>0</v>
      </c>
      <c r="Z148" s="255">
        <f>Z135-Z147</f>
        <v>0</v>
      </c>
      <c r="AA148" s="255">
        <f>AA135-AA147</f>
        <v>0</v>
      </c>
      <c r="AB148" s="199">
        <f t="shared" si="139"/>
        <v>0</v>
      </c>
      <c r="AC148" s="255">
        <f>AC135-AC147</f>
        <v>0</v>
      </c>
      <c r="AD148" s="255">
        <f>AD135-AD147</f>
        <v>0</v>
      </c>
      <c r="AE148" s="255">
        <f>AE135-AE147</f>
        <v>0</v>
      </c>
      <c r="AF148" s="199">
        <f t="shared" si="140"/>
        <v>0</v>
      </c>
    </row>
    <row r="149" spans="2:32" s="144" customFormat="1" ht="15" customHeight="1" outlineLevel="2">
      <c r="B149" s="256" t="s">
        <v>851</v>
      </c>
      <c r="C149" s="145"/>
      <c r="D149" s="255">
        <f>D152+D155+D158</f>
        <v>0</v>
      </c>
      <c r="E149" s="255">
        <f>E152+E155+E158</f>
        <v>0</v>
      </c>
      <c r="F149" s="255">
        <f>F152+F155+F158</f>
        <v>0</v>
      </c>
      <c r="G149" s="255">
        <f>G152+G155+G158</f>
        <v>0</v>
      </c>
      <c r="H149" s="261">
        <f t="shared" si="134"/>
        <v>0</v>
      </c>
      <c r="I149" s="255">
        <f t="shared" ref="I149:N149" si="143">I152+I155+I158</f>
        <v>0</v>
      </c>
      <c r="J149" s="255">
        <f t="shared" si="143"/>
        <v>0</v>
      </c>
      <c r="K149" s="255">
        <f t="shared" si="143"/>
        <v>0</v>
      </c>
      <c r="L149" s="255">
        <f t="shared" si="143"/>
        <v>0</v>
      </c>
      <c r="M149" s="255">
        <f t="shared" si="143"/>
        <v>0</v>
      </c>
      <c r="N149" s="255">
        <f t="shared" si="143"/>
        <v>0</v>
      </c>
      <c r="O149" s="261">
        <f t="shared" si="135"/>
        <v>0</v>
      </c>
      <c r="P149" s="255">
        <f t="shared" ref="P149:U149" si="144">P152+P155+P158</f>
        <v>0</v>
      </c>
      <c r="Q149" s="255">
        <f t="shared" si="144"/>
        <v>0</v>
      </c>
      <c r="R149" s="255">
        <f t="shared" si="144"/>
        <v>0</v>
      </c>
      <c r="S149" s="255">
        <f t="shared" si="144"/>
        <v>0</v>
      </c>
      <c r="T149" s="255">
        <f t="shared" si="144"/>
        <v>0</v>
      </c>
      <c r="U149" s="255">
        <f t="shared" si="144"/>
        <v>0</v>
      </c>
      <c r="V149" s="261">
        <f t="shared" si="136"/>
        <v>0</v>
      </c>
      <c r="W149" s="261">
        <f t="shared" si="137"/>
        <v>0</v>
      </c>
      <c r="X149" s="199">
        <f t="shared" si="138"/>
        <v>0</v>
      </c>
      <c r="Y149" s="255">
        <f>Y152+Y155+Y158</f>
        <v>0</v>
      </c>
      <c r="Z149" s="255">
        <f>Z152+Z155+Z158</f>
        <v>0</v>
      </c>
      <c r="AA149" s="255">
        <f>AA152+AA155+AA158</f>
        <v>0</v>
      </c>
      <c r="AB149" s="199">
        <f t="shared" si="139"/>
        <v>0</v>
      </c>
      <c r="AC149" s="255">
        <f>AC152+AC155+AC158</f>
        <v>0</v>
      </c>
      <c r="AD149" s="255">
        <f>AD152+AD155+AD158</f>
        <v>0</v>
      </c>
      <c r="AE149" s="255">
        <f>AE152+AE155+AE158</f>
        <v>0</v>
      </c>
      <c r="AF149" s="199">
        <f t="shared" si="140"/>
        <v>0</v>
      </c>
    </row>
    <row r="150" spans="2:32" s="257" customFormat="1" ht="15" customHeight="1" outlineLevel="2">
      <c r="B150" s="133"/>
      <c r="C150" s="251" t="s">
        <v>852</v>
      </c>
      <c r="D150" s="258"/>
      <c r="E150" s="258"/>
      <c r="F150" s="258"/>
      <c r="G150" s="258"/>
      <c r="H150" s="261" t="s">
        <v>687</v>
      </c>
      <c r="I150" s="258"/>
      <c r="J150" s="258"/>
      <c r="K150" s="258"/>
      <c r="L150" s="258"/>
      <c r="M150" s="258"/>
      <c r="N150" s="258"/>
      <c r="O150" s="261" t="s">
        <v>687</v>
      </c>
      <c r="P150" s="258"/>
      <c r="Q150" s="258"/>
      <c r="R150" s="258"/>
      <c r="S150" s="258"/>
      <c r="T150" s="258"/>
      <c r="U150" s="258"/>
      <c r="V150" s="261" t="s">
        <v>687</v>
      </c>
      <c r="W150" s="261" t="s">
        <v>687</v>
      </c>
      <c r="X150" s="199" t="s">
        <v>687</v>
      </c>
      <c r="Y150" s="259"/>
      <c r="Z150" s="259"/>
      <c r="AA150" s="255">
        <f t="shared" ref="AA150:AA158" si="145">Y150+Z150</f>
        <v>0</v>
      </c>
      <c r="AB150" s="199" t="s">
        <v>687</v>
      </c>
      <c r="AC150" s="259"/>
      <c r="AD150" s="259"/>
      <c r="AE150" s="255">
        <f t="shared" ref="AE150:AE158" si="146">AC150+AD150</f>
        <v>0</v>
      </c>
      <c r="AF150" s="199" t="s">
        <v>687</v>
      </c>
    </row>
    <row r="151" spans="2:32" s="257" customFormat="1" ht="15" customHeight="1" outlineLevel="2">
      <c r="B151" s="133"/>
      <c r="C151" s="251" t="s">
        <v>724</v>
      </c>
      <c r="D151" s="258"/>
      <c r="E151" s="258"/>
      <c r="F151" s="258"/>
      <c r="G151" s="258"/>
      <c r="H151" s="261" t="s">
        <v>687</v>
      </c>
      <c r="I151" s="258"/>
      <c r="J151" s="258"/>
      <c r="K151" s="258"/>
      <c r="L151" s="258"/>
      <c r="M151" s="258"/>
      <c r="N151" s="258"/>
      <c r="O151" s="261" t="s">
        <v>687</v>
      </c>
      <c r="P151" s="258"/>
      <c r="Q151" s="258"/>
      <c r="R151" s="258"/>
      <c r="S151" s="258"/>
      <c r="T151" s="258"/>
      <c r="U151" s="258"/>
      <c r="V151" s="261" t="s">
        <v>687</v>
      </c>
      <c r="W151" s="261" t="s">
        <v>687</v>
      </c>
      <c r="X151" s="199" t="s">
        <v>687</v>
      </c>
      <c r="Y151" s="259"/>
      <c r="Z151" s="259"/>
      <c r="AA151" s="255">
        <f t="shared" si="145"/>
        <v>0</v>
      </c>
      <c r="AB151" s="199" t="s">
        <v>687</v>
      </c>
      <c r="AC151" s="259"/>
      <c r="AD151" s="259"/>
      <c r="AE151" s="255">
        <f t="shared" si="146"/>
        <v>0</v>
      </c>
      <c r="AF151" s="199" t="s">
        <v>687</v>
      </c>
    </row>
    <row r="152" spans="2:32" s="144" customFormat="1" ht="15" customHeight="1" outlineLevel="2">
      <c r="B152" s="254"/>
      <c r="C152" s="252" t="s">
        <v>728</v>
      </c>
      <c r="D152" s="218"/>
      <c r="E152" s="218"/>
      <c r="F152" s="218"/>
      <c r="G152" s="218"/>
      <c r="H152" s="261">
        <f>SUM(D152:G152)</f>
        <v>0</v>
      </c>
      <c r="I152" s="218"/>
      <c r="J152" s="218"/>
      <c r="K152" s="218"/>
      <c r="L152" s="218"/>
      <c r="M152" s="218"/>
      <c r="N152" s="218"/>
      <c r="O152" s="261">
        <f>SUM(I152:N152)</f>
        <v>0</v>
      </c>
      <c r="P152" s="218"/>
      <c r="Q152" s="218"/>
      <c r="R152" s="218"/>
      <c r="S152" s="218"/>
      <c r="T152" s="218"/>
      <c r="U152" s="218"/>
      <c r="V152" s="261">
        <f>SUM(P152:U152)</f>
        <v>0</v>
      </c>
      <c r="W152" s="261">
        <f>V152+O152</f>
        <v>0</v>
      </c>
      <c r="X152" s="199">
        <f>IF(H152=0,0,W152/H152-1)</f>
        <v>0</v>
      </c>
      <c r="Y152" s="218"/>
      <c r="Z152" s="218"/>
      <c r="AA152" s="255">
        <f t="shared" si="145"/>
        <v>0</v>
      </c>
      <c r="AB152" s="199">
        <f>IF(W152=0,0,AA152/W152-1)</f>
        <v>0</v>
      </c>
      <c r="AC152" s="218"/>
      <c r="AD152" s="218"/>
      <c r="AE152" s="255">
        <f t="shared" si="146"/>
        <v>0</v>
      </c>
      <c r="AF152" s="199">
        <f>IF(AA152=0,0,AE152/AA152-1)</f>
        <v>0</v>
      </c>
    </row>
    <row r="153" spans="2:32" s="257" customFormat="1" ht="15" customHeight="1" outlineLevel="2">
      <c r="B153" s="133"/>
      <c r="C153" s="251" t="s">
        <v>852</v>
      </c>
      <c r="D153" s="258"/>
      <c r="E153" s="258"/>
      <c r="F153" s="258"/>
      <c r="G153" s="258"/>
      <c r="H153" s="261" t="s">
        <v>687</v>
      </c>
      <c r="I153" s="258"/>
      <c r="J153" s="258"/>
      <c r="K153" s="258"/>
      <c r="L153" s="258"/>
      <c r="M153" s="258"/>
      <c r="N153" s="258"/>
      <c r="O153" s="261" t="s">
        <v>687</v>
      </c>
      <c r="P153" s="258"/>
      <c r="Q153" s="258"/>
      <c r="R153" s="258"/>
      <c r="S153" s="258"/>
      <c r="T153" s="258"/>
      <c r="U153" s="258"/>
      <c r="V153" s="261" t="s">
        <v>687</v>
      </c>
      <c r="W153" s="261" t="s">
        <v>687</v>
      </c>
      <c r="X153" s="199" t="s">
        <v>687</v>
      </c>
      <c r="Y153" s="259"/>
      <c r="Z153" s="259"/>
      <c r="AA153" s="255">
        <f t="shared" si="145"/>
        <v>0</v>
      </c>
      <c r="AB153" s="199" t="s">
        <v>687</v>
      </c>
      <c r="AC153" s="259"/>
      <c r="AD153" s="259"/>
      <c r="AE153" s="255">
        <f t="shared" si="146"/>
        <v>0</v>
      </c>
      <c r="AF153" s="199" t="s">
        <v>687</v>
      </c>
    </row>
    <row r="154" spans="2:32" s="257" customFormat="1" ht="15" customHeight="1" outlineLevel="2">
      <c r="B154" s="133"/>
      <c r="C154" s="251" t="s">
        <v>724</v>
      </c>
      <c r="D154" s="258"/>
      <c r="E154" s="258"/>
      <c r="F154" s="258"/>
      <c r="G154" s="258"/>
      <c r="H154" s="261" t="s">
        <v>687</v>
      </c>
      <c r="I154" s="258"/>
      <c r="J154" s="258"/>
      <c r="K154" s="258"/>
      <c r="L154" s="258"/>
      <c r="M154" s="258"/>
      <c r="N154" s="258"/>
      <c r="O154" s="261" t="s">
        <v>687</v>
      </c>
      <c r="P154" s="258"/>
      <c r="Q154" s="258"/>
      <c r="R154" s="258"/>
      <c r="S154" s="258"/>
      <c r="T154" s="258"/>
      <c r="U154" s="258"/>
      <c r="V154" s="261" t="s">
        <v>687</v>
      </c>
      <c r="W154" s="261" t="s">
        <v>687</v>
      </c>
      <c r="X154" s="199" t="s">
        <v>687</v>
      </c>
      <c r="Y154" s="259"/>
      <c r="Z154" s="259"/>
      <c r="AA154" s="255">
        <f t="shared" si="145"/>
        <v>0</v>
      </c>
      <c r="AB154" s="199" t="s">
        <v>687</v>
      </c>
      <c r="AC154" s="259"/>
      <c r="AD154" s="259"/>
      <c r="AE154" s="255">
        <f t="shared" si="146"/>
        <v>0</v>
      </c>
      <c r="AF154" s="199" t="s">
        <v>687</v>
      </c>
    </row>
    <row r="155" spans="2:32" s="144" customFormat="1" ht="15" customHeight="1" outlineLevel="2">
      <c r="B155" s="254"/>
      <c r="C155" s="252" t="s">
        <v>728</v>
      </c>
      <c r="D155" s="218"/>
      <c r="E155" s="218"/>
      <c r="F155" s="218"/>
      <c r="G155" s="218"/>
      <c r="H155" s="261">
        <f>SUM(D155:G155)</f>
        <v>0</v>
      </c>
      <c r="I155" s="218"/>
      <c r="J155" s="218"/>
      <c r="K155" s="218"/>
      <c r="L155" s="218"/>
      <c r="M155" s="218"/>
      <c r="N155" s="218"/>
      <c r="O155" s="261">
        <f>SUM(I155:N155)</f>
        <v>0</v>
      </c>
      <c r="P155" s="218"/>
      <c r="Q155" s="218"/>
      <c r="R155" s="218"/>
      <c r="S155" s="218"/>
      <c r="T155" s="218"/>
      <c r="U155" s="218"/>
      <c r="V155" s="261">
        <f>SUM(P155:U155)</f>
        <v>0</v>
      </c>
      <c r="W155" s="261">
        <f>V155+O155</f>
        <v>0</v>
      </c>
      <c r="X155" s="199">
        <f>IF(H155=0,0,W155/H155-1)</f>
        <v>0</v>
      </c>
      <c r="Y155" s="218"/>
      <c r="Z155" s="218"/>
      <c r="AA155" s="255">
        <f t="shared" si="145"/>
        <v>0</v>
      </c>
      <c r="AB155" s="199">
        <f>IF(W155=0,0,AA155/W155-1)</f>
        <v>0</v>
      </c>
      <c r="AC155" s="218"/>
      <c r="AD155" s="218"/>
      <c r="AE155" s="255">
        <f t="shared" si="146"/>
        <v>0</v>
      </c>
      <c r="AF155" s="199">
        <f>IF(AA155=0,0,AE155/AA155-1)</f>
        <v>0</v>
      </c>
    </row>
    <row r="156" spans="2:32" s="257" customFormat="1" ht="15" customHeight="1" outlineLevel="2">
      <c r="B156" s="133"/>
      <c r="C156" s="251" t="s">
        <v>852</v>
      </c>
      <c r="D156" s="258"/>
      <c r="E156" s="258"/>
      <c r="F156" s="258"/>
      <c r="G156" s="258"/>
      <c r="H156" s="261" t="s">
        <v>687</v>
      </c>
      <c r="I156" s="258"/>
      <c r="J156" s="258"/>
      <c r="K156" s="258"/>
      <c r="L156" s="258"/>
      <c r="M156" s="258"/>
      <c r="N156" s="258"/>
      <c r="O156" s="261" t="s">
        <v>687</v>
      </c>
      <c r="P156" s="258"/>
      <c r="Q156" s="258"/>
      <c r="R156" s="258"/>
      <c r="S156" s="258"/>
      <c r="T156" s="258"/>
      <c r="U156" s="258"/>
      <c r="V156" s="261" t="s">
        <v>687</v>
      </c>
      <c r="W156" s="261" t="s">
        <v>687</v>
      </c>
      <c r="X156" s="199" t="s">
        <v>687</v>
      </c>
      <c r="Y156" s="259"/>
      <c r="Z156" s="259"/>
      <c r="AA156" s="255">
        <f t="shared" si="145"/>
        <v>0</v>
      </c>
      <c r="AB156" s="199" t="s">
        <v>687</v>
      </c>
      <c r="AC156" s="259"/>
      <c r="AD156" s="259"/>
      <c r="AE156" s="255">
        <f t="shared" si="146"/>
        <v>0</v>
      </c>
      <c r="AF156" s="199" t="s">
        <v>687</v>
      </c>
    </row>
    <row r="157" spans="2:32" s="257" customFormat="1" ht="15" customHeight="1" outlineLevel="2">
      <c r="B157" s="133"/>
      <c r="C157" s="251" t="s">
        <v>724</v>
      </c>
      <c r="D157" s="258"/>
      <c r="E157" s="258"/>
      <c r="F157" s="258"/>
      <c r="G157" s="258"/>
      <c r="H157" s="261" t="s">
        <v>687</v>
      </c>
      <c r="I157" s="258"/>
      <c r="J157" s="258"/>
      <c r="K157" s="258"/>
      <c r="L157" s="258"/>
      <c r="M157" s="258"/>
      <c r="N157" s="258"/>
      <c r="O157" s="261" t="s">
        <v>687</v>
      </c>
      <c r="P157" s="258"/>
      <c r="Q157" s="258"/>
      <c r="R157" s="258"/>
      <c r="S157" s="258"/>
      <c r="T157" s="258"/>
      <c r="U157" s="258"/>
      <c r="V157" s="261" t="s">
        <v>687</v>
      </c>
      <c r="W157" s="261" t="s">
        <v>687</v>
      </c>
      <c r="X157" s="199" t="s">
        <v>687</v>
      </c>
      <c r="Y157" s="259"/>
      <c r="Z157" s="259"/>
      <c r="AA157" s="255">
        <f t="shared" si="145"/>
        <v>0</v>
      </c>
      <c r="AB157" s="199" t="s">
        <v>687</v>
      </c>
      <c r="AC157" s="259"/>
      <c r="AD157" s="259"/>
      <c r="AE157" s="255">
        <f t="shared" si="146"/>
        <v>0</v>
      </c>
      <c r="AF157" s="199" t="s">
        <v>687</v>
      </c>
    </row>
    <row r="158" spans="2:32" s="144" customFormat="1" ht="15" customHeight="1" outlineLevel="2">
      <c r="B158" s="254"/>
      <c r="C158" s="252" t="s">
        <v>728</v>
      </c>
      <c r="D158" s="218"/>
      <c r="E158" s="218"/>
      <c r="F158" s="218"/>
      <c r="G158" s="218"/>
      <c r="H158" s="261">
        <f>SUM(D158:G158)</f>
        <v>0</v>
      </c>
      <c r="I158" s="218"/>
      <c r="J158" s="218"/>
      <c r="K158" s="218"/>
      <c r="L158" s="218"/>
      <c r="M158" s="218"/>
      <c r="N158" s="218"/>
      <c r="O158" s="261">
        <f>SUM(I158:N158)</f>
        <v>0</v>
      </c>
      <c r="P158" s="218"/>
      <c r="Q158" s="218"/>
      <c r="R158" s="218"/>
      <c r="S158" s="218"/>
      <c r="T158" s="218"/>
      <c r="U158" s="218"/>
      <c r="V158" s="261">
        <f>SUM(P158:U158)</f>
        <v>0</v>
      </c>
      <c r="W158" s="261">
        <f>V158+O158</f>
        <v>0</v>
      </c>
      <c r="X158" s="199">
        <f>IF(H158=0,0,W158/H158-1)</f>
        <v>0</v>
      </c>
      <c r="Y158" s="218"/>
      <c r="Z158" s="218"/>
      <c r="AA158" s="255">
        <f t="shared" si="145"/>
        <v>0</v>
      </c>
      <c r="AB158" s="199">
        <f>IF(W158=0,0,AA158/W158-1)</f>
        <v>0</v>
      </c>
      <c r="AC158" s="218"/>
      <c r="AD158" s="218"/>
      <c r="AE158" s="255">
        <f t="shared" si="146"/>
        <v>0</v>
      </c>
      <c r="AF158" s="199">
        <f>IF(AA158=0,0,AE158/AA158-1)</f>
        <v>0</v>
      </c>
    </row>
    <row r="159" spans="2:32" s="144" customFormat="1" ht="15" customHeight="1" outlineLevel="2">
      <c r="B159" s="256" t="s">
        <v>727</v>
      </c>
      <c r="C159" s="145"/>
      <c r="D159" s="255">
        <f>D148-D149</f>
        <v>0</v>
      </c>
      <c r="E159" s="255">
        <f>E148-E149</f>
        <v>0</v>
      </c>
      <c r="F159" s="255">
        <f>F148-F149</f>
        <v>0</v>
      </c>
      <c r="G159" s="255">
        <f>G148-G149</f>
        <v>0</v>
      </c>
      <c r="H159" s="261">
        <f>SUM(D159:G159)</f>
        <v>0</v>
      </c>
      <c r="I159" s="255">
        <f t="shared" ref="I159:N159" si="147">I148-I149</f>
        <v>0</v>
      </c>
      <c r="J159" s="255">
        <f t="shared" si="147"/>
        <v>0</v>
      </c>
      <c r="K159" s="255">
        <f t="shared" si="147"/>
        <v>0</v>
      </c>
      <c r="L159" s="255">
        <f t="shared" si="147"/>
        <v>0</v>
      </c>
      <c r="M159" s="255">
        <f t="shared" si="147"/>
        <v>0</v>
      </c>
      <c r="N159" s="255">
        <f t="shared" si="147"/>
        <v>0</v>
      </c>
      <c r="O159" s="261">
        <f>SUM(I159:N159)</f>
        <v>0</v>
      </c>
      <c r="P159" s="255">
        <f t="shared" ref="P159:U159" si="148">P148-P149</f>
        <v>0</v>
      </c>
      <c r="Q159" s="255">
        <f t="shared" si="148"/>
        <v>0</v>
      </c>
      <c r="R159" s="255">
        <f t="shared" si="148"/>
        <v>0</v>
      </c>
      <c r="S159" s="255">
        <f t="shared" si="148"/>
        <v>0</v>
      </c>
      <c r="T159" s="255">
        <f t="shared" si="148"/>
        <v>0</v>
      </c>
      <c r="U159" s="255">
        <f t="shared" si="148"/>
        <v>0</v>
      </c>
      <c r="V159" s="261">
        <f>SUM(P159:U159)</f>
        <v>0</v>
      </c>
      <c r="W159" s="261">
        <f>V159+O159</f>
        <v>0</v>
      </c>
      <c r="X159" s="199">
        <f>IF(H159=0,0,W159/H159-1)</f>
        <v>0</v>
      </c>
      <c r="Y159" s="255">
        <f>Y148-Y149</f>
        <v>0</v>
      </c>
      <c r="Z159" s="255">
        <f>Z148-Z149</f>
        <v>0</v>
      </c>
      <c r="AA159" s="255">
        <f>AA148-AA149</f>
        <v>0</v>
      </c>
      <c r="AB159" s="199">
        <f>IF(W159=0,0,AA159/W159-1)</f>
        <v>0</v>
      </c>
      <c r="AC159" s="255">
        <f>AC148-AC149</f>
        <v>0</v>
      </c>
      <c r="AD159" s="255">
        <f>AD148-AD149</f>
        <v>0</v>
      </c>
      <c r="AE159" s="255">
        <f>AE148-AE149</f>
        <v>0</v>
      </c>
      <c r="AF159" s="199">
        <f>IF(AA159=0,0,AE159/AA159-1)</f>
        <v>0</v>
      </c>
    </row>
    <row r="160" spans="2:32" s="151" customFormat="1" ht="15" customHeight="1" outlineLevel="1">
      <c r="B160" s="156"/>
      <c r="C160" s="138"/>
      <c r="D160" s="150"/>
      <c r="E160" s="150"/>
      <c r="F160" s="150"/>
      <c r="G160" s="150"/>
      <c r="H160" s="150"/>
      <c r="I160" s="150"/>
      <c r="J160" s="150"/>
      <c r="K160" s="150"/>
      <c r="L160" s="150"/>
      <c r="M160" s="150"/>
      <c r="N160" s="150"/>
      <c r="O160" s="157"/>
      <c r="P160" s="158"/>
      <c r="Q160" s="158"/>
      <c r="R160" s="158"/>
      <c r="S160" s="158"/>
      <c r="T160" s="158"/>
      <c r="U160" s="158"/>
      <c r="V160" s="157"/>
      <c r="W160" s="150"/>
      <c r="X160" s="159"/>
      <c r="Y160" s="158"/>
      <c r="Z160" s="158"/>
      <c r="AA160" s="158"/>
      <c r="AB160" s="159"/>
      <c r="AC160" s="159"/>
      <c r="AD160" s="159"/>
      <c r="AE160" s="158"/>
      <c r="AF160" s="159"/>
    </row>
    <row r="161" spans="1:32" s="136" customFormat="1" ht="15" customHeight="1" outlineLevel="1">
      <c r="B161" s="152" t="s">
        <v>611</v>
      </c>
      <c r="C161" s="152"/>
      <c r="D161" s="160">
        <f>D145+D146-D135</f>
        <v>0</v>
      </c>
      <c r="E161" s="160">
        <f t="shared" ref="E161:W161" si="149">E145+E146-E135</f>
        <v>0</v>
      </c>
      <c r="F161" s="160">
        <f t="shared" si="149"/>
        <v>0</v>
      </c>
      <c r="G161" s="160">
        <f t="shared" si="149"/>
        <v>0</v>
      </c>
      <c r="H161" s="160">
        <f t="shared" si="149"/>
        <v>0</v>
      </c>
      <c r="I161" s="160">
        <f t="shared" si="149"/>
        <v>0</v>
      </c>
      <c r="J161" s="160">
        <f t="shared" si="149"/>
        <v>0</v>
      </c>
      <c r="K161" s="160">
        <f t="shared" si="149"/>
        <v>0</v>
      </c>
      <c r="L161" s="160">
        <f t="shared" si="149"/>
        <v>0</v>
      </c>
      <c r="M161" s="160">
        <f t="shared" si="149"/>
        <v>0</v>
      </c>
      <c r="N161" s="160">
        <f t="shared" si="149"/>
        <v>0</v>
      </c>
      <c r="O161" s="160">
        <f t="shared" si="149"/>
        <v>0</v>
      </c>
      <c r="P161" s="160">
        <f t="shared" si="149"/>
        <v>0</v>
      </c>
      <c r="Q161" s="160">
        <f t="shared" si="149"/>
        <v>0</v>
      </c>
      <c r="R161" s="160">
        <f t="shared" si="149"/>
        <v>0</v>
      </c>
      <c r="S161" s="160">
        <f t="shared" si="149"/>
        <v>0</v>
      </c>
      <c r="T161" s="160">
        <f t="shared" si="149"/>
        <v>0</v>
      </c>
      <c r="U161" s="160">
        <f t="shared" si="149"/>
        <v>0</v>
      </c>
      <c r="V161" s="160">
        <f t="shared" si="149"/>
        <v>0</v>
      </c>
      <c r="W161" s="160">
        <f t="shared" si="149"/>
        <v>0</v>
      </c>
      <c r="X161" s="151"/>
      <c r="Y161" s="160">
        <f>Y145+Y146-Y135</f>
        <v>0</v>
      </c>
      <c r="Z161" s="160">
        <f>Z145+Z146-Z135</f>
        <v>0</v>
      </c>
      <c r="AA161" s="160">
        <f>AA145+AA146-AA135</f>
        <v>0</v>
      </c>
      <c r="AB161" s="151"/>
      <c r="AC161" s="160">
        <f>AC145+AC146-AC135</f>
        <v>0</v>
      </c>
      <c r="AD161" s="160">
        <f>AD145+AD146-AD135</f>
        <v>0</v>
      </c>
      <c r="AE161" s="160">
        <f>AE145+AE146-AE135</f>
        <v>0</v>
      </c>
      <c r="AF161" s="151"/>
    </row>
    <row r="162" spans="1:32" s="59" customFormat="1" ht="15" customHeight="1" outlineLevel="1">
      <c r="B162" s="152" t="s">
        <v>611</v>
      </c>
      <c r="C162" s="152"/>
      <c r="D162" s="160">
        <f>D114-D148</f>
        <v>0</v>
      </c>
      <c r="E162" s="160">
        <f t="shared" ref="E162:W162" si="150">E114-E148</f>
        <v>0</v>
      </c>
      <c r="F162" s="160">
        <f t="shared" si="150"/>
        <v>0</v>
      </c>
      <c r="G162" s="160">
        <f t="shared" si="150"/>
        <v>0</v>
      </c>
      <c r="H162" s="160">
        <f t="shared" si="150"/>
        <v>0</v>
      </c>
      <c r="I162" s="160">
        <f t="shared" si="150"/>
        <v>0</v>
      </c>
      <c r="J162" s="160">
        <f t="shared" si="150"/>
        <v>0</v>
      </c>
      <c r="K162" s="160">
        <f t="shared" si="150"/>
        <v>0</v>
      </c>
      <c r="L162" s="160">
        <f t="shared" si="150"/>
        <v>0</v>
      </c>
      <c r="M162" s="160">
        <f t="shared" si="150"/>
        <v>0</v>
      </c>
      <c r="N162" s="160">
        <f t="shared" si="150"/>
        <v>0</v>
      </c>
      <c r="O162" s="160">
        <f t="shared" si="150"/>
        <v>0</v>
      </c>
      <c r="P162" s="160">
        <f t="shared" si="150"/>
        <v>0</v>
      </c>
      <c r="Q162" s="160">
        <f t="shared" si="150"/>
        <v>0</v>
      </c>
      <c r="R162" s="160">
        <f t="shared" si="150"/>
        <v>0</v>
      </c>
      <c r="S162" s="160">
        <f t="shared" si="150"/>
        <v>0</v>
      </c>
      <c r="T162" s="160">
        <f t="shared" si="150"/>
        <v>0</v>
      </c>
      <c r="U162" s="160">
        <f t="shared" si="150"/>
        <v>0</v>
      </c>
      <c r="V162" s="160">
        <f t="shared" si="150"/>
        <v>0</v>
      </c>
      <c r="W162" s="160">
        <f t="shared" si="150"/>
        <v>0</v>
      </c>
      <c r="X162" s="151"/>
      <c r="Y162" s="160">
        <f>Y114-Y148</f>
        <v>0</v>
      </c>
      <c r="Z162" s="160">
        <f>Z114-Z148</f>
        <v>0</v>
      </c>
      <c r="AA162" s="160">
        <f>AA114-AA148</f>
        <v>0</v>
      </c>
      <c r="AB162" s="151"/>
      <c r="AC162" s="160">
        <f>AC114-AC148</f>
        <v>0</v>
      </c>
      <c r="AD162" s="160">
        <f>AD114-AD148</f>
        <v>0</v>
      </c>
      <c r="AE162" s="160">
        <f>AE114-AE148</f>
        <v>0</v>
      </c>
      <c r="AF162" s="151"/>
    </row>
    <row r="163" spans="1:32" s="59" customFormat="1" ht="15" customHeight="1">
      <c r="B163" s="138"/>
      <c r="C163" s="138"/>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c r="AA163" s="136"/>
      <c r="AB163" s="136"/>
      <c r="AC163" s="136"/>
      <c r="AD163" s="136"/>
      <c r="AE163" s="136"/>
      <c r="AF163" s="136"/>
    </row>
    <row r="164" spans="1:32" s="59" customFormat="1" ht="15" customHeight="1">
      <c r="B164" s="544" t="s">
        <v>1488</v>
      </c>
      <c r="C164" s="138"/>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c r="AA164" s="136"/>
      <c r="AB164" s="136"/>
      <c r="AC164" s="136"/>
      <c r="AD164" s="136"/>
      <c r="AE164" s="136"/>
      <c r="AF164" s="136"/>
    </row>
    <row r="165" spans="1:32" s="126" customFormat="1" ht="15" customHeight="1">
      <c r="A165" s="125"/>
      <c r="B165" s="784" t="s">
        <v>659</v>
      </c>
      <c r="C165" s="785"/>
      <c r="D165" s="769" t="s">
        <v>1466</v>
      </c>
      <c r="E165" s="770"/>
      <c r="F165" s="770"/>
      <c r="G165" s="771"/>
      <c r="H165" s="540" t="s">
        <v>1466</v>
      </c>
      <c r="I165" s="772" t="s">
        <v>1458</v>
      </c>
      <c r="J165" s="773"/>
      <c r="K165" s="773"/>
      <c r="L165" s="773"/>
      <c r="M165" s="773"/>
      <c r="N165" s="773"/>
      <c r="O165" s="774"/>
      <c r="P165" s="772" t="s">
        <v>1458</v>
      </c>
      <c r="Q165" s="773"/>
      <c r="R165" s="773"/>
      <c r="S165" s="773"/>
      <c r="T165" s="773"/>
      <c r="U165" s="773"/>
      <c r="V165" s="774"/>
      <c r="W165" s="493" t="s">
        <v>1458</v>
      </c>
      <c r="X165" s="104" t="s">
        <v>1480</v>
      </c>
      <c r="Y165" s="493" t="s">
        <v>1457</v>
      </c>
      <c r="Z165" s="493" t="s">
        <v>1457</v>
      </c>
      <c r="AA165" s="493" t="s">
        <v>1457</v>
      </c>
      <c r="AB165" s="104" t="s">
        <v>1478</v>
      </c>
      <c r="AC165" s="493" t="s">
        <v>1456</v>
      </c>
      <c r="AD165" s="493" t="s">
        <v>1456</v>
      </c>
      <c r="AE165" s="493" t="s">
        <v>1456</v>
      </c>
      <c r="AF165" s="104" t="s">
        <v>1476</v>
      </c>
    </row>
    <row r="166" spans="1:32" s="128" customFormat="1" ht="15" customHeight="1">
      <c r="A166" s="127"/>
      <c r="B166" s="786"/>
      <c r="C166" s="787"/>
      <c r="D166" s="100" t="s">
        <v>1420</v>
      </c>
      <c r="E166" s="101" t="s">
        <v>1421</v>
      </c>
      <c r="F166" s="101" t="s">
        <v>646</v>
      </c>
      <c r="G166" s="101" t="s">
        <v>647</v>
      </c>
      <c r="H166" s="102" t="s">
        <v>1422</v>
      </c>
      <c r="I166" s="101" t="s">
        <v>1423</v>
      </c>
      <c r="J166" s="101" t="s">
        <v>650</v>
      </c>
      <c r="K166" s="101" t="s">
        <v>651</v>
      </c>
      <c r="L166" s="101" t="s">
        <v>652</v>
      </c>
      <c r="M166" s="101" t="s">
        <v>653</v>
      </c>
      <c r="N166" s="101" t="s">
        <v>654</v>
      </c>
      <c r="O166" s="101" t="s">
        <v>1424</v>
      </c>
      <c r="P166" s="101" t="s">
        <v>1425</v>
      </c>
      <c r="Q166" s="101" t="s">
        <v>656</v>
      </c>
      <c r="R166" s="101" t="s">
        <v>657</v>
      </c>
      <c r="S166" s="101" t="s">
        <v>658</v>
      </c>
      <c r="T166" s="101" t="s">
        <v>646</v>
      </c>
      <c r="U166" s="101" t="s">
        <v>647</v>
      </c>
      <c r="V166" s="103" t="s">
        <v>1426</v>
      </c>
      <c r="W166" s="103" t="s">
        <v>1422</v>
      </c>
      <c r="X166" s="104" t="s">
        <v>608</v>
      </c>
      <c r="Y166" s="103" t="s">
        <v>1424</v>
      </c>
      <c r="Z166" s="103" t="s">
        <v>661</v>
      </c>
      <c r="AA166" s="103" t="s">
        <v>1422</v>
      </c>
      <c r="AB166" s="104" t="s">
        <v>608</v>
      </c>
      <c r="AC166" s="103" t="s">
        <v>1424</v>
      </c>
      <c r="AD166" s="103" t="s">
        <v>661</v>
      </c>
      <c r="AE166" s="103" t="s">
        <v>1422</v>
      </c>
      <c r="AF166" s="104" t="s">
        <v>608</v>
      </c>
    </row>
    <row r="167" spans="1:32" s="132" customFormat="1" ht="15" customHeight="1" outlineLevel="2">
      <c r="A167" s="129"/>
      <c r="B167" s="130" t="s">
        <v>843</v>
      </c>
      <c r="C167" s="131" t="s">
        <v>709</v>
      </c>
      <c r="D167" s="198">
        <f t="shared" ref="D167:W167" si="151">SUM(D168:D173)</f>
        <v>0</v>
      </c>
      <c r="E167" s="198">
        <f t="shared" si="151"/>
        <v>0</v>
      </c>
      <c r="F167" s="198">
        <f t="shared" si="151"/>
        <v>0</v>
      </c>
      <c r="G167" s="198">
        <f t="shared" si="151"/>
        <v>0</v>
      </c>
      <c r="H167" s="198">
        <f t="shared" si="151"/>
        <v>0</v>
      </c>
      <c r="I167" s="198">
        <f t="shared" si="151"/>
        <v>0</v>
      </c>
      <c r="J167" s="198">
        <f t="shared" si="151"/>
        <v>0</v>
      </c>
      <c r="K167" s="198">
        <f t="shared" si="151"/>
        <v>0</v>
      </c>
      <c r="L167" s="198">
        <f t="shared" si="151"/>
        <v>0</v>
      </c>
      <c r="M167" s="198">
        <f t="shared" si="151"/>
        <v>0</v>
      </c>
      <c r="N167" s="198">
        <f t="shared" si="151"/>
        <v>0</v>
      </c>
      <c r="O167" s="198">
        <f t="shared" si="151"/>
        <v>0</v>
      </c>
      <c r="P167" s="198">
        <f t="shared" si="151"/>
        <v>0</v>
      </c>
      <c r="Q167" s="198">
        <f t="shared" si="151"/>
        <v>0</v>
      </c>
      <c r="R167" s="198">
        <f t="shared" si="151"/>
        <v>0</v>
      </c>
      <c r="S167" s="198">
        <f t="shared" si="151"/>
        <v>0</v>
      </c>
      <c r="T167" s="198">
        <f t="shared" si="151"/>
        <v>0</v>
      </c>
      <c r="U167" s="198">
        <f t="shared" si="151"/>
        <v>0</v>
      </c>
      <c r="V167" s="198">
        <f t="shared" si="151"/>
        <v>0</v>
      </c>
      <c r="W167" s="198">
        <f t="shared" si="151"/>
        <v>0</v>
      </c>
      <c r="X167" s="199">
        <f>IF(H167=0,0,W167/H167-1)</f>
        <v>0</v>
      </c>
      <c r="Y167" s="198">
        <f>SUM(Y168:Y173)</f>
        <v>0</v>
      </c>
      <c r="Z167" s="198">
        <f>SUM(Z168:Z173)</f>
        <v>0</v>
      </c>
      <c r="AA167" s="198">
        <f>SUM(AA168:AA173)</f>
        <v>0</v>
      </c>
      <c r="AB167" s="199">
        <f t="shared" ref="AB167:AB182" si="152">IF(W167=0,0,AA167/W167-1)</f>
        <v>0</v>
      </c>
      <c r="AC167" s="198">
        <f>SUM(AC168:AC173)</f>
        <v>0</v>
      </c>
      <c r="AD167" s="198">
        <f>SUM(AD168:AD173)</f>
        <v>0</v>
      </c>
      <c r="AE167" s="198">
        <f>SUM(AE168:AE173)</f>
        <v>0</v>
      </c>
      <c r="AF167" s="199">
        <f t="shared" ref="AF167:AF182" si="153">IF(AA167=0,0,AE167/AA167-1)</f>
        <v>0</v>
      </c>
    </row>
    <row r="168" spans="1:32" ht="15" customHeight="1" outlineLevel="2">
      <c r="B168" s="133"/>
      <c r="C168" s="134" t="s">
        <v>1051</v>
      </c>
      <c r="D168" s="95"/>
      <c r="E168" s="95"/>
      <c r="F168" s="95"/>
      <c r="G168" s="95"/>
      <c r="H168" s="200">
        <f t="shared" ref="H168:H173" si="154">SUM(D168:G168)</f>
        <v>0</v>
      </c>
      <c r="I168" s="95"/>
      <c r="J168" s="95"/>
      <c r="K168" s="95"/>
      <c r="L168" s="95"/>
      <c r="M168" s="95"/>
      <c r="N168" s="95"/>
      <c r="O168" s="201">
        <f t="shared" ref="O168:O173" si="155">SUM(I168:N168)</f>
        <v>0</v>
      </c>
      <c r="P168" s="95"/>
      <c r="Q168" s="95"/>
      <c r="R168" s="95"/>
      <c r="S168" s="95"/>
      <c r="T168" s="95"/>
      <c r="U168" s="95"/>
      <c r="V168" s="201">
        <f t="shared" ref="V168:V173" si="156">SUM(P168:U168)</f>
        <v>0</v>
      </c>
      <c r="W168" s="200">
        <f t="shared" ref="W168:W173" si="157">O168+V168</f>
        <v>0</v>
      </c>
      <c r="X168" s="282">
        <f>IF(H168=0,0,W168/H168-1)</f>
        <v>0</v>
      </c>
      <c r="Y168" s="95"/>
      <c r="Z168" s="95"/>
      <c r="AA168" s="198">
        <f t="shared" ref="AA168:AA173" si="158">Y168+Z168</f>
        <v>0</v>
      </c>
      <c r="AB168" s="282">
        <f t="shared" si="152"/>
        <v>0</v>
      </c>
      <c r="AC168" s="95"/>
      <c r="AD168" s="95"/>
      <c r="AE168" s="198">
        <f t="shared" ref="AE168:AE173" si="159">AC168+AD168</f>
        <v>0</v>
      </c>
      <c r="AF168" s="282">
        <f t="shared" si="153"/>
        <v>0</v>
      </c>
    </row>
    <row r="169" spans="1:32" s="132" customFormat="1" ht="15" customHeight="1" outlineLevel="2">
      <c r="A169" s="129"/>
      <c r="B169" s="133"/>
      <c r="C169" s="134" t="s">
        <v>1052</v>
      </c>
      <c r="D169" s="95"/>
      <c r="E169" s="95"/>
      <c r="F169" s="95"/>
      <c r="G169" s="95"/>
      <c r="H169" s="200">
        <f t="shared" si="154"/>
        <v>0</v>
      </c>
      <c r="I169" s="95"/>
      <c r="J169" s="95"/>
      <c r="K169" s="95"/>
      <c r="L169" s="95"/>
      <c r="M169" s="95"/>
      <c r="N169" s="95"/>
      <c r="O169" s="201">
        <f t="shared" si="155"/>
        <v>0</v>
      </c>
      <c r="P169" s="95"/>
      <c r="Q169" s="95"/>
      <c r="R169" s="95"/>
      <c r="S169" s="95"/>
      <c r="T169" s="95"/>
      <c r="U169" s="95"/>
      <c r="V169" s="201">
        <f t="shared" si="156"/>
        <v>0</v>
      </c>
      <c r="W169" s="200">
        <f t="shared" si="157"/>
        <v>0</v>
      </c>
      <c r="X169" s="282">
        <f>IF(H169=0,0,W169/H169-1)</f>
        <v>0</v>
      </c>
      <c r="Y169" s="95"/>
      <c r="Z169" s="95"/>
      <c r="AA169" s="198">
        <f t="shared" si="158"/>
        <v>0</v>
      </c>
      <c r="AB169" s="282">
        <f t="shared" si="152"/>
        <v>0</v>
      </c>
      <c r="AC169" s="95"/>
      <c r="AD169" s="95"/>
      <c r="AE169" s="198">
        <f t="shared" si="159"/>
        <v>0</v>
      </c>
      <c r="AF169" s="282">
        <f t="shared" si="153"/>
        <v>0</v>
      </c>
    </row>
    <row r="170" spans="1:32" ht="15" customHeight="1" outlineLevel="2">
      <c r="B170" s="133"/>
      <c r="C170" s="134" t="s">
        <v>719</v>
      </c>
      <c r="D170" s="95"/>
      <c r="E170" s="95"/>
      <c r="F170" s="95"/>
      <c r="G170" s="95"/>
      <c r="H170" s="200">
        <f t="shared" si="154"/>
        <v>0</v>
      </c>
      <c r="I170" s="95"/>
      <c r="J170" s="95"/>
      <c r="K170" s="95"/>
      <c r="L170" s="95"/>
      <c r="M170" s="95"/>
      <c r="N170" s="95"/>
      <c r="O170" s="201">
        <f t="shared" si="155"/>
        <v>0</v>
      </c>
      <c r="P170" s="95"/>
      <c r="Q170" s="95"/>
      <c r="R170" s="95"/>
      <c r="S170" s="95"/>
      <c r="T170" s="95"/>
      <c r="U170" s="95"/>
      <c r="V170" s="201">
        <f t="shared" si="156"/>
        <v>0</v>
      </c>
      <c r="W170" s="200">
        <f t="shared" si="157"/>
        <v>0</v>
      </c>
      <c r="X170" s="282">
        <f t="shared" ref="X170:X182" si="160">IF(H170=0,0,W170/H170-1)</f>
        <v>0</v>
      </c>
      <c r="Y170" s="95"/>
      <c r="Z170" s="95"/>
      <c r="AA170" s="198">
        <f t="shared" si="158"/>
        <v>0</v>
      </c>
      <c r="AB170" s="282">
        <f t="shared" si="152"/>
        <v>0</v>
      </c>
      <c r="AC170" s="95"/>
      <c r="AD170" s="95"/>
      <c r="AE170" s="198">
        <f t="shared" si="159"/>
        <v>0</v>
      </c>
      <c r="AF170" s="282">
        <f t="shared" si="153"/>
        <v>0</v>
      </c>
    </row>
    <row r="171" spans="1:32" ht="15" customHeight="1" outlineLevel="2">
      <c r="B171" s="133"/>
      <c r="C171" s="247" t="s">
        <v>1053</v>
      </c>
      <c r="D171" s="95"/>
      <c r="E171" s="95"/>
      <c r="F171" s="95"/>
      <c r="G171" s="95"/>
      <c r="H171" s="200">
        <f t="shared" si="154"/>
        <v>0</v>
      </c>
      <c r="I171" s="95"/>
      <c r="J171" s="95"/>
      <c r="K171" s="95"/>
      <c r="L171" s="95"/>
      <c r="M171" s="95"/>
      <c r="N171" s="95"/>
      <c r="O171" s="201">
        <f t="shared" si="155"/>
        <v>0</v>
      </c>
      <c r="P171" s="95"/>
      <c r="Q171" s="95"/>
      <c r="R171" s="95"/>
      <c r="S171" s="95"/>
      <c r="T171" s="95"/>
      <c r="U171" s="95"/>
      <c r="V171" s="201">
        <f t="shared" si="156"/>
        <v>0</v>
      </c>
      <c r="W171" s="200">
        <f t="shared" si="157"/>
        <v>0</v>
      </c>
      <c r="X171" s="282">
        <f t="shared" si="160"/>
        <v>0</v>
      </c>
      <c r="Y171" s="95"/>
      <c r="Z171" s="95"/>
      <c r="AA171" s="198">
        <f t="shared" si="158"/>
        <v>0</v>
      </c>
      <c r="AB171" s="282">
        <f t="shared" si="152"/>
        <v>0</v>
      </c>
      <c r="AC171" s="95"/>
      <c r="AD171" s="95"/>
      <c r="AE171" s="198">
        <f t="shared" si="159"/>
        <v>0</v>
      </c>
      <c r="AF171" s="282">
        <f t="shared" si="153"/>
        <v>0</v>
      </c>
    </row>
    <row r="172" spans="1:32" ht="15" customHeight="1" outlineLevel="2">
      <c r="B172" s="133"/>
      <c r="C172" s="247" t="s">
        <v>1054</v>
      </c>
      <c r="D172" s="95"/>
      <c r="E172" s="95"/>
      <c r="F172" s="95"/>
      <c r="G172" s="95"/>
      <c r="H172" s="200">
        <f t="shared" si="154"/>
        <v>0</v>
      </c>
      <c r="I172" s="95"/>
      <c r="J172" s="95"/>
      <c r="K172" s="95"/>
      <c r="L172" s="95"/>
      <c r="M172" s="95"/>
      <c r="N172" s="95"/>
      <c r="O172" s="201">
        <f t="shared" si="155"/>
        <v>0</v>
      </c>
      <c r="P172" s="95"/>
      <c r="Q172" s="95"/>
      <c r="R172" s="95"/>
      <c r="S172" s="95"/>
      <c r="T172" s="95"/>
      <c r="U172" s="95"/>
      <c r="V172" s="201">
        <f t="shared" si="156"/>
        <v>0</v>
      </c>
      <c r="W172" s="200">
        <f t="shared" si="157"/>
        <v>0</v>
      </c>
      <c r="X172" s="282">
        <f t="shared" si="160"/>
        <v>0</v>
      </c>
      <c r="Y172" s="95"/>
      <c r="Z172" s="95"/>
      <c r="AA172" s="198">
        <f t="shared" si="158"/>
        <v>0</v>
      </c>
      <c r="AB172" s="282">
        <f t="shared" si="152"/>
        <v>0</v>
      </c>
      <c r="AC172" s="95"/>
      <c r="AD172" s="95"/>
      <c r="AE172" s="198">
        <f t="shared" si="159"/>
        <v>0</v>
      </c>
      <c r="AF172" s="282">
        <f t="shared" si="153"/>
        <v>0</v>
      </c>
    </row>
    <row r="173" spans="1:32" s="132" customFormat="1" ht="15" customHeight="1" outlineLevel="2">
      <c r="A173" s="129"/>
      <c r="B173" s="133"/>
      <c r="C173" s="134" t="s">
        <v>683</v>
      </c>
      <c r="D173" s="95"/>
      <c r="E173" s="95"/>
      <c r="F173" s="95"/>
      <c r="G173" s="95"/>
      <c r="H173" s="200">
        <f t="shared" si="154"/>
        <v>0</v>
      </c>
      <c r="I173" s="95"/>
      <c r="J173" s="95"/>
      <c r="K173" s="95"/>
      <c r="L173" s="95"/>
      <c r="M173" s="95"/>
      <c r="N173" s="95"/>
      <c r="O173" s="201">
        <f t="shared" si="155"/>
        <v>0</v>
      </c>
      <c r="P173" s="95"/>
      <c r="Q173" s="95"/>
      <c r="R173" s="95"/>
      <c r="S173" s="95"/>
      <c r="T173" s="95"/>
      <c r="U173" s="95"/>
      <c r="V173" s="201">
        <f t="shared" si="156"/>
        <v>0</v>
      </c>
      <c r="W173" s="200">
        <f t="shared" si="157"/>
        <v>0</v>
      </c>
      <c r="X173" s="282">
        <f t="shared" si="160"/>
        <v>0</v>
      </c>
      <c r="Y173" s="95"/>
      <c r="Z173" s="95"/>
      <c r="AA173" s="198">
        <f t="shared" si="158"/>
        <v>0</v>
      </c>
      <c r="AB173" s="282">
        <f t="shared" si="152"/>
        <v>0</v>
      </c>
      <c r="AC173" s="95"/>
      <c r="AD173" s="95"/>
      <c r="AE173" s="198">
        <f t="shared" si="159"/>
        <v>0</v>
      </c>
      <c r="AF173" s="282">
        <f t="shared" si="153"/>
        <v>0</v>
      </c>
    </row>
    <row r="174" spans="1:32" s="132" customFormat="1" ht="15" customHeight="1" outlineLevel="2">
      <c r="A174" s="129"/>
      <c r="B174" s="130" t="s">
        <v>844</v>
      </c>
      <c r="C174" s="131" t="s">
        <v>708</v>
      </c>
      <c r="D174" s="198">
        <f t="shared" ref="D174:W174" si="161">SUM(D175:D178)</f>
        <v>0</v>
      </c>
      <c r="E174" s="198">
        <f t="shared" si="161"/>
        <v>0</v>
      </c>
      <c r="F174" s="198">
        <f t="shared" si="161"/>
        <v>0</v>
      </c>
      <c r="G174" s="198">
        <f t="shared" si="161"/>
        <v>0</v>
      </c>
      <c r="H174" s="198">
        <f t="shared" si="161"/>
        <v>0</v>
      </c>
      <c r="I174" s="198">
        <f t="shared" si="161"/>
        <v>0</v>
      </c>
      <c r="J174" s="198">
        <f t="shared" si="161"/>
        <v>0</v>
      </c>
      <c r="K174" s="198">
        <f t="shared" si="161"/>
        <v>0</v>
      </c>
      <c r="L174" s="198">
        <f t="shared" si="161"/>
        <v>0</v>
      </c>
      <c r="M174" s="198">
        <f t="shared" si="161"/>
        <v>0</v>
      </c>
      <c r="N174" s="198">
        <f t="shared" si="161"/>
        <v>0</v>
      </c>
      <c r="O174" s="198">
        <f t="shared" si="161"/>
        <v>0</v>
      </c>
      <c r="P174" s="198">
        <f t="shared" si="161"/>
        <v>0</v>
      </c>
      <c r="Q174" s="198">
        <f t="shared" si="161"/>
        <v>0</v>
      </c>
      <c r="R174" s="198">
        <f t="shared" si="161"/>
        <v>0</v>
      </c>
      <c r="S174" s="198">
        <f t="shared" si="161"/>
        <v>0</v>
      </c>
      <c r="T174" s="198">
        <f t="shared" si="161"/>
        <v>0</v>
      </c>
      <c r="U174" s="198">
        <f t="shared" si="161"/>
        <v>0</v>
      </c>
      <c r="V174" s="198">
        <f t="shared" si="161"/>
        <v>0</v>
      </c>
      <c r="W174" s="198">
        <f t="shared" si="161"/>
        <v>0</v>
      </c>
      <c r="X174" s="199">
        <f t="shared" si="160"/>
        <v>0</v>
      </c>
      <c r="Y174" s="198">
        <f>SUM(Y175:Y178)</f>
        <v>0</v>
      </c>
      <c r="Z174" s="198">
        <f>SUM(Z175:Z178)</f>
        <v>0</v>
      </c>
      <c r="AA174" s="198">
        <f>SUM(AA175:AA178)</f>
        <v>0</v>
      </c>
      <c r="AB174" s="199">
        <f t="shared" si="152"/>
        <v>0</v>
      </c>
      <c r="AC174" s="198">
        <f>SUM(AC175:AC178)</f>
        <v>0</v>
      </c>
      <c r="AD174" s="198">
        <f>SUM(AD175:AD178)</f>
        <v>0</v>
      </c>
      <c r="AE174" s="198">
        <f>SUM(AE175:AE178)</f>
        <v>0</v>
      </c>
      <c r="AF174" s="199">
        <f t="shared" si="153"/>
        <v>0</v>
      </c>
    </row>
    <row r="175" spans="1:32" s="132" customFormat="1" ht="15" customHeight="1" outlineLevel="2">
      <c r="A175" s="129"/>
      <c r="B175" s="130"/>
      <c r="C175" s="134" t="s">
        <v>733</v>
      </c>
      <c r="D175" s="95"/>
      <c r="E175" s="95"/>
      <c r="F175" s="95"/>
      <c r="G175" s="95"/>
      <c r="H175" s="200">
        <f t="shared" ref="H175:H181" si="162">SUM(D175:G175)</f>
        <v>0</v>
      </c>
      <c r="I175" s="95"/>
      <c r="J175" s="95"/>
      <c r="K175" s="95"/>
      <c r="L175" s="95"/>
      <c r="M175" s="95"/>
      <c r="N175" s="95"/>
      <c r="O175" s="201">
        <f t="shared" ref="O175:O181" si="163">SUM(I175:N175)</f>
        <v>0</v>
      </c>
      <c r="P175" s="95"/>
      <c r="Q175" s="95"/>
      <c r="R175" s="95"/>
      <c r="S175" s="95"/>
      <c r="T175" s="95"/>
      <c r="U175" s="95"/>
      <c r="V175" s="201">
        <f t="shared" ref="V175:V181" si="164">SUM(P175:U175)</f>
        <v>0</v>
      </c>
      <c r="W175" s="200">
        <f t="shared" ref="W175:W181" si="165">O175+V175</f>
        <v>0</v>
      </c>
      <c r="X175" s="282">
        <f t="shared" si="160"/>
        <v>0</v>
      </c>
      <c r="Y175" s="95"/>
      <c r="Z175" s="95"/>
      <c r="AA175" s="198">
        <f t="shared" ref="AA175:AA181" si="166">Y175+Z175</f>
        <v>0</v>
      </c>
      <c r="AB175" s="282">
        <f t="shared" si="152"/>
        <v>0</v>
      </c>
      <c r="AC175" s="95"/>
      <c r="AD175" s="95"/>
      <c r="AE175" s="198">
        <f t="shared" ref="AE175:AE181" si="167">AC175+AD175</f>
        <v>0</v>
      </c>
      <c r="AF175" s="282">
        <f t="shared" si="153"/>
        <v>0</v>
      </c>
    </row>
    <row r="176" spans="1:32" s="132" customFormat="1" ht="15" customHeight="1" outlineLevel="2">
      <c r="A176" s="129"/>
      <c r="B176" s="130"/>
      <c r="C176" s="247" t="s">
        <v>1055</v>
      </c>
      <c r="D176" s="95"/>
      <c r="E176" s="95"/>
      <c r="F176" s="95"/>
      <c r="G176" s="95"/>
      <c r="H176" s="200">
        <f t="shared" si="162"/>
        <v>0</v>
      </c>
      <c r="I176" s="95"/>
      <c r="J176" s="95"/>
      <c r="K176" s="95"/>
      <c r="L176" s="95"/>
      <c r="M176" s="95"/>
      <c r="N176" s="95"/>
      <c r="O176" s="201">
        <f t="shared" si="163"/>
        <v>0</v>
      </c>
      <c r="P176" s="95"/>
      <c r="Q176" s="95"/>
      <c r="R176" s="95"/>
      <c r="S176" s="95"/>
      <c r="T176" s="95"/>
      <c r="U176" s="95"/>
      <c r="V176" s="201">
        <f t="shared" si="164"/>
        <v>0</v>
      </c>
      <c r="W176" s="200">
        <f t="shared" si="165"/>
        <v>0</v>
      </c>
      <c r="X176" s="282">
        <f t="shared" si="160"/>
        <v>0</v>
      </c>
      <c r="Y176" s="95"/>
      <c r="Z176" s="95"/>
      <c r="AA176" s="198">
        <f t="shared" si="166"/>
        <v>0</v>
      </c>
      <c r="AB176" s="282">
        <f t="shared" si="152"/>
        <v>0</v>
      </c>
      <c r="AC176" s="95"/>
      <c r="AD176" s="95"/>
      <c r="AE176" s="198">
        <f t="shared" si="167"/>
        <v>0</v>
      </c>
      <c r="AF176" s="282">
        <f t="shared" si="153"/>
        <v>0</v>
      </c>
    </row>
    <row r="177" spans="1:32" s="132" customFormat="1" ht="15" customHeight="1" outlineLevel="2">
      <c r="A177" s="129"/>
      <c r="B177" s="130"/>
      <c r="C177" s="247" t="s">
        <v>1054</v>
      </c>
      <c r="D177" s="95"/>
      <c r="E177" s="95"/>
      <c r="F177" s="95"/>
      <c r="G177" s="95"/>
      <c r="H177" s="200">
        <f t="shared" si="162"/>
        <v>0</v>
      </c>
      <c r="I177" s="95"/>
      <c r="J177" s="95"/>
      <c r="K177" s="95"/>
      <c r="L177" s="95"/>
      <c r="M177" s="95"/>
      <c r="N177" s="95"/>
      <c r="O177" s="201">
        <f t="shared" si="163"/>
        <v>0</v>
      </c>
      <c r="P177" s="95"/>
      <c r="Q177" s="95"/>
      <c r="R177" s="95"/>
      <c r="S177" s="95"/>
      <c r="T177" s="95"/>
      <c r="U177" s="95"/>
      <c r="V177" s="201">
        <f t="shared" si="164"/>
        <v>0</v>
      </c>
      <c r="W177" s="200">
        <f t="shared" si="165"/>
        <v>0</v>
      </c>
      <c r="X177" s="282">
        <f t="shared" si="160"/>
        <v>0</v>
      </c>
      <c r="Y177" s="95"/>
      <c r="Z177" s="95"/>
      <c r="AA177" s="198">
        <f t="shared" si="166"/>
        <v>0</v>
      </c>
      <c r="AB177" s="282">
        <f t="shared" si="152"/>
        <v>0</v>
      </c>
      <c r="AC177" s="95"/>
      <c r="AD177" s="95"/>
      <c r="AE177" s="198">
        <f t="shared" si="167"/>
        <v>0</v>
      </c>
      <c r="AF177" s="282">
        <f t="shared" si="153"/>
        <v>0</v>
      </c>
    </row>
    <row r="178" spans="1:32" s="132" customFormat="1" ht="15" customHeight="1" outlineLevel="2">
      <c r="A178" s="129"/>
      <c r="B178" s="130"/>
      <c r="C178" s="134" t="s">
        <v>683</v>
      </c>
      <c r="D178" s="95"/>
      <c r="E178" s="95"/>
      <c r="F178" s="95"/>
      <c r="G178" s="95"/>
      <c r="H178" s="200">
        <f t="shared" si="162"/>
        <v>0</v>
      </c>
      <c r="I178" s="95"/>
      <c r="J178" s="95"/>
      <c r="K178" s="95"/>
      <c r="L178" s="95"/>
      <c r="M178" s="95"/>
      <c r="N178" s="95"/>
      <c r="O178" s="201">
        <f t="shared" si="163"/>
        <v>0</v>
      </c>
      <c r="P178" s="95"/>
      <c r="Q178" s="95"/>
      <c r="R178" s="95"/>
      <c r="S178" s="95"/>
      <c r="T178" s="95"/>
      <c r="U178" s="95"/>
      <c r="V178" s="201">
        <f t="shared" si="164"/>
        <v>0</v>
      </c>
      <c r="W178" s="200">
        <f t="shared" si="165"/>
        <v>0</v>
      </c>
      <c r="X178" s="282">
        <f t="shared" si="160"/>
        <v>0</v>
      </c>
      <c r="Y178" s="95"/>
      <c r="Z178" s="95"/>
      <c r="AA178" s="198">
        <f t="shared" si="166"/>
        <v>0</v>
      </c>
      <c r="AB178" s="282">
        <f t="shared" si="152"/>
        <v>0</v>
      </c>
      <c r="AC178" s="95"/>
      <c r="AD178" s="95"/>
      <c r="AE178" s="198">
        <f t="shared" si="167"/>
        <v>0</v>
      </c>
      <c r="AF178" s="282">
        <f t="shared" si="153"/>
        <v>0</v>
      </c>
    </row>
    <row r="179" spans="1:32" ht="15" customHeight="1" outlineLevel="2">
      <c r="B179" s="130" t="s">
        <v>845</v>
      </c>
      <c r="C179" s="131" t="s">
        <v>710</v>
      </c>
      <c r="D179" s="95"/>
      <c r="E179" s="95"/>
      <c r="F179" s="95"/>
      <c r="G179" s="95"/>
      <c r="H179" s="200">
        <f t="shared" si="162"/>
        <v>0</v>
      </c>
      <c r="I179" s="95"/>
      <c r="J179" s="95"/>
      <c r="K179" s="95"/>
      <c r="L179" s="95"/>
      <c r="M179" s="95"/>
      <c r="N179" s="95"/>
      <c r="O179" s="201">
        <f t="shared" si="163"/>
        <v>0</v>
      </c>
      <c r="P179" s="95"/>
      <c r="Q179" s="95"/>
      <c r="R179" s="95"/>
      <c r="S179" s="95"/>
      <c r="T179" s="95"/>
      <c r="U179" s="95"/>
      <c r="V179" s="201">
        <f t="shared" si="164"/>
        <v>0</v>
      </c>
      <c r="W179" s="200">
        <f t="shared" si="165"/>
        <v>0</v>
      </c>
      <c r="X179" s="282">
        <f t="shared" si="160"/>
        <v>0</v>
      </c>
      <c r="Y179" s="95"/>
      <c r="Z179" s="95"/>
      <c r="AA179" s="198">
        <f t="shared" si="166"/>
        <v>0</v>
      </c>
      <c r="AB179" s="282">
        <f t="shared" si="152"/>
        <v>0</v>
      </c>
      <c r="AC179" s="95"/>
      <c r="AD179" s="95"/>
      <c r="AE179" s="198">
        <f t="shared" si="167"/>
        <v>0</v>
      </c>
      <c r="AF179" s="282">
        <f t="shared" si="153"/>
        <v>0</v>
      </c>
    </row>
    <row r="180" spans="1:32" ht="15" customHeight="1" outlineLevel="2">
      <c r="B180" s="130" t="s">
        <v>846</v>
      </c>
      <c r="C180" s="131" t="s">
        <v>720</v>
      </c>
      <c r="D180" s="95"/>
      <c r="E180" s="95"/>
      <c r="F180" s="95"/>
      <c r="G180" s="95"/>
      <c r="H180" s="200">
        <f t="shared" si="162"/>
        <v>0</v>
      </c>
      <c r="I180" s="95"/>
      <c r="J180" s="95"/>
      <c r="K180" s="95"/>
      <c r="L180" s="95"/>
      <c r="M180" s="95"/>
      <c r="N180" s="95"/>
      <c r="O180" s="201">
        <f t="shared" si="163"/>
        <v>0</v>
      </c>
      <c r="P180" s="95"/>
      <c r="Q180" s="95"/>
      <c r="R180" s="95"/>
      <c r="S180" s="95"/>
      <c r="T180" s="95"/>
      <c r="U180" s="95"/>
      <c r="V180" s="201">
        <f t="shared" si="164"/>
        <v>0</v>
      </c>
      <c r="W180" s="200">
        <f t="shared" si="165"/>
        <v>0</v>
      </c>
      <c r="X180" s="282">
        <f t="shared" si="160"/>
        <v>0</v>
      </c>
      <c r="Y180" s="95"/>
      <c r="Z180" s="95"/>
      <c r="AA180" s="198">
        <f t="shared" si="166"/>
        <v>0</v>
      </c>
      <c r="AB180" s="282">
        <f t="shared" si="152"/>
        <v>0</v>
      </c>
      <c r="AC180" s="95"/>
      <c r="AD180" s="95"/>
      <c r="AE180" s="198">
        <f t="shared" si="167"/>
        <v>0</v>
      </c>
      <c r="AF180" s="282">
        <f t="shared" si="153"/>
        <v>0</v>
      </c>
    </row>
    <row r="181" spans="1:32" ht="15" customHeight="1" outlineLevel="2">
      <c r="B181" s="130" t="s">
        <v>682</v>
      </c>
      <c r="C181" s="131" t="s">
        <v>721</v>
      </c>
      <c r="D181" s="95"/>
      <c r="E181" s="95"/>
      <c r="F181" s="95"/>
      <c r="G181" s="95"/>
      <c r="H181" s="200">
        <f t="shared" si="162"/>
        <v>0</v>
      </c>
      <c r="I181" s="95"/>
      <c r="J181" s="95"/>
      <c r="K181" s="95"/>
      <c r="L181" s="95"/>
      <c r="M181" s="95"/>
      <c r="N181" s="95"/>
      <c r="O181" s="201">
        <f t="shared" si="163"/>
        <v>0</v>
      </c>
      <c r="P181" s="95"/>
      <c r="Q181" s="95"/>
      <c r="R181" s="95"/>
      <c r="S181" s="95"/>
      <c r="T181" s="95"/>
      <c r="U181" s="95"/>
      <c r="V181" s="201">
        <f t="shared" si="164"/>
        <v>0</v>
      </c>
      <c r="W181" s="200">
        <f t="shared" si="165"/>
        <v>0</v>
      </c>
      <c r="X181" s="282">
        <f t="shared" si="160"/>
        <v>0</v>
      </c>
      <c r="Y181" s="95"/>
      <c r="Z181" s="95"/>
      <c r="AA181" s="198">
        <f t="shared" si="166"/>
        <v>0</v>
      </c>
      <c r="AB181" s="282">
        <f t="shared" si="152"/>
        <v>0</v>
      </c>
      <c r="AC181" s="95"/>
      <c r="AD181" s="95"/>
      <c r="AE181" s="198">
        <f t="shared" si="167"/>
        <v>0</v>
      </c>
      <c r="AF181" s="282">
        <f t="shared" si="153"/>
        <v>0</v>
      </c>
    </row>
    <row r="182" spans="1:32" ht="15" customHeight="1" outlineLevel="2">
      <c r="B182" s="130" t="s">
        <v>707</v>
      </c>
      <c r="C182" s="131"/>
      <c r="D182" s="198">
        <f t="shared" ref="D182:W182" si="168">D167+D174+D179+D180+D181</f>
        <v>0</v>
      </c>
      <c r="E182" s="198">
        <f t="shared" si="168"/>
        <v>0</v>
      </c>
      <c r="F182" s="198">
        <f t="shared" si="168"/>
        <v>0</v>
      </c>
      <c r="G182" s="198">
        <f t="shared" si="168"/>
        <v>0</v>
      </c>
      <c r="H182" s="198">
        <f t="shared" si="168"/>
        <v>0</v>
      </c>
      <c r="I182" s="198">
        <f t="shared" si="168"/>
        <v>0</v>
      </c>
      <c r="J182" s="198">
        <f t="shared" si="168"/>
        <v>0</v>
      </c>
      <c r="K182" s="198">
        <f t="shared" si="168"/>
        <v>0</v>
      </c>
      <c r="L182" s="198">
        <f t="shared" si="168"/>
        <v>0</v>
      </c>
      <c r="M182" s="198">
        <f t="shared" si="168"/>
        <v>0</v>
      </c>
      <c r="N182" s="198">
        <f t="shared" si="168"/>
        <v>0</v>
      </c>
      <c r="O182" s="198">
        <f t="shared" si="168"/>
        <v>0</v>
      </c>
      <c r="P182" s="198">
        <f t="shared" si="168"/>
        <v>0</v>
      </c>
      <c r="Q182" s="198">
        <f t="shared" si="168"/>
        <v>0</v>
      </c>
      <c r="R182" s="198">
        <f t="shared" si="168"/>
        <v>0</v>
      </c>
      <c r="S182" s="198">
        <f t="shared" si="168"/>
        <v>0</v>
      </c>
      <c r="T182" s="198">
        <f t="shared" si="168"/>
        <v>0</v>
      </c>
      <c r="U182" s="198">
        <f t="shared" si="168"/>
        <v>0</v>
      </c>
      <c r="V182" s="198">
        <f t="shared" si="168"/>
        <v>0</v>
      </c>
      <c r="W182" s="198">
        <f t="shared" si="168"/>
        <v>0</v>
      </c>
      <c r="X182" s="199">
        <f t="shared" si="160"/>
        <v>0</v>
      </c>
      <c r="Y182" s="198">
        <f>Y167+Y174+Y179+Y180+Y181</f>
        <v>0</v>
      </c>
      <c r="Z182" s="198">
        <f>Z167+Z174+Z179+Z180+Z181</f>
        <v>0</v>
      </c>
      <c r="AA182" s="198">
        <f>AA167+AA174+AA179+AA180+AA181</f>
        <v>0</v>
      </c>
      <c r="AB182" s="199">
        <f t="shared" si="152"/>
        <v>0</v>
      </c>
      <c r="AC182" s="198">
        <f>AC167+AC174+AC179+AC180+AC181</f>
        <v>0</v>
      </c>
      <c r="AD182" s="198">
        <f>AD167+AD174+AD179+AD180+AD181</f>
        <v>0</v>
      </c>
      <c r="AE182" s="198">
        <f>AE167+AE174+AE179+AE180+AE181</f>
        <v>0</v>
      </c>
      <c r="AF182" s="199">
        <f t="shared" si="153"/>
        <v>0</v>
      </c>
    </row>
    <row r="183" spans="1:32" s="398" customFormat="1" ht="15" customHeight="1" outlineLevel="1">
      <c r="B183" s="399"/>
      <c r="C183" s="399"/>
      <c r="D183" s="40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row>
    <row r="184" spans="1:32" ht="15" customHeight="1" outlineLevel="1"/>
    <row r="185" spans="1:32" s="136" customFormat="1" ht="15" customHeight="1" outlineLevel="1">
      <c r="B185" s="250" t="s">
        <v>725</v>
      </c>
      <c r="C185" s="123"/>
      <c r="D185" s="120"/>
      <c r="E185" s="120"/>
      <c r="F185" s="120"/>
      <c r="G185" s="120"/>
      <c r="H185" s="132"/>
      <c r="I185" s="120"/>
      <c r="J185" s="120"/>
      <c r="K185" s="120"/>
      <c r="L185" s="120"/>
      <c r="M185" s="120"/>
      <c r="N185" s="120"/>
      <c r="O185" s="120"/>
      <c r="P185" s="120"/>
      <c r="Q185" s="120"/>
      <c r="R185" s="120"/>
      <c r="S185" s="120"/>
      <c r="T185" s="120"/>
      <c r="U185" s="120"/>
      <c r="V185" s="120"/>
      <c r="W185" s="132"/>
      <c r="X185" s="154"/>
      <c r="Y185" s="154"/>
      <c r="Z185" s="154"/>
      <c r="AA185" s="132"/>
      <c r="AB185" s="154"/>
      <c r="AC185" s="154"/>
      <c r="AD185" s="154"/>
      <c r="AE185" s="132"/>
      <c r="AF185" s="154"/>
    </row>
    <row r="186" spans="1:32" s="136" customFormat="1" ht="15" customHeight="1" outlineLevel="2">
      <c r="B186" s="784" t="s">
        <v>730</v>
      </c>
      <c r="C186" s="785"/>
      <c r="D186" s="769" t="s">
        <v>1466</v>
      </c>
      <c r="E186" s="770"/>
      <c r="F186" s="770"/>
      <c r="G186" s="771"/>
      <c r="H186" s="540" t="s">
        <v>1466</v>
      </c>
      <c r="I186" s="772" t="s">
        <v>1458</v>
      </c>
      <c r="J186" s="773"/>
      <c r="K186" s="773"/>
      <c r="L186" s="773"/>
      <c r="M186" s="773"/>
      <c r="N186" s="773"/>
      <c r="O186" s="774"/>
      <c r="P186" s="772" t="s">
        <v>1458</v>
      </c>
      <c r="Q186" s="773"/>
      <c r="R186" s="773"/>
      <c r="S186" s="773"/>
      <c r="T186" s="773"/>
      <c r="U186" s="773"/>
      <c r="V186" s="774"/>
      <c r="W186" s="493" t="s">
        <v>1458</v>
      </c>
      <c r="X186" s="104" t="s">
        <v>1480</v>
      </c>
      <c r="Y186" s="493" t="s">
        <v>1457</v>
      </c>
      <c r="Z186" s="493" t="s">
        <v>1457</v>
      </c>
      <c r="AA186" s="493" t="s">
        <v>1457</v>
      </c>
      <c r="AB186" s="104" t="s">
        <v>1478</v>
      </c>
      <c r="AC186" s="493" t="s">
        <v>1456</v>
      </c>
      <c r="AD186" s="493" t="s">
        <v>1456</v>
      </c>
      <c r="AE186" s="493" t="s">
        <v>1456</v>
      </c>
      <c r="AF186" s="104" t="s">
        <v>1476</v>
      </c>
    </row>
    <row r="187" spans="1:32" s="136" customFormat="1" ht="15" customHeight="1" outlineLevel="2">
      <c r="B187" s="793"/>
      <c r="C187" s="794"/>
      <c r="D187" s="100" t="s">
        <v>1420</v>
      </c>
      <c r="E187" s="101" t="s">
        <v>1421</v>
      </c>
      <c r="F187" s="101" t="s">
        <v>646</v>
      </c>
      <c r="G187" s="101" t="s">
        <v>647</v>
      </c>
      <c r="H187" s="102" t="s">
        <v>1422</v>
      </c>
      <c r="I187" s="101" t="s">
        <v>1423</v>
      </c>
      <c r="J187" s="101" t="s">
        <v>650</v>
      </c>
      <c r="K187" s="101" t="s">
        <v>651</v>
      </c>
      <c r="L187" s="101" t="s">
        <v>652</v>
      </c>
      <c r="M187" s="101" t="s">
        <v>653</v>
      </c>
      <c r="N187" s="101" t="s">
        <v>654</v>
      </c>
      <c r="O187" s="101" t="s">
        <v>1424</v>
      </c>
      <c r="P187" s="101" t="s">
        <v>1425</v>
      </c>
      <c r="Q187" s="101" t="s">
        <v>656</v>
      </c>
      <c r="R187" s="101" t="s">
        <v>657</v>
      </c>
      <c r="S187" s="101" t="s">
        <v>658</v>
      </c>
      <c r="T187" s="101" t="s">
        <v>646</v>
      </c>
      <c r="U187" s="101" t="s">
        <v>647</v>
      </c>
      <c r="V187" s="103" t="s">
        <v>1426</v>
      </c>
      <c r="W187" s="103" t="s">
        <v>1422</v>
      </c>
      <c r="X187" s="104" t="s">
        <v>608</v>
      </c>
      <c r="Y187" s="103" t="s">
        <v>1424</v>
      </c>
      <c r="Z187" s="103" t="s">
        <v>661</v>
      </c>
      <c r="AA187" s="103" t="s">
        <v>1422</v>
      </c>
      <c r="AB187" s="104" t="s">
        <v>608</v>
      </c>
      <c r="AC187" s="103" t="s">
        <v>1424</v>
      </c>
      <c r="AD187" s="103" t="s">
        <v>661</v>
      </c>
      <c r="AE187" s="103" t="s">
        <v>1422</v>
      </c>
      <c r="AF187" s="104" t="s">
        <v>608</v>
      </c>
    </row>
    <row r="188" spans="1:32" s="144" customFormat="1" ht="15" customHeight="1" outlineLevel="2">
      <c r="B188" s="256" t="s">
        <v>726</v>
      </c>
      <c r="C188" s="145"/>
      <c r="D188" s="255">
        <f>D191+D194+D197</f>
        <v>0</v>
      </c>
      <c r="E188" s="255">
        <f>E191+E194+E197</f>
        <v>0</v>
      </c>
      <c r="F188" s="255">
        <f>F191+F194+F197</f>
        <v>0</v>
      </c>
      <c r="G188" s="255">
        <f>G191+G194+G197</f>
        <v>0</v>
      </c>
      <c r="H188" s="261">
        <f>SUM(D188:G188)</f>
        <v>0</v>
      </c>
      <c r="I188" s="255">
        <f t="shared" ref="I188:N188" si="169">I191+I194+I197</f>
        <v>0</v>
      </c>
      <c r="J188" s="255">
        <f t="shared" si="169"/>
        <v>0</v>
      </c>
      <c r="K188" s="255">
        <f t="shared" si="169"/>
        <v>0</v>
      </c>
      <c r="L188" s="255">
        <f t="shared" si="169"/>
        <v>0</v>
      </c>
      <c r="M188" s="255">
        <f t="shared" si="169"/>
        <v>0</v>
      </c>
      <c r="N188" s="255">
        <f t="shared" si="169"/>
        <v>0</v>
      </c>
      <c r="O188" s="261">
        <f>SUM(I188:N188)</f>
        <v>0</v>
      </c>
      <c r="P188" s="255">
        <f t="shared" ref="P188:U188" si="170">P191+P194+P197</f>
        <v>0</v>
      </c>
      <c r="Q188" s="255">
        <f t="shared" si="170"/>
        <v>0</v>
      </c>
      <c r="R188" s="255">
        <f t="shared" si="170"/>
        <v>0</v>
      </c>
      <c r="S188" s="255">
        <f t="shared" si="170"/>
        <v>0</v>
      </c>
      <c r="T188" s="255">
        <f t="shared" si="170"/>
        <v>0</v>
      </c>
      <c r="U188" s="255">
        <f t="shared" si="170"/>
        <v>0</v>
      </c>
      <c r="V188" s="261">
        <f>SUM(P188:U188)</f>
        <v>0</v>
      </c>
      <c r="W188" s="261">
        <f>V188+O188</f>
        <v>0</v>
      </c>
      <c r="X188" s="199">
        <f>IF(H188=0,0,W188/H188-1)</f>
        <v>0</v>
      </c>
      <c r="Y188" s="255">
        <f>Y191+Y194+Y197</f>
        <v>0</v>
      </c>
      <c r="Z188" s="255">
        <f>Z191+Z194+Z197</f>
        <v>0</v>
      </c>
      <c r="AA188" s="255">
        <f>AA191+AA194+AA197</f>
        <v>0</v>
      </c>
      <c r="AB188" s="199">
        <f>IF(W188=0,0,AA188/W188-1)</f>
        <v>0</v>
      </c>
      <c r="AC188" s="255">
        <f>AC191+AC194+AC197</f>
        <v>0</v>
      </c>
      <c r="AD188" s="255">
        <f>AD191+AD194+AD197</f>
        <v>0</v>
      </c>
      <c r="AE188" s="255">
        <f>AE191+AE194+AE197</f>
        <v>0</v>
      </c>
      <c r="AF188" s="199">
        <f>IF(AA188=0,0,AE188/AA188-1)</f>
        <v>0</v>
      </c>
    </row>
    <row r="189" spans="1:32" s="257" customFormat="1" ht="15" customHeight="1" outlineLevel="2">
      <c r="B189" s="133"/>
      <c r="C189" s="251" t="s">
        <v>847</v>
      </c>
      <c r="D189" s="258"/>
      <c r="E189" s="258"/>
      <c r="F189" s="258"/>
      <c r="G189" s="258"/>
      <c r="H189" s="261" t="s">
        <v>687</v>
      </c>
      <c r="I189" s="258"/>
      <c r="J189" s="258"/>
      <c r="K189" s="258"/>
      <c r="L189" s="258"/>
      <c r="M189" s="258"/>
      <c r="N189" s="258"/>
      <c r="O189" s="261" t="s">
        <v>687</v>
      </c>
      <c r="P189" s="258"/>
      <c r="Q189" s="258"/>
      <c r="R189" s="258"/>
      <c r="S189" s="258"/>
      <c r="T189" s="258"/>
      <c r="U189" s="258"/>
      <c r="V189" s="261" t="s">
        <v>687</v>
      </c>
      <c r="W189" s="261" t="s">
        <v>687</v>
      </c>
      <c r="X189" s="199" t="s">
        <v>687</v>
      </c>
      <c r="Y189" s="259"/>
      <c r="Z189" s="259"/>
      <c r="AA189" s="255">
        <f>Y189+Z189</f>
        <v>0</v>
      </c>
      <c r="AB189" s="199" t="s">
        <v>687</v>
      </c>
      <c r="AC189" s="259"/>
      <c r="AD189" s="259"/>
      <c r="AE189" s="255">
        <f>AC189+AD189</f>
        <v>0</v>
      </c>
      <c r="AF189" s="199" t="s">
        <v>687</v>
      </c>
    </row>
    <row r="190" spans="1:32" s="257" customFormat="1" ht="15" customHeight="1" outlineLevel="2">
      <c r="B190" s="133"/>
      <c r="C190" s="251" t="s">
        <v>724</v>
      </c>
      <c r="D190" s="258"/>
      <c r="E190" s="258"/>
      <c r="F190" s="258"/>
      <c r="G190" s="258"/>
      <c r="H190" s="261" t="s">
        <v>687</v>
      </c>
      <c r="I190" s="258"/>
      <c r="J190" s="258"/>
      <c r="K190" s="258"/>
      <c r="L190" s="258"/>
      <c r="M190" s="258"/>
      <c r="N190" s="258"/>
      <c r="O190" s="261" t="s">
        <v>687</v>
      </c>
      <c r="P190" s="258"/>
      <c r="Q190" s="258"/>
      <c r="R190" s="258"/>
      <c r="S190" s="258"/>
      <c r="T190" s="258"/>
      <c r="U190" s="258"/>
      <c r="V190" s="261" t="s">
        <v>687</v>
      </c>
      <c r="W190" s="261" t="s">
        <v>687</v>
      </c>
      <c r="X190" s="199" t="s">
        <v>687</v>
      </c>
      <c r="Y190" s="259"/>
      <c r="Z190" s="259"/>
      <c r="AA190" s="255">
        <f t="shared" ref="AA190:AA200" si="171">Y190+Z190</f>
        <v>0</v>
      </c>
      <c r="AB190" s="199" t="s">
        <v>687</v>
      </c>
      <c r="AC190" s="259"/>
      <c r="AD190" s="259"/>
      <c r="AE190" s="255">
        <f t="shared" ref="AE190:AE200" si="172">AC190+AD190</f>
        <v>0</v>
      </c>
      <c r="AF190" s="199" t="s">
        <v>687</v>
      </c>
    </row>
    <row r="191" spans="1:32" s="144" customFormat="1" ht="15" customHeight="1" outlineLevel="2">
      <c r="B191" s="254"/>
      <c r="C191" s="252" t="s">
        <v>723</v>
      </c>
      <c r="D191" s="218"/>
      <c r="E191" s="218"/>
      <c r="F191" s="218"/>
      <c r="G191" s="218"/>
      <c r="H191" s="261">
        <f>SUM(D191:G191)</f>
        <v>0</v>
      </c>
      <c r="I191" s="218"/>
      <c r="J191" s="218"/>
      <c r="K191" s="218"/>
      <c r="L191" s="218"/>
      <c r="M191" s="218"/>
      <c r="N191" s="218"/>
      <c r="O191" s="261">
        <f>SUM(I191:N191)</f>
        <v>0</v>
      </c>
      <c r="P191" s="218"/>
      <c r="Q191" s="218"/>
      <c r="R191" s="218"/>
      <c r="S191" s="218"/>
      <c r="T191" s="218"/>
      <c r="U191" s="218"/>
      <c r="V191" s="261">
        <f>SUM(P191:U191)</f>
        <v>0</v>
      </c>
      <c r="W191" s="261">
        <f>V191+O191</f>
        <v>0</v>
      </c>
      <c r="X191" s="199">
        <f>IF(H191=0,0,W191/H191-1)</f>
        <v>0</v>
      </c>
      <c r="Y191" s="218"/>
      <c r="Z191" s="218"/>
      <c r="AA191" s="255">
        <f t="shared" si="171"/>
        <v>0</v>
      </c>
      <c r="AB191" s="199">
        <f>IF(W191=0,0,AA191/W191-1)</f>
        <v>0</v>
      </c>
      <c r="AC191" s="218"/>
      <c r="AD191" s="218"/>
      <c r="AE191" s="255">
        <f t="shared" si="172"/>
        <v>0</v>
      </c>
      <c r="AF191" s="199">
        <f>IF(AA191=0,0,AE191/AA191-1)</f>
        <v>0</v>
      </c>
    </row>
    <row r="192" spans="1:32" s="257" customFormat="1" ht="15" customHeight="1" outlineLevel="2">
      <c r="B192" s="133"/>
      <c r="C192" s="251" t="s">
        <v>847</v>
      </c>
      <c r="D192" s="258"/>
      <c r="E192" s="258"/>
      <c r="F192" s="258"/>
      <c r="G192" s="258"/>
      <c r="H192" s="261" t="s">
        <v>687</v>
      </c>
      <c r="I192" s="258"/>
      <c r="J192" s="258"/>
      <c r="K192" s="258"/>
      <c r="L192" s="258"/>
      <c r="M192" s="258"/>
      <c r="N192" s="258"/>
      <c r="O192" s="261" t="s">
        <v>687</v>
      </c>
      <c r="P192" s="258"/>
      <c r="Q192" s="258"/>
      <c r="R192" s="258"/>
      <c r="S192" s="258"/>
      <c r="T192" s="258"/>
      <c r="U192" s="258"/>
      <c r="V192" s="261" t="s">
        <v>687</v>
      </c>
      <c r="W192" s="261" t="s">
        <v>687</v>
      </c>
      <c r="X192" s="199" t="s">
        <v>687</v>
      </c>
      <c r="Y192" s="259"/>
      <c r="Z192" s="259"/>
      <c r="AA192" s="255">
        <f t="shared" si="171"/>
        <v>0</v>
      </c>
      <c r="AB192" s="199" t="s">
        <v>687</v>
      </c>
      <c r="AC192" s="259"/>
      <c r="AD192" s="259"/>
      <c r="AE192" s="255">
        <f t="shared" si="172"/>
        <v>0</v>
      </c>
      <c r="AF192" s="199" t="s">
        <v>687</v>
      </c>
    </row>
    <row r="193" spans="2:32" s="257" customFormat="1" ht="15" customHeight="1" outlineLevel="2">
      <c r="B193" s="133"/>
      <c r="C193" s="251" t="s">
        <v>724</v>
      </c>
      <c r="D193" s="258"/>
      <c r="E193" s="258"/>
      <c r="F193" s="258"/>
      <c r="G193" s="258"/>
      <c r="H193" s="261" t="s">
        <v>687</v>
      </c>
      <c r="I193" s="258"/>
      <c r="J193" s="258"/>
      <c r="K193" s="258"/>
      <c r="L193" s="258"/>
      <c r="M193" s="258"/>
      <c r="N193" s="258"/>
      <c r="O193" s="261" t="s">
        <v>687</v>
      </c>
      <c r="P193" s="258"/>
      <c r="Q193" s="258"/>
      <c r="R193" s="258"/>
      <c r="S193" s="258"/>
      <c r="T193" s="258"/>
      <c r="U193" s="258"/>
      <c r="V193" s="261" t="s">
        <v>687</v>
      </c>
      <c r="W193" s="261" t="s">
        <v>687</v>
      </c>
      <c r="X193" s="199" t="s">
        <v>687</v>
      </c>
      <c r="Y193" s="259"/>
      <c r="Z193" s="259"/>
      <c r="AA193" s="255">
        <f t="shared" si="171"/>
        <v>0</v>
      </c>
      <c r="AB193" s="199" t="s">
        <v>687</v>
      </c>
      <c r="AC193" s="259"/>
      <c r="AD193" s="259"/>
      <c r="AE193" s="255">
        <f t="shared" si="172"/>
        <v>0</v>
      </c>
      <c r="AF193" s="199" t="s">
        <v>687</v>
      </c>
    </row>
    <row r="194" spans="2:32" s="144" customFormat="1" ht="15" customHeight="1" outlineLevel="2">
      <c r="B194" s="254"/>
      <c r="C194" s="252" t="s">
        <v>723</v>
      </c>
      <c r="D194" s="218"/>
      <c r="E194" s="218"/>
      <c r="F194" s="218"/>
      <c r="G194" s="218"/>
      <c r="H194" s="261">
        <f>SUM(D194:G194)</f>
        <v>0</v>
      </c>
      <c r="I194" s="218"/>
      <c r="J194" s="218"/>
      <c r="K194" s="218"/>
      <c r="L194" s="218"/>
      <c r="M194" s="218"/>
      <c r="N194" s="218"/>
      <c r="O194" s="261">
        <f>SUM(I194:N194)</f>
        <v>0</v>
      </c>
      <c r="P194" s="218"/>
      <c r="Q194" s="218"/>
      <c r="R194" s="218"/>
      <c r="S194" s="218"/>
      <c r="T194" s="218"/>
      <c r="U194" s="218"/>
      <c r="V194" s="261">
        <f>SUM(P194:U194)</f>
        <v>0</v>
      </c>
      <c r="W194" s="261">
        <f>V194+O194</f>
        <v>0</v>
      </c>
      <c r="X194" s="199">
        <f>IF(H194=0,0,W194/H194-1)</f>
        <v>0</v>
      </c>
      <c r="Y194" s="218"/>
      <c r="Z194" s="218"/>
      <c r="AA194" s="255">
        <f t="shared" si="171"/>
        <v>0</v>
      </c>
      <c r="AB194" s="199">
        <f>IF(W194=0,0,AA194/W194-1)</f>
        <v>0</v>
      </c>
      <c r="AC194" s="218"/>
      <c r="AD194" s="218"/>
      <c r="AE194" s="255">
        <f t="shared" si="172"/>
        <v>0</v>
      </c>
      <c r="AF194" s="199">
        <f>IF(AA194=0,0,AE194/AA194-1)</f>
        <v>0</v>
      </c>
    </row>
    <row r="195" spans="2:32" s="257" customFormat="1" ht="15" customHeight="1" outlineLevel="2">
      <c r="B195" s="133"/>
      <c r="C195" s="251" t="s">
        <v>847</v>
      </c>
      <c r="D195" s="258"/>
      <c r="E195" s="258"/>
      <c r="F195" s="258"/>
      <c r="G195" s="258"/>
      <c r="H195" s="261" t="s">
        <v>687</v>
      </c>
      <c r="I195" s="258"/>
      <c r="J195" s="258"/>
      <c r="K195" s="258"/>
      <c r="L195" s="258"/>
      <c r="M195" s="258"/>
      <c r="N195" s="258"/>
      <c r="O195" s="261" t="s">
        <v>687</v>
      </c>
      <c r="P195" s="258"/>
      <c r="Q195" s="258"/>
      <c r="R195" s="258"/>
      <c r="S195" s="258"/>
      <c r="T195" s="258"/>
      <c r="U195" s="258"/>
      <c r="V195" s="261" t="s">
        <v>687</v>
      </c>
      <c r="W195" s="261" t="s">
        <v>687</v>
      </c>
      <c r="X195" s="199" t="s">
        <v>687</v>
      </c>
      <c r="Y195" s="259"/>
      <c r="Z195" s="259"/>
      <c r="AA195" s="255">
        <f t="shared" si="171"/>
        <v>0</v>
      </c>
      <c r="AB195" s="199" t="s">
        <v>687</v>
      </c>
      <c r="AC195" s="259"/>
      <c r="AD195" s="259"/>
      <c r="AE195" s="255">
        <f t="shared" si="172"/>
        <v>0</v>
      </c>
      <c r="AF195" s="199" t="s">
        <v>687</v>
      </c>
    </row>
    <row r="196" spans="2:32" s="257" customFormat="1" ht="15" customHeight="1" outlineLevel="2">
      <c r="B196" s="133"/>
      <c r="C196" s="251" t="s">
        <v>724</v>
      </c>
      <c r="D196" s="258"/>
      <c r="E196" s="258"/>
      <c r="F196" s="258"/>
      <c r="G196" s="258"/>
      <c r="H196" s="261" t="s">
        <v>687</v>
      </c>
      <c r="I196" s="258"/>
      <c r="J196" s="258"/>
      <c r="K196" s="258"/>
      <c r="L196" s="258"/>
      <c r="M196" s="258"/>
      <c r="N196" s="258"/>
      <c r="O196" s="261" t="s">
        <v>687</v>
      </c>
      <c r="P196" s="258"/>
      <c r="Q196" s="258"/>
      <c r="R196" s="258"/>
      <c r="S196" s="258"/>
      <c r="T196" s="258"/>
      <c r="U196" s="258"/>
      <c r="V196" s="261" t="s">
        <v>687</v>
      </c>
      <c r="W196" s="261" t="s">
        <v>687</v>
      </c>
      <c r="X196" s="199" t="s">
        <v>687</v>
      </c>
      <c r="Y196" s="259"/>
      <c r="Z196" s="259"/>
      <c r="AA196" s="255">
        <f t="shared" si="171"/>
        <v>0</v>
      </c>
      <c r="AB196" s="199" t="s">
        <v>687</v>
      </c>
      <c r="AC196" s="259"/>
      <c r="AD196" s="259"/>
      <c r="AE196" s="255">
        <f t="shared" si="172"/>
        <v>0</v>
      </c>
      <c r="AF196" s="199" t="s">
        <v>687</v>
      </c>
    </row>
    <row r="197" spans="2:32" s="144" customFormat="1" ht="15" customHeight="1" outlineLevel="2">
      <c r="B197" s="254"/>
      <c r="C197" s="252" t="s">
        <v>723</v>
      </c>
      <c r="D197" s="218"/>
      <c r="E197" s="218"/>
      <c r="F197" s="218"/>
      <c r="G197" s="218"/>
      <c r="H197" s="261">
        <f t="shared" ref="H197:H202" si="173">SUM(D197:G197)</f>
        <v>0</v>
      </c>
      <c r="I197" s="218"/>
      <c r="J197" s="218"/>
      <c r="K197" s="218"/>
      <c r="L197" s="218"/>
      <c r="M197" s="218"/>
      <c r="N197" s="218"/>
      <c r="O197" s="261">
        <f t="shared" ref="O197:O202" si="174">SUM(I197:N197)</f>
        <v>0</v>
      </c>
      <c r="P197" s="218"/>
      <c r="Q197" s="218"/>
      <c r="R197" s="218"/>
      <c r="S197" s="218"/>
      <c r="T197" s="218"/>
      <c r="U197" s="218"/>
      <c r="V197" s="261">
        <f t="shared" ref="V197:V202" si="175">SUM(P197:U197)</f>
        <v>0</v>
      </c>
      <c r="W197" s="261">
        <f t="shared" ref="W197:W202" si="176">V197+O197</f>
        <v>0</v>
      </c>
      <c r="X197" s="199">
        <f t="shared" ref="X197:X202" si="177">IF(H197=0,0,W197/H197-1)</f>
        <v>0</v>
      </c>
      <c r="Y197" s="218"/>
      <c r="Z197" s="218"/>
      <c r="AA197" s="255">
        <f t="shared" si="171"/>
        <v>0</v>
      </c>
      <c r="AB197" s="199">
        <f t="shared" ref="AB197:AB202" si="178">IF(W197=0,0,AA197/W197-1)</f>
        <v>0</v>
      </c>
      <c r="AC197" s="218"/>
      <c r="AD197" s="218"/>
      <c r="AE197" s="255">
        <f t="shared" si="172"/>
        <v>0</v>
      </c>
      <c r="AF197" s="199">
        <f t="shared" ref="AF197:AF202" si="179">IF(AA197=0,0,AE197/AA197-1)</f>
        <v>0</v>
      </c>
    </row>
    <row r="198" spans="2:32" s="257" customFormat="1" ht="15" customHeight="1" outlineLevel="2">
      <c r="B198" s="260" t="s">
        <v>729</v>
      </c>
      <c r="C198" s="251"/>
      <c r="D198" s="258"/>
      <c r="E198" s="258"/>
      <c r="F198" s="258"/>
      <c r="G198" s="258"/>
      <c r="H198" s="261">
        <f t="shared" si="173"/>
        <v>0</v>
      </c>
      <c r="I198" s="258"/>
      <c r="J198" s="258"/>
      <c r="K198" s="258"/>
      <c r="L198" s="258"/>
      <c r="M198" s="258"/>
      <c r="N198" s="258"/>
      <c r="O198" s="261">
        <f t="shared" si="174"/>
        <v>0</v>
      </c>
      <c r="P198" s="258"/>
      <c r="Q198" s="258"/>
      <c r="R198" s="258"/>
      <c r="S198" s="258"/>
      <c r="T198" s="258"/>
      <c r="U198" s="258"/>
      <c r="V198" s="261">
        <f t="shared" si="175"/>
        <v>0</v>
      </c>
      <c r="W198" s="261">
        <f t="shared" si="176"/>
        <v>0</v>
      </c>
      <c r="X198" s="199">
        <f t="shared" si="177"/>
        <v>0</v>
      </c>
      <c r="Y198" s="259"/>
      <c r="Z198" s="259"/>
      <c r="AA198" s="255">
        <f t="shared" si="171"/>
        <v>0</v>
      </c>
      <c r="AB198" s="199">
        <f t="shared" si="178"/>
        <v>0</v>
      </c>
      <c r="AC198" s="259"/>
      <c r="AD198" s="259"/>
      <c r="AE198" s="255">
        <f t="shared" si="172"/>
        <v>0</v>
      </c>
      <c r="AF198" s="199">
        <f t="shared" si="179"/>
        <v>0</v>
      </c>
    </row>
    <row r="199" spans="2:32" s="257" customFormat="1" ht="15" customHeight="1" outlineLevel="2">
      <c r="B199" s="260" t="s">
        <v>848</v>
      </c>
      <c r="C199" s="251"/>
      <c r="D199" s="258"/>
      <c r="E199" s="258"/>
      <c r="F199" s="258"/>
      <c r="G199" s="258"/>
      <c r="H199" s="261">
        <f t="shared" si="173"/>
        <v>0</v>
      </c>
      <c r="I199" s="258"/>
      <c r="J199" s="258"/>
      <c r="K199" s="258"/>
      <c r="L199" s="258"/>
      <c r="M199" s="258"/>
      <c r="N199" s="258"/>
      <c r="O199" s="261">
        <f t="shared" si="174"/>
        <v>0</v>
      </c>
      <c r="P199" s="258"/>
      <c r="Q199" s="258"/>
      <c r="R199" s="258"/>
      <c r="S199" s="258"/>
      <c r="T199" s="258"/>
      <c r="U199" s="258"/>
      <c r="V199" s="261">
        <f t="shared" si="175"/>
        <v>0</v>
      </c>
      <c r="W199" s="261">
        <f t="shared" si="176"/>
        <v>0</v>
      </c>
      <c r="X199" s="199">
        <f t="shared" si="177"/>
        <v>0</v>
      </c>
      <c r="Y199" s="259"/>
      <c r="Z199" s="259"/>
      <c r="AA199" s="255">
        <f t="shared" si="171"/>
        <v>0</v>
      </c>
      <c r="AB199" s="199">
        <f t="shared" si="178"/>
        <v>0</v>
      </c>
      <c r="AC199" s="259"/>
      <c r="AD199" s="259"/>
      <c r="AE199" s="255">
        <f t="shared" si="172"/>
        <v>0</v>
      </c>
      <c r="AF199" s="199">
        <f t="shared" si="179"/>
        <v>0</v>
      </c>
    </row>
    <row r="200" spans="2:32" s="144" customFormat="1" ht="15" customHeight="1" outlineLevel="2">
      <c r="B200" s="256" t="s">
        <v>849</v>
      </c>
      <c r="C200" s="253"/>
      <c r="D200" s="218"/>
      <c r="E200" s="218"/>
      <c r="F200" s="218"/>
      <c r="G200" s="218"/>
      <c r="H200" s="261">
        <f t="shared" si="173"/>
        <v>0</v>
      </c>
      <c r="I200" s="218"/>
      <c r="J200" s="218"/>
      <c r="K200" s="218"/>
      <c r="L200" s="218"/>
      <c r="M200" s="218"/>
      <c r="N200" s="218"/>
      <c r="O200" s="261">
        <f t="shared" si="174"/>
        <v>0</v>
      </c>
      <c r="P200" s="218"/>
      <c r="Q200" s="218"/>
      <c r="R200" s="218"/>
      <c r="S200" s="218"/>
      <c r="T200" s="218"/>
      <c r="U200" s="218"/>
      <c r="V200" s="261">
        <f t="shared" si="175"/>
        <v>0</v>
      </c>
      <c r="W200" s="261">
        <f t="shared" si="176"/>
        <v>0</v>
      </c>
      <c r="X200" s="199">
        <f t="shared" si="177"/>
        <v>0</v>
      </c>
      <c r="Y200" s="218"/>
      <c r="Z200" s="218"/>
      <c r="AA200" s="255">
        <f t="shared" si="171"/>
        <v>0</v>
      </c>
      <c r="AB200" s="199">
        <f t="shared" si="178"/>
        <v>0</v>
      </c>
      <c r="AC200" s="218"/>
      <c r="AD200" s="218"/>
      <c r="AE200" s="255">
        <f t="shared" si="172"/>
        <v>0</v>
      </c>
      <c r="AF200" s="199">
        <f t="shared" si="179"/>
        <v>0</v>
      </c>
    </row>
    <row r="201" spans="2:32" s="144" customFormat="1" ht="15" customHeight="1" outlineLevel="2">
      <c r="B201" s="256" t="s">
        <v>850</v>
      </c>
      <c r="C201" s="145"/>
      <c r="D201" s="255">
        <f>D188-D200</f>
        <v>0</v>
      </c>
      <c r="E201" s="255">
        <f>E188-E200</f>
        <v>0</v>
      </c>
      <c r="F201" s="255">
        <f>F188-F200</f>
        <v>0</v>
      </c>
      <c r="G201" s="255">
        <f>G188-G200</f>
        <v>0</v>
      </c>
      <c r="H201" s="261">
        <f t="shared" si="173"/>
        <v>0</v>
      </c>
      <c r="I201" s="255">
        <f t="shared" ref="I201:N201" si="180">I188-I200</f>
        <v>0</v>
      </c>
      <c r="J201" s="255">
        <f t="shared" si="180"/>
        <v>0</v>
      </c>
      <c r="K201" s="255">
        <f t="shared" si="180"/>
        <v>0</v>
      </c>
      <c r="L201" s="255">
        <f t="shared" si="180"/>
        <v>0</v>
      </c>
      <c r="M201" s="255">
        <f t="shared" si="180"/>
        <v>0</v>
      </c>
      <c r="N201" s="255">
        <f t="shared" si="180"/>
        <v>0</v>
      </c>
      <c r="O201" s="261">
        <f t="shared" si="174"/>
        <v>0</v>
      </c>
      <c r="P201" s="255">
        <f t="shared" ref="P201:U201" si="181">P188-P200</f>
        <v>0</v>
      </c>
      <c r="Q201" s="255">
        <f t="shared" si="181"/>
        <v>0</v>
      </c>
      <c r="R201" s="255">
        <f t="shared" si="181"/>
        <v>0</v>
      </c>
      <c r="S201" s="255">
        <f t="shared" si="181"/>
        <v>0</v>
      </c>
      <c r="T201" s="255">
        <f t="shared" si="181"/>
        <v>0</v>
      </c>
      <c r="U201" s="255">
        <f t="shared" si="181"/>
        <v>0</v>
      </c>
      <c r="V201" s="261">
        <f t="shared" si="175"/>
        <v>0</v>
      </c>
      <c r="W201" s="261">
        <f t="shared" si="176"/>
        <v>0</v>
      </c>
      <c r="X201" s="199">
        <f t="shared" si="177"/>
        <v>0</v>
      </c>
      <c r="Y201" s="255">
        <f>Y188-Y200</f>
        <v>0</v>
      </c>
      <c r="Z201" s="255">
        <f>Z188-Z200</f>
        <v>0</v>
      </c>
      <c r="AA201" s="255">
        <f>AA188-AA200</f>
        <v>0</v>
      </c>
      <c r="AB201" s="199">
        <f t="shared" si="178"/>
        <v>0</v>
      </c>
      <c r="AC201" s="255">
        <f>AC188-AC200</f>
        <v>0</v>
      </c>
      <c r="AD201" s="255">
        <f>AD188-AD200</f>
        <v>0</v>
      </c>
      <c r="AE201" s="255">
        <f>AE188-AE200</f>
        <v>0</v>
      </c>
      <c r="AF201" s="199">
        <f t="shared" si="179"/>
        <v>0</v>
      </c>
    </row>
    <row r="202" spans="2:32" s="144" customFormat="1" ht="15" customHeight="1" outlineLevel="2">
      <c r="B202" s="256" t="s">
        <v>851</v>
      </c>
      <c r="C202" s="145"/>
      <c r="D202" s="255">
        <f>D205+D208+D211</f>
        <v>0</v>
      </c>
      <c r="E202" s="255">
        <f>E205+E208+E211</f>
        <v>0</v>
      </c>
      <c r="F202" s="255">
        <f>F205+F208+F211</f>
        <v>0</v>
      </c>
      <c r="G202" s="255">
        <f>G205+G208+G211</f>
        <v>0</v>
      </c>
      <c r="H202" s="261">
        <f t="shared" si="173"/>
        <v>0</v>
      </c>
      <c r="I202" s="255">
        <f t="shared" ref="I202:N202" si="182">I205+I208+I211</f>
        <v>0</v>
      </c>
      <c r="J202" s="255">
        <f t="shared" si="182"/>
        <v>0</v>
      </c>
      <c r="K202" s="255">
        <f t="shared" si="182"/>
        <v>0</v>
      </c>
      <c r="L202" s="255">
        <f t="shared" si="182"/>
        <v>0</v>
      </c>
      <c r="M202" s="255">
        <f t="shared" si="182"/>
        <v>0</v>
      </c>
      <c r="N202" s="255">
        <f t="shared" si="182"/>
        <v>0</v>
      </c>
      <c r="O202" s="261">
        <f t="shared" si="174"/>
        <v>0</v>
      </c>
      <c r="P202" s="255">
        <f t="shared" ref="P202:U202" si="183">P205+P208+P211</f>
        <v>0</v>
      </c>
      <c r="Q202" s="255">
        <f t="shared" si="183"/>
        <v>0</v>
      </c>
      <c r="R202" s="255">
        <f t="shared" si="183"/>
        <v>0</v>
      </c>
      <c r="S202" s="255">
        <f t="shared" si="183"/>
        <v>0</v>
      </c>
      <c r="T202" s="255">
        <f t="shared" si="183"/>
        <v>0</v>
      </c>
      <c r="U202" s="255">
        <f t="shared" si="183"/>
        <v>0</v>
      </c>
      <c r="V202" s="261">
        <f t="shared" si="175"/>
        <v>0</v>
      </c>
      <c r="W202" s="261">
        <f t="shared" si="176"/>
        <v>0</v>
      </c>
      <c r="X202" s="199">
        <f t="shared" si="177"/>
        <v>0</v>
      </c>
      <c r="Y202" s="255">
        <f>Y205+Y208+Y211</f>
        <v>0</v>
      </c>
      <c r="Z202" s="255">
        <f>Z205+Z208+Z211</f>
        <v>0</v>
      </c>
      <c r="AA202" s="255">
        <f>AA205+AA208+AA211</f>
        <v>0</v>
      </c>
      <c r="AB202" s="199">
        <f t="shared" si="178"/>
        <v>0</v>
      </c>
      <c r="AC202" s="255">
        <f>AC205+AC208+AC211</f>
        <v>0</v>
      </c>
      <c r="AD202" s="255">
        <f>AD205+AD208+AD211</f>
        <v>0</v>
      </c>
      <c r="AE202" s="255">
        <f>AE205+AE208+AE211</f>
        <v>0</v>
      </c>
      <c r="AF202" s="199">
        <f t="shared" si="179"/>
        <v>0</v>
      </c>
    </row>
    <row r="203" spans="2:32" s="257" customFormat="1" ht="15" customHeight="1" outlineLevel="2">
      <c r="B203" s="133"/>
      <c r="C203" s="251" t="s">
        <v>852</v>
      </c>
      <c r="D203" s="258"/>
      <c r="E203" s="258"/>
      <c r="F203" s="258"/>
      <c r="G203" s="258"/>
      <c r="H203" s="261" t="s">
        <v>687</v>
      </c>
      <c r="I203" s="258"/>
      <c r="J203" s="258"/>
      <c r="K203" s="258"/>
      <c r="L203" s="258"/>
      <c r="M203" s="258"/>
      <c r="N203" s="258"/>
      <c r="O203" s="261" t="s">
        <v>687</v>
      </c>
      <c r="P203" s="258"/>
      <c r="Q203" s="258"/>
      <c r="R203" s="258"/>
      <c r="S203" s="258"/>
      <c r="T203" s="258"/>
      <c r="U203" s="258"/>
      <c r="V203" s="261" t="s">
        <v>687</v>
      </c>
      <c r="W203" s="261" t="s">
        <v>687</v>
      </c>
      <c r="X203" s="199" t="s">
        <v>687</v>
      </c>
      <c r="Y203" s="259"/>
      <c r="Z203" s="259"/>
      <c r="AA203" s="255">
        <f t="shared" ref="AA203:AA211" si="184">Y203+Z203</f>
        <v>0</v>
      </c>
      <c r="AB203" s="199" t="s">
        <v>687</v>
      </c>
      <c r="AC203" s="259"/>
      <c r="AD203" s="259"/>
      <c r="AE203" s="255">
        <f t="shared" ref="AE203:AE211" si="185">AC203+AD203</f>
        <v>0</v>
      </c>
      <c r="AF203" s="199" t="s">
        <v>687</v>
      </c>
    </row>
    <row r="204" spans="2:32" s="257" customFormat="1" ht="15" customHeight="1" outlineLevel="2">
      <c r="B204" s="133"/>
      <c r="C204" s="251" t="s">
        <v>724</v>
      </c>
      <c r="D204" s="258"/>
      <c r="E204" s="258"/>
      <c r="F204" s="258"/>
      <c r="G204" s="258"/>
      <c r="H204" s="261" t="s">
        <v>687</v>
      </c>
      <c r="I204" s="258"/>
      <c r="J204" s="258"/>
      <c r="K204" s="258"/>
      <c r="L204" s="258"/>
      <c r="M204" s="258"/>
      <c r="N204" s="258"/>
      <c r="O204" s="261" t="s">
        <v>687</v>
      </c>
      <c r="P204" s="258"/>
      <c r="Q204" s="258"/>
      <c r="R204" s="258"/>
      <c r="S204" s="258"/>
      <c r="T204" s="258"/>
      <c r="U204" s="258"/>
      <c r="V204" s="261" t="s">
        <v>687</v>
      </c>
      <c r="W204" s="261" t="s">
        <v>687</v>
      </c>
      <c r="X204" s="199" t="s">
        <v>687</v>
      </c>
      <c r="Y204" s="259"/>
      <c r="Z204" s="259"/>
      <c r="AA204" s="255">
        <f t="shared" si="184"/>
        <v>0</v>
      </c>
      <c r="AB204" s="199" t="s">
        <v>687</v>
      </c>
      <c r="AC204" s="259"/>
      <c r="AD204" s="259"/>
      <c r="AE204" s="255">
        <f t="shared" si="185"/>
        <v>0</v>
      </c>
      <c r="AF204" s="199" t="s">
        <v>687</v>
      </c>
    </row>
    <row r="205" spans="2:32" s="144" customFormat="1" ht="15" customHeight="1" outlineLevel="2">
      <c r="B205" s="254"/>
      <c r="C205" s="252" t="s">
        <v>728</v>
      </c>
      <c r="D205" s="218"/>
      <c r="E205" s="218"/>
      <c r="F205" s="218"/>
      <c r="G205" s="218"/>
      <c r="H205" s="261">
        <f>SUM(D205:G205)</f>
        <v>0</v>
      </c>
      <c r="I205" s="218"/>
      <c r="J205" s="218"/>
      <c r="K205" s="218"/>
      <c r="L205" s="218"/>
      <c r="M205" s="218"/>
      <c r="N205" s="218"/>
      <c r="O205" s="261">
        <f>SUM(I205:N205)</f>
        <v>0</v>
      </c>
      <c r="P205" s="218"/>
      <c r="Q205" s="218"/>
      <c r="R205" s="218"/>
      <c r="S205" s="218"/>
      <c r="T205" s="218"/>
      <c r="U205" s="218"/>
      <c r="V205" s="261">
        <f>SUM(P205:U205)</f>
        <v>0</v>
      </c>
      <c r="W205" s="261">
        <f>V205+O205</f>
        <v>0</v>
      </c>
      <c r="X205" s="199">
        <f>IF(H205=0,0,W205/H205-1)</f>
        <v>0</v>
      </c>
      <c r="Y205" s="218"/>
      <c r="Z205" s="218"/>
      <c r="AA205" s="255">
        <f t="shared" si="184"/>
        <v>0</v>
      </c>
      <c r="AB205" s="199">
        <f>IF(W205=0,0,AA205/W205-1)</f>
        <v>0</v>
      </c>
      <c r="AC205" s="218"/>
      <c r="AD205" s="218"/>
      <c r="AE205" s="255">
        <f t="shared" si="185"/>
        <v>0</v>
      </c>
      <c r="AF205" s="199">
        <f>IF(AA205=0,0,AE205/AA205-1)</f>
        <v>0</v>
      </c>
    </row>
    <row r="206" spans="2:32" s="257" customFormat="1" ht="15" customHeight="1" outlineLevel="2">
      <c r="B206" s="133"/>
      <c r="C206" s="251" t="s">
        <v>852</v>
      </c>
      <c r="D206" s="258"/>
      <c r="E206" s="258"/>
      <c r="F206" s="258"/>
      <c r="G206" s="258"/>
      <c r="H206" s="261" t="s">
        <v>687</v>
      </c>
      <c r="I206" s="258"/>
      <c r="J206" s="258"/>
      <c r="K206" s="258"/>
      <c r="L206" s="258"/>
      <c r="M206" s="258"/>
      <c r="N206" s="258"/>
      <c r="O206" s="261" t="s">
        <v>687</v>
      </c>
      <c r="P206" s="258"/>
      <c r="Q206" s="258"/>
      <c r="R206" s="258"/>
      <c r="S206" s="258"/>
      <c r="T206" s="258"/>
      <c r="U206" s="258"/>
      <c r="V206" s="261" t="s">
        <v>687</v>
      </c>
      <c r="W206" s="261" t="s">
        <v>687</v>
      </c>
      <c r="X206" s="199" t="s">
        <v>687</v>
      </c>
      <c r="Y206" s="259"/>
      <c r="Z206" s="259"/>
      <c r="AA206" s="255">
        <f t="shared" si="184"/>
        <v>0</v>
      </c>
      <c r="AB206" s="199" t="s">
        <v>687</v>
      </c>
      <c r="AC206" s="259"/>
      <c r="AD206" s="259"/>
      <c r="AE206" s="255">
        <f t="shared" si="185"/>
        <v>0</v>
      </c>
      <c r="AF206" s="199" t="s">
        <v>687</v>
      </c>
    </row>
    <row r="207" spans="2:32" s="257" customFormat="1" ht="15" customHeight="1" outlineLevel="2">
      <c r="B207" s="133"/>
      <c r="C207" s="251" t="s">
        <v>724</v>
      </c>
      <c r="D207" s="258"/>
      <c r="E207" s="258"/>
      <c r="F207" s="258"/>
      <c r="G207" s="258"/>
      <c r="H207" s="261" t="s">
        <v>687</v>
      </c>
      <c r="I207" s="258"/>
      <c r="J207" s="258"/>
      <c r="K207" s="258"/>
      <c r="L207" s="258"/>
      <c r="M207" s="258"/>
      <c r="N207" s="258"/>
      <c r="O207" s="261" t="s">
        <v>687</v>
      </c>
      <c r="P207" s="258"/>
      <c r="Q207" s="258"/>
      <c r="R207" s="258"/>
      <c r="S207" s="258"/>
      <c r="T207" s="258"/>
      <c r="U207" s="258"/>
      <c r="V207" s="261" t="s">
        <v>687</v>
      </c>
      <c r="W207" s="261" t="s">
        <v>687</v>
      </c>
      <c r="X207" s="199" t="s">
        <v>687</v>
      </c>
      <c r="Y207" s="259"/>
      <c r="Z207" s="259"/>
      <c r="AA207" s="255">
        <f t="shared" si="184"/>
        <v>0</v>
      </c>
      <c r="AB207" s="199" t="s">
        <v>687</v>
      </c>
      <c r="AC207" s="259"/>
      <c r="AD207" s="259"/>
      <c r="AE207" s="255">
        <f t="shared" si="185"/>
        <v>0</v>
      </c>
      <c r="AF207" s="199" t="s">
        <v>687</v>
      </c>
    </row>
    <row r="208" spans="2:32" s="144" customFormat="1" ht="15" customHeight="1" outlineLevel="2">
      <c r="B208" s="254"/>
      <c r="C208" s="252" t="s">
        <v>728</v>
      </c>
      <c r="D208" s="218"/>
      <c r="E208" s="218"/>
      <c r="F208" s="218"/>
      <c r="G208" s="218"/>
      <c r="H208" s="261">
        <f>SUM(D208:G208)</f>
        <v>0</v>
      </c>
      <c r="I208" s="218"/>
      <c r="J208" s="218"/>
      <c r="K208" s="218"/>
      <c r="L208" s="218"/>
      <c r="M208" s="218"/>
      <c r="N208" s="218"/>
      <c r="O208" s="261">
        <f>SUM(I208:N208)</f>
        <v>0</v>
      </c>
      <c r="P208" s="218"/>
      <c r="Q208" s="218"/>
      <c r="R208" s="218"/>
      <c r="S208" s="218"/>
      <c r="T208" s="218"/>
      <c r="U208" s="218"/>
      <c r="V208" s="261">
        <f>SUM(P208:U208)</f>
        <v>0</v>
      </c>
      <c r="W208" s="261">
        <f>V208+O208</f>
        <v>0</v>
      </c>
      <c r="X208" s="199">
        <f>IF(H208=0,0,W208/H208-1)</f>
        <v>0</v>
      </c>
      <c r="Y208" s="218"/>
      <c r="Z208" s="218"/>
      <c r="AA208" s="255">
        <f t="shared" si="184"/>
        <v>0</v>
      </c>
      <c r="AB208" s="199">
        <f>IF(W208=0,0,AA208/W208-1)</f>
        <v>0</v>
      </c>
      <c r="AC208" s="218"/>
      <c r="AD208" s="218"/>
      <c r="AE208" s="255">
        <f t="shared" si="185"/>
        <v>0</v>
      </c>
      <c r="AF208" s="199">
        <f>IF(AA208=0,0,AE208/AA208-1)</f>
        <v>0</v>
      </c>
    </row>
    <row r="209" spans="1:32" s="257" customFormat="1" ht="15" customHeight="1" outlineLevel="2">
      <c r="B209" s="133"/>
      <c r="C209" s="251" t="s">
        <v>852</v>
      </c>
      <c r="D209" s="258"/>
      <c r="E209" s="258"/>
      <c r="F209" s="258"/>
      <c r="G209" s="258"/>
      <c r="H209" s="261" t="s">
        <v>687</v>
      </c>
      <c r="I209" s="258"/>
      <c r="J209" s="258"/>
      <c r="K209" s="258"/>
      <c r="L209" s="258"/>
      <c r="M209" s="258"/>
      <c r="N209" s="258"/>
      <c r="O209" s="261" t="s">
        <v>687</v>
      </c>
      <c r="P209" s="258"/>
      <c r="Q209" s="258"/>
      <c r="R209" s="258"/>
      <c r="S209" s="258"/>
      <c r="T209" s="258"/>
      <c r="U209" s="258"/>
      <c r="V209" s="261" t="s">
        <v>687</v>
      </c>
      <c r="W209" s="261" t="s">
        <v>687</v>
      </c>
      <c r="X209" s="199" t="s">
        <v>687</v>
      </c>
      <c r="Y209" s="259"/>
      <c r="Z209" s="259"/>
      <c r="AA209" s="255">
        <f t="shared" si="184"/>
        <v>0</v>
      </c>
      <c r="AB209" s="199" t="s">
        <v>687</v>
      </c>
      <c r="AC209" s="259"/>
      <c r="AD209" s="259"/>
      <c r="AE209" s="255">
        <f t="shared" si="185"/>
        <v>0</v>
      </c>
      <c r="AF209" s="199" t="s">
        <v>687</v>
      </c>
    </row>
    <row r="210" spans="1:32" s="257" customFormat="1" ht="15" customHeight="1" outlineLevel="2">
      <c r="B210" s="133"/>
      <c r="C210" s="251" t="s">
        <v>724</v>
      </c>
      <c r="D210" s="258"/>
      <c r="E210" s="258"/>
      <c r="F210" s="258"/>
      <c r="G210" s="258"/>
      <c r="H210" s="261" t="s">
        <v>687</v>
      </c>
      <c r="I210" s="258"/>
      <c r="J210" s="258"/>
      <c r="K210" s="258"/>
      <c r="L210" s="258"/>
      <c r="M210" s="258"/>
      <c r="N210" s="258"/>
      <c r="O210" s="261" t="s">
        <v>687</v>
      </c>
      <c r="P210" s="258"/>
      <c r="Q210" s="258"/>
      <c r="R210" s="258"/>
      <c r="S210" s="258"/>
      <c r="T210" s="258"/>
      <c r="U210" s="258"/>
      <c r="V210" s="261" t="s">
        <v>687</v>
      </c>
      <c r="W210" s="261" t="s">
        <v>687</v>
      </c>
      <c r="X210" s="199" t="s">
        <v>687</v>
      </c>
      <c r="Y210" s="259"/>
      <c r="Z210" s="259"/>
      <c r="AA210" s="255">
        <f t="shared" si="184"/>
        <v>0</v>
      </c>
      <c r="AB210" s="199" t="s">
        <v>687</v>
      </c>
      <c r="AC210" s="259"/>
      <c r="AD210" s="259"/>
      <c r="AE210" s="255">
        <f t="shared" si="185"/>
        <v>0</v>
      </c>
      <c r="AF210" s="199" t="s">
        <v>687</v>
      </c>
    </row>
    <row r="211" spans="1:32" s="144" customFormat="1" ht="15" customHeight="1" outlineLevel="2">
      <c r="B211" s="254"/>
      <c r="C211" s="252" t="s">
        <v>728</v>
      </c>
      <c r="D211" s="218"/>
      <c r="E211" s="218"/>
      <c r="F211" s="218"/>
      <c r="G211" s="218"/>
      <c r="H211" s="261">
        <f>SUM(D211:G211)</f>
        <v>0</v>
      </c>
      <c r="I211" s="218"/>
      <c r="J211" s="218"/>
      <c r="K211" s="218"/>
      <c r="L211" s="218"/>
      <c r="M211" s="218"/>
      <c r="N211" s="218"/>
      <c r="O211" s="261">
        <f>SUM(I211:N211)</f>
        <v>0</v>
      </c>
      <c r="P211" s="218"/>
      <c r="Q211" s="218"/>
      <c r="R211" s="218"/>
      <c r="S211" s="218"/>
      <c r="T211" s="218"/>
      <c r="U211" s="218"/>
      <c r="V211" s="261">
        <f>SUM(P211:U211)</f>
        <v>0</v>
      </c>
      <c r="W211" s="261">
        <f>V211+O211</f>
        <v>0</v>
      </c>
      <c r="X211" s="199">
        <f>IF(H211=0,0,W211/H211-1)</f>
        <v>0</v>
      </c>
      <c r="Y211" s="218"/>
      <c r="Z211" s="218"/>
      <c r="AA211" s="255">
        <f t="shared" si="184"/>
        <v>0</v>
      </c>
      <c r="AB211" s="199">
        <f>IF(W211=0,0,AA211/W211-1)</f>
        <v>0</v>
      </c>
      <c r="AC211" s="218"/>
      <c r="AD211" s="218"/>
      <c r="AE211" s="255">
        <f t="shared" si="185"/>
        <v>0</v>
      </c>
      <c r="AF211" s="199">
        <f>IF(AA211=0,0,AE211/AA211-1)</f>
        <v>0</v>
      </c>
    </row>
    <row r="212" spans="1:32" s="144" customFormat="1" ht="15" customHeight="1" outlineLevel="2">
      <c r="B212" s="256" t="s">
        <v>727</v>
      </c>
      <c r="C212" s="145"/>
      <c r="D212" s="255">
        <f>D201-D202</f>
        <v>0</v>
      </c>
      <c r="E212" s="255">
        <f>E201-E202</f>
        <v>0</v>
      </c>
      <c r="F212" s="255">
        <f>F201-F202</f>
        <v>0</v>
      </c>
      <c r="G212" s="255">
        <f>G201-G202</f>
        <v>0</v>
      </c>
      <c r="H212" s="261">
        <f>SUM(D212:G212)</f>
        <v>0</v>
      </c>
      <c r="I212" s="255">
        <f t="shared" ref="I212:N212" si="186">I201-I202</f>
        <v>0</v>
      </c>
      <c r="J212" s="255">
        <f t="shared" si="186"/>
        <v>0</v>
      </c>
      <c r="K212" s="255">
        <f t="shared" si="186"/>
        <v>0</v>
      </c>
      <c r="L212" s="255">
        <f t="shared" si="186"/>
        <v>0</v>
      </c>
      <c r="M212" s="255">
        <f t="shared" si="186"/>
        <v>0</v>
      </c>
      <c r="N212" s="255">
        <f t="shared" si="186"/>
        <v>0</v>
      </c>
      <c r="O212" s="261">
        <f>SUM(I212:N212)</f>
        <v>0</v>
      </c>
      <c r="P212" s="255">
        <f t="shared" ref="P212:U212" si="187">P201-P202</f>
        <v>0</v>
      </c>
      <c r="Q212" s="255">
        <f t="shared" si="187"/>
        <v>0</v>
      </c>
      <c r="R212" s="255">
        <f t="shared" si="187"/>
        <v>0</v>
      </c>
      <c r="S212" s="255">
        <f t="shared" si="187"/>
        <v>0</v>
      </c>
      <c r="T212" s="255">
        <f t="shared" si="187"/>
        <v>0</v>
      </c>
      <c r="U212" s="255">
        <f t="shared" si="187"/>
        <v>0</v>
      </c>
      <c r="V212" s="261">
        <f>SUM(P212:U212)</f>
        <v>0</v>
      </c>
      <c r="W212" s="261">
        <f>V212+O212</f>
        <v>0</v>
      </c>
      <c r="X212" s="199">
        <f>IF(H212=0,0,W212/H212-1)</f>
        <v>0</v>
      </c>
      <c r="Y212" s="255">
        <f>Y201-Y202</f>
        <v>0</v>
      </c>
      <c r="Z212" s="255">
        <f>Z201-Z202</f>
        <v>0</v>
      </c>
      <c r="AA212" s="255">
        <f>AA201-AA202</f>
        <v>0</v>
      </c>
      <c r="AB212" s="199">
        <f>IF(W212=0,0,AA212/W212-1)</f>
        <v>0</v>
      </c>
      <c r="AC212" s="255">
        <f>AC201-AC202</f>
        <v>0</v>
      </c>
      <c r="AD212" s="255">
        <f>AD201-AD202</f>
        <v>0</v>
      </c>
      <c r="AE212" s="255">
        <f>AE201-AE202</f>
        <v>0</v>
      </c>
      <c r="AF212" s="199">
        <f>IF(AA212=0,0,AE212/AA212-1)</f>
        <v>0</v>
      </c>
    </row>
    <row r="213" spans="1:32" s="151" customFormat="1" ht="15" customHeight="1" outlineLevel="1">
      <c r="B213" s="156"/>
      <c r="C213" s="138"/>
      <c r="D213" s="150"/>
      <c r="E213" s="150"/>
      <c r="F213" s="150"/>
      <c r="G213" s="150"/>
      <c r="H213" s="150"/>
      <c r="I213" s="150"/>
      <c r="J213" s="150"/>
      <c r="K213" s="150"/>
      <c r="L213" s="150"/>
      <c r="M213" s="150"/>
      <c r="N213" s="150"/>
      <c r="O213" s="157"/>
      <c r="P213" s="158"/>
      <c r="Q213" s="158"/>
      <c r="R213" s="158"/>
      <c r="S213" s="158"/>
      <c r="T213" s="158"/>
      <c r="U213" s="158"/>
      <c r="V213" s="157"/>
      <c r="W213" s="150"/>
      <c r="X213" s="159"/>
      <c r="Y213" s="158"/>
      <c r="Z213" s="158"/>
      <c r="AA213" s="158"/>
      <c r="AB213" s="159"/>
      <c r="AC213" s="159"/>
      <c r="AD213" s="159"/>
      <c r="AE213" s="158"/>
      <c r="AF213" s="159"/>
    </row>
    <row r="214" spans="1:32" s="136" customFormat="1" ht="15" customHeight="1" outlineLevel="1">
      <c r="B214" s="152" t="s">
        <v>611</v>
      </c>
      <c r="C214" s="152"/>
      <c r="D214" s="160">
        <f>D198+D199-D188</f>
        <v>0</v>
      </c>
      <c r="E214" s="160">
        <f t="shared" ref="E214:W214" si="188">E198+E199-E188</f>
        <v>0</v>
      </c>
      <c r="F214" s="160">
        <f t="shared" si="188"/>
        <v>0</v>
      </c>
      <c r="G214" s="160">
        <f t="shared" si="188"/>
        <v>0</v>
      </c>
      <c r="H214" s="160">
        <f t="shared" si="188"/>
        <v>0</v>
      </c>
      <c r="I214" s="160">
        <f t="shared" si="188"/>
        <v>0</v>
      </c>
      <c r="J214" s="160">
        <f t="shared" si="188"/>
        <v>0</v>
      </c>
      <c r="K214" s="160">
        <f t="shared" si="188"/>
        <v>0</v>
      </c>
      <c r="L214" s="160">
        <f t="shared" si="188"/>
        <v>0</v>
      </c>
      <c r="M214" s="160">
        <f t="shared" si="188"/>
        <v>0</v>
      </c>
      <c r="N214" s="160">
        <f t="shared" si="188"/>
        <v>0</v>
      </c>
      <c r="O214" s="160">
        <f t="shared" si="188"/>
        <v>0</v>
      </c>
      <c r="P214" s="160">
        <f t="shared" si="188"/>
        <v>0</v>
      </c>
      <c r="Q214" s="160">
        <f t="shared" si="188"/>
        <v>0</v>
      </c>
      <c r="R214" s="160">
        <f t="shared" si="188"/>
        <v>0</v>
      </c>
      <c r="S214" s="160">
        <f t="shared" si="188"/>
        <v>0</v>
      </c>
      <c r="T214" s="160">
        <f t="shared" si="188"/>
        <v>0</v>
      </c>
      <c r="U214" s="160">
        <f t="shared" si="188"/>
        <v>0</v>
      </c>
      <c r="V214" s="160">
        <f t="shared" si="188"/>
        <v>0</v>
      </c>
      <c r="W214" s="160">
        <f t="shared" si="188"/>
        <v>0</v>
      </c>
      <c r="X214" s="151"/>
      <c r="Y214" s="160">
        <f>Y198+Y199-Y188</f>
        <v>0</v>
      </c>
      <c r="Z214" s="160">
        <f>Z198+Z199-Z188</f>
        <v>0</v>
      </c>
      <c r="AA214" s="160">
        <f>AA198+AA199-AA188</f>
        <v>0</v>
      </c>
      <c r="AB214" s="151"/>
      <c r="AC214" s="160">
        <f>AC198+AC199-AC188</f>
        <v>0</v>
      </c>
      <c r="AD214" s="160">
        <f>AD198+AD199-AD188</f>
        <v>0</v>
      </c>
      <c r="AE214" s="160">
        <f>AE198+AE199-AE188</f>
        <v>0</v>
      </c>
      <c r="AF214" s="151"/>
    </row>
    <row r="215" spans="1:32" s="59" customFormat="1" ht="15" customHeight="1" outlineLevel="1">
      <c r="B215" s="152" t="s">
        <v>611</v>
      </c>
      <c r="C215" s="152"/>
      <c r="D215" s="160">
        <f>D167-D201</f>
        <v>0</v>
      </c>
      <c r="E215" s="160">
        <f t="shared" ref="E215:W215" si="189">E167-E201</f>
        <v>0</v>
      </c>
      <c r="F215" s="160">
        <f t="shared" si="189"/>
        <v>0</v>
      </c>
      <c r="G215" s="160">
        <f t="shared" si="189"/>
        <v>0</v>
      </c>
      <c r="H215" s="160">
        <f t="shared" si="189"/>
        <v>0</v>
      </c>
      <c r="I215" s="160">
        <f t="shared" si="189"/>
        <v>0</v>
      </c>
      <c r="J215" s="160">
        <f t="shared" si="189"/>
        <v>0</v>
      </c>
      <c r="K215" s="160">
        <f t="shared" si="189"/>
        <v>0</v>
      </c>
      <c r="L215" s="160">
        <f t="shared" si="189"/>
        <v>0</v>
      </c>
      <c r="M215" s="160">
        <f t="shared" si="189"/>
        <v>0</v>
      </c>
      <c r="N215" s="160">
        <f t="shared" si="189"/>
        <v>0</v>
      </c>
      <c r="O215" s="160">
        <f t="shared" si="189"/>
        <v>0</v>
      </c>
      <c r="P215" s="160">
        <f t="shared" si="189"/>
        <v>0</v>
      </c>
      <c r="Q215" s="160">
        <f t="shared" si="189"/>
        <v>0</v>
      </c>
      <c r="R215" s="160">
        <f t="shared" si="189"/>
        <v>0</v>
      </c>
      <c r="S215" s="160">
        <f t="shared" si="189"/>
        <v>0</v>
      </c>
      <c r="T215" s="160">
        <f t="shared" si="189"/>
        <v>0</v>
      </c>
      <c r="U215" s="160">
        <f t="shared" si="189"/>
        <v>0</v>
      </c>
      <c r="V215" s="160">
        <f t="shared" si="189"/>
        <v>0</v>
      </c>
      <c r="W215" s="160">
        <f t="shared" si="189"/>
        <v>0</v>
      </c>
      <c r="X215" s="151"/>
      <c r="Y215" s="160">
        <f>Y167-Y201</f>
        <v>0</v>
      </c>
      <c r="Z215" s="160">
        <f>Z167-Z201</f>
        <v>0</v>
      </c>
      <c r="AA215" s="160">
        <f>AA167-AA201</f>
        <v>0</v>
      </c>
      <c r="AB215" s="151"/>
      <c r="AC215" s="160">
        <f>AC167-AC201</f>
        <v>0</v>
      </c>
      <c r="AD215" s="160">
        <f>AD167-AD201</f>
        <v>0</v>
      </c>
      <c r="AE215" s="160">
        <f>AE167-AE201</f>
        <v>0</v>
      </c>
      <c r="AF215" s="151"/>
    </row>
    <row r="216" spans="1:32" s="59" customFormat="1" ht="15" customHeight="1">
      <c r="B216" s="138"/>
      <c r="C216" s="138"/>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c r="AC216" s="136"/>
      <c r="AD216" s="136"/>
      <c r="AE216" s="136"/>
      <c r="AF216" s="136"/>
    </row>
    <row r="217" spans="1:32" s="59" customFormat="1" ht="15" customHeight="1">
      <c r="B217" s="544" t="s">
        <v>1490</v>
      </c>
      <c r="C217" s="138"/>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row>
    <row r="218" spans="1:32" s="126" customFormat="1" ht="15" customHeight="1">
      <c r="A218" s="125"/>
      <c r="B218" s="784" t="s">
        <v>659</v>
      </c>
      <c r="C218" s="785"/>
      <c r="D218" s="769" t="s">
        <v>1466</v>
      </c>
      <c r="E218" s="770"/>
      <c r="F218" s="770"/>
      <c r="G218" s="771"/>
      <c r="H218" s="540" t="s">
        <v>1466</v>
      </c>
      <c r="I218" s="772" t="s">
        <v>1458</v>
      </c>
      <c r="J218" s="773"/>
      <c r="K218" s="773"/>
      <c r="L218" s="773"/>
      <c r="M218" s="773"/>
      <c r="N218" s="773"/>
      <c r="O218" s="774"/>
      <c r="P218" s="772" t="s">
        <v>1458</v>
      </c>
      <c r="Q218" s="773"/>
      <c r="R218" s="773"/>
      <c r="S218" s="773"/>
      <c r="T218" s="773"/>
      <c r="U218" s="773"/>
      <c r="V218" s="774"/>
      <c r="W218" s="493" t="s">
        <v>1458</v>
      </c>
      <c r="X218" s="104" t="s">
        <v>1480</v>
      </c>
      <c r="Y218" s="493" t="s">
        <v>1457</v>
      </c>
      <c r="Z218" s="493" t="s">
        <v>1457</v>
      </c>
      <c r="AA218" s="493" t="s">
        <v>1457</v>
      </c>
      <c r="AB218" s="104" t="s">
        <v>1478</v>
      </c>
      <c r="AC218" s="493" t="s">
        <v>1456</v>
      </c>
      <c r="AD218" s="493" t="s">
        <v>1456</v>
      </c>
      <c r="AE218" s="493" t="s">
        <v>1456</v>
      </c>
      <c r="AF218" s="104" t="s">
        <v>1476</v>
      </c>
    </row>
    <row r="219" spans="1:32" s="128" customFormat="1" ht="15" customHeight="1">
      <c r="A219" s="127"/>
      <c r="B219" s="786"/>
      <c r="C219" s="787"/>
      <c r="D219" s="100" t="s">
        <v>1420</v>
      </c>
      <c r="E219" s="101" t="s">
        <v>1421</v>
      </c>
      <c r="F219" s="101" t="s">
        <v>646</v>
      </c>
      <c r="G219" s="101" t="s">
        <v>647</v>
      </c>
      <c r="H219" s="102" t="s">
        <v>1422</v>
      </c>
      <c r="I219" s="101" t="s">
        <v>1423</v>
      </c>
      <c r="J219" s="101" t="s">
        <v>650</v>
      </c>
      <c r="K219" s="101" t="s">
        <v>651</v>
      </c>
      <c r="L219" s="101" t="s">
        <v>652</v>
      </c>
      <c r="M219" s="101" t="s">
        <v>653</v>
      </c>
      <c r="N219" s="101" t="s">
        <v>654</v>
      </c>
      <c r="O219" s="101" t="s">
        <v>1424</v>
      </c>
      <c r="P219" s="101" t="s">
        <v>1425</v>
      </c>
      <c r="Q219" s="101" t="s">
        <v>656</v>
      </c>
      <c r="R219" s="101" t="s">
        <v>657</v>
      </c>
      <c r="S219" s="101" t="s">
        <v>658</v>
      </c>
      <c r="T219" s="101" t="s">
        <v>646</v>
      </c>
      <c r="U219" s="101" t="s">
        <v>647</v>
      </c>
      <c r="V219" s="103" t="s">
        <v>1426</v>
      </c>
      <c r="W219" s="103" t="s">
        <v>1422</v>
      </c>
      <c r="X219" s="104" t="s">
        <v>608</v>
      </c>
      <c r="Y219" s="103" t="s">
        <v>1424</v>
      </c>
      <c r="Z219" s="103" t="s">
        <v>661</v>
      </c>
      <c r="AA219" s="103" t="s">
        <v>1422</v>
      </c>
      <c r="AB219" s="104" t="s">
        <v>608</v>
      </c>
      <c r="AC219" s="103" t="s">
        <v>1424</v>
      </c>
      <c r="AD219" s="103" t="s">
        <v>661</v>
      </c>
      <c r="AE219" s="103" t="s">
        <v>1422</v>
      </c>
      <c r="AF219" s="104" t="s">
        <v>608</v>
      </c>
    </row>
    <row r="220" spans="1:32" s="132" customFormat="1" ht="15" customHeight="1" outlineLevel="2">
      <c r="A220" s="129"/>
      <c r="B220" s="130" t="s">
        <v>843</v>
      </c>
      <c r="C220" s="131" t="s">
        <v>709</v>
      </c>
      <c r="D220" s="198">
        <f t="shared" ref="D220:W220" si="190">SUM(D221:D226)</f>
        <v>0</v>
      </c>
      <c r="E220" s="198">
        <f t="shared" si="190"/>
        <v>0</v>
      </c>
      <c r="F220" s="198">
        <f t="shared" si="190"/>
        <v>0</v>
      </c>
      <c r="G220" s="198">
        <f t="shared" si="190"/>
        <v>0</v>
      </c>
      <c r="H220" s="198">
        <f t="shared" si="190"/>
        <v>0</v>
      </c>
      <c r="I220" s="198">
        <f t="shared" si="190"/>
        <v>0</v>
      </c>
      <c r="J220" s="198">
        <f t="shared" si="190"/>
        <v>0</v>
      </c>
      <c r="K220" s="198">
        <f t="shared" si="190"/>
        <v>0</v>
      </c>
      <c r="L220" s="198">
        <f t="shared" si="190"/>
        <v>0</v>
      </c>
      <c r="M220" s="198">
        <f t="shared" si="190"/>
        <v>0</v>
      </c>
      <c r="N220" s="198">
        <f t="shared" si="190"/>
        <v>0</v>
      </c>
      <c r="O220" s="198">
        <f t="shared" si="190"/>
        <v>0</v>
      </c>
      <c r="P220" s="198">
        <f t="shared" si="190"/>
        <v>0</v>
      </c>
      <c r="Q220" s="198">
        <f t="shared" si="190"/>
        <v>0</v>
      </c>
      <c r="R220" s="198">
        <f t="shared" si="190"/>
        <v>0</v>
      </c>
      <c r="S220" s="198">
        <f t="shared" si="190"/>
        <v>0</v>
      </c>
      <c r="T220" s="198">
        <f t="shared" si="190"/>
        <v>0</v>
      </c>
      <c r="U220" s="198">
        <f t="shared" si="190"/>
        <v>0</v>
      </c>
      <c r="V220" s="198">
        <f t="shared" si="190"/>
        <v>0</v>
      </c>
      <c r="W220" s="198">
        <f t="shared" si="190"/>
        <v>0</v>
      </c>
      <c r="X220" s="199">
        <f>IF(H220=0,0,W220/H220-1)</f>
        <v>0</v>
      </c>
      <c r="Y220" s="198">
        <f>SUM(Y221:Y226)</f>
        <v>0</v>
      </c>
      <c r="Z220" s="198">
        <f>SUM(Z221:Z226)</f>
        <v>0</v>
      </c>
      <c r="AA220" s="198">
        <f>SUM(AA221:AA226)</f>
        <v>0</v>
      </c>
      <c r="AB220" s="199">
        <f t="shared" ref="AB220:AB235" si="191">IF(W220=0,0,AA220/W220-1)</f>
        <v>0</v>
      </c>
      <c r="AC220" s="198">
        <f>SUM(AC221:AC226)</f>
        <v>0</v>
      </c>
      <c r="AD220" s="198">
        <f>SUM(AD221:AD226)</f>
        <v>0</v>
      </c>
      <c r="AE220" s="198">
        <f>SUM(AE221:AE226)</f>
        <v>0</v>
      </c>
      <c r="AF220" s="199">
        <f t="shared" ref="AF220:AF235" si="192">IF(AA220=0,0,AE220/AA220-1)</f>
        <v>0</v>
      </c>
    </row>
    <row r="221" spans="1:32" ht="15" customHeight="1" outlineLevel="2">
      <c r="B221" s="133"/>
      <c r="C221" s="134" t="s">
        <v>1051</v>
      </c>
      <c r="D221" s="95"/>
      <c r="E221" s="95"/>
      <c r="F221" s="95"/>
      <c r="G221" s="95"/>
      <c r="H221" s="200">
        <f t="shared" ref="H221:H226" si="193">SUM(D221:G221)</f>
        <v>0</v>
      </c>
      <c r="I221" s="95"/>
      <c r="J221" s="95"/>
      <c r="K221" s="95"/>
      <c r="L221" s="95"/>
      <c r="M221" s="95"/>
      <c r="N221" s="95"/>
      <c r="O221" s="201">
        <f t="shared" ref="O221:O226" si="194">SUM(I221:N221)</f>
        <v>0</v>
      </c>
      <c r="P221" s="95"/>
      <c r="Q221" s="95"/>
      <c r="R221" s="95"/>
      <c r="S221" s="95"/>
      <c r="T221" s="95"/>
      <c r="U221" s="95"/>
      <c r="V221" s="201">
        <f t="shared" ref="V221:V226" si="195">SUM(P221:U221)</f>
        <v>0</v>
      </c>
      <c r="W221" s="200">
        <f t="shared" ref="W221:W226" si="196">O221+V221</f>
        <v>0</v>
      </c>
      <c r="X221" s="282">
        <f>IF(H221=0,0,W221/H221-1)</f>
        <v>0</v>
      </c>
      <c r="Y221" s="95"/>
      <c r="Z221" s="95"/>
      <c r="AA221" s="198">
        <f t="shared" ref="AA221:AA226" si="197">Y221+Z221</f>
        <v>0</v>
      </c>
      <c r="AB221" s="282">
        <f t="shared" si="191"/>
        <v>0</v>
      </c>
      <c r="AC221" s="95"/>
      <c r="AD221" s="95"/>
      <c r="AE221" s="198">
        <f t="shared" ref="AE221:AE226" si="198">AC221+AD221</f>
        <v>0</v>
      </c>
      <c r="AF221" s="282">
        <f t="shared" si="192"/>
        <v>0</v>
      </c>
    </row>
    <row r="222" spans="1:32" s="132" customFormat="1" ht="15" customHeight="1" outlineLevel="2">
      <c r="A222" s="129"/>
      <c r="B222" s="133"/>
      <c r="C222" s="134" t="s">
        <v>1052</v>
      </c>
      <c r="D222" s="95"/>
      <c r="E222" s="95"/>
      <c r="F222" s="95"/>
      <c r="G222" s="95"/>
      <c r="H222" s="200">
        <f t="shared" si="193"/>
        <v>0</v>
      </c>
      <c r="I222" s="95"/>
      <c r="J222" s="95"/>
      <c r="K222" s="95"/>
      <c r="L222" s="95"/>
      <c r="M222" s="95"/>
      <c r="N222" s="95"/>
      <c r="O222" s="201">
        <f t="shared" si="194"/>
        <v>0</v>
      </c>
      <c r="P222" s="95"/>
      <c r="Q222" s="95"/>
      <c r="R222" s="95"/>
      <c r="S222" s="95"/>
      <c r="T222" s="95"/>
      <c r="U222" s="95"/>
      <c r="V222" s="201">
        <f t="shared" si="195"/>
        <v>0</v>
      </c>
      <c r="W222" s="200">
        <f t="shared" si="196"/>
        <v>0</v>
      </c>
      <c r="X222" s="282">
        <f>IF(H222=0,0,W222/H222-1)</f>
        <v>0</v>
      </c>
      <c r="Y222" s="95"/>
      <c r="Z222" s="95"/>
      <c r="AA222" s="198">
        <f t="shared" si="197"/>
        <v>0</v>
      </c>
      <c r="AB222" s="282">
        <f t="shared" si="191"/>
        <v>0</v>
      </c>
      <c r="AC222" s="95"/>
      <c r="AD222" s="95"/>
      <c r="AE222" s="198">
        <f t="shared" si="198"/>
        <v>0</v>
      </c>
      <c r="AF222" s="282">
        <f t="shared" si="192"/>
        <v>0</v>
      </c>
    </row>
    <row r="223" spans="1:32" ht="15" customHeight="1" outlineLevel="2">
      <c r="B223" s="133"/>
      <c r="C223" s="134" t="s">
        <v>719</v>
      </c>
      <c r="D223" s="95"/>
      <c r="E223" s="95"/>
      <c r="F223" s="95"/>
      <c r="G223" s="95"/>
      <c r="H223" s="200">
        <f t="shared" si="193"/>
        <v>0</v>
      </c>
      <c r="I223" s="95"/>
      <c r="J223" s="95"/>
      <c r="K223" s="95"/>
      <c r="L223" s="95"/>
      <c r="M223" s="95"/>
      <c r="N223" s="95"/>
      <c r="O223" s="201">
        <f t="shared" si="194"/>
        <v>0</v>
      </c>
      <c r="P223" s="95"/>
      <c r="Q223" s="95"/>
      <c r="R223" s="95"/>
      <c r="S223" s="95"/>
      <c r="T223" s="95"/>
      <c r="U223" s="95"/>
      <c r="V223" s="201">
        <f t="shared" si="195"/>
        <v>0</v>
      </c>
      <c r="W223" s="200">
        <f t="shared" si="196"/>
        <v>0</v>
      </c>
      <c r="X223" s="282">
        <f t="shared" ref="X223:X235" si="199">IF(H223=0,0,W223/H223-1)</f>
        <v>0</v>
      </c>
      <c r="Y223" s="95"/>
      <c r="Z223" s="95"/>
      <c r="AA223" s="198">
        <f t="shared" si="197"/>
        <v>0</v>
      </c>
      <c r="AB223" s="282">
        <f t="shared" si="191"/>
        <v>0</v>
      </c>
      <c r="AC223" s="95"/>
      <c r="AD223" s="95"/>
      <c r="AE223" s="198">
        <f t="shared" si="198"/>
        <v>0</v>
      </c>
      <c r="AF223" s="282">
        <f t="shared" si="192"/>
        <v>0</v>
      </c>
    </row>
    <row r="224" spans="1:32" ht="15" customHeight="1" outlineLevel="2">
      <c r="B224" s="133"/>
      <c r="C224" s="247" t="s">
        <v>1053</v>
      </c>
      <c r="D224" s="95"/>
      <c r="E224" s="95"/>
      <c r="F224" s="95"/>
      <c r="G224" s="95"/>
      <c r="H224" s="200">
        <f t="shared" si="193"/>
        <v>0</v>
      </c>
      <c r="I224" s="95"/>
      <c r="J224" s="95"/>
      <c r="K224" s="95"/>
      <c r="L224" s="95"/>
      <c r="M224" s="95"/>
      <c r="N224" s="95"/>
      <c r="O224" s="201">
        <f t="shared" si="194"/>
        <v>0</v>
      </c>
      <c r="P224" s="95"/>
      <c r="Q224" s="95"/>
      <c r="R224" s="95"/>
      <c r="S224" s="95"/>
      <c r="T224" s="95"/>
      <c r="U224" s="95"/>
      <c r="V224" s="201">
        <f t="shared" si="195"/>
        <v>0</v>
      </c>
      <c r="W224" s="200">
        <f t="shared" si="196"/>
        <v>0</v>
      </c>
      <c r="X224" s="282">
        <f t="shared" si="199"/>
        <v>0</v>
      </c>
      <c r="Y224" s="95"/>
      <c r="Z224" s="95"/>
      <c r="AA224" s="198">
        <f t="shared" si="197"/>
        <v>0</v>
      </c>
      <c r="AB224" s="282">
        <f t="shared" si="191"/>
        <v>0</v>
      </c>
      <c r="AC224" s="95"/>
      <c r="AD224" s="95"/>
      <c r="AE224" s="198">
        <f t="shared" si="198"/>
        <v>0</v>
      </c>
      <c r="AF224" s="282">
        <f t="shared" si="192"/>
        <v>0</v>
      </c>
    </row>
    <row r="225" spans="1:32" ht="15" customHeight="1" outlineLevel="2">
      <c r="B225" s="133"/>
      <c r="C225" s="247" t="s">
        <v>1054</v>
      </c>
      <c r="D225" s="95"/>
      <c r="E225" s="95"/>
      <c r="F225" s="95"/>
      <c r="G225" s="95"/>
      <c r="H225" s="200">
        <f t="shared" si="193"/>
        <v>0</v>
      </c>
      <c r="I225" s="95"/>
      <c r="J225" s="95"/>
      <c r="K225" s="95"/>
      <c r="L225" s="95"/>
      <c r="M225" s="95"/>
      <c r="N225" s="95"/>
      <c r="O225" s="201">
        <f t="shared" si="194"/>
        <v>0</v>
      </c>
      <c r="P225" s="95"/>
      <c r="Q225" s="95"/>
      <c r="R225" s="95"/>
      <c r="S225" s="95"/>
      <c r="T225" s="95"/>
      <c r="U225" s="95"/>
      <c r="V225" s="201">
        <f t="shared" si="195"/>
        <v>0</v>
      </c>
      <c r="W225" s="200">
        <f t="shared" si="196"/>
        <v>0</v>
      </c>
      <c r="X225" s="282">
        <f t="shared" si="199"/>
        <v>0</v>
      </c>
      <c r="Y225" s="95"/>
      <c r="Z225" s="95"/>
      <c r="AA225" s="198">
        <f t="shared" si="197"/>
        <v>0</v>
      </c>
      <c r="AB225" s="282">
        <f t="shared" si="191"/>
        <v>0</v>
      </c>
      <c r="AC225" s="95"/>
      <c r="AD225" s="95"/>
      <c r="AE225" s="198">
        <f t="shared" si="198"/>
        <v>0</v>
      </c>
      <c r="AF225" s="282">
        <f t="shared" si="192"/>
        <v>0</v>
      </c>
    </row>
    <row r="226" spans="1:32" s="132" customFormat="1" ht="15" customHeight="1" outlineLevel="2">
      <c r="A226" s="129"/>
      <c r="B226" s="133"/>
      <c r="C226" s="134" t="s">
        <v>683</v>
      </c>
      <c r="D226" s="95"/>
      <c r="E226" s="95"/>
      <c r="F226" s="95"/>
      <c r="G226" s="95"/>
      <c r="H226" s="200">
        <f t="shared" si="193"/>
        <v>0</v>
      </c>
      <c r="I226" s="95"/>
      <c r="J226" s="95"/>
      <c r="K226" s="95"/>
      <c r="L226" s="95"/>
      <c r="M226" s="95"/>
      <c r="N226" s="95"/>
      <c r="O226" s="201">
        <f t="shared" si="194"/>
        <v>0</v>
      </c>
      <c r="P226" s="95"/>
      <c r="Q226" s="95"/>
      <c r="R226" s="95"/>
      <c r="S226" s="95"/>
      <c r="T226" s="95"/>
      <c r="U226" s="95"/>
      <c r="V226" s="201">
        <f t="shared" si="195"/>
        <v>0</v>
      </c>
      <c r="W226" s="200">
        <f t="shared" si="196"/>
        <v>0</v>
      </c>
      <c r="X226" s="282">
        <f t="shared" si="199"/>
        <v>0</v>
      </c>
      <c r="Y226" s="95"/>
      <c r="Z226" s="95"/>
      <c r="AA226" s="198">
        <f t="shared" si="197"/>
        <v>0</v>
      </c>
      <c r="AB226" s="282">
        <f t="shared" si="191"/>
        <v>0</v>
      </c>
      <c r="AC226" s="95"/>
      <c r="AD226" s="95"/>
      <c r="AE226" s="198">
        <f t="shared" si="198"/>
        <v>0</v>
      </c>
      <c r="AF226" s="282">
        <f t="shared" si="192"/>
        <v>0</v>
      </c>
    </row>
    <row r="227" spans="1:32" s="132" customFormat="1" ht="15" customHeight="1" outlineLevel="2">
      <c r="A227" s="129"/>
      <c r="B227" s="130" t="s">
        <v>844</v>
      </c>
      <c r="C227" s="131" t="s">
        <v>708</v>
      </c>
      <c r="D227" s="198">
        <f t="shared" ref="D227:W227" si="200">SUM(D228:D231)</f>
        <v>0</v>
      </c>
      <c r="E227" s="198">
        <f t="shared" si="200"/>
        <v>0</v>
      </c>
      <c r="F227" s="198">
        <f t="shared" si="200"/>
        <v>0</v>
      </c>
      <c r="G227" s="198">
        <f t="shared" si="200"/>
        <v>0</v>
      </c>
      <c r="H227" s="198">
        <f t="shared" si="200"/>
        <v>0</v>
      </c>
      <c r="I227" s="198">
        <f t="shared" si="200"/>
        <v>0</v>
      </c>
      <c r="J227" s="198">
        <f t="shared" si="200"/>
        <v>0</v>
      </c>
      <c r="K227" s="198">
        <f t="shared" si="200"/>
        <v>0</v>
      </c>
      <c r="L227" s="198">
        <f t="shared" si="200"/>
        <v>0</v>
      </c>
      <c r="M227" s="198">
        <f t="shared" si="200"/>
        <v>0</v>
      </c>
      <c r="N227" s="198">
        <f t="shared" si="200"/>
        <v>0</v>
      </c>
      <c r="O227" s="198">
        <f t="shared" si="200"/>
        <v>0</v>
      </c>
      <c r="P227" s="198">
        <f t="shared" si="200"/>
        <v>0</v>
      </c>
      <c r="Q227" s="198">
        <f t="shared" si="200"/>
        <v>0</v>
      </c>
      <c r="R227" s="198">
        <f t="shared" si="200"/>
        <v>0</v>
      </c>
      <c r="S227" s="198">
        <f t="shared" si="200"/>
        <v>0</v>
      </c>
      <c r="T227" s="198">
        <f t="shared" si="200"/>
        <v>0</v>
      </c>
      <c r="U227" s="198">
        <f t="shared" si="200"/>
        <v>0</v>
      </c>
      <c r="V227" s="198">
        <f t="shared" si="200"/>
        <v>0</v>
      </c>
      <c r="W227" s="198">
        <f t="shared" si="200"/>
        <v>0</v>
      </c>
      <c r="X227" s="199">
        <f t="shared" si="199"/>
        <v>0</v>
      </c>
      <c r="Y227" s="198">
        <f>SUM(Y228:Y231)</f>
        <v>0</v>
      </c>
      <c r="Z227" s="198">
        <f>SUM(Z228:Z231)</f>
        <v>0</v>
      </c>
      <c r="AA227" s="198">
        <f>SUM(AA228:AA231)</f>
        <v>0</v>
      </c>
      <c r="AB227" s="199">
        <f t="shared" si="191"/>
        <v>0</v>
      </c>
      <c r="AC227" s="198">
        <f>SUM(AC228:AC231)</f>
        <v>0</v>
      </c>
      <c r="AD227" s="198">
        <f>SUM(AD228:AD231)</f>
        <v>0</v>
      </c>
      <c r="AE227" s="198">
        <f>SUM(AE228:AE231)</f>
        <v>0</v>
      </c>
      <c r="AF227" s="199">
        <f t="shared" si="192"/>
        <v>0</v>
      </c>
    </row>
    <row r="228" spans="1:32" s="132" customFormat="1" ht="15" customHeight="1" outlineLevel="2">
      <c r="A228" s="129"/>
      <c r="B228" s="130"/>
      <c r="C228" s="134" t="s">
        <v>733</v>
      </c>
      <c r="D228" s="95"/>
      <c r="E228" s="95"/>
      <c r="F228" s="95"/>
      <c r="G228" s="95"/>
      <c r="H228" s="200">
        <f t="shared" ref="H228:H234" si="201">SUM(D228:G228)</f>
        <v>0</v>
      </c>
      <c r="I228" s="95"/>
      <c r="J228" s="95"/>
      <c r="K228" s="95"/>
      <c r="L228" s="95"/>
      <c r="M228" s="95"/>
      <c r="N228" s="95"/>
      <c r="O228" s="201">
        <f t="shared" ref="O228:O234" si="202">SUM(I228:N228)</f>
        <v>0</v>
      </c>
      <c r="P228" s="95"/>
      <c r="Q228" s="95"/>
      <c r="R228" s="95"/>
      <c r="S228" s="95"/>
      <c r="T228" s="95"/>
      <c r="U228" s="95"/>
      <c r="V228" s="201">
        <f t="shared" ref="V228:V234" si="203">SUM(P228:U228)</f>
        <v>0</v>
      </c>
      <c r="W228" s="200">
        <f t="shared" ref="W228:W234" si="204">O228+V228</f>
        <v>0</v>
      </c>
      <c r="X228" s="282">
        <f t="shared" si="199"/>
        <v>0</v>
      </c>
      <c r="Y228" s="95"/>
      <c r="Z228" s="95"/>
      <c r="AA228" s="198">
        <f t="shared" ref="AA228:AA234" si="205">Y228+Z228</f>
        <v>0</v>
      </c>
      <c r="AB228" s="282">
        <f t="shared" si="191"/>
        <v>0</v>
      </c>
      <c r="AC228" s="95"/>
      <c r="AD228" s="95"/>
      <c r="AE228" s="198">
        <f t="shared" ref="AE228:AE234" si="206">AC228+AD228</f>
        <v>0</v>
      </c>
      <c r="AF228" s="282">
        <f t="shared" si="192"/>
        <v>0</v>
      </c>
    </row>
    <row r="229" spans="1:32" s="132" customFormat="1" ht="15" customHeight="1" outlineLevel="2">
      <c r="A229" s="129"/>
      <c r="B229" s="130"/>
      <c r="C229" s="247" t="s">
        <v>1055</v>
      </c>
      <c r="D229" s="95"/>
      <c r="E229" s="95"/>
      <c r="F229" s="95"/>
      <c r="G229" s="95"/>
      <c r="H229" s="200">
        <f t="shared" si="201"/>
        <v>0</v>
      </c>
      <c r="I229" s="95"/>
      <c r="J229" s="95"/>
      <c r="K229" s="95"/>
      <c r="L229" s="95"/>
      <c r="M229" s="95"/>
      <c r="N229" s="95"/>
      <c r="O229" s="201">
        <f t="shared" si="202"/>
        <v>0</v>
      </c>
      <c r="P229" s="95"/>
      <c r="Q229" s="95"/>
      <c r="R229" s="95"/>
      <c r="S229" s="95"/>
      <c r="T229" s="95"/>
      <c r="U229" s="95"/>
      <c r="V229" s="201">
        <f t="shared" si="203"/>
        <v>0</v>
      </c>
      <c r="W229" s="200">
        <f t="shared" si="204"/>
        <v>0</v>
      </c>
      <c r="X229" s="282">
        <f t="shared" si="199"/>
        <v>0</v>
      </c>
      <c r="Y229" s="95"/>
      <c r="Z229" s="95"/>
      <c r="AA229" s="198">
        <f t="shared" si="205"/>
        <v>0</v>
      </c>
      <c r="AB229" s="282">
        <f t="shared" si="191"/>
        <v>0</v>
      </c>
      <c r="AC229" s="95"/>
      <c r="AD229" s="95"/>
      <c r="AE229" s="198">
        <f t="shared" si="206"/>
        <v>0</v>
      </c>
      <c r="AF229" s="282">
        <f t="shared" si="192"/>
        <v>0</v>
      </c>
    </row>
    <row r="230" spans="1:32" s="132" customFormat="1" ht="15" customHeight="1" outlineLevel="2">
      <c r="A230" s="129"/>
      <c r="B230" s="130"/>
      <c r="C230" s="247" t="s">
        <v>1054</v>
      </c>
      <c r="D230" s="95"/>
      <c r="E230" s="95"/>
      <c r="F230" s="95"/>
      <c r="G230" s="95"/>
      <c r="H230" s="200">
        <f t="shared" si="201"/>
        <v>0</v>
      </c>
      <c r="I230" s="95"/>
      <c r="J230" s="95"/>
      <c r="K230" s="95"/>
      <c r="L230" s="95"/>
      <c r="M230" s="95"/>
      <c r="N230" s="95"/>
      <c r="O230" s="201">
        <f t="shared" si="202"/>
        <v>0</v>
      </c>
      <c r="P230" s="95"/>
      <c r="Q230" s="95"/>
      <c r="R230" s="95"/>
      <c r="S230" s="95"/>
      <c r="T230" s="95"/>
      <c r="U230" s="95"/>
      <c r="V230" s="201">
        <f t="shared" si="203"/>
        <v>0</v>
      </c>
      <c r="W230" s="200">
        <f t="shared" si="204"/>
        <v>0</v>
      </c>
      <c r="X230" s="282">
        <f t="shared" si="199"/>
        <v>0</v>
      </c>
      <c r="Y230" s="95"/>
      <c r="Z230" s="95"/>
      <c r="AA230" s="198">
        <f t="shared" si="205"/>
        <v>0</v>
      </c>
      <c r="AB230" s="282">
        <f t="shared" si="191"/>
        <v>0</v>
      </c>
      <c r="AC230" s="95"/>
      <c r="AD230" s="95"/>
      <c r="AE230" s="198">
        <f t="shared" si="206"/>
        <v>0</v>
      </c>
      <c r="AF230" s="282">
        <f t="shared" si="192"/>
        <v>0</v>
      </c>
    </row>
    <row r="231" spans="1:32" s="132" customFormat="1" ht="15" customHeight="1" outlineLevel="2">
      <c r="A231" s="129"/>
      <c r="B231" s="130"/>
      <c r="C231" s="134" t="s">
        <v>683</v>
      </c>
      <c r="D231" s="95"/>
      <c r="E231" s="95"/>
      <c r="F231" s="95"/>
      <c r="G231" s="95"/>
      <c r="H231" s="200">
        <f t="shared" si="201"/>
        <v>0</v>
      </c>
      <c r="I231" s="95"/>
      <c r="J231" s="95"/>
      <c r="K231" s="95"/>
      <c r="L231" s="95"/>
      <c r="M231" s="95"/>
      <c r="N231" s="95"/>
      <c r="O231" s="201">
        <f t="shared" si="202"/>
        <v>0</v>
      </c>
      <c r="P231" s="95"/>
      <c r="Q231" s="95"/>
      <c r="R231" s="95"/>
      <c r="S231" s="95"/>
      <c r="T231" s="95"/>
      <c r="U231" s="95"/>
      <c r="V231" s="201">
        <f t="shared" si="203"/>
        <v>0</v>
      </c>
      <c r="W231" s="200">
        <f t="shared" si="204"/>
        <v>0</v>
      </c>
      <c r="X231" s="282">
        <f t="shared" si="199"/>
        <v>0</v>
      </c>
      <c r="Y231" s="95"/>
      <c r="Z231" s="95"/>
      <c r="AA231" s="198">
        <f t="shared" si="205"/>
        <v>0</v>
      </c>
      <c r="AB231" s="282">
        <f t="shared" si="191"/>
        <v>0</v>
      </c>
      <c r="AC231" s="95"/>
      <c r="AD231" s="95"/>
      <c r="AE231" s="198">
        <f t="shared" si="206"/>
        <v>0</v>
      </c>
      <c r="AF231" s="282">
        <f t="shared" si="192"/>
        <v>0</v>
      </c>
    </row>
    <row r="232" spans="1:32" ht="15" customHeight="1" outlineLevel="2">
      <c r="B232" s="130" t="s">
        <v>845</v>
      </c>
      <c r="C232" s="131" t="s">
        <v>710</v>
      </c>
      <c r="D232" s="95">
        <f>[96]财务费用!C145</f>
        <v>387.64105500000005</v>
      </c>
      <c r="E232" s="95">
        <f>[96]财务费用!D145</f>
        <v>44.412859280793541</v>
      </c>
      <c r="F232" s="95">
        <f>[96]财务费用!E145</f>
        <v>42.775689404766105</v>
      </c>
      <c r="G232" s="95">
        <f>[96]财务费用!F145</f>
        <v>34.804412411411342</v>
      </c>
      <c r="H232" s="200">
        <f t="shared" si="201"/>
        <v>509.6340160969711</v>
      </c>
      <c r="I232" s="95">
        <f>[96]财务费用!H145</f>
        <v>48.163284999999995</v>
      </c>
      <c r="J232" s="95">
        <f>[96]财务费用!I145</f>
        <v>32.805081999999999</v>
      </c>
      <c r="K232" s="95">
        <f>[96]财务费用!J145</f>
        <v>50.869543000000007</v>
      </c>
      <c r="L232" s="95">
        <f>[96]财务费用!K145</f>
        <v>47.997011999999991</v>
      </c>
      <c r="M232" s="95">
        <f>[96]财务费用!L145</f>
        <v>47.42629500000001</v>
      </c>
      <c r="N232" s="95">
        <f>[96]财务费用!M145</f>
        <v>43.712270999999987</v>
      </c>
      <c r="O232" s="201">
        <f t="shared" si="202"/>
        <v>270.97348799999997</v>
      </c>
      <c r="P232" s="95">
        <f>[96]财务费用!O145</f>
        <v>37.55425000000001</v>
      </c>
      <c r="Q232" s="95">
        <f>[96]财务费用!P145</f>
        <v>36.665212927967872</v>
      </c>
      <c r="R232" s="95">
        <f>[96]财务费用!Q145</f>
        <v>51.171031209687605</v>
      </c>
      <c r="S232" s="95">
        <f>[96]财务费用!R145</f>
        <v>50.634040650918749</v>
      </c>
      <c r="T232" s="95">
        <f>[96]财务费用!S145</f>
        <v>48.923235992078155</v>
      </c>
      <c r="U232" s="95">
        <f>[96]财务费用!T145</f>
        <v>37.62878285165813</v>
      </c>
      <c r="V232" s="201">
        <f t="shared" si="203"/>
        <v>262.57655363231049</v>
      </c>
      <c r="W232" s="200">
        <f t="shared" si="204"/>
        <v>533.55004163231047</v>
      </c>
      <c r="X232" s="282">
        <f t="shared" si="199"/>
        <v>4.6927843864309038E-2</v>
      </c>
      <c r="Y232" s="95">
        <f>O232*0</f>
        <v>0</v>
      </c>
      <c r="Z232" s="95">
        <f>V232*0</f>
        <v>0</v>
      </c>
      <c r="AA232" s="198">
        <f t="shared" si="205"/>
        <v>0</v>
      </c>
      <c r="AB232" s="282">
        <f t="shared" si="191"/>
        <v>-1</v>
      </c>
      <c r="AC232" s="95">
        <f>Y232</f>
        <v>0</v>
      </c>
      <c r="AD232" s="95">
        <f>Z232</f>
        <v>0</v>
      </c>
      <c r="AE232" s="198">
        <f t="shared" si="206"/>
        <v>0</v>
      </c>
      <c r="AF232" s="282">
        <f t="shared" si="192"/>
        <v>0</v>
      </c>
    </row>
    <row r="233" spans="1:32" ht="15" customHeight="1" outlineLevel="2">
      <c r="B233" s="130" t="s">
        <v>846</v>
      </c>
      <c r="C233" s="131" t="s">
        <v>720</v>
      </c>
      <c r="D233" s="95"/>
      <c r="E233" s="95"/>
      <c r="F233" s="95"/>
      <c r="G233" s="95"/>
      <c r="H233" s="200">
        <f t="shared" si="201"/>
        <v>0</v>
      </c>
      <c r="I233" s="95"/>
      <c r="J233" s="95"/>
      <c r="K233" s="95"/>
      <c r="L233" s="95"/>
      <c r="M233" s="95"/>
      <c r="N233" s="95"/>
      <c r="O233" s="201">
        <f t="shared" si="202"/>
        <v>0</v>
      </c>
      <c r="P233" s="95"/>
      <c r="Q233" s="95"/>
      <c r="R233" s="95"/>
      <c r="S233" s="95"/>
      <c r="T233" s="95"/>
      <c r="U233" s="95"/>
      <c r="V233" s="201">
        <f t="shared" si="203"/>
        <v>0</v>
      </c>
      <c r="W233" s="200">
        <f t="shared" si="204"/>
        <v>0</v>
      </c>
      <c r="X233" s="282">
        <f t="shared" si="199"/>
        <v>0</v>
      </c>
      <c r="Y233" s="95"/>
      <c r="Z233" s="95"/>
      <c r="AA233" s="198">
        <f t="shared" si="205"/>
        <v>0</v>
      </c>
      <c r="AB233" s="282">
        <f t="shared" si="191"/>
        <v>0</v>
      </c>
      <c r="AC233" s="95"/>
      <c r="AD233" s="95"/>
      <c r="AE233" s="198">
        <f t="shared" si="206"/>
        <v>0</v>
      </c>
      <c r="AF233" s="282">
        <f t="shared" si="192"/>
        <v>0</v>
      </c>
    </row>
    <row r="234" spans="1:32" ht="15" customHeight="1" outlineLevel="2">
      <c r="B234" s="130" t="s">
        <v>682</v>
      </c>
      <c r="C234" s="131" t="s">
        <v>721</v>
      </c>
      <c r="D234" s="95"/>
      <c r="E234" s="95"/>
      <c r="F234" s="95"/>
      <c r="G234" s="95"/>
      <c r="H234" s="200">
        <f t="shared" si="201"/>
        <v>0</v>
      </c>
      <c r="I234" s="95"/>
      <c r="J234" s="95"/>
      <c r="K234" s="95"/>
      <c r="L234" s="95"/>
      <c r="M234" s="95"/>
      <c r="N234" s="95"/>
      <c r="O234" s="201">
        <f t="shared" si="202"/>
        <v>0</v>
      </c>
      <c r="P234" s="95"/>
      <c r="Q234" s="95"/>
      <c r="R234" s="95"/>
      <c r="S234" s="95"/>
      <c r="T234" s="95"/>
      <c r="U234" s="95"/>
      <c r="V234" s="201">
        <f t="shared" si="203"/>
        <v>0</v>
      </c>
      <c r="W234" s="200">
        <f t="shared" si="204"/>
        <v>0</v>
      </c>
      <c r="X234" s="282">
        <f t="shared" si="199"/>
        <v>0</v>
      </c>
      <c r="Y234" s="95"/>
      <c r="Z234" s="95"/>
      <c r="AA234" s="198">
        <f t="shared" si="205"/>
        <v>0</v>
      </c>
      <c r="AB234" s="282">
        <f t="shared" si="191"/>
        <v>0</v>
      </c>
      <c r="AC234" s="95"/>
      <c r="AD234" s="95"/>
      <c r="AE234" s="198">
        <f t="shared" si="206"/>
        <v>0</v>
      </c>
      <c r="AF234" s="282">
        <f t="shared" si="192"/>
        <v>0</v>
      </c>
    </row>
    <row r="235" spans="1:32" ht="15" customHeight="1" outlineLevel="2">
      <c r="B235" s="130" t="s">
        <v>707</v>
      </c>
      <c r="C235" s="131"/>
      <c r="D235" s="198">
        <f t="shared" ref="D235:W235" si="207">D220+D227+D232+D233+D234</f>
        <v>387.64105500000005</v>
      </c>
      <c r="E235" s="198">
        <f t="shared" si="207"/>
        <v>44.412859280793541</v>
      </c>
      <c r="F235" s="198">
        <f t="shared" si="207"/>
        <v>42.775689404766105</v>
      </c>
      <c r="G235" s="198">
        <f t="shared" si="207"/>
        <v>34.804412411411342</v>
      </c>
      <c r="H235" s="198">
        <f t="shared" si="207"/>
        <v>509.6340160969711</v>
      </c>
      <c r="I235" s="198">
        <f t="shared" si="207"/>
        <v>48.163284999999995</v>
      </c>
      <c r="J235" s="198">
        <f t="shared" si="207"/>
        <v>32.805081999999999</v>
      </c>
      <c r="K235" s="198">
        <f t="shared" si="207"/>
        <v>50.869543000000007</v>
      </c>
      <c r="L235" s="198">
        <f t="shared" si="207"/>
        <v>47.997011999999991</v>
      </c>
      <c r="M235" s="198">
        <f t="shared" si="207"/>
        <v>47.42629500000001</v>
      </c>
      <c r="N235" s="198">
        <f t="shared" si="207"/>
        <v>43.712270999999987</v>
      </c>
      <c r="O235" s="198">
        <f t="shared" si="207"/>
        <v>270.97348799999997</v>
      </c>
      <c r="P235" s="198">
        <f t="shared" si="207"/>
        <v>37.55425000000001</v>
      </c>
      <c r="Q235" s="198">
        <f t="shared" si="207"/>
        <v>36.665212927967872</v>
      </c>
      <c r="R235" s="198">
        <f t="shared" si="207"/>
        <v>51.171031209687605</v>
      </c>
      <c r="S235" s="198">
        <f t="shared" si="207"/>
        <v>50.634040650918749</v>
      </c>
      <c r="T235" s="198">
        <f t="shared" si="207"/>
        <v>48.923235992078155</v>
      </c>
      <c r="U235" s="198">
        <f t="shared" si="207"/>
        <v>37.62878285165813</v>
      </c>
      <c r="V235" s="198">
        <f t="shared" si="207"/>
        <v>262.57655363231049</v>
      </c>
      <c r="W235" s="198">
        <f t="shared" si="207"/>
        <v>533.55004163231047</v>
      </c>
      <c r="X235" s="199">
        <f t="shared" si="199"/>
        <v>4.6927843864309038E-2</v>
      </c>
      <c r="Y235" s="198">
        <f>Y220+Y227+Y232+Y233+Y234</f>
        <v>0</v>
      </c>
      <c r="Z235" s="198">
        <f>Z220+Z227+Z232+Z233+Z234</f>
        <v>0</v>
      </c>
      <c r="AA235" s="198">
        <f>AA220+AA227+AA232+AA233+AA234</f>
        <v>0</v>
      </c>
      <c r="AB235" s="199">
        <f t="shared" si="191"/>
        <v>-1</v>
      </c>
      <c r="AC235" s="198">
        <f>AC220+AC227+AC232+AC233+AC234</f>
        <v>0</v>
      </c>
      <c r="AD235" s="198">
        <f>AD220+AD227+AD232+AD233+AD234</f>
        <v>0</v>
      </c>
      <c r="AE235" s="198">
        <f>AE220+AE227+AE232+AE233+AE234</f>
        <v>0</v>
      </c>
      <c r="AF235" s="199">
        <f t="shared" si="192"/>
        <v>0</v>
      </c>
    </row>
    <row r="236" spans="1:32" s="398" customFormat="1" ht="15" customHeight="1" outlineLevel="1">
      <c r="B236" s="399"/>
      <c r="C236" s="399"/>
      <c r="H236" s="400"/>
      <c r="W236" s="400"/>
      <c r="X236" s="401"/>
      <c r="Y236" s="401"/>
      <c r="Z236" s="401"/>
      <c r="AA236" s="400"/>
      <c r="AB236" s="401"/>
      <c r="AC236" s="401"/>
      <c r="AD236" s="401"/>
      <c r="AE236" s="400"/>
      <c r="AF236" s="401"/>
    </row>
    <row r="237" spans="1:32" ht="15" customHeight="1" outlineLevel="1"/>
    <row r="238" spans="1:32" s="136" customFormat="1" ht="15" customHeight="1" outlineLevel="1">
      <c r="B238" s="250" t="s">
        <v>725</v>
      </c>
      <c r="C238" s="123"/>
      <c r="D238" s="120"/>
      <c r="E238" s="120"/>
      <c r="F238" s="120"/>
      <c r="G238" s="120"/>
      <c r="H238" s="132"/>
      <c r="I238" s="120"/>
      <c r="J238" s="120"/>
      <c r="K238" s="120"/>
      <c r="L238" s="120"/>
      <c r="M238" s="120"/>
      <c r="N238" s="120"/>
      <c r="O238" s="120"/>
      <c r="P238" s="120"/>
      <c r="Q238" s="120"/>
      <c r="R238" s="120"/>
      <c r="S238" s="120"/>
      <c r="T238" s="120"/>
      <c r="U238" s="120"/>
      <c r="V238" s="120"/>
      <c r="W238" s="132"/>
      <c r="X238" s="154"/>
      <c r="Y238" s="154"/>
      <c r="Z238" s="154"/>
      <c r="AA238" s="132"/>
      <c r="AB238" s="154"/>
      <c r="AC238" s="154"/>
      <c r="AD238" s="154"/>
      <c r="AE238" s="132"/>
      <c r="AF238" s="154"/>
    </row>
    <row r="239" spans="1:32" s="136" customFormat="1" ht="15" customHeight="1" outlineLevel="2">
      <c r="B239" s="784" t="s">
        <v>730</v>
      </c>
      <c r="C239" s="785"/>
      <c r="D239" s="769" t="s">
        <v>1466</v>
      </c>
      <c r="E239" s="770"/>
      <c r="F239" s="770"/>
      <c r="G239" s="771"/>
      <c r="H239" s="540" t="s">
        <v>1466</v>
      </c>
      <c r="I239" s="772" t="s">
        <v>1458</v>
      </c>
      <c r="J239" s="773"/>
      <c r="K239" s="773"/>
      <c r="L239" s="773"/>
      <c r="M239" s="773"/>
      <c r="N239" s="773"/>
      <c r="O239" s="774"/>
      <c r="P239" s="772" t="s">
        <v>1458</v>
      </c>
      <c r="Q239" s="773"/>
      <c r="R239" s="773"/>
      <c r="S239" s="773"/>
      <c r="T239" s="773"/>
      <c r="U239" s="773"/>
      <c r="V239" s="774"/>
      <c r="W239" s="493" t="s">
        <v>1458</v>
      </c>
      <c r="X239" s="104" t="s">
        <v>1480</v>
      </c>
      <c r="Y239" s="493" t="s">
        <v>1457</v>
      </c>
      <c r="Z239" s="493" t="s">
        <v>1457</v>
      </c>
      <c r="AA239" s="493" t="s">
        <v>1457</v>
      </c>
      <c r="AB239" s="104" t="s">
        <v>1478</v>
      </c>
      <c r="AC239" s="493" t="s">
        <v>1456</v>
      </c>
      <c r="AD239" s="493" t="s">
        <v>1456</v>
      </c>
      <c r="AE239" s="493" t="s">
        <v>1456</v>
      </c>
      <c r="AF239" s="104" t="s">
        <v>1476</v>
      </c>
    </row>
    <row r="240" spans="1:32" s="136" customFormat="1" ht="15" customHeight="1" outlineLevel="2">
      <c r="B240" s="793"/>
      <c r="C240" s="794"/>
      <c r="D240" s="100" t="s">
        <v>1420</v>
      </c>
      <c r="E240" s="101" t="s">
        <v>1421</v>
      </c>
      <c r="F240" s="101" t="s">
        <v>646</v>
      </c>
      <c r="G240" s="101" t="s">
        <v>647</v>
      </c>
      <c r="H240" s="102" t="s">
        <v>1422</v>
      </c>
      <c r="I240" s="101" t="s">
        <v>1423</v>
      </c>
      <c r="J240" s="101" t="s">
        <v>650</v>
      </c>
      <c r="K240" s="101" t="s">
        <v>651</v>
      </c>
      <c r="L240" s="101" t="s">
        <v>652</v>
      </c>
      <c r="M240" s="101" t="s">
        <v>653</v>
      </c>
      <c r="N240" s="101" t="s">
        <v>654</v>
      </c>
      <c r="O240" s="101" t="s">
        <v>1424</v>
      </c>
      <c r="P240" s="101" t="s">
        <v>1425</v>
      </c>
      <c r="Q240" s="101" t="s">
        <v>656</v>
      </c>
      <c r="R240" s="101" t="s">
        <v>657</v>
      </c>
      <c r="S240" s="101" t="s">
        <v>658</v>
      </c>
      <c r="T240" s="101" t="s">
        <v>646</v>
      </c>
      <c r="U240" s="101" t="s">
        <v>647</v>
      </c>
      <c r="V240" s="103" t="s">
        <v>1426</v>
      </c>
      <c r="W240" s="103" t="s">
        <v>1422</v>
      </c>
      <c r="X240" s="104" t="s">
        <v>608</v>
      </c>
      <c r="Y240" s="103" t="s">
        <v>1424</v>
      </c>
      <c r="Z240" s="103" t="s">
        <v>661</v>
      </c>
      <c r="AA240" s="103" t="s">
        <v>1422</v>
      </c>
      <c r="AB240" s="104" t="s">
        <v>608</v>
      </c>
      <c r="AC240" s="103" t="s">
        <v>1424</v>
      </c>
      <c r="AD240" s="103" t="s">
        <v>661</v>
      </c>
      <c r="AE240" s="103" t="s">
        <v>1422</v>
      </c>
      <c r="AF240" s="104" t="s">
        <v>608</v>
      </c>
    </row>
    <row r="241" spans="2:32" s="144" customFormat="1" ht="15" customHeight="1" outlineLevel="2">
      <c r="B241" s="256" t="s">
        <v>726</v>
      </c>
      <c r="C241" s="145"/>
      <c r="D241" s="255">
        <f>D244+D247+D250</f>
        <v>0</v>
      </c>
      <c r="E241" s="255">
        <f>E244+E247+E250</f>
        <v>0</v>
      </c>
      <c r="F241" s="255">
        <f>F244+F247+F250</f>
        <v>0</v>
      </c>
      <c r="G241" s="255">
        <f>G244+G247+G250</f>
        <v>0</v>
      </c>
      <c r="H241" s="261">
        <f>SUM(D241:G241)</f>
        <v>0</v>
      </c>
      <c r="I241" s="255">
        <f t="shared" ref="I241:N241" si="208">I244+I247+I250</f>
        <v>0</v>
      </c>
      <c r="J241" s="255">
        <f t="shared" si="208"/>
        <v>0</v>
      </c>
      <c r="K241" s="255">
        <f t="shared" si="208"/>
        <v>0</v>
      </c>
      <c r="L241" s="255">
        <f t="shared" si="208"/>
        <v>0</v>
      </c>
      <c r="M241" s="255">
        <f t="shared" si="208"/>
        <v>0</v>
      </c>
      <c r="N241" s="255">
        <f t="shared" si="208"/>
        <v>0</v>
      </c>
      <c r="O241" s="261">
        <f>SUM(I241:N241)</f>
        <v>0</v>
      </c>
      <c r="P241" s="255">
        <f t="shared" ref="P241:U241" si="209">P244+P247+P250</f>
        <v>0</v>
      </c>
      <c r="Q241" s="255">
        <f t="shared" si="209"/>
        <v>0</v>
      </c>
      <c r="R241" s="255">
        <f t="shared" si="209"/>
        <v>0</v>
      </c>
      <c r="S241" s="255">
        <f t="shared" si="209"/>
        <v>0</v>
      </c>
      <c r="T241" s="255">
        <f t="shared" si="209"/>
        <v>0</v>
      </c>
      <c r="U241" s="255">
        <f t="shared" si="209"/>
        <v>0</v>
      </c>
      <c r="V241" s="261">
        <f>SUM(P241:U241)</f>
        <v>0</v>
      </c>
      <c r="W241" s="261">
        <f>V241+O241</f>
        <v>0</v>
      </c>
      <c r="X241" s="199">
        <f>IF(H241=0,0,W241/H241-1)</f>
        <v>0</v>
      </c>
      <c r="Y241" s="255">
        <f>Y244+Y247+Y250</f>
        <v>0</v>
      </c>
      <c r="Z241" s="255">
        <f>Z244+Z247+Z250</f>
        <v>0</v>
      </c>
      <c r="AA241" s="255">
        <f>AA244+AA247+AA250</f>
        <v>0</v>
      </c>
      <c r="AB241" s="199">
        <f>IF(W241=0,0,AA241/W241-1)</f>
        <v>0</v>
      </c>
      <c r="AC241" s="255">
        <f>AC244+AC247+AC250</f>
        <v>0</v>
      </c>
      <c r="AD241" s="255">
        <f>AD244+AD247+AD250</f>
        <v>0</v>
      </c>
      <c r="AE241" s="255">
        <f>AE244+AE247+AE250</f>
        <v>0</v>
      </c>
      <c r="AF241" s="199">
        <f>IF(AA241=0,0,AE241/AA241-1)</f>
        <v>0</v>
      </c>
    </row>
    <row r="242" spans="2:32" s="257" customFormat="1" ht="15" customHeight="1" outlineLevel="2">
      <c r="B242" s="133"/>
      <c r="C242" s="251" t="s">
        <v>847</v>
      </c>
      <c r="D242" s="258"/>
      <c r="E242" s="258"/>
      <c r="F242" s="258"/>
      <c r="G242" s="258"/>
      <c r="H242" s="261" t="s">
        <v>687</v>
      </c>
      <c r="I242" s="258"/>
      <c r="J242" s="258"/>
      <c r="K242" s="258"/>
      <c r="L242" s="258"/>
      <c r="M242" s="258"/>
      <c r="N242" s="258"/>
      <c r="O242" s="261" t="s">
        <v>687</v>
      </c>
      <c r="P242" s="258"/>
      <c r="Q242" s="258"/>
      <c r="R242" s="258"/>
      <c r="S242" s="258"/>
      <c r="T242" s="258"/>
      <c r="U242" s="258"/>
      <c r="V242" s="261" t="s">
        <v>687</v>
      </c>
      <c r="W242" s="261" t="s">
        <v>687</v>
      </c>
      <c r="X242" s="199" t="s">
        <v>687</v>
      </c>
      <c r="Y242" s="259"/>
      <c r="Z242" s="259"/>
      <c r="AA242" s="255">
        <f>Y242+Z242</f>
        <v>0</v>
      </c>
      <c r="AB242" s="199" t="s">
        <v>687</v>
      </c>
      <c r="AC242" s="259"/>
      <c r="AD242" s="259"/>
      <c r="AE242" s="255">
        <f>AC242+AD242</f>
        <v>0</v>
      </c>
      <c r="AF242" s="199" t="s">
        <v>687</v>
      </c>
    </row>
    <row r="243" spans="2:32" s="257" customFormat="1" ht="15" customHeight="1" outlineLevel="2">
      <c r="B243" s="133"/>
      <c r="C243" s="251" t="s">
        <v>724</v>
      </c>
      <c r="D243" s="258"/>
      <c r="E243" s="258"/>
      <c r="F243" s="258"/>
      <c r="G243" s="258"/>
      <c r="H243" s="261" t="s">
        <v>687</v>
      </c>
      <c r="I243" s="258"/>
      <c r="J243" s="258"/>
      <c r="K243" s="258"/>
      <c r="L243" s="258"/>
      <c r="M243" s="258"/>
      <c r="N243" s="258"/>
      <c r="O243" s="261" t="s">
        <v>687</v>
      </c>
      <c r="P243" s="258"/>
      <c r="Q243" s="258"/>
      <c r="R243" s="258"/>
      <c r="S243" s="258"/>
      <c r="T243" s="258"/>
      <c r="U243" s="258"/>
      <c r="V243" s="261" t="s">
        <v>687</v>
      </c>
      <c r="W243" s="261" t="s">
        <v>687</v>
      </c>
      <c r="X243" s="199" t="s">
        <v>687</v>
      </c>
      <c r="Y243" s="259"/>
      <c r="Z243" s="259"/>
      <c r="AA243" s="255">
        <f t="shared" ref="AA243:AA253" si="210">Y243+Z243</f>
        <v>0</v>
      </c>
      <c r="AB243" s="199" t="s">
        <v>687</v>
      </c>
      <c r="AC243" s="259"/>
      <c r="AD243" s="259"/>
      <c r="AE243" s="255">
        <f t="shared" ref="AE243:AE253" si="211">AC243+AD243</f>
        <v>0</v>
      </c>
      <c r="AF243" s="199" t="s">
        <v>687</v>
      </c>
    </row>
    <row r="244" spans="2:32" s="144" customFormat="1" ht="15" customHeight="1" outlineLevel="2">
      <c r="B244" s="254"/>
      <c r="C244" s="252" t="s">
        <v>723</v>
      </c>
      <c r="D244" s="218"/>
      <c r="E244" s="218"/>
      <c r="F244" s="218"/>
      <c r="G244" s="218"/>
      <c r="H244" s="261">
        <f>SUM(D244:G244)</f>
        <v>0</v>
      </c>
      <c r="I244" s="218"/>
      <c r="J244" s="218"/>
      <c r="K244" s="218"/>
      <c r="L244" s="218"/>
      <c r="M244" s="218"/>
      <c r="N244" s="218"/>
      <c r="O244" s="261">
        <f>SUM(I244:N244)</f>
        <v>0</v>
      </c>
      <c r="P244" s="218"/>
      <c r="Q244" s="218"/>
      <c r="R244" s="218"/>
      <c r="S244" s="218"/>
      <c r="T244" s="218"/>
      <c r="U244" s="218"/>
      <c r="V244" s="261">
        <f>SUM(P244:U244)</f>
        <v>0</v>
      </c>
      <c r="W244" s="261">
        <f>V244+O244</f>
        <v>0</v>
      </c>
      <c r="X244" s="199">
        <f>IF(H244=0,0,W244/H244-1)</f>
        <v>0</v>
      </c>
      <c r="Y244" s="218"/>
      <c r="Z244" s="218"/>
      <c r="AA244" s="255">
        <f t="shared" si="210"/>
        <v>0</v>
      </c>
      <c r="AB244" s="199">
        <f>IF(W244=0,0,AA244/W244-1)</f>
        <v>0</v>
      </c>
      <c r="AC244" s="218"/>
      <c r="AD244" s="218"/>
      <c r="AE244" s="255">
        <f t="shared" si="211"/>
        <v>0</v>
      </c>
      <c r="AF244" s="199">
        <f>IF(AA244=0,0,AE244/AA244-1)</f>
        <v>0</v>
      </c>
    </row>
    <row r="245" spans="2:32" s="257" customFormat="1" ht="15" customHeight="1" outlineLevel="2">
      <c r="B245" s="133"/>
      <c r="C245" s="251" t="s">
        <v>847</v>
      </c>
      <c r="D245" s="258"/>
      <c r="E245" s="258"/>
      <c r="F245" s="258"/>
      <c r="G245" s="258"/>
      <c r="H245" s="261" t="s">
        <v>687</v>
      </c>
      <c r="I245" s="258"/>
      <c r="J245" s="258"/>
      <c r="K245" s="258"/>
      <c r="L245" s="258"/>
      <c r="M245" s="258"/>
      <c r="N245" s="258"/>
      <c r="O245" s="261" t="s">
        <v>687</v>
      </c>
      <c r="P245" s="258"/>
      <c r="Q245" s="258"/>
      <c r="R245" s="258"/>
      <c r="S245" s="258"/>
      <c r="T245" s="258"/>
      <c r="U245" s="258"/>
      <c r="V245" s="261" t="s">
        <v>687</v>
      </c>
      <c r="W245" s="261" t="s">
        <v>687</v>
      </c>
      <c r="X245" s="199" t="s">
        <v>687</v>
      </c>
      <c r="Y245" s="259"/>
      <c r="Z245" s="259"/>
      <c r="AA245" s="255">
        <f t="shared" si="210"/>
        <v>0</v>
      </c>
      <c r="AB245" s="199" t="s">
        <v>687</v>
      </c>
      <c r="AC245" s="259"/>
      <c r="AD245" s="259"/>
      <c r="AE245" s="255">
        <f t="shared" si="211"/>
        <v>0</v>
      </c>
      <c r="AF245" s="199" t="s">
        <v>687</v>
      </c>
    </row>
    <row r="246" spans="2:32" s="257" customFormat="1" ht="15" customHeight="1" outlineLevel="2">
      <c r="B246" s="133"/>
      <c r="C246" s="251" t="s">
        <v>724</v>
      </c>
      <c r="D246" s="258"/>
      <c r="E246" s="258"/>
      <c r="F246" s="258"/>
      <c r="G246" s="258"/>
      <c r="H246" s="261" t="s">
        <v>687</v>
      </c>
      <c r="I246" s="258"/>
      <c r="J246" s="258"/>
      <c r="K246" s="258"/>
      <c r="L246" s="258"/>
      <c r="M246" s="258"/>
      <c r="N246" s="258"/>
      <c r="O246" s="261" t="s">
        <v>687</v>
      </c>
      <c r="P246" s="258"/>
      <c r="Q246" s="258"/>
      <c r="R246" s="258"/>
      <c r="S246" s="258"/>
      <c r="T246" s="258"/>
      <c r="U246" s="258"/>
      <c r="V246" s="261" t="s">
        <v>687</v>
      </c>
      <c r="W246" s="261" t="s">
        <v>687</v>
      </c>
      <c r="X246" s="199" t="s">
        <v>687</v>
      </c>
      <c r="Y246" s="259"/>
      <c r="Z246" s="259"/>
      <c r="AA246" s="255">
        <f t="shared" si="210"/>
        <v>0</v>
      </c>
      <c r="AB246" s="199" t="s">
        <v>687</v>
      </c>
      <c r="AC246" s="259"/>
      <c r="AD246" s="259"/>
      <c r="AE246" s="255">
        <f t="shared" si="211"/>
        <v>0</v>
      </c>
      <c r="AF246" s="199" t="s">
        <v>687</v>
      </c>
    </row>
    <row r="247" spans="2:32" s="144" customFormat="1" ht="15" customHeight="1" outlineLevel="2">
      <c r="B247" s="254"/>
      <c r="C247" s="252" t="s">
        <v>723</v>
      </c>
      <c r="D247" s="218"/>
      <c r="E247" s="218"/>
      <c r="F247" s="218"/>
      <c r="G247" s="218"/>
      <c r="H247" s="261">
        <f>SUM(D247:G247)</f>
        <v>0</v>
      </c>
      <c r="I247" s="218"/>
      <c r="J247" s="218"/>
      <c r="K247" s="218"/>
      <c r="L247" s="218"/>
      <c r="M247" s="218"/>
      <c r="N247" s="218"/>
      <c r="O247" s="261">
        <f>SUM(I247:N247)</f>
        <v>0</v>
      </c>
      <c r="P247" s="218"/>
      <c r="Q247" s="218"/>
      <c r="R247" s="218"/>
      <c r="S247" s="218"/>
      <c r="T247" s="218"/>
      <c r="U247" s="218"/>
      <c r="V247" s="261">
        <f>SUM(P247:U247)</f>
        <v>0</v>
      </c>
      <c r="W247" s="261">
        <f>V247+O247</f>
        <v>0</v>
      </c>
      <c r="X247" s="199">
        <f>IF(H247=0,0,W247/H247-1)</f>
        <v>0</v>
      </c>
      <c r="Y247" s="218"/>
      <c r="Z247" s="218"/>
      <c r="AA247" s="255">
        <f t="shared" si="210"/>
        <v>0</v>
      </c>
      <c r="AB247" s="199">
        <f>IF(W247=0,0,AA247/W247-1)</f>
        <v>0</v>
      </c>
      <c r="AC247" s="218"/>
      <c r="AD247" s="218"/>
      <c r="AE247" s="255">
        <f t="shared" si="211"/>
        <v>0</v>
      </c>
      <c r="AF247" s="199">
        <f>IF(AA247=0,0,AE247/AA247-1)</f>
        <v>0</v>
      </c>
    </row>
    <row r="248" spans="2:32" s="257" customFormat="1" ht="15" customHeight="1" outlineLevel="2">
      <c r="B248" s="133"/>
      <c r="C248" s="251" t="s">
        <v>847</v>
      </c>
      <c r="D248" s="258"/>
      <c r="E248" s="258"/>
      <c r="F248" s="258"/>
      <c r="G248" s="258"/>
      <c r="H248" s="261" t="s">
        <v>687</v>
      </c>
      <c r="I248" s="258"/>
      <c r="J248" s="258"/>
      <c r="K248" s="258"/>
      <c r="L248" s="258"/>
      <c r="M248" s="258"/>
      <c r="N248" s="258"/>
      <c r="O248" s="261" t="s">
        <v>687</v>
      </c>
      <c r="P248" s="258"/>
      <c r="Q248" s="258"/>
      <c r="R248" s="258"/>
      <c r="S248" s="258"/>
      <c r="T248" s="258"/>
      <c r="U248" s="258"/>
      <c r="V248" s="261" t="s">
        <v>687</v>
      </c>
      <c r="W248" s="261" t="s">
        <v>687</v>
      </c>
      <c r="X248" s="199" t="s">
        <v>687</v>
      </c>
      <c r="Y248" s="259"/>
      <c r="Z248" s="259"/>
      <c r="AA248" s="255">
        <f t="shared" si="210"/>
        <v>0</v>
      </c>
      <c r="AB248" s="199" t="s">
        <v>687</v>
      </c>
      <c r="AC248" s="259"/>
      <c r="AD248" s="259"/>
      <c r="AE248" s="255">
        <f t="shared" si="211"/>
        <v>0</v>
      </c>
      <c r="AF248" s="199" t="s">
        <v>687</v>
      </c>
    </row>
    <row r="249" spans="2:32" s="257" customFormat="1" ht="15" customHeight="1" outlineLevel="2">
      <c r="B249" s="133"/>
      <c r="C249" s="251" t="s">
        <v>724</v>
      </c>
      <c r="D249" s="258"/>
      <c r="E249" s="258"/>
      <c r="F249" s="258"/>
      <c r="G249" s="258"/>
      <c r="H249" s="261" t="s">
        <v>687</v>
      </c>
      <c r="I249" s="258"/>
      <c r="J249" s="258"/>
      <c r="K249" s="258"/>
      <c r="L249" s="258"/>
      <c r="M249" s="258"/>
      <c r="N249" s="258"/>
      <c r="O249" s="261" t="s">
        <v>687</v>
      </c>
      <c r="P249" s="258"/>
      <c r="Q249" s="258"/>
      <c r="R249" s="258"/>
      <c r="S249" s="258"/>
      <c r="T249" s="258"/>
      <c r="U249" s="258"/>
      <c r="V249" s="261" t="s">
        <v>687</v>
      </c>
      <c r="W249" s="261" t="s">
        <v>687</v>
      </c>
      <c r="X249" s="199" t="s">
        <v>687</v>
      </c>
      <c r="Y249" s="259"/>
      <c r="Z249" s="259"/>
      <c r="AA249" s="255">
        <f t="shared" si="210"/>
        <v>0</v>
      </c>
      <c r="AB249" s="199" t="s">
        <v>687</v>
      </c>
      <c r="AC249" s="259"/>
      <c r="AD249" s="259"/>
      <c r="AE249" s="255">
        <f t="shared" si="211"/>
        <v>0</v>
      </c>
      <c r="AF249" s="199" t="s">
        <v>687</v>
      </c>
    </row>
    <row r="250" spans="2:32" s="144" customFormat="1" ht="15" customHeight="1" outlineLevel="2">
      <c r="B250" s="254"/>
      <c r="C250" s="252" t="s">
        <v>723</v>
      </c>
      <c r="D250" s="218"/>
      <c r="E250" s="218"/>
      <c r="F250" s="218"/>
      <c r="G250" s="218"/>
      <c r="H250" s="261">
        <f t="shared" ref="H250:H255" si="212">SUM(D250:G250)</f>
        <v>0</v>
      </c>
      <c r="I250" s="218"/>
      <c r="J250" s="218"/>
      <c r="K250" s="218"/>
      <c r="L250" s="218"/>
      <c r="M250" s="218"/>
      <c r="N250" s="218"/>
      <c r="O250" s="261">
        <f t="shared" ref="O250:O255" si="213">SUM(I250:N250)</f>
        <v>0</v>
      </c>
      <c r="P250" s="218"/>
      <c r="Q250" s="218"/>
      <c r="R250" s="218"/>
      <c r="S250" s="218"/>
      <c r="T250" s="218"/>
      <c r="U250" s="218"/>
      <c r="V250" s="261">
        <f t="shared" ref="V250:V255" si="214">SUM(P250:U250)</f>
        <v>0</v>
      </c>
      <c r="W250" s="261">
        <f t="shared" ref="W250:W255" si="215">V250+O250</f>
        <v>0</v>
      </c>
      <c r="X250" s="199">
        <f t="shared" ref="X250:X255" si="216">IF(H250=0,0,W250/H250-1)</f>
        <v>0</v>
      </c>
      <c r="Y250" s="218"/>
      <c r="Z250" s="218"/>
      <c r="AA250" s="255">
        <f t="shared" si="210"/>
        <v>0</v>
      </c>
      <c r="AB250" s="199">
        <f t="shared" ref="AB250:AB255" si="217">IF(W250=0,0,AA250/W250-1)</f>
        <v>0</v>
      </c>
      <c r="AC250" s="218"/>
      <c r="AD250" s="218"/>
      <c r="AE250" s="255">
        <f t="shared" si="211"/>
        <v>0</v>
      </c>
      <c r="AF250" s="199">
        <f t="shared" ref="AF250:AF255" si="218">IF(AA250=0,0,AE250/AA250-1)</f>
        <v>0</v>
      </c>
    </row>
    <row r="251" spans="2:32" s="257" customFormat="1" ht="15" customHeight="1" outlineLevel="2">
      <c r="B251" s="260" t="s">
        <v>729</v>
      </c>
      <c r="C251" s="251"/>
      <c r="D251" s="258"/>
      <c r="E251" s="258"/>
      <c r="F251" s="258"/>
      <c r="G251" s="258"/>
      <c r="H251" s="261">
        <f t="shared" si="212"/>
        <v>0</v>
      </c>
      <c r="I251" s="258"/>
      <c r="J251" s="258"/>
      <c r="K251" s="258"/>
      <c r="L251" s="258"/>
      <c r="M251" s="258"/>
      <c r="N251" s="258"/>
      <c r="O251" s="261">
        <f t="shared" si="213"/>
        <v>0</v>
      </c>
      <c r="P251" s="258"/>
      <c r="Q251" s="258"/>
      <c r="R251" s="258"/>
      <c r="S251" s="258"/>
      <c r="T251" s="258"/>
      <c r="U251" s="258"/>
      <c r="V251" s="261">
        <f t="shared" si="214"/>
        <v>0</v>
      </c>
      <c r="W251" s="261">
        <f t="shared" si="215"/>
        <v>0</v>
      </c>
      <c r="X251" s="199">
        <f t="shared" si="216"/>
        <v>0</v>
      </c>
      <c r="Y251" s="259"/>
      <c r="Z251" s="259"/>
      <c r="AA251" s="255">
        <f t="shared" si="210"/>
        <v>0</v>
      </c>
      <c r="AB251" s="199">
        <f t="shared" si="217"/>
        <v>0</v>
      </c>
      <c r="AC251" s="259"/>
      <c r="AD251" s="259"/>
      <c r="AE251" s="255">
        <f t="shared" si="211"/>
        <v>0</v>
      </c>
      <c r="AF251" s="199">
        <f t="shared" si="218"/>
        <v>0</v>
      </c>
    </row>
    <row r="252" spans="2:32" s="257" customFormat="1" ht="15" customHeight="1" outlineLevel="2">
      <c r="B252" s="260" t="s">
        <v>848</v>
      </c>
      <c r="C252" s="251"/>
      <c r="D252" s="258"/>
      <c r="E252" s="258"/>
      <c r="F252" s="258"/>
      <c r="G252" s="258"/>
      <c r="H252" s="261">
        <f t="shared" si="212"/>
        <v>0</v>
      </c>
      <c r="I252" s="258"/>
      <c r="J252" s="258"/>
      <c r="K252" s="258"/>
      <c r="L252" s="258"/>
      <c r="M252" s="258"/>
      <c r="N252" s="258"/>
      <c r="O252" s="261">
        <f t="shared" si="213"/>
        <v>0</v>
      </c>
      <c r="P252" s="258"/>
      <c r="Q252" s="258"/>
      <c r="R252" s="258"/>
      <c r="S252" s="258"/>
      <c r="T252" s="258"/>
      <c r="U252" s="258"/>
      <c r="V252" s="261">
        <f t="shared" si="214"/>
        <v>0</v>
      </c>
      <c r="W252" s="261">
        <f t="shared" si="215"/>
        <v>0</v>
      </c>
      <c r="X252" s="199">
        <f t="shared" si="216"/>
        <v>0</v>
      </c>
      <c r="Y252" s="259"/>
      <c r="Z252" s="259"/>
      <c r="AA252" s="255">
        <f t="shared" si="210"/>
        <v>0</v>
      </c>
      <c r="AB252" s="199">
        <f t="shared" si="217"/>
        <v>0</v>
      </c>
      <c r="AC252" s="259"/>
      <c r="AD252" s="259"/>
      <c r="AE252" s="255">
        <f t="shared" si="211"/>
        <v>0</v>
      </c>
      <c r="AF252" s="199">
        <f t="shared" si="218"/>
        <v>0</v>
      </c>
    </row>
    <row r="253" spans="2:32" s="144" customFormat="1" ht="15" customHeight="1" outlineLevel="2">
      <c r="B253" s="256" t="s">
        <v>849</v>
      </c>
      <c r="C253" s="253"/>
      <c r="D253" s="218"/>
      <c r="E253" s="218"/>
      <c r="F253" s="218"/>
      <c r="G253" s="218"/>
      <c r="H253" s="261">
        <f t="shared" si="212"/>
        <v>0</v>
      </c>
      <c r="I253" s="218"/>
      <c r="J253" s="218"/>
      <c r="K253" s="218"/>
      <c r="L253" s="218"/>
      <c r="M253" s="218"/>
      <c r="N253" s="218"/>
      <c r="O253" s="261">
        <f t="shared" si="213"/>
        <v>0</v>
      </c>
      <c r="P253" s="218"/>
      <c r="Q253" s="218"/>
      <c r="R253" s="218"/>
      <c r="S253" s="218"/>
      <c r="T253" s="218"/>
      <c r="U253" s="218"/>
      <c r="V253" s="261">
        <f t="shared" si="214"/>
        <v>0</v>
      </c>
      <c r="W253" s="261">
        <f t="shared" si="215"/>
        <v>0</v>
      </c>
      <c r="X253" s="199">
        <f t="shared" si="216"/>
        <v>0</v>
      </c>
      <c r="Y253" s="218"/>
      <c r="Z253" s="218"/>
      <c r="AA253" s="255">
        <f t="shared" si="210"/>
        <v>0</v>
      </c>
      <c r="AB253" s="199">
        <f t="shared" si="217"/>
        <v>0</v>
      </c>
      <c r="AC253" s="218"/>
      <c r="AD253" s="218"/>
      <c r="AE253" s="255">
        <f t="shared" si="211"/>
        <v>0</v>
      </c>
      <c r="AF253" s="199">
        <f t="shared" si="218"/>
        <v>0</v>
      </c>
    </row>
    <row r="254" spans="2:32" s="144" customFormat="1" ht="15" customHeight="1" outlineLevel="2">
      <c r="B254" s="256" t="s">
        <v>850</v>
      </c>
      <c r="C254" s="145"/>
      <c r="D254" s="255">
        <f>D241-D253</f>
        <v>0</v>
      </c>
      <c r="E254" s="255">
        <f>E241-E253</f>
        <v>0</v>
      </c>
      <c r="F254" s="255">
        <f>F241-F253</f>
        <v>0</v>
      </c>
      <c r="G254" s="255">
        <f>G241-G253</f>
        <v>0</v>
      </c>
      <c r="H254" s="261">
        <f t="shared" si="212"/>
        <v>0</v>
      </c>
      <c r="I254" s="255">
        <f t="shared" ref="I254:N254" si="219">I241-I253</f>
        <v>0</v>
      </c>
      <c r="J254" s="255">
        <f t="shared" si="219"/>
        <v>0</v>
      </c>
      <c r="K254" s="255">
        <f t="shared" si="219"/>
        <v>0</v>
      </c>
      <c r="L254" s="255">
        <f t="shared" si="219"/>
        <v>0</v>
      </c>
      <c r="M254" s="255">
        <f t="shared" si="219"/>
        <v>0</v>
      </c>
      <c r="N254" s="255">
        <f t="shared" si="219"/>
        <v>0</v>
      </c>
      <c r="O254" s="261">
        <f t="shared" si="213"/>
        <v>0</v>
      </c>
      <c r="P254" s="255">
        <f t="shared" ref="P254:U254" si="220">P241-P253</f>
        <v>0</v>
      </c>
      <c r="Q254" s="255">
        <f t="shared" si="220"/>
        <v>0</v>
      </c>
      <c r="R254" s="255">
        <f t="shared" si="220"/>
        <v>0</v>
      </c>
      <c r="S254" s="255">
        <f t="shared" si="220"/>
        <v>0</v>
      </c>
      <c r="T254" s="255">
        <f t="shared" si="220"/>
        <v>0</v>
      </c>
      <c r="U254" s="255">
        <f t="shared" si="220"/>
        <v>0</v>
      </c>
      <c r="V254" s="261">
        <f t="shared" si="214"/>
        <v>0</v>
      </c>
      <c r="W254" s="261">
        <f t="shared" si="215"/>
        <v>0</v>
      </c>
      <c r="X254" s="199">
        <f t="shared" si="216"/>
        <v>0</v>
      </c>
      <c r="Y254" s="255">
        <f>Y241-Y253</f>
        <v>0</v>
      </c>
      <c r="Z254" s="255">
        <f>Z241-Z253</f>
        <v>0</v>
      </c>
      <c r="AA254" s="255">
        <f>AA241-AA253</f>
        <v>0</v>
      </c>
      <c r="AB254" s="199">
        <f t="shared" si="217"/>
        <v>0</v>
      </c>
      <c r="AC254" s="255">
        <f>AC241-AC253</f>
        <v>0</v>
      </c>
      <c r="AD254" s="255">
        <f>AD241-AD253</f>
        <v>0</v>
      </c>
      <c r="AE254" s="255">
        <f>AE241-AE253</f>
        <v>0</v>
      </c>
      <c r="AF254" s="199">
        <f t="shared" si="218"/>
        <v>0</v>
      </c>
    </row>
    <row r="255" spans="2:32" s="144" customFormat="1" ht="15" customHeight="1" outlineLevel="2">
      <c r="B255" s="256" t="s">
        <v>851</v>
      </c>
      <c r="C255" s="145"/>
      <c r="D255" s="255">
        <f>D258+D261+D264</f>
        <v>0</v>
      </c>
      <c r="E255" s="255">
        <f>E258+E261+E264</f>
        <v>0</v>
      </c>
      <c r="F255" s="255">
        <f>F258+F261+F264</f>
        <v>0</v>
      </c>
      <c r="G255" s="255">
        <f>G258+G261+G264</f>
        <v>0</v>
      </c>
      <c r="H255" s="261">
        <f t="shared" si="212"/>
        <v>0</v>
      </c>
      <c r="I255" s="255">
        <f t="shared" ref="I255:N255" si="221">I258+I261+I264</f>
        <v>0</v>
      </c>
      <c r="J255" s="255">
        <f t="shared" si="221"/>
        <v>0</v>
      </c>
      <c r="K255" s="255">
        <f t="shared" si="221"/>
        <v>0</v>
      </c>
      <c r="L255" s="255">
        <f t="shared" si="221"/>
        <v>0</v>
      </c>
      <c r="M255" s="255">
        <f t="shared" si="221"/>
        <v>0</v>
      </c>
      <c r="N255" s="255">
        <f t="shared" si="221"/>
        <v>0</v>
      </c>
      <c r="O255" s="261">
        <f t="shared" si="213"/>
        <v>0</v>
      </c>
      <c r="P255" s="255">
        <f t="shared" ref="P255:U255" si="222">P258+P261+P264</f>
        <v>0</v>
      </c>
      <c r="Q255" s="255">
        <f t="shared" si="222"/>
        <v>0</v>
      </c>
      <c r="R255" s="255">
        <f t="shared" si="222"/>
        <v>0</v>
      </c>
      <c r="S255" s="255">
        <f t="shared" si="222"/>
        <v>0</v>
      </c>
      <c r="T255" s="255">
        <f t="shared" si="222"/>
        <v>0</v>
      </c>
      <c r="U255" s="255">
        <f t="shared" si="222"/>
        <v>0</v>
      </c>
      <c r="V255" s="261">
        <f t="shared" si="214"/>
        <v>0</v>
      </c>
      <c r="W255" s="261">
        <f t="shared" si="215"/>
        <v>0</v>
      </c>
      <c r="X255" s="199">
        <f t="shared" si="216"/>
        <v>0</v>
      </c>
      <c r="Y255" s="255">
        <f>Y258+Y261+Y264</f>
        <v>0</v>
      </c>
      <c r="Z255" s="255">
        <f>Z258+Z261+Z264</f>
        <v>0</v>
      </c>
      <c r="AA255" s="255">
        <f>AA258+AA261+AA264</f>
        <v>0</v>
      </c>
      <c r="AB255" s="199">
        <f t="shared" si="217"/>
        <v>0</v>
      </c>
      <c r="AC255" s="255">
        <f>AC258+AC261+AC264</f>
        <v>0</v>
      </c>
      <c r="AD255" s="255">
        <f>AD258+AD261+AD264</f>
        <v>0</v>
      </c>
      <c r="AE255" s="255">
        <f>AE258+AE261+AE264</f>
        <v>0</v>
      </c>
      <c r="AF255" s="199">
        <f t="shared" si="218"/>
        <v>0</v>
      </c>
    </row>
    <row r="256" spans="2:32" s="257" customFormat="1" ht="15" customHeight="1" outlineLevel="2">
      <c r="B256" s="133"/>
      <c r="C256" s="251" t="s">
        <v>852</v>
      </c>
      <c r="D256" s="258"/>
      <c r="E256" s="258"/>
      <c r="F256" s="258"/>
      <c r="G256" s="258"/>
      <c r="H256" s="261" t="s">
        <v>687</v>
      </c>
      <c r="I256" s="258"/>
      <c r="J256" s="258"/>
      <c r="K256" s="258"/>
      <c r="L256" s="258"/>
      <c r="M256" s="258"/>
      <c r="N256" s="258"/>
      <c r="O256" s="261" t="s">
        <v>687</v>
      </c>
      <c r="P256" s="258"/>
      <c r="Q256" s="258"/>
      <c r="R256" s="258"/>
      <c r="S256" s="258"/>
      <c r="T256" s="258"/>
      <c r="U256" s="258"/>
      <c r="V256" s="261" t="s">
        <v>687</v>
      </c>
      <c r="W256" s="261" t="s">
        <v>687</v>
      </c>
      <c r="X256" s="199" t="s">
        <v>687</v>
      </c>
      <c r="Y256" s="259"/>
      <c r="Z256" s="259"/>
      <c r="AA256" s="255">
        <f t="shared" ref="AA256:AA264" si="223">Y256+Z256</f>
        <v>0</v>
      </c>
      <c r="AB256" s="199" t="s">
        <v>687</v>
      </c>
      <c r="AC256" s="259"/>
      <c r="AD256" s="259"/>
      <c r="AE256" s="255">
        <f t="shared" ref="AE256:AE264" si="224">AC256+AD256</f>
        <v>0</v>
      </c>
      <c r="AF256" s="199" t="s">
        <v>687</v>
      </c>
    </row>
    <row r="257" spans="1:32" s="257" customFormat="1" ht="15" customHeight="1" outlineLevel="2">
      <c r="B257" s="133"/>
      <c r="C257" s="251" t="s">
        <v>724</v>
      </c>
      <c r="D257" s="258"/>
      <c r="E257" s="258"/>
      <c r="F257" s="258"/>
      <c r="G257" s="258"/>
      <c r="H257" s="261" t="s">
        <v>687</v>
      </c>
      <c r="I257" s="258"/>
      <c r="J257" s="258"/>
      <c r="K257" s="258"/>
      <c r="L257" s="258"/>
      <c r="M257" s="258"/>
      <c r="N257" s="258"/>
      <c r="O257" s="261" t="s">
        <v>687</v>
      </c>
      <c r="P257" s="258"/>
      <c r="Q257" s="258"/>
      <c r="R257" s="258"/>
      <c r="S257" s="258"/>
      <c r="T257" s="258"/>
      <c r="U257" s="258"/>
      <c r="V257" s="261" t="s">
        <v>687</v>
      </c>
      <c r="W257" s="261" t="s">
        <v>687</v>
      </c>
      <c r="X257" s="199" t="s">
        <v>687</v>
      </c>
      <c r="Y257" s="259"/>
      <c r="Z257" s="259"/>
      <c r="AA257" s="255">
        <f t="shared" si="223"/>
        <v>0</v>
      </c>
      <c r="AB257" s="199" t="s">
        <v>687</v>
      </c>
      <c r="AC257" s="259"/>
      <c r="AD257" s="259"/>
      <c r="AE257" s="255">
        <f t="shared" si="224"/>
        <v>0</v>
      </c>
      <c r="AF257" s="199" t="s">
        <v>687</v>
      </c>
    </row>
    <row r="258" spans="1:32" s="144" customFormat="1" ht="15" customHeight="1" outlineLevel="2">
      <c r="B258" s="254"/>
      <c r="C258" s="252" t="s">
        <v>728</v>
      </c>
      <c r="D258" s="218"/>
      <c r="E258" s="218"/>
      <c r="F258" s="218"/>
      <c r="G258" s="218"/>
      <c r="H258" s="261">
        <f>SUM(D258:G258)</f>
        <v>0</v>
      </c>
      <c r="I258" s="218"/>
      <c r="J258" s="218"/>
      <c r="K258" s="218"/>
      <c r="L258" s="218"/>
      <c r="M258" s="218"/>
      <c r="N258" s="218"/>
      <c r="O258" s="261">
        <f>SUM(I258:N258)</f>
        <v>0</v>
      </c>
      <c r="P258" s="218"/>
      <c r="Q258" s="218"/>
      <c r="R258" s="218"/>
      <c r="S258" s="218"/>
      <c r="T258" s="218"/>
      <c r="U258" s="218"/>
      <c r="V258" s="261">
        <f>SUM(P258:U258)</f>
        <v>0</v>
      </c>
      <c r="W258" s="261">
        <f>V258+O258</f>
        <v>0</v>
      </c>
      <c r="X258" s="199">
        <f>IF(H258=0,0,W258/H258-1)</f>
        <v>0</v>
      </c>
      <c r="Y258" s="218"/>
      <c r="Z258" s="218"/>
      <c r="AA258" s="255">
        <f t="shared" si="223"/>
        <v>0</v>
      </c>
      <c r="AB258" s="199">
        <f>IF(W258=0,0,AA258/W258-1)</f>
        <v>0</v>
      </c>
      <c r="AC258" s="218"/>
      <c r="AD258" s="218"/>
      <c r="AE258" s="255">
        <f t="shared" si="224"/>
        <v>0</v>
      </c>
      <c r="AF258" s="199">
        <f>IF(AA258=0,0,AE258/AA258-1)</f>
        <v>0</v>
      </c>
    </row>
    <row r="259" spans="1:32" s="257" customFormat="1" ht="15" customHeight="1" outlineLevel="2">
      <c r="B259" s="133"/>
      <c r="C259" s="251" t="s">
        <v>852</v>
      </c>
      <c r="D259" s="258"/>
      <c r="E259" s="258"/>
      <c r="F259" s="258"/>
      <c r="G259" s="258"/>
      <c r="H259" s="261" t="s">
        <v>687</v>
      </c>
      <c r="I259" s="258"/>
      <c r="J259" s="258"/>
      <c r="K259" s="258"/>
      <c r="L259" s="258"/>
      <c r="M259" s="258"/>
      <c r="N259" s="258"/>
      <c r="O259" s="261" t="s">
        <v>687</v>
      </c>
      <c r="P259" s="258"/>
      <c r="Q259" s="258"/>
      <c r="R259" s="258"/>
      <c r="S259" s="258"/>
      <c r="T259" s="258"/>
      <c r="U259" s="258"/>
      <c r="V259" s="261" t="s">
        <v>687</v>
      </c>
      <c r="W259" s="261" t="s">
        <v>687</v>
      </c>
      <c r="X259" s="199" t="s">
        <v>687</v>
      </c>
      <c r="Y259" s="259"/>
      <c r="Z259" s="259"/>
      <c r="AA259" s="255">
        <f t="shared" si="223"/>
        <v>0</v>
      </c>
      <c r="AB259" s="199" t="s">
        <v>687</v>
      </c>
      <c r="AC259" s="259"/>
      <c r="AD259" s="259"/>
      <c r="AE259" s="255">
        <f t="shared" si="224"/>
        <v>0</v>
      </c>
      <c r="AF259" s="199" t="s">
        <v>687</v>
      </c>
    </row>
    <row r="260" spans="1:32" s="257" customFormat="1" ht="15" customHeight="1" outlineLevel="2">
      <c r="B260" s="133"/>
      <c r="C260" s="251" t="s">
        <v>724</v>
      </c>
      <c r="D260" s="258"/>
      <c r="E260" s="258"/>
      <c r="F260" s="258"/>
      <c r="G260" s="258"/>
      <c r="H260" s="261" t="s">
        <v>687</v>
      </c>
      <c r="I260" s="258"/>
      <c r="J260" s="258"/>
      <c r="K260" s="258"/>
      <c r="L260" s="258"/>
      <c r="M260" s="258"/>
      <c r="N260" s="258"/>
      <c r="O260" s="261" t="s">
        <v>687</v>
      </c>
      <c r="P260" s="258"/>
      <c r="Q260" s="258"/>
      <c r="R260" s="258"/>
      <c r="S260" s="258"/>
      <c r="T260" s="258"/>
      <c r="U260" s="258"/>
      <c r="V260" s="261" t="s">
        <v>687</v>
      </c>
      <c r="W260" s="261" t="s">
        <v>687</v>
      </c>
      <c r="X260" s="199" t="s">
        <v>687</v>
      </c>
      <c r="Y260" s="259"/>
      <c r="Z260" s="259"/>
      <c r="AA260" s="255">
        <f t="shared" si="223"/>
        <v>0</v>
      </c>
      <c r="AB260" s="199" t="s">
        <v>687</v>
      </c>
      <c r="AC260" s="259"/>
      <c r="AD260" s="259"/>
      <c r="AE260" s="255">
        <f t="shared" si="224"/>
        <v>0</v>
      </c>
      <c r="AF260" s="199" t="s">
        <v>687</v>
      </c>
    </row>
    <row r="261" spans="1:32" s="144" customFormat="1" ht="15" customHeight="1" outlineLevel="2">
      <c r="B261" s="254"/>
      <c r="C261" s="252" t="s">
        <v>728</v>
      </c>
      <c r="D261" s="218"/>
      <c r="E261" s="218"/>
      <c r="F261" s="218"/>
      <c r="G261" s="218"/>
      <c r="H261" s="261">
        <f>SUM(D261:G261)</f>
        <v>0</v>
      </c>
      <c r="I261" s="218"/>
      <c r="J261" s="218"/>
      <c r="K261" s="218"/>
      <c r="L261" s="218"/>
      <c r="M261" s="218"/>
      <c r="N261" s="218"/>
      <c r="O261" s="261">
        <f>SUM(I261:N261)</f>
        <v>0</v>
      </c>
      <c r="P261" s="218"/>
      <c r="Q261" s="218"/>
      <c r="R261" s="218"/>
      <c r="S261" s="218"/>
      <c r="T261" s="218"/>
      <c r="U261" s="218"/>
      <c r="V261" s="261">
        <f>SUM(P261:U261)</f>
        <v>0</v>
      </c>
      <c r="W261" s="261">
        <f>V261+O261</f>
        <v>0</v>
      </c>
      <c r="X261" s="199">
        <f>IF(H261=0,0,W261/H261-1)</f>
        <v>0</v>
      </c>
      <c r="Y261" s="218"/>
      <c r="Z261" s="218"/>
      <c r="AA261" s="255">
        <f t="shared" si="223"/>
        <v>0</v>
      </c>
      <c r="AB261" s="199">
        <f>IF(W261=0,0,AA261/W261-1)</f>
        <v>0</v>
      </c>
      <c r="AC261" s="218"/>
      <c r="AD261" s="218"/>
      <c r="AE261" s="255">
        <f t="shared" si="224"/>
        <v>0</v>
      </c>
      <c r="AF261" s="199">
        <f>IF(AA261=0,0,AE261/AA261-1)</f>
        <v>0</v>
      </c>
    </row>
    <row r="262" spans="1:32" s="257" customFormat="1" ht="15" customHeight="1" outlineLevel="2">
      <c r="B262" s="133"/>
      <c r="C262" s="251" t="s">
        <v>852</v>
      </c>
      <c r="D262" s="258"/>
      <c r="E262" s="258"/>
      <c r="F262" s="258"/>
      <c r="G262" s="258"/>
      <c r="H262" s="261" t="s">
        <v>687</v>
      </c>
      <c r="I262" s="258"/>
      <c r="J262" s="258"/>
      <c r="K262" s="258"/>
      <c r="L262" s="258"/>
      <c r="M262" s="258"/>
      <c r="N262" s="258"/>
      <c r="O262" s="261" t="s">
        <v>687</v>
      </c>
      <c r="P262" s="258"/>
      <c r="Q262" s="258"/>
      <c r="R262" s="258"/>
      <c r="S262" s="258"/>
      <c r="T262" s="258"/>
      <c r="U262" s="258"/>
      <c r="V262" s="261" t="s">
        <v>687</v>
      </c>
      <c r="W262" s="261" t="s">
        <v>687</v>
      </c>
      <c r="X262" s="199" t="s">
        <v>687</v>
      </c>
      <c r="Y262" s="259"/>
      <c r="Z262" s="259"/>
      <c r="AA262" s="255">
        <f t="shared" si="223"/>
        <v>0</v>
      </c>
      <c r="AB262" s="199" t="s">
        <v>687</v>
      </c>
      <c r="AC262" s="259"/>
      <c r="AD262" s="259"/>
      <c r="AE262" s="255">
        <f t="shared" si="224"/>
        <v>0</v>
      </c>
      <c r="AF262" s="199" t="s">
        <v>687</v>
      </c>
    </row>
    <row r="263" spans="1:32" s="257" customFormat="1" ht="15" customHeight="1" outlineLevel="2">
      <c r="B263" s="133"/>
      <c r="C263" s="251" t="s">
        <v>724</v>
      </c>
      <c r="D263" s="258"/>
      <c r="E263" s="258"/>
      <c r="F263" s="258"/>
      <c r="G263" s="258"/>
      <c r="H263" s="261" t="s">
        <v>687</v>
      </c>
      <c r="I263" s="258"/>
      <c r="J263" s="258"/>
      <c r="K263" s="258"/>
      <c r="L263" s="258"/>
      <c r="M263" s="258"/>
      <c r="N263" s="258"/>
      <c r="O263" s="261" t="s">
        <v>687</v>
      </c>
      <c r="P263" s="258"/>
      <c r="Q263" s="258"/>
      <c r="R263" s="258"/>
      <c r="S263" s="258"/>
      <c r="T263" s="258"/>
      <c r="U263" s="258"/>
      <c r="V263" s="261" t="s">
        <v>687</v>
      </c>
      <c r="W263" s="261" t="s">
        <v>687</v>
      </c>
      <c r="X263" s="199" t="s">
        <v>687</v>
      </c>
      <c r="Y263" s="259"/>
      <c r="Z263" s="259"/>
      <c r="AA263" s="255">
        <f t="shared" si="223"/>
        <v>0</v>
      </c>
      <c r="AB263" s="199" t="s">
        <v>687</v>
      </c>
      <c r="AC263" s="259"/>
      <c r="AD263" s="259"/>
      <c r="AE263" s="255">
        <f t="shared" si="224"/>
        <v>0</v>
      </c>
      <c r="AF263" s="199" t="s">
        <v>687</v>
      </c>
    </row>
    <row r="264" spans="1:32" s="144" customFormat="1" ht="15" customHeight="1" outlineLevel="2">
      <c r="B264" s="254"/>
      <c r="C264" s="252" t="s">
        <v>728</v>
      </c>
      <c r="D264" s="218"/>
      <c r="E264" s="218"/>
      <c r="F264" s="218"/>
      <c r="G264" s="218"/>
      <c r="H264" s="261">
        <f>SUM(D264:G264)</f>
        <v>0</v>
      </c>
      <c r="I264" s="218"/>
      <c r="J264" s="218"/>
      <c r="K264" s="218"/>
      <c r="L264" s="218"/>
      <c r="M264" s="218"/>
      <c r="N264" s="218"/>
      <c r="O264" s="261">
        <f>SUM(I264:N264)</f>
        <v>0</v>
      </c>
      <c r="P264" s="218"/>
      <c r="Q264" s="218"/>
      <c r="R264" s="218"/>
      <c r="S264" s="218"/>
      <c r="T264" s="218"/>
      <c r="U264" s="218"/>
      <c r="V264" s="261">
        <f>SUM(P264:U264)</f>
        <v>0</v>
      </c>
      <c r="W264" s="261">
        <f>V264+O264</f>
        <v>0</v>
      </c>
      <c r="X264" s="199">
        <f>IF(H264=0,0,W264/H264-1)</f>
        <v>0</v>
      </c>
      <c r="Y264" s="218"/>
      <c r="Z264" s="218"/>
      <c r="AA264" s="255">
        <f t="shared" si="223"/>
        <v>0</v>
      </c>
      <c r="AB264" s="199">
        <f>IF(W264=0,0,AA264/W264-1)</f>
        <v>0</v>
      </c>
      <c r="AC264" s="218"/>
      <c r="AD264" s="218"/>
      <c r="AE264" s="255">
        <f t="shared" si="224"/>
        <v>0</v>
      </c>
      <c r="AF264" s="199">
        <f>IF(AA264=0,0,AE264/AA264-1)</f>
        <v>0</v>
      </c>
    </row>
    <row r="265" spans="1:32" s="144" customFormat="1" ht="15" customHeight="1" outlineLevel="2">
      <c r="B265" s="256" t="s">
        <v>727</v>
      </c>
      <c r="C265" s="145"/>
      <c r="D265" s="255">
        <f>D254-D255</f>
        <v>0</v>
      </c>
      <c r="E265" s="255">
        <f>E254-E255</f>
        <v>0</v>
      </c>
      <c r="F265" s="255">
        <f>F254-F255</f>
        <v>0</v>
      </c>
      <c r="G265" s="255">
        <f>G254-G255</f>
        <v>0</v>
      </c>
      <c r="H265" s="261">
        <f>SUM(D265:G265)</f>
        <v>0</v>
      </c>
      <c r="I265" s="255">
        <f t="shared" ref="I265:N265" si="225">I254-I255</f>
        <v>0</v>
      </c>
      <c r="J265" s="255">
        <f t="shared" si="225"/>
        <v>0</v>
      </c>
      <c r="K265" s="255">
        <f t="shared" si="225"/>
        <v>0</v>
      </c>
      <c r="L265" s="255">
        <f t="shared" si="225"/>
        <v>0</v>
      </c>
      <c r="M265" s="255">
        <f t="shared" si="225"/>
        <v>0</v>
      </c>
      <c r="N265" s="255">
        <f t="shared" si="225"/>
        <v>0</v>
      </c>
      <c r="O265" s="261">
        <f>SUM(I265:N265)</f>
        <v>0</v>
      </c>
      <c r="P265" s="255">
        <f t="shared" ref="P265:U265" si="226">P254-P255</f>
        <v>0</v>
      </c>
      <c r="Q265" s="255">
        <f t="shared" si="226"/>
        <v>0</v>
      </c>
      <c r="R265" s="255">
        <f t="shared" si="226"/>
        <v>0</v>
      </c>
      <c r="S265" s="255">
        <f t="shared" si="226"/>
        <v>0</v>
      </c>
      <c r="T265" s="255">
        <f t="shared" si="226"/>
        <v>0</v>
      </c>
      <c r="U265" s="255">
        <f t="shared" si="226"/>
        <v>0</v>
      </c>
      <c r="V265" s="261">
        <f>SUM(P265:U265)</f>
        <v>0</v>
      </c>
      <c r="W265" s="261">
        <f>V265+O265</f>
        <v>0</v>
      </c>
      <c r="X265" s="199">
        <f>IF(H265=0,0,W265/H265-1)</f>
        <v>0</v>
      </c>
      <c r="Y265" s="255">
        <f>Y254-Y255</f>
        <v>0</v>
      </c>
      <c r="Z265" s="255">
        <f>Z254-Z255</f>
        <v>0</v>
      </c>
      <c r="AA265" s="255">
        <f>AA254-AA255</f>
        <v>0</v>
      </c>
      <c r="AB265" s="199">
        <f>IF(W265=0,0,AA265/W265-1)</f>
        <v>0</v>
      </c>
      <c r="AC265" s="255">
        <f>AC254-AC255</f>
        <v>0</v>
      </c>
      <c r="AD265" s="255">
        <f>AD254-AD255</f>
        <v>0</v>
      </c>
      <c r="AE265" s="255">
        <f>AE254-AE255</f>
        <v>0</v>
      </c>
      <c r="AF265" s="199">
        <f>IF(AA265=0,0,AE265/AA265-1)</f>
        <v>0</v>
      </c>
    </row>
    <row r="266" spans="1:32" s="151" customFormat="1" ht="15" customHeight="1" outlineLevel="1">
      <c r="B266" s="156"/>
      <c r="C266" s="138"/>
      <c r="D266" s="150"/>
      <c r="E266" s="150"/>
      <c r="F266" s="150"/>
      <c r="G266" s="150"/>
      <c r="H266" s="150"/>
      <c r="I266" s="150"/>
      <c r="J266" s="150"/>
      <c r="K266" s="150"/>
      <c r="L266" s="150"/>
      <c r="M266" s="150"/>
      <c r="N266" s="150"/>
      <c r="O266" s="157"/>
      <c r="P266" s="158"/>
      <c r="Q266" s="158"/>
      <c r="R266" s="158"/>
      <c r="S266" s="158"/>
      <c r="T266" s="158"/>
      <c r="U266" s="158"/>
      <c r="V266" s="157"/>
      <c r="W266" s="150"/>
      <c r="X266" s="159"/>
      <c r="Y266" s="158"/>
      <c r="Z266" s="158"/>
      <c r="AA266" s="158"/>
      <c r="AB266" s="159"/>
      <c r="AC266" s="159"/>
      <c r="AD266" s="159"/>
      <c r="AE266" s="158"/>
      <c r="AF266" s="159"/>
    </row>
    <row r="267" spans="1:32" s="136" customFormat="1" ht="15" customHeight="1" outlineLevel="1">
      <c r="B267" s="152" t="s">
        <v>611</v>
      </c>
      <c r="C267" s="152"/>
      <c r="D267" s="160">
        <f>D251+D252-D241</f>
        <v>0</v>
      </c>
      <c r="E267" s="160">
        <f t="shared" ref="E267:W267" si="227">E251+E252-E241</f>
        <v>0</v>
      </c>
      <c r="F267" s="160">
        <f t="shared" si="227"/>
        <v>0</v>
      </c>
      <c r="G267" s="160">
        <f t="shared" si="227"/>
        <v>0</v>
      </c>
      <c r="H267" s="160">
        <f t="shared" si="227"/>
        <v>0</v>
      </c>
      <c r="I267" s="160">
        <f t="shared" si="227"/>
        <v>0</v>
      </c>
      <c r="J267" s="160">
        <f t="shared" si="227"/>
        <v>0</v>
      </c>
      <c r="K267" s="160">
        <f t="shared" si="227"/>
        <v>0</v>
      </c>
      <c r="L267" s="160">
        <f t="shared" si="227"/>
        <v>0</v>
      </c>
      <c r="M267" s="160">
        <f t="shared" si="227"/>
        <v>0</v>
      </c>
      <c r="N267" s="160">
        <f t="shared" si="227"/>
        <v>0</v>
      </c>
      <c r="O267" s="160">
        <f t="shared" si="227"/>
        <v>0</v>
      </c>
      <c r="P267" s="160">
        <f t="shared" si="227"/>
        <v>0</v>
      </c>
      <c r="Q267" s="160">
        <f t="shared" si="227"/>
        <v>0</v>
      </c>
      <c r="R267" s="160">
        <f t="shared" si="227"/>
        <v>0</v>
      </c>
      <c r="S267" s="160">
        <f t="shared" si="227"/>
        <v>0</v>
      </c>
      <c r="T267" s="160">
        <f t="shared" si="227"/>
        <v>0</v>
      </c>
      <c r="U267" s="160">
        <f t="shared" si="227"/>
        <v>0</v>
      </c>
      <c r="V267" s="160">
        <f t="shared" si="227"/>
        <v>0</v>
      </c>
      <c r="W267" s="160">
        <f t="shared" si="227"/>
        <v>0</v>
      </c>
      <c r="X267" s="151"/>
      <c r="Y267" s="160">
        <f>Y251+Y252-Y241</f>
        <v>0</v>
      </c>
      <c r="Z267" s="160">
        <f>Z251+Z252-Z241</f>
        <v>0</v>
      </c>
      <c r="AA267" s="160">
        <f>AA251+AA252-AA241</f>
        <v>0</v>
      </c>
      <c r="AB267" s="151"/>
      <c r="AC267" s="160">
        <f>AC251+AC252-AC241</f>
        <v>0</v>
      </c>
      <c r="AD267" s="160">
        <f>AD251+AD252-AD241</f>
        <v>0</v>
      </c>
      <c r="AE267" s="160">
        <f>AE251+AE252-AE241</f>
        <v>0</v>
      </c>
      <c r="AF267" s="151"/>
    </row>
    <row r="268" spans="1:32" s="59" customFormat="1" ht="15" customHeight="1" outlineLevel="1">
      <c r="B268" s="152" t="s">
        <v>611</v>
      </c>
      <c r="C268" s="152"/>
      <c r="D268" s="160">
        <f t="shared" ref="D268:W268" si="228">D220-D254</f>
        <v>0</v>
      </c>
      <c r="E268" s="160">
        <f t="shared" si="228"/>
        <v>0</v>
      </c>
      <c r="F268" s="160">
        <f t="shared" si="228"/>
        <v>0</v>
      </c>
      <c r="G268" s="160">
        <f t="shared" si="228"/>
        <v>0</v>
      </c>
      <c r="H268" s="160">
        <f t="shared" si="228"/>
        <v>0</v>
      </c>
      <c r="I268" s="160">
        <f t="shared" si="228"/>
        <v>0</v>
      </c>
      <c r="J268" s="160">
        <f t="shared" si="228"/>
        <v>0</v>
      </c>
      <c r="K268" s="160">
        <f t="shared" si="228"/>
        <v>0</v>
      </c>
      <c r="L268" s="160">
        <f t="shared" si="228"/>
        <v>0</v>
      </c>
      <c r="M268" s="160">
        <f t="shared" si="228"/>
        <v>0</v>
      </c>
      <c r="N268" s="160">
        <f t="shared" si="228"/>
        <v>0</v>
      </c>
      <c r="O268" s="160">
        <f t="shared" si="228"/>
        <v>0</v>
      </c>
      <c r="P268" s="160">
        <f t="shared" si="228"/>
        <v>0</v>
      </c>
      <c r="Q268" s="160">
        <f t="shared" si="228"/>
        <v>0</v>
      </c>
      <c r="R268" s="160">
        <f t="shared" si="228"/>
        <v>0</v>
      </c>
      <c r="S268" s="160">
        <f t="shared" si="228"/>
        <v>0</v>
      </c>
      <c r="T268" s="160">
        <f t="shared" si="228"/>
        <v>0</v>
      </c>
      <c r="U268" s="160">
        <f t="shared" si="228"/>
        <v>0</v>
      </c>
      <c r="V268" s="160">
        <f t="shared" si="228"/>
        <v>0</v>
      </c>
      <c r="W268" s="160">
        <f t="shared" si="228"/>
        <v>0</v>
      </c>
      <c r="X268" s="151"/>
      <c r="Y268" s="160">
        <f>Y220-Y254</f>
        <v>0</v>
      </c>
      <c r="Z268" s="160">
        <f>Z220-Z254</f>
        <v>0</v>
      </c>
      <c r="AA268" s="160">
        <f>AA220-AA254</f>
        <v>0</v>
      </c>
      <c r="AB268" s="151"/>
      <c r="AC268" s="160">
        <f>AC220-AC254</f>
        <v>0</v>
      </c>
      <c r="AD268" s="160">
        <f>AD220-AD254</f>
        <v>0</v>
      </c>
      <c r="AE268" s="160">
        <f>AE220-AE254</f>
        <v>0</v>
      </c>
      <c r="AF268" s="151"/>
    </row>
    <row r="269" spans="1:32" s="59" customFormat="1" ht="15" customHeight="1">
      <c r="B269" s="138"/>
      <c r="C269" s="138"/>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c r="AC269" s="136"/>
      <c r="AD269" s="136"/>
      <c r="AE269" s="136"/>
      <c r="AF269" s="136"/>
    </row>
    <row r="270" spans="1:32" ht="14.25">
      <c r="B270" s="359" t="s">
        <v>1502</v>
      </c>
    </row>
    <row r="271" spans="1:32" s="126" customFormat="1" ht="15" customHeight="1">
      <c r="A271" s="125"/>
      <c r="B271" s="784" t="s">
        <v>659</v>
      </c>
      <c r="C271" s="785"/>
      <c r="D271" s="769" t="s">
        <v>1466</v>
      </c>
      <c r="E271" s="770"/>
      <c r="F271" s="770"/>
      <c r="G271" s="771"/>
      <c r="H271" s="540" t="s">
        <v>1466</v>
      </c>
      <c r="I271" s="772" t="s">
        <v>1458</v>
      </c>
      <c r="J271" s="773"/>
      <c r="K271" s="773"/>
      <c r="L271" s="773"/>
      <c r="M271" s="773"/>
      <c r="N271" s="773"/>
      <c r="O271" s="774"/>
      <c r="P271" s="772" t="s">
        <v>1458</v>
      </c>
      <c r="Q271" s="773"/>
      <c r="R271" s="773"/>
      <c r="S271" s="773"/>
      <c r="T271" s="773"/>
      <c r="U271" s="773"/>
      <c r="V271" s="774"/>
      <c r="W271" s="493" t="s">
        <v>1458</v>
      </c>
      <c r="X271" s="104" t="s">
        <v>1480</v>
      </c>
      <c r="Y271" s="493" t="s">
        <v>1457</v>
      </c>
      <c r="Z271" s="493" t="s">
        <v>1457</v>
      </c>
      <c r="AA271" s="493" t="s">
        <v>1457</v>
      </c>
      <c r="AB271" s="104" t="s">
        <v>1478</v>
      </c>
      <c r="AC271" s="493" t="s">
        <v>1456</v>
      </c>
      <c r="AD271" s="493" t="s">
        <v>1456</v>
      </c>
      <c r="AE271" s="493" t="s">
        <v>1456</v>
      </c>
      <c r="AF271" s="104" t="s">
        <v>1476</v>
      </c>
    </row>
    <row r="272" spans="1:32" s="128" customFormat="1" ht="15" customHeight="1">
      <c r="A272" s="127"/>
      <c r="B272" s="786"/>
      <c r="C272" s="787"/>
      <c r="D272" s="100" t="s">
        <v>1420</v>
      </c>
      <c r="E272" s="101" t="s">
        <v>1421</v>
      </c>
      <c r="F272" s="101" t="s">
        <v>646</v>
      </c>
      <c r="G272" s="101" t="s">
        <v>647</v>
      </c>
      <c r="H272" s="102" t="s">
        <v>1422</v>
      </c>
      <c r="I272" s="101" t="s">
        <v>1423</v>
      </c>
      <c r="J272" s="101" t="s">
        <v>650</v>
      </c>
      <c r="K272" s="101" t="s">
        <v>651</v>
      </c>
      <c r="L272" s="101" t="s">
        <v>652</v>
      </c>
      <c r="M272" s="101" t="s">
        <v>653</v>
      </c>
      <c r="N272" s="101" t="s">
        <v>654</v>
      </c>
      <c r="O272" s="101" t="s">
        <v>1424</v>
      </c>
      <c r="P272" s="101" t="s">
        <v>1425</v>
      </c>
      <c r="Q272" s="101" t="s">
        <v>656</v>
      </c>
      <c r="R272" s="101" t="s">
        <v>657</v>
      </c>
      <c r="S272" s="101" t="s">
        <v>658</v>
      </c>
      <c r="T272" s="101" t="s">
        <v>646</v>
      </c>
      <c r="U272" s="101" t="s">
        <v>647</v>
      </c>
      <c r="V272" s="103" t="s">
        <v>1426</v>
      </c>
      <c r="W272" s="103" t="s">
        <v>1422</v>
      </c>
      <c r="X272" s="104" t="s">
        <v>608</v>
      </c>
      <c r="Y272" s="103" t="s">
        <v>1424</v>
      </c>
      <c r="Z272" s="103" t="s">
        <v>661</v>
      </c>
      <c r="AA272" s="103" t="s">
        <v>1422</v>
      </c>
      <c r="AB272" s="104" t="s">
        <v>608</v>
      </c>
      <c r="AC272" s="103" t="s">
        <v>1424</v>
      </c>
      <c r="AD272" s="103" t="s">
        <v>661</v>
      </c>
      <c r="AE272" s="103" t="s">
        <v>1422</v>
      </c>
      <c r="AF272" s="104" t="s">
        <v>608</v>
      </c>
    </row>
    <row r="273" spans="1:32" s="132" customFormat="1" ht="15" customHeight="1" outlineLevel="2">
      <c r="A273" s="129"/>
      <c r="B273" s="130" t="s">
        <v>843</v>
      </c>
      <c r="C273" s="131" t="s">
        <v>709</v>
      </c>
      <c r="D273" s="198">
        <f t="shared" ref="D273:W273" si="229">SUM(D274:D279)</f>
        <v>0</v>
      </c>
      <c r="E273" s="198">
        <f t="shared" si="229"/>
        <v>0</v>
      </c>
      <c r="F273" s="198">
        <f t="shared" si="229"/>
        <v>0</v>
      </c>
      <c r="G273" s="198">
        <f t="shared" si="229"/>
        <v>0</v>
      </c>
      <c r="H273" s="198">
        <f t="shared" si="229"/>
        <v>0</v>
      </c>
      <c r="I273" s="198">
        <f t="shared" si="229"/>
        <v>0</v>
      </c>
      <c r="J273" s="198">
        <f t="shared" si="229"/>
        <v>0</v>
      </c>
      <c r="K273" s="198">
        <f t="shared" si="229"/>
        <v>0</v>
      </c>
      <c r="L273" s="198">
        <f t="shared" si="229"/>
        <v>0</v>
      </c>
      <c r="M273" s="198">
        <f t="shared" si="229"/>
        <v>0</v>
      </c>
      <c r="N273" s="198">
        <f t="shared" si="229"/>
        <v>0</v>
      </c>
      <c r="O273" s="198">
        <f t="shared" si="229"/>
        <v>0</v>
      </c>
      <c r="P273" s="198">
        <f t="shared" si="229"/>
        <v>0</v>
      </c>
      <c r="Q273" s="198">
        <f t="shared" si="229"/>
        <v>0</v>
      </c>
      <c r="R273" s="198">
        <f t="shared" si="229"/>
        <v>0</v>
      </c>
      <c r="S273" s="198">
        <f t="shared" si="229"/>
        <v>0</v>
      </c>
      <c r="T273" s="198">
        <f t="shared" si="229"/>
        <v>0</v>
      </c>
      <c r="U273" s="198">
        <f t="shared" si="229"/>
        <v>0</v>
      </c>
      <c r="V273" s="198">
        <f t="shared" si="229"/>
        <v>0</v>
      </c>
      <c r="W273" s="198">
        <f t="shared" si="229"/>
        <v>0</v>
      </c>
      <c r="X273" s="199">
        <f>IF(H273=0,0,W273/H273-1)</f>
        <v>0</v>
      </c>
      <c r="Y273" s="198">
        <f>SUM(Y274:Y279)</f>
        <v>0</v>
      </c>
      <c r="Z273" s="198">
        <f>SUM(Z274:Z279)</f>
        <v>0</v>
      </c>
      <c r="AA273" s="198">
        <f>SUM(AA274:AA279)</f>
        <v>0</v>
      </c>
      <c r="AB273" s="199">
        <f t="shared" ref="AB273:AB288" si="230">IF(W273=0,0,AA273/W273-1)</f>
        <v>0</v>
      </c>
      <c r="AC273" s="198">
        <f>SUM(AC274:AC279)</f>
        <v>0</v>
      </c>
      <c r="AD273" s="198">
        <f>SUM(AD274:AD279)</f>
        <v>0</v>
      </c>
      <c r="AE273" s="198">
        <f>SUM(AE274:AE279)</f>
        <v>0</v>
      </c>
      <c r="AF273" s="199">
        <f t="shared" ref="AF273:AF288" si="231">IF(AA273=0,0,AE273/AA273-1)</f>
        <v>0</v>
      </c>
    </row>
    <row r="274" spans="1:32" ht="15" customHeight="1" outlineLevel="2">
      <c r="B274" s="133"/>
      <c r="C274" s="134" t="s">
        <v>1051</v>
      </c>
      <c r="D274" s="95"/>
      <c r="E274" s="95"/>
      <c r="F274" s="95"/>
      <c r="G274" s="95"/>
      <c r="H274" s="200">
        <f t="shared" ref="H274:H279" si="232">SUM(D274:G274)</f>
        <v>0</v>
      </c>
      <c r="I274" s="95"/>
      <c r="J274" s="95"/>
      <c r="K274" s="95"/>
      <c r="L274" s="95"/>
      <c r="M274" s="95"/>
      <c r="N274" s="95"/>
      <c r="O274" s="201">
        <f t="shared" ref="O274:O279" si="233">SUM(I274:N274)</f>
        <v>0</v>
      </c>
      <c r="P274" s="95"/>
      <c r="Q274" s="95"/>
      <c r="R274" s="95"/>
      <c r="S274" s="95"/>
      <c r="T274" s="95"/>
      <c r="U274" s="95"/>
      <c r="V274" s="201">
        <f t="shared" ref="V274:V279" si="234">SUM(P274:U274)</f>
        <v>0</v>
      </c>
      <c r="W274" s="200">
        <f t="shared" ref="W274:W279" si="235">O274+V274</f>
        <v>0</v>
      </c>
      <c r="X274" s="282">
        <f>IF(H274=0,0,W274/H274-1)</f>
        <v>0</v>
      </c>
      <c r="Y274" s="95"/>
      <c r="Z274" s="95"/>
      <c r="AA274" s="198">
        <f t="shared" ref="AA274:AA279" si="236">Y274+Z274</f>
        <v>0</v>
      </c>
      <c r="AB274" s="282">
        <f t="shared" si="230"/>
        <v>0</v>
      </c>
      <c r="AC274" s="95"/>
      <c r="AD274" s="95"/>
      <c r="AE274" s="198">
        <f t="shared" ref="AE274:AE279" si="237">AC274+AD274</f>
        <v>0</v>
      </c>
      <c r="AF274" s="282">
        <f t="shared" si="231"/>
        <v>0</v>
      </c>
    </row>
    <row r="275" spans="1:32" s="132" customFormat="1" ht="15" customHeight="1" outlineLevel="2">
      <c r="A275" s="129"/>
      <c r="B275" s="133"/>
      <c r="C275" s="134" t="s">
        <v>1052</v>
      </c>
      <c r="D275" s="95"/>
      <c r="E275" s="95"/>
      <c r="F275" s="95"/>
      <c r="G275" s="95"/>
      <c r="H275" s="200">
        <f t="shared" si="232"/>
        <v>0</v>
      </c>
      <c r="I275" s="95"/>
      <c r="J275" s="95"/>
      <c r="K275" s="95"/>
      <c r="L275" s="95"/>
      <c r="M275" s="95"/>
      <c r="N275" s="95"/>
      <c r="O275" s="201">
        <f t="shared" si="233"/>
        <v>0</v>
      </c>
      <c r="P275" s="95"/>
      <c r="Q275" s="95"/>
      <c r="R275" s="95"/>
      <c r="S275" s="95"/>
      <c r="T275" s="95"/>
      <c r="U275" s="95"/>
      <c r="V275" s="201">
        <f t="shared" si="234"/>
        <v>0</v>
      </c>
      <c r="W275" s="200">
        <f t="shared" si="235"/>
        <v>0</v>
      </c>
      <c r="X275" s="282">
        <f>IF(H275=0,0,W275/H275-1)</f>
        <v>0</v>
      </c>
      <c r="Y275" s="95"/>
      <c r="Z275" s="95"/>
      <c r="AA275" s="198">
        <f t="shared" si="236"/>
        <v>0</v>
      </c>
      <c r="AB275" s="282">
        <f t="shared" si="230"/>
        <v>0</v>
      </c>
      <c r="AC275" s="95"/>
      <c r="AD275" s="95"/>
      <c r="AE275" s="198">
        <f t="shared" si="237"/>
        <v>0</v>
      </c>
      <c r="AF275" s="282">
        <f t="shared" si="231"/>
        <v>0</v>
      </c>
    </row>
    <row r="276" spans="1:32" ht="15" customHeight="1" outlineLevel="2">
      <c r="B276" s="133"/>
      <c r="C276" s="134" t="s">
        <v>719</v>
      </c>
      <c r="D276" s="95"/>
      <c r="E276" s="95"/>
      <c r="F276" s="95"/>
      <c r="G276" s="95"/>
      <c r="H276" s="200">
        <f t="shared" si="232"/>
        <v>0</v>
      </c>
      <c r="I276" s="95"/>
      <c r="J276" s="95"/>
      <c r="K276" s="95"/>
      <c r="L276" s="95"/>
      <c r="M276" s="95"/>
      <c r="N276" s="95"/>
      <c r="O276" s="201">
        <f t="shared" si="233"/>
        <v>0</v>
      </c>
      <c r="P276" s="95"/>
      <c r="Q276" s="95"/>
      <c r="R276" s="95"/>
      <c r="S276" s="95"/>
      <c r="T276" s="95"/>
      <c r="U276" s="95"/>
      <c r="V276" s="201">
        <f t="shared" si="234"/>
        <v>0</v>
      </c>
      <c r="W276" s="200">
        <f t="shared" si="235"/>
        <v>0</v>
      </c>
      <c r="X276" s="282">
        <f t="shared" ref="X276:X288" si="238">IF(H276=0,0,W276/H276-1)</f>
        <v>0</v>
      </c>
      <c r="Y276" s="95"/>
      <c r="Z276" s="95"/>
      <c r="AA276" s="198">
        <f t="shared" si="236"/>
        <v>0</v>
      </c>
      <c r="AB276" s="282">
        <f t="shared" si="230"/>
        <v>0</v>
      </c>
      <c r="AC276" s="95"/>
      <c r="AD276" s="95"/>
      <c r="AE276" s="198">
        <f t="shared" si="237"/>
        <v>0</v>
      </c>
      <c r="AF276" s="282">
        <f t="shared" si="231"/>
        <v>0</v>
      </c>
    </row>
    <row r="277" spans="1:32" ht="15" customHeight="1" outlineLevel="2">
      <c r="B277" s="133"/>
      <c r="C277" s="247" t="s">
        <v>1053</v>
      </c>
      <c r="D277" s="95"/>
      <c r="E277" s="95"/>
      <c r="F277" s="95"/>
      <c r="G277" s="95"/>
      <c r="H277" s="200">
        <f t="shared" si="232"/>
        <v>0</v>
      </c>
      <c r="I277" s="95"/>
      <c r="J277" s="95"/>
      <c r="K277" s="95"/>
      <c r="L277" s="95"/>
      <c r="M277" s="95"/>
      <c r="N277" s="95"/>
      <c r="O277" s="201">
        <f t="shared" si="233"/>
        <v>0</v>
      </c>
      <c r="P277" s="95"/>
      <c r="Q277" s="95"/>
      <c r="R277" s="95"/>
      <c r="S277" s="95"/>
      <c r="T277" s="95"/>
      <c r="U277" s="95"/>
      <c r="V277" s="201">
        <f t="shared" si="234"/>
        <v>0</v>
      </c>
      <c r="W277" s="200">
        <f t="shared" si="235"/>
        <v>0</v>
      </c>
      <c r="X277" s="282">
        <f t="shared" si="238"/>
        <v>0</v>
      </c>
      <c r="Y277" s="95"/>
      <c r="Z277" s="95"/>
      <c r="AA277" s="198">
        <f t="shared" si="236"/>
        <v>0</v>
      </c>
      <c r="AB277" s="282">
        <f t="shared" si="230"/>
        <v>0</v>
      </c>
      <c r="AC277" s="95"/>
      <c r="AD277" s="95"/>
      <c r="AE277" s="198">
        <f t="shared" si="237"/>
        <v>0</v>
      </c>
      <c r="AF277" s="282">
        <f t="shared" si="231"/>
        <v>0</v>
      </c>
    </row>
    <row r="278" spans="1:32" ht="15" customHeight="1" outlineLevel="2">
      <c r="B278" s="133"/>
      <c r="C278" s="247" t="s">
        <v>1054</v>
      </c>
      <c r="D278" s="95"/>
      <c r="E278" s="95"/>
      <c r="F278" s="95"/>
      <c r="G278" s="95"/>
      <c r="H278" s="200">
        <f t="shared" si="232"/>
        <v>0</v>
      </c>
      <c r="I278" s="95"/>
      <c r="J278" s="95"/>
      <c r="K278" s="95"/>
      <c r="L278" s="95"/>
      <c r="M278" s="95"/>
      <c r="N278" s="95"/>
      <c r="O278" s="201">
        <f t="shared" si="233"/>
        <v>0</v>
      </c>
      <c r="P278" s="95"/>
      <c r="Q278" s="95"/>
      <c r="R278" s="95"/>
      <c r="S278" s="95"/>
      <c r="T278" s="95"/>
      <c r="U278" s="95"/>
      <c r="V278" s="201">
        <f t="shared" si="234"/>
        <v>0</v>
      </c>
      <c r="W278" s="200">
        <f t="shared" si="235"/>
        <v>0</v>
      </c>
      <c r="X278" s="282">
        <f t="shared" si="238"/>
        <v>0</v>
      </c>
      <c r="Y278" s="95"/>
      <c r="Z278" s="95"/>
      <c r="AA278" s="198">
        <f t="shared" si="236"/>
        <v>0</v>
      </c>
      <c r="AB278" s="282">
        <f t="shared" si="230"/>
        <v>0</v>
      </c>
      <c r="AC278" s="95"/>
      <c r="AD278" s="95"/>
      <c r="AE278" s="198">
        <f t="shared" si="237"/>
        <v>0</v>
      </c>
      <c r="AF278" s="282">
        <f t="shared" si="231"/>
        <v>0</v>
      </c>
    </row>
    <row r="279" spans="1:32" s="132" customFormat="1" ht="15" customHeight="1" outlineLevel="2">
      <c r="A279" s="129"/>
      <c r="B279" s="133"/>
      <c r="C279" s="134" t="s">
        <v>683</v>
      </c>
      <c r="D279" s="95"/>
      <c r="E279" s="95"/>
      <c r="F279" s="95"/>
      <c r="G279" s="95"/>
      <c r="H279" s="200">
        <f t="shared" si="232"/>
        <v>0</v>
      </c>
      <c r="I279" s="95"/>
      <c r="J279" s="95"/>
      <c r="K279" s="95"/>
      <c r="L279" s="95"/>
      <c r="M279" s="95"/>
      <c r="N279" s="95"/>
      <c r="O279" s="201">
        <f t="shared" si="233"/>
        <v>0</v>
      </c>
      <c r="P279" s="95"/>
      <c r="Q279" s="95"/>
      <c r="R279" s="95"/>
      <c r="S279" s="95"/>
      <c r="T279" s="95"/>
      <c r="U279" s="95"/>
      <c r="V279" s="201">
        <f t="shared" si="234"/>
        <v>0</v>
      </c>
      <c r="W279" s="200">
        <f t="shared" si="235"/>
        <v>0</v>
      </c>
      <c r="X279" s="282">
        <f t="shared" si="238"/>
        <v>0</v>
      </c>
      <c r="Y279" s="95"/>
      <c r="Z279" s="95"/>
      <c r="AA279" s="198">
        <f t="shared" si="236"/>
        <v>0</v>
      </c>
      <c r="AB279" s="282">
        <f t="shared" si="230"/>
        <v>0</v>
      </c>
      <c r="AC279" s="95"/>
      <c r="AD279" s="95"/>
      <c r="AE279" s="198">
        <f t="shared" si="237"/>
        <v>0</v>
      </c>
      <c r="AF279" s="282">
        <f t="shared" si="231"/>
        <v>0</v>
      </c>
    </row>
    <row r="280" spans="1:32" s="132" customFormat="1" ht="15" customHeight="1" outlineLevel="2">
      <c r="A280" s="129"/>
      <c r="B280" s="130" t="s">
        <v>844</v>
      </c>
      <c r="C280" s="131" t="s">
        <v>708</v>
      </c>
      <c r="D280" s="198">
        <f t="shared" ref="D280:W280" si="239">SUM(D281:D284)</f>
        <v>0</v>
      </c>
      <c r="E280" s="198">
        <f t="shared" si="239"/>
        <v>0</v>
      </c>
      <c r="F280" s="198">
        <f t="shared" si="239"/>
        <v>0</v>
      </c>
      <c r="G280" s="198">
        <f t="shared" si="239"/>
        <v>0</v>
      </c>
      <c r="H280" s="198">
        <f t="shared" si="239"/>
        <v>0</v>
      </c>
      <c r="I280" s="198">
        <f t="shared" si="239"/>
        <v>0</v>
      </c>
      <c r="J280" s="198">
        <f t="shared" si="239"/>
        <v>0</v>
      </c>
      <c r="K280" s="198">
        <f t="shared" si="239"/>
        <v>0</v>
      </c>
      <c r="L280" s="198">
        <f t="shared" si="239"/>
        <v>0</v>
      </c>
      <c r="M280" s="198">
        <f t="shared" si="239"/>
        <v>0</v>
      </c>
      <c r="N280" s="198">
        <f t="shared" si="239"/>
        <v>0</v>
      </c>
      <c r="O280" s="198">
        <f t="shared" si="239"/>
        <v>0</v>
      </c>
      <c r="P280" s="198">
        <f t="shared" si="239"/>
        <v>0</v>
      </c>
      <c r="Q280" s="198">
        <f t="shared" si="239"/>
        <v>0</v>
      </c>
      <c r="R280" s="198">
        <f t="shared" si="239"/>
        <v>0</v>
      </c>
      <c r="S280" s="198">
        <f t="shared" si="239"/>
        <v>0</v>
      </c>
      <c r="T280" s="198">
        <f t="shared" si="239"/>
        <v>0</v>
      </c>
      <c r="U280" s="198">
        <f t="shared" si="239"/>
        <v>0</v>
      </c>
      <c r="V280" s="198">
        <f t="shared" si="239"/>
        <v>0</v>
      </c>
      <c r="W280" s="198">
        <f t="shared" si="239"/>
        <v>0</v>
      </c>
      <c r="X280" s="199">
        <f t="shared" si="238"/>
        <v>0</v>
      </c>
      <c r="Y280" s="198">
        <f>SUM(Y281:Y284)</f>
        <v>0</v>
      </c>
      <c r="Z280" s="198">
        <f>SUM(Z281:Z284)</f>
        <v>0</v>
      </c>
      <c r="AA280" s="198">
        <f>SUM(AA281:AA284)</f>
        <v>0</v>
      </c>
      <c r="AB280" s="199">
        <f t="shared" si="230"/>
        <v>0</v>
      </c>
      <c r="AC280" s="198">
        <f>SUM(AC281:AC284)</f>
        <v>0</v>
      </c>
      <c r="AD280" s="198">
        <f>SUM(AD281:AD284)</f>
        <v>0</v>
      </c>
      <c r="AE280" s="198">
        <f>SUM(AE281:AE284)</f>
        <v>0</v>
      </c>
      <c r="AF280" s="199">
        <f t="shared" si="231"/>
        <v>0</v>
      </c>
    </row>
    <row r="281" spans="1:32" s="132" customFormat="1" ht="15" customHeight="1" outlineLevel="2">
      <c r="A281" s="129"/>
      <c r="B281" s="130"/>
      <c r="C281" s="134" t="s">
        <v>733</v>
      </c>
      <c r="D281" s="95"/>
      <c r="E281" s="95"/>
      <c r="F281" s="95"/>
      <c r="G281" s="95"/>
      <c r="H281" s="200">
        <f t="shared" ref="H281:H287" si="240">SUM(D281:G281)</f>
        <v>0</v>
      </c>
      <c r="I281" s="95"/>
      <c r="J281" s="95"/>
      <c r="K281" s="95"/>
      <c r="L281" s="95"/>
      <c r="M281" s="95"/>
      <c r="N281" s="95"/>
      <c r="O281" s="201">
        <f t="shared" ref="O281:O287" si="241">SUM(I281:N281)</f>
        <v>0</v>
      </c>
      <c r="P281" s="95"/>
      <c r="Q281" s="95"/>
      <c r="R281" s="95"/>
      <c r="S281" s="95"/>
      <c r="T281" s="95"/>
      <c r="U281" s="95"/>
      <c r="V281" s="201">
        <f t="shared" ref="V281:V287" si="242">SUM(P281:U281)</f>
        <v>0</v>
      </c>
      <c r="W281" s="200">
        <f t="shared" ref="W281:W287" si="243">O281+V281</f>
        <v>0</v>
      </c>
      <c r="X281" s="282">
        <f t="shared" si="238"/>
        <v>0</v>
      </c>
      <c r="Y281" s="95"/>
      <c r="Z281" s="95"/>
      <c r="AA281" s="198">
        <f t="shared" ref="AA281:AA287" si="244">Y281+Z281</f>
        <v>0</v>
      </c>
      <c r="AB281" s="282">
        <f t="shared" si="230"/>
        <v>0</v>
      </c>
      <c r="AC281" s="95"/>
      <c r="AD281" s="95"/>
      <c r="AE281" s="198">
        <f t="shared" ref="AE281:AE287" si="245">AC281+AD281</f>
        <v>0</v>
      </c>
      <c r="AF281" s="282">
        <f t="shared" si="231"/>
        <v>0</v>
      </c>
    </row>
    <row r="282" spans="1:32" s="132" customFormat="1" ht="15" customHeight="1" outlineLevel="2">
      <c r="A282" s="129"/>
      <c r="B282" s="130"/>
      <c r="C282" s="247" t="s">
        <v>1055</v>
      </c>
      <c r="D282" s="95"/>
      <c r="E282" s="95"/>
      <c r="F282" s="95"/>
      <c r="G282" s="95"/>
      <c r="H282" s="200">
        <f t="shared" si="240"/>
        <v>0</v>
      </c>
      <c r="I282" s="95"/>
      <c r="J282" s="95"/>
      <c r="K282" s="95"/>
      <c r="L282" s="95"/>
      <c r="M282" s="95"/>
      <c r="N282" s="95"/>
      <c r="O282" s="201">
        <f t="shared" si="241"/>
        <v>0</v>
      </c>
      <c r="P282" s="95"/>
      <c r="Q282" s="95"/>
      <c r="R282" s="95"/>
      <c r="S282" s="95"/>
      <c r="T282" s="95"/>
      <c r="U282" s="95"/>
      <c r="V282" s="201">
        <f t="shared" si="242"/>
        <v>0</v>
      </c>
      <c r="W282" s="200">
        <f t="shared" si="243"/>
        <v>0</v>
      </c>
      <c r="X282" s="282">
        <f t="shared" si="238"/>
        <v>0</v>
      </c>
      <c r="Y282" s="95"/>
      <c r="Z282" s="95"/>
      <c r="AA282" s="198">
        <f t="shared" si="244"/>
        <v>0</v>
      </c>
      <c r="AB282" s="282">
        <f t="shared" si="230"/>
        <v>0</v>
      </c>
      <c r="AC282" s="95"/>
      <c r="AD282" s="95"/>
      <c r="AE282" s="198">
        <f t="shared" si="245"/>
        <v>0</v>
      </c>
      <c r="AF282" s="282">
        <f t="shared" si="231"/>
        <v>0</v>
      </c>
    </row>
    <row r="283" spans="1:32" s="132" customFormat="1" ht="15" customHeight="1" outlineLevel="2">
      <c r="A283" s="129"/>
      <c r="B283" s="130"/>
      <c r="C283" s="247" t="s">
        <v>1054</v>
      </c>
      <c r="D283" s="95"/>
      <c r="E283" s="95"/>
      <c r="F283" s="95"/>
      <c r="G283" s="95"/>
      <c r="H283" s="200">
        <f t="shared" si="240"/>
        <v>0</v>
      </c>
      <c r="I283" s="95"/>
      <c r="J283" s="95"/>
      <c r="K283" s="95"/>
      <c r="L283" s="95"/>
      <c r="M283" s="95"/>
      <c r="N283" s="95"/>
      <c r="O283" s="201">
        <f t="shared" si="241"/>
        <v>0</v>
      </c>
      <c r="P283" s="95"/>
      <c r="Q283" s="95"/>
      <c r="R283" s="95"/>
      <c r="S283" s="95"/>
      <c r="T283" s="95"/>
      <c r="U283" s="95"/>
      <c r="V283" s="201">
        <f t="shared" si="242"/>
        <v>0</v>
      </c>
      <c r="W283" s="200">
        <f t="shared" si="243"/>
        <v>0</v>
      </c>
      <c r="X283" s="282">
        <f t="shared" si="238"/>
        <v>0</v>
      </c>
      <c r="Y283" s="95"/>
      <c r="Z283" s="95"/>
      <c r="AA283" s="198">
        <f t="shared" si="244"/>
        <v>0</v>
      </c>
      <c r="AB283" s="282">
        <f t="shared" si="230"/>
        <v>0</v>
      </c>
      <c r="AC283" s="95"/>
      <c r="AD283" s="95"/>
      <c r="AE283" s="198">
        <f t="shared" si="245"/>
        <v>0</v>
      </c>
      <c r="AF283" s="282">
        <f t="shared" si="231"/>
        <v>0</v>
      </c>
    </row>
    <row r="284" spans="1:32" s="132" customFormat="1" ht="15" customHeight="1" outlineLevel="2">
      <c r="A284" s="129"/>
      <c r="B284" s="130"/>
      <c r="C284" s="134" t="s">
        <v>683</v>
      </c>
      <c r="D284" s="95"/>
      <c r="E284" s="95"/>
      <c r="F284" s="95"/>
      <c r="G284" s="95"/>
      <c r="H284" s="200">
        <f t="shared" si="240"/>
        <v>0</v>
      </c>
      <c r="I284" s="95"/>
      <c r="J284" s="95"/>
      <c r="K284" s="95"/>
      <c r="L284" s="95"/>
      <c r="M284" s="95"/>
      <c r="N284" s="95"/>
      <c r="O284" s="201">
        <f t="shared" si="241"/>
        <v>0</v>
      </c>
      <c r="P284" s="95"/>
      <c r="Q284" s="95"/>
      <c r="R284" s="95"/>
      <c r="S284" s="95"/>
      <c r="T284" s="95"/>
      <c r="U284" s="95"/>
      <c r="V284" s="201">
        <f t="shared" si="242"/>
        <v>0</v>
      </c>
      <c r="W284" s="200">
        <f t="shared" si="243"/>
        <v>0</v>
      </c>
      <c r="X284" s="282">
        <f t="shared" si="238"/>
        <v>0</v>
      </c>
      <c r="Y284" s="95"/>
      <c r="Z284" s="95"/>
      <c r="AA284" s="198">
        <f t="shared" si="244"/>
        <v>0</v>
      </c>
      <c r="AB284" s="282">
        <f t="shared" si="230"/>
        <v>0</v>
      </c>
      <c r="AC284" s="95"/>
      <c r="AD284" s="95"/>
      <c r="AE284" s="198">
        <f t="shared" si="245"/>
        <v>0</v>
      </c>
      <c r="AF284" s="282">
        <f t="shared" si="231"/>
        <v>0</v>
      </c>
    </row>
    <row r="285" spans="1:32" ht="15" customHeight="1" outlineLevel="2">
      <c r="B285" s="130" t="s">
        <v>845</v>
      </c>
      <c r="C285" s="131" t="s">
        <v>710</v>
      </c>
      <c r="D285" s="95"/>
      <c r="E285" s="95"/>
      <c r="F285" s="95"/>
      <c r="G285" s="95"/>
      <c r="H285" s="200">
        <f t="shared" si="240"/>
        <v>0</v>
      </c>
      <c r="I285" s="95"/>
      <c r="J285" s="95"/>
      <c r="K285" s="95"/>
      <c r="L285" s="95"/>
      <c r="M285" s="95"/>
      <c r="N285" s="95"/>
      <c r="O285" s="201">
        <f t="shared" si="241"/>
        <v>0</v>
      </c>
      <c r="P285" s="95"/>
      <c r="Q285" s="95"/>
      <c r="R285" s="95"/>
      <c r="S285" s="95"/>
      <c r="T285" s="95"/>
      <c r="U285" s="95"/>
      <c r="V285" s="201">
        <f t="shared" si="242"/>
        <v>0</v>
      </c>
      <c r="W285" s="200">
        <f t="shared" si="243"/>
        <v>0</v>
      </c>
      <c r="X285" s="282">
        <f t="shared" si="238"/>
        <v>0</v>
      </c>
      <c r="Y285" s="95"/>
      <c r="Z285" s="95"/>
      <c r="AA285" s="198">
        <f t="shared" si="244"/>
        <v>0</v>
      </c>
      <c r="AB285" s="282">
        <f t="shared" si="230"/>
        <v>0</v>
      </c>
      <c r="AC285" s="95"/>
      <c r="AD285" s="95"/>
      <c r="AE285" s="198">
        <f t="shared" si="245"/>
        <v>0</v>
      </c>
      <c r="AF285" s="282">
        <f t="shared" si="231"/>
        <v>0</v>
      </c>
    </row>
    <row r="286" spans="1:32" ht="15" customHeight="1" outlineLevel="2">
      <c r="B286" s="130" t="s">
        <v>846</v>
      </c>
      <c r="C286" s="131" t="s">
        <v>720</v>
      </c>
      <c r="D286" s="95"/>
      <c r="E286" s="95"/>
      <c r="F286" s="95"/>
      <c r="G286" s="95"/>
      <c r="H286" s="200">
        <f t="shared" si="240"/>
        <v>0</v>
      </c>
      <c r="I286" s="95"/>
      <c r="J286" s="95"/>
      <c r="K286" s="95"/>
      <c r="L286" s="95"/>
      <c r="M286" s="95"/>
      <c r="N286" s="95"/>
      <c r="O286" s="201">
        <f t="shared" si="241"/>
        <v>0</v>
      </c>
      <c r="P286" s="95"/>
      <c r="Q286" s="95"/>
      <c r="R286" s="95"/>
      <c r="S286" s="95"/>
      <c r="T286" s="95"/>
      <c r="U286" s="95"/>
      <c r="V286" s="201">
        <f t="shared" si="242"/>
        <v>0</v>
      </c>
      <c r="W286" s="200">
        <f t="shared" si="243"/>
        <v>0</v>
      </c>
      <c r="X286" s="282">
        <f t="shared" si="238"/>
        <v>0</v>
      </c>
      <c r="Y286" s="95"/>
      <c r="Z286" s="95"/>
      <c r="AA286" s="198">
        <f t="shared" si="244"/>
        <v>0</v>
      </c>
      <c r="AB286" s="282">
        <f t="shared" si="230"/>
        <v>0</v>
      </c>
      <c r="AC286" s="95"/>
      <c r="AD286" s="95"/>
      <c r="AE286" s="198">
        <f t="shared" si="245"/>
        <v>0</v>
      </c>
      <c r="AF286" s="282">
        <f t="shared" si="231"/>
        <v>0</v>
      </c>
    </row>
    <row r="287" spans="1:32" ht="15" customHeight="1" outlineLevel="2">
      <c r="B287" s="130" t="s">
        <v>682</v>
      </c>
      <c r="C287" s="131" t="s">
        <v>721</v>
      </c>
      <c r="D287" s="95"/>
      <c r="E287" s="95"/>
      <c r="F287" s="95"/>
      <c r="G287" s="95"/>
      <c r="H287" s="200">
        <f t="shared" si="240"/>
        <v>0</v>
      </c>
      <c r="I287" s="95"/>
      <c r="J287" s="95"/>
      <c r="K287" s="95"/>
      <c r="L287" s="95"/>
      <c r="M287" s="95"/>
      <c r="N287" s="95"/>
      <c r="O287" s="201">
        <f t="shared" si="241"/>
        <v>0</v>
      </c>
      <c r="P287" s="95"/>
      <c r="Q287" s="95"/>
      <c r="R287" s="95"/>
      <c r="S287" s="95"/>
      <c r="T287" s="95"/>
      <c r="U287" s="95"/>
      <c r="V287" s="201">
        <f t="shared" si="242"/>
        <v>0</v>
      </c>
      <c r="W287" s="200">
        <f t="shared" si="243"/>
        <v>0</v>
      </c>
      <c r="X287" s="282">
        <f t="shared" si="238"/>
        <v>0</v>
      </c>
      <c r="Y287" s="95"/>
      <c r="Z287" s="95"/>
      <c r="AA287" s="198">
        <f t="shared" si="244"/>
        <v>0</v>
      </c>
      <c r="AB287" s="282">
        <f t="shared" si="230"/>
        <v>0</v>
      </c>
      <c r="AC287" s="95"/>
      <c r="AD287" s="95"/>
      <c r="AE287" s="198">
        <f t="shared" si="245"/>
        <v>0</v>
      </c>
      <c r="AF287" s="282">
        <f t="shared" si="231"/>
        <v>0</v>
      </c>
    </row>
    <row r="288" spans="1:32" ht="15" customHeight="1" outlineLevel="2">
      <c r="B288" s="130" t="s">
        <v>707</v>
      </c>
      <c r="C288" s="131"/>
      <c r="D288" s="198">
        <f t="shared" ref="D288:W288" si="246">D273+D280+D285+D286+D287</f>
        <v>0</v>
      </c>
      <c r="E288" s="198">
        <f t="shared" si="246"/>
        <v>0</v>
      </c>
      <c r="F288" s="198">
        <f t="shared" si="246"/>
        <v>0</v>
      </c>
      <c r="G288" s="198">
        <f t="shared" si="246"/>
        <v>0</v>
      </c>
      <c r="H288" s="198">
        <f t="shared" si="246"/>
        <v>0</v>
      </c>
      <c r="I288" s="198">
        <f t="shared" si="246"/>
        <v>0</v>
      </c>
      <c r="J288" s="198">
        <f t="shared" si="246"/>
        <v>0</v>
      </c>
      <c r="K288" s="198">
        <f t="shared" si="246"/>
        <v>0</v>
      </c>
      <c r="L288" s="198">
        <f t="shared" si="246"/>
        <v>0</v>
      </c>
      <c r="M288" s="198">
        <f t="shared" si="246"/>
        <v>0</v>
      </c>
      <c r="N288" s="198">
        <f t="shared" si="246"/>
        <v>0</v>
      </c>
      <c r="O288" s="198">
        <f t="shared" si="246"/>
        <v>0</v>
      </c>
      <c r="P288" s="198">
        <f t="shared" si="246"/>
        <v>0</v>
      </c>
      <c r="Q288" s="198">
        <f t="shared" si="246"/>
        <v>0</v>
      </c>
      <c r="R288" s="198">
        <f t="shared" si="246"/>
        <v>0</v>
      </c>
      <c r="S288" s="198">
        <f t="shared" si="246"/>
        <v>0</v>
      </c>
      <c r="T288" s="198">
        <f t="shared" si="246"/>
        <v>0</v>
      </c>
      <c r="U288" s="198">
        <f t="shared" si="246"/>
        <v>0</v>
      </c>
      <c r="V288" s="198">
        <f t="shared" si="246"/>
        <v>0</v>
      </c>
      <c r="W288" s="198">
        <f t="shared" si="246"/>
        <v>0</v>
      </c>
      <c r="X288" s="199">
        <f t="shared" si="238"/>
        <v>0</v>
      </c>
      <c r="Y288" s="198">
        <f>Y273+Y280+Y285+Y286+Y287</f>
        <v>0</v>
      </c>
      <c r="Z288" s="198">
        <f>Z273+Z280+Z285+Z286+Z287</f>
        <v>0</v>
      </c>
      <c r="AA288" s="198">
        <f>AA273+AA280+AA285+AA286+AA287</f>
        <v>0</v>
      </c>
      <c r="AB288" s="199">
        <f t="shared" si="230"/>
        <v>0</v>
      </c>
      <c r="AC288" s="198">
        <f>AC273+AC280+AC285+AC286+AC287</f>
        <v>0</v>
      </c>
      <c r="AD288" s="198">
        <f>AD273+AD280+AD285+AD286+AD287</f>
        <v>0</v>
      </c>
      <c r="AE288" s="198">
        <f>AE273+AE280+AE285+AE286+AE287</f>
        <v>0</v>
      </c>
      <c r="AF288" s="199">
        <f t="shared" si="231"/>
        <v>0</v>
      </c>
    </row>
    <row r="289" spans="2:32" s="398" customFormat="1" ht="15" customHeight="1" outlineLevel="1">
      <c r="B289" s="399"/>
      <c r="C289" s="399"/>
      <c r="D289" s="40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c r="AA289" s="402"/>
      <c r="AB289" s="402"/>
      <c r="AC289" s="402"/>
      <c r="AD289" s="402"/>
      <c r="AE289" s="402"/>
      <c r="AF289" s="402"/>
    </row>
    <row r="290" spans="2:32" ht="15" customHeight="1" outlineLevel="1"/>
    <row r="291" spans="2:32" s="136" customFormat="1" ht="15" customHeight="1" outlineLevel="1">
      <c r="B291" s="250" t="s">
        <v>725</v>
      </c>
      <c r="C291" s="123"/>
      <c r="D291" s="120"/>
      <c r="E291" s="120"/>
      <c r="F291" s="120"/>
      <c r="G291" s="120"/>
      <c r="H291" s="132"/>
      <c r="I291" s="120"/>
      <c r="J291" s="120"/>
      <c r="K291" s="120"/>
      <c r="L291" s="120"/>
      <c r="M291" s="120"/>
      <c r="N291" s="120"/>
      <c r="O291" s="120"/>
      <c r="P291" s="120"/>
      <c r="Q291" s="120"/>
      <c r="R291" s="120"/>
      <c r="S291" s="120"/>
      <c r="T291" s="120"/>
      <c r="U291" s="120"/>
      <c r="V291" s="120"/>
      <c r="W291" s="132"/>
      <c r="X291" s="154"/>
      <c r="Y291" s="154"/>
      <c r="Z291" s="154"/>
      <c r="AA291" s="132"/>
      <c r="AB291" s="154"/>
      <c r="AC291" s="154"/>
      <c r="AD291" s="154"/>
      <c r="AE291" s="132"/>
      <c r="AF291" s="154"/>
    </row>
    <row r="292" spans="2:32" s="136" customFormat="1" ht="15" customHeight="1" outlineLevel="2">
      <c r="B292" s="784" t="s">
        <v>730</v>
      </c>
      <c r="C292" s="785"/>
      <c r="D292" s="769" t="s">
        <v>1466</v>
      </c>
      <c r="E292" s="770"/>
      <c r="F292" s="770"/>
      <c r="G292" s="771"/>
      <c r="H292" s="540" t="s">
        <v>1466</v>
      </c>
      <c r="I292" s="772" t="s">
        <v>1458</v>
      </c>
      <c r="J292" s="773"/>
      <c r="K292" s="773"/>
      <c r="L292" s="773"/>
      <c r="M292" s="773"/>
      <c r="N292" s="773"/>
      <c r="O292" s="774"/>
      <c r="P292" s="772" t="s">
        <v>1458</v>
      </c>
      <c r="Q292" s="773"/>
      <c r="R292" s="773"/>
      <c r="S292" s="773"/>
      <c r="T292" s="773"/>
      <c r="U292" s="773"/>
      <c r="V292" s="774"/>
      <c r="W292" s="493" t="s">
        <v>1458</v>
      </c>
      <c r="X292" s="104" t="s">
        <v>1480</v>
      </c>
      <c r="Y292" s="493" t="s">
        <v>1457</v>
      </c>
      <c r="Z292" s="493" t="s">
        <v>1457</v>
      </c>
      <c r="AA292" s="493" t="s">
        <v>1457</v>
      </c>
      <c r="AB292" s="104" t="s">
        <v>1478</v>
      </c>
      <c r="AC292" s="493" t="s">
        <v>1456</v>
      </c>
      <c r="AD292" s="493" t="s">
        <v>1456</v>
      </c>
      <c r="AE292" s="493" t="s">
        <v>1456</v>
      </c>
      <c r="AF292" s="104" t="s">
        <v>1476</v>
      </c>
    </row>
    <row r="293" spans="2:32" s="136" customFormat="1" ht="15" customHeight="1" outlineLevel="2">
      <c r="B293" s="793"/>
      <c r="C293" s="794"/>
      <c r="D293" s="100" t="s">
        <v>1420</v>
      </c>
      <c r="E293" s="101" t="s">
        <v>1421</v>
      </c>
      <c r="F293" s="101" t="s">
        <v>646</v>
      </c>
      <c r="G293" s="101" t="s">
        <v>647</v>
      </c>
      <c r="H293" s="102" t="s">
        <v>1422</v>
      </c>
      <c r="I293" s="101" t="s">
        <v>1423</v>
      </c>
      <c r="J293" s="101" t="s">
        <v>650</v>
      </c>
      <c r="K293" s="101" t="s">
        <v>651</v>
      </c>
      <c r="L293" s="101" t="s">
        <v>652</v>
      </c>
      <c r="M293" s="101" t="s">
        <v>653</v>
      </c>
      <c r="N293" s="101" t="s">
        <v>654</v>
      </c>
      <c r="O293" s="101" t="s">
        <v>1424</v>
      </c>
      <c r="P293" s="101" t="s">
        <v>1425</v>
      </c>
      <c r="Q293" s="101" t="s">
        <v>656</v>
      </c>
      <c r="R293" s="101" t="s">
        <v>657</v>
      </c>
      <c r="S293" s="101" t="s">
        <v>658</v>
      </c>
      <c r="T293" s="101" t="s">
        <v>646</v>
      </c>
      <c r="U293" s="101" t="s">
        <v>647</v>
      </c>
      <c r="V293" s="103" t="s">
        <v>1426</v>
      </c>
      <c r="W293" s="103" t="s">
        <v>1422</v>
      </c>
      <c r="X293" s="104" t="s">
        <v>608</v>
      </c>
      <c r="Y293" s="103" t="s">
        <v>1424</v>
      </c>
      <c r="Z293" s="103" t="s">
        <v>661</v>
      </c>
      <c r="AA293" s="103" t="s">
        <v>1422</v>
      </c>
      <c r="AB293" s="104" t="s">
        <v>608</v>
      </c>
      <c r="AC293" s="103" t="s">
        <v>1424</v>
      </c>
      <c r="AD293" s="103" t="s">
        <v>661</v>
      </c>
      <c r="AE293" s="103" t="s">
        <v>1422</v>
      </c>
      <c r="AF293" s="104" t="s">
        <v>608</v>
      </c>
    </row>
    <row r="294" spans="2:32" s="144" customFormat="1" ht="15" customHeight="1" outlineLevel="2">
      <c r="B294" s="256" t="s">
        <v>726</v>
      </c>
      <c r="C294" s="145"/>
      <c r="D294" s="255">
        <f>D297+D300+D303</f>
        <v>0</v>
      </c>
      <c r="E294" s="255">
        <f>E297+E300+E303</f>
        <v>0</v>
      </c>
      <c r="F294" s="255">
        <f>F297+F300+F303</f>
        <v>0</v>
      </c>
      <c r="G294" s="255">
        <f>G297+G300+G303</f>
        <v>0</v>
      </c>
      <c r="H294" s="261">
        <f>SUM(D294:G294)</f>
        <v>0</v>
      </c>
      <c r="I294" s="255">
        <f t="shared" ref="I294:N294" si="247">I297+I300+I303</f>
        <v>0</v>
      </c>
      <c r="J294" s="255">
        <f t="shared" si="247"/>
        <v>0</v>
      </c>
      <c r="K294" s="255">
        <f t="shared" si="247"/>
        <v>0</v>
      </c>
      <c r="L294" s="255">
        <f t="shared" si="247"/>
        <v>0</v>
      </c>
      <c r="M294" s="255">
        <f t="shared" si="247"/>
        <v>0</v>
      </c>
      <c r="N294" s="255">
        <f t="shared" si="247"/>
        <v>0</v>
      </c>
      <c r="O294" s="261">
        <f>SUM(I294:N294)</f>
        <v>0</v>
      </c>
      <c r="P294" s="255">
        <f t="shared" ref="P294:U294" si="248">P297+P300+P303</f>
        <v>0</v>
      </c>
      <c r="Q294" s="255">
        <f t="shared" si="248"/>
        <v>0</v>
      </c>
      <c r="R294" s="255">
        <f t="shared" si="248"/>
        <v>0</v>
      </c>
      <c r="S294" s="255">
        <f t="shared" si="248"/>
        <v>0</v>
      </c>
      <c r="T294" s="255">
        <f t="shared" si="248"/>
        <v>0</v>
      </c>
      <c r="U294" s="255">
        <f t="shared" si="248"/>
        <v>0</v>
      </c>
      <c r="V294" s="261">
        <f>SUM(P294:U294)</f>
        <v>0</v>
      </c>
      <c r="W294" s="261">
        <f>V294+O294</f>
        <v>0</v>
      </c>
      <c r="X294" s="199">
        <f>IF(H294=0,0,W294/H294-1)</f>
        <v>0</v>
      </c>
      <c r="Y294" s="255">
        <f>Y297+Y300+Y303</f>
        <v>0</v>
      </c>
      <c r="Z294" s="255">
        <f>Z297+Z300+Z303</f>
        <v>0</v>
      </c>
      <c r="AA294" s="255">
        <f>AA297+AA300+AA303</f>
        <v>0</v>
      </c>
      <c r="AB294" s="199">
        <f>IF(W294=0,0,AA294/W294-1)</f>
        <v>0</v>
      </c>
      <c r="AC294" s="255">
        <f>AC297+AC300+AC303</f>
        <v>0</v>
      </c>
      <c r="AD294" s="255">
        <f>AD297+AD300+AD303</f>
        <v>0</v>
      </c>
      <c r="AE294" s="255">
        <f>AE297+AE300+AE303</f>
        <v>0</v>
      </c>
      <c r="AF294" s="199">
        <f>IF(AA294=0,0,AE294/AA294-1)</f>
        <v>0</v>
      </c>
    </row>
    <row r="295" spans="2:32" s="257" customFormat="1" ht="15" customHeight="1" outlineLevel="2">
      <c r="B295" s="133"/>
      <c r="C295" s="251" t="s">
        <v>847</v>
      </c>
      <c r="D295" s="258"/>
      <c r="E295" s="258"/>
      <c r="F295" s="258"/>
      <c r="G295" s="258"/>
      <c r="H295" s="261" t="s">
        <v>687</v>
      </c>
      <c r="I295" s="258"/>
      <c r="J295" s="258"/>
      <c r="K295" s="258"/>
      <c r="L295" s="258"/>
      <c r="M295" s="258"/>
      <c r="N295" s="258"/>
      <c r="O295" s="261" t="s">
        <v>687</v>
      </c>
      <c r="P295" s="258"/>
      <c r="Q295" s="258"/>
      <c r="R295" s="258"/>
      <c r="S295" s="258"/>
      <c r="T295" s="258"/>
      <c r="U295" s="258"/>
      <c r="V295" s="261" t="s">
        <v>687</v>
      </c>
      <c r="W295" s="261" t="s">
        <v>687</v>
      </c>
      <c r="X295" s="199" t="s">
        <v>687</v>
      </c>
      <c r="Y295" s="259"/>
      <c r="Z295" s="259"/>
      <c r="AA295" s="255">
        <f>Y295+Z295</f>
        <v>0</v>
      </c>
      <c r="AB295" s="199" t="s">
        <v>687</v>
      </c>
      <c r="AC295" s="259"/>
      <c r="AD295" s="259"/>
      <c r="AE295" s="255">
        <f>AC295+AD295</f>
        <v>0</v>
      </c>
      <c r="AF295" s="199" t="s">
        <v>687</v>
      </c>
    </row>
    <row r="296" spans="2:32" s="257" customFormat="1" ht="15" customHeight="1" outlineLevel="2">
      <c r="B296" s="133"/>
      <c r="C296" s="251" t="s">
        <v>724</v>
      </c>
      <c r="D296" s="258"/>
      <c r="E296" s="258"/>
      <c r="F296" s="258"/>
      <c r="G296" s="258"/>
      <c r="H296" s="261" t="s">
        <v>687</v>
      </c>
      <c r="I296" s="258"/>
      <c r="J296" s="258"/>
      <c r="K296" s="258"/>
      <c r="L296" s="258"/>
      <c r="M296" s="258"/>
      <c r="N296" s="258"/>
      <c r="O296" s="261" t="s">
        <v>687</v>
      </c>
      <c r="P296" s="258"/>
      <c r="Q296" s="258"/>
      <c r="R296" s="258"/>
      <c r="S296" s="258"/>
      <c r="T296" s="258"/>
      <c r="U296" s="258"/>
      <c r="V296" s="261" t="s">
        <v>687</v>
      </c>
      <c r="W296" s="261" t="s">
        <v>687</v>
      </c>
      <c r="X296" s="199" t="s">
        <v>687</v>
      </c>
      <c r="Y296" s="259"/>
      <c r="Z296" s="259"/>
      <c r="AA296" s="255">
        <f t="shared" ref="AA296:AA306" si="249">Y296+Z296</f>
        <v>0</v>
      </c>
      <c r="AB296" s="199" t="s">
        <v>687</v>
      </c>
      <c r="AC296" s="259"/>
      <c r="AD296" s="259"/>
      <c r="AE296" s="255">
        <f t="shared" ref="AE296:AE306" si="250">AC296+AD296</f>
        <v>0</v>
      </c>
      <c r="AF296" s="199" t="s">
        <v>687</v>
      </c>
    </row>
    <row r="297" spans="2:32" s="144" customFormat="1" ht="15" customHeight="1" outlineLevel="2">
      <c r="B297" s="254"/>
      <c r="C297" s="252" t="s">
        <v>723</v>
      </c>
      <c r="D297" s="218"/>
      <c r="E297" s="218"/>
      <c r="F297" s="218"/>
      <c r="G297" s="218"/>
      <c r="H297" s="261">
        <f>SUM(D297:G297)</f>
        <v>0</v>
      </c>
      <c r="I297" s="218"/>
      <c r="J297" s="218"/>
      <c r="K297" s="218"/>
      <c r="L297" s="218"/>
      <c r="M297" s="218"/>
      <c r="N297" s="218"/>
      <c r="O297" s="261">
        <f>SUM(I297:N297)</f>
        <v>0</v>
      </c>
      <c r="P297" s="218"/>
      <c r="Q297" s="218"/>
      <c r="R297" s="218"/>
      <c r="S297" s="218"/>
      <c r="T297" s="218"/>
      <c r="U297" s="218"/>
      <c r="V297" s="261">
        <f>SUM(P297:U297)</f>
        <v>0</v>
      </c>
      <c r="W297" s="261">
        <f>V297+O297</f>
        <v>0</v>
      </c>
      <c r="X297" s="199">
        <f>IF(H297=0,0,W297/H297-1)</f>
        <v>0</v>
      </c>
      <c r="Y297" s="218"/>
      <c r="Z297" s="218"/>
      <c r="AA297" s="255">
        <f t="shared" si="249"/>
        <v>0</v>
      </c>
      <c r="AB297" s="199">
        <f>IF(W297=0,0,AA297/W297-1)</f>
        <v>0</v>
      </c>
      <c r="AC297" s="218"/>
      <c r="AD297" s="218"/>
      <c r="AE297" s="255">
        <f t="shared" si="250"/>
        <v>0</v>
      </c>
      <c r="AF297" s="199">
        <f>IF(AA297=0,0,AE297/AA297-1)</f>
        <v>0</v>
      </c>
    </row>
    <row r="298" spans="2:32" s="257" customFormat="1" ht="15" customHeight="1" outlineLevel="2">
      <c r="B298" s="133"/>
      <c r="C298" s="251" t="s">
        <v>847</v>
      </c>
      <c r="D298" s="258"/>
      <c r="E298" s="258"/>
      <c r="F298" s="258"/>
      <c r="G298" s="258"/>
      <c r="H298" s="261" t="s">
        <v>687</v>
      </c>
      <c r="I298" s="258"/>
      <c r="J298" s="258"/>
      <c r="K298" s="258"/>
      <c r="L298" s="258"/>
      <c r="M298" s="258"/>
      <c r="N298" s="258"/>
      <c r="O298" s="261" t="s">
        <v>687</v>
      </c>
      <c r="P298" s="258"/>
      <c r="Q298" s="258"/>
      <c r="R298" s="258"/>
      <c r="S298" s="258"/>
      <c r="T298" s="258"/>
      <c r="U298" s="258"/>
      <c r="V298" s="261" t="s">
        <v>687</v>
      </c>
      <c r="W298" s="261" t="s">
        <v>687</v>
      </c>
      <c r="X298" s="199" t="s">
        <v>687</v>
      </c>
      <c r="Y298" s="259"/>
      <c r="Z298" s="259"/>
      <c r="AA298" s="255">
        <f t="shared" si="249"/>
        <v>0</v>
      </c>
      <c r="AB298" s="199" t="s">
        <v>687</v>
      </c>
      <c r="AC298" s="259"/>
      <c r="AD298" s="259"/>
      <c r="AE298" s="255">
        <f t="shared" si="250"/>
        <v>0</v>
      </c>
      <c r="AF298" s="199" t="s">
        <v>687</v>
      </c>
    </row>
    <row r="299" spans="2:32" s="257" customFormat="1" ht="15" customHeight="1" outlineLevel="2">
      <c r="B299" s="133"/>
      <c r="C299" s="251" t="s">
        <v>724</v>
      </c>
      <c r="D299" s="258"/>
      <c r="E299" s="258"/>
      <c r="F299" s="258"/>
      <c r="G299" s="258"/>
      <c r="H299" s="261" t="s">
        <v>687</v>
      </c>
      <c r="I299" s="258"/>
      <c r="J299" s="258"/>
      <c r="K299" s="258"/>
      <c r="L299" s="258"/>
      <c r="M299" s="258"/>
      <c r="N299" s="258"/>
      <c r="O299" s="261" t="s">
        <v>687</v>
      </c>
      <c r="P299" s="258"/>
      <c r="Q299" s="258"/>
      <c r="R299" s="258"/>
      <c r="S299" s="258"/>
      <c r="T299" s="258"/>
      <c r="U299" s="258"/>
      <c r="V299" s="261" t="s">
        <v>687</v>
      </c>
      <c r="W299" s="261" t="s">
        <v>687</v>
      </c>
      <c r="X299" s="199" t="s">
        <v>687</v>
      </c>
      <c r="Y299" s="259"/>
      <c r="Z299" s="259"/>
      <c r="AA299" s="255">
        <f t="shared" si="249"/>
        <v>0</v>
      </c>
      <c r="AB299" s="199" t="s">
        <v>687</v>
      </c>
      <c r="AC299" s="259"/>
      <c r="AD299" s="259"/>
      <c r="AE299" s="255">
        <f t="shared" si="250"/>
        <v>0</v>
      </c>
      <c r="AF299" s="199" t="s">
        <v>687</v>
      </c>
    </row>
    <row r="300" spans="2:32" s="144" customFormat="1" ht="15" customHeight="1" outlineLevel="2">
      <c r="B300" s="254"/>
      <c r="C300" s="252" t="s">
        <v>723</v>
      </c>
      <c r="D300" s="218"/>
      <c r="E300" s="218"/>
      <c r="F300" s="218"/>
      <c r="G300" s="218"/>
      <c r="H300" s="261">
        <f>SUM(D300:G300)</f>
        <v>0</v>
      </c>
      <c r="I300" s="218"/>
      <c r="J300" s="218"/>
      <c r="K300" s="218"/>
      <c r="L300" s="218"/>
      <c r="M300" s="218"/>
      <c r="N300" s="218"/>
      <c r="O300" s="261">
        <f>SUM(I300:N300)</f>
        <v>0</v>
      </c>
      <c r="P300" s="218"/>
      <c r="Q300" s="218"/>
      <c r="R300" s="218"/>
      <c r="S300" s="218"/>
      <c r="T300" s="218"/>
      <c r="U300" s="218"/>
      <c r="V300" s="261">
        <f>SUM(P300:U300)</f>
        <v>0</v>
      </c>
      <c r="W300" s="261">
        <f>V300+O300</f>
        <v>0</v>
      </c>
      <c r="X300" s="199">
        <f>IF(H300=0,0,W300/H300-1)</f>
        <v>0</v>
      </c>
      <c r="Y300" s="218"/>
      <c r="Z300" s="218"/>
      <c r="AA300" s="255">
        <f t="shared" si="249"/>
        <v>0</v>
      </c>
      <c r="AB300" s="199">
        <f>IF(W300=0,0,AA300/W300-1)</f>
        <v>0</v>
      </c>
      <c r="AC300" s="218"/>
      <c r="AD300" s="218"/>
      <c r="AE300" s="255">
        <f t="shared" si="250"/>
        <v>0</v>
      </c>
      <c r="AF300" s="199">
        <f>IF(AA300=0,0,AE300/AA300-1)</f>
        <v>0</v>
      </c>
    </row>
    <row r="301" spans="2:32" s="257" customFormat="1" ht="15" customHeight="1" outlineLevel="2">
      <c r="B301" s="133"/>
      <c r="C301" s="251" t="s">
        <v>847</v>
      </c>
      <c r="D301" s="258"/>
      <c r="E301" s="258"/>
      <c r="F301" s="258"/>
      <c r="G301" s="258"/>
      <c r="H301" s="261" t="s">
        <v>687</v>
      </c>
      <c r="I301" s="258"/>
      <c r="J301" s="258"/>
      <c r="K301" s="258"/>
      <c r="L301" s="258"/>
      <c r="M301" s="258"/>
      <c r="N301" s="258"/>
      <c r="O301" s="261" t="s">
        <v>687</v>
      </c>
      <c r="P301" s="258"/>
      <c r="Q301" s="258"/>
      <c r="R301" s="258"/>
      <c r="S301" s="258"/>
      <c r="T301" s="258"/>
      <c r="U301" s="258"/>
      <c r="V301" s="261" t="s">
        <v>687</v>
      </c>
      <c r="W301" s="261" t="s">
        <v>687</v>
      </c>
      <c r="X301" s="199" t="s">
        <v>687</v>
      </c>
      <c r="Y301" s="259"/>
      <c r="Z301" s="259"/>
      <c r="AA301" s="255">
        <f t="shared" si="249"/>
        <v>0</v>
      </c>
      <c r="AB301" s="199" t="s">
        <v>687</v>
      </c>
      <c r="AC301" s="259"/>
      <c r="AD301" s="259"/>
      <c r="AE301" s="255">
        <f t="shared" si="250"/>
        <v>0</v>
      </c>
      <c r="AF301" s="199" t="s">
        <v>687</v>
      </c>
    </row>
    <row r="302" spans="2:32" s="257" customFormat="1" ht="15" customHeight="1" outlineLevel="2">
      <c r="B302" s="133"/>
      <c r="C302" s="251" t="s">
        <v>724</v>
      </c>
      <c r="D302" s="258"/>
      <c r="E302" s="258"/>
      <c r="F302" s="258"/>
      <c r="G302" s="258"/>
      <c r="H302" s="261" t="s">
        <v>687</v>
      </c>
      <c r="I302" s="258"/>
      <c r="J302" s="258"/>
      <c r="K302" s="258"/>
      <c r="L302" s="258"/>
      <c r="M302" s="258"/>
      <c r="N302" s="258"/>
      <c r="O302" s="261" t="s">
        <v>687</v>
      </c>
      <c r="P302" s="258"/>
      <c r="Q302" s="258"/>
      <c r="R302" s="258"/>
      <c r="S302" s="258"/>
      <c r="T302" s="258"/>
      <c r="U302" s="258"/>
      <c r="V302" s="261" t="s">
        <v>687</v>
      </c>
      <c r="W302" s="261" t="s">
        <v>687</v>
      </c>
      <c r="X302" s="199" t="s">
        <v>687</v>
      </c>
      <c r="Y302" s="259"/>
      <c r="Z302" s="259"/>
      <c r="AA302" s="255">
        <f t="shared" si="249"/>
        <v>0</v>
      </c>
      <c r="AB302" s="199" t="s">
        <v>687</v>
      </c>
      <c r="AC302" s="259"/>
      <c r="AD302" s="259"/>
      <c r="AE302" s="255">
        <f t="shared" si="250"/>
        <v>0</v>
      </c>
      <c r="AF302" s="199" t="s">
        <v>687</v>
      </c>
    </row>
    <row r="303" spans="2:32" s="144" customFormat="1" ht="15" customHeight="1" outlineLevel="2">
      <c r="B303" s="254"/>
      <c r="C303" s="252" t="s">
        <v>723</v>
      </c>
      <c r="D303" s="218"/>
      <c r="E303" s="218"/>
      <c r="F303" s="218"/>
      <c r="G303" s="218"/>
      <c r="H303" s="261">
        <f t="shared" ref="H303:H308" si="251">SUM(D303:G303)</f>
        <v>0</v>
      </c>
      <c r="I303" s="218"/>
      <c r="J303" s="218"/>
      <c r="K303" s="218"/>
      <c r="L303" s="218"/>
      <c r="M303" s="218"/>
      <c r="N303" s="218"/>
      <c r="O303" s="261">
        <f t="shared" ref="O303:O308" si="252">SUM(I303:N303)</f>
        <v>0</v>
      </c>
      <c r="P303" s="218"/>
      <c r="Q303" s="218"/>
      <c r="R303" s="218"/>
      <c r="S303" s="218"/>
      <c r="T303" s="218"/>
      <c r="U303" s="218"/>
      <c r="V303" s="261">
        <f t="shared" ref="V303:V308" si="253">SUM(P303:U303)</f>
        <v>0</v>
      </c>
      <c r="W303" s="261">
        <f t="shared" ref="W303:W308" si="254">V303+O303</f>
        <v>0</v>
      </c>
      <c r="X303" s="199">
        <f t="shared" ref="X303:X308" si="255">IF(H303=0,0,W303/H303-1)</f>
        <v>0</v>
      </c>
      <c r="Y303" s="218"/>
      <c r="Z303" s="218"/>
      <c r="AA303" s="255">
        <f t="shared" si="249"/>
        <v>0</v>
      </c>
      <c r="AB303" s="199">
        <f t="shared" ref="AB303:AB308" si="256">IF(W303=0,0,AA303/W303-1)</f>
        <v>0</v>
      </c>
      <c r="AC303" s="218"/>
      <c r="AD303" s="218"/>
      <c r="AE303" s="255">
        <f t="shared" si="250"/>
        <v>0</v>
      </c>
      <c r="AF303" s="199">
        <f t="shared" ref="AF303:AF308" si="257">IF(AA303=0,0,AE303/AA303-1)</f>
        <v>0</v>
      </c>
    </row>
    <row r="304" spans="2:32" s="257" customFormat="1" ht="15" customHeight="1" outlineLevel="2">
      <c r="B304" s="260" t="s">
        <v>729</v>
      </c>
      <c r="C304" s="251"/>
      <c r="D304" s="258"/>
      <c r="E304" s="258"/>
      <c r="F304" s="258"/>
      <c r="G304" s="258"/>
      <c r="H304" s="261">
        <f t="shared" si="251"/>
        <v>0</v>
      </c>
      <c r="I304" s="258"/>
      <c r="J304" s="258"/>
      <c r="K304" s="258"/>
      <c r="L304" s="258"/>
      <c r="M304" s="258"/>
      <c r="N304" s="258"/>
      <c r="O304" s="261">
        <f t="shared" si="252"/>
        <v>0</v>
      </c>
      <c r="P304" s="258"/>
      <c r="Q304" s="258"/>
      <c r="R304" s="258"/>
      <c r="S304" s="258"/>
      <c r="T304" s="258"/>
      <c r="U304" s="258"/>
      <c r="V304" s="261">
        <f t="shared" si="253"/>
        <v>0</v>
      </c>
      <c r="W304" s="261">
        <f t="shared" si="254"/>
        <v>0</v>
      </c>
      <c r="X304" s="199">
        <f t="shared" si="255"/>
        <v>0</v>
      </c>
      <c r="Y304" s="259"/>
      <c r="Z304" s="259"/>
      <c r="AA304" s="255">
        <f t="shared" si="249"/>
        <v>0</v>
      </c>
      <c r="AB304" s="199">
        <f t="shared" si="256"/>
        <v>0</v>
      </c>
      <c r="AC304" s="259"/>
      <c r="AD304" s="259"/>
      <c r="AE304" s="255">
        <f t="shared" si="250"/>
        <v>0</v>
      </c>
      <c r="AF304" s="199">
        <f t="shared" si="257"/>
        <v>0</v>
      </c>
    </row>
    <row r="305" spans="2:32" s="257" customFormat="1" ht="15" customHeight="1" outlineLevel="2">
      <c r="B305" s="260" t="s">
        <v>848</v>
      </c>
      <c r="C305" s="251"/>
      <c r="D305" s="258"/>
      <c r="E305" s="258"/>
      <c r="F305" s="258"/>
      <c r="G305" s="258"/>
      <c r="H305" s="261">
        <f t="shared" si="251"/>
        <v>0</v>
      </c>
      <c r="I305" s="258"/>
      <c r="J305" s="258"/>
      <c r="K305" s="258"/>
      <c r="L305" s="258"/>
      <c r="M305" s="258"/>
      <c r="N305" s="258"/>
      <c r="O305" s="261">
        <f t="shared" si="252"/>
        <v>0</v>
      </c>
      <c r="P305" s="258"/>
      <c r="Q305" s="258"/>
      <c r="R305" s="258"/>
      <c r="S305" s="258"/>
      <c r="T305" s="258"/>
      <c r="U305" s="258"/>
      <c r="V305" s="261">
        <f t="shared" si="253"/>
        <v>0</v>
      </c>
      <c r="W305" s="261">
        <f t="shared" si="254"/>
        <v>0</v>
      </c>
      <c r="X305" s="199">
        <f t="shared" si="255"/>
        <v>0</v>
      </c>
      <c r="Y305" s="259"/>
      <c r="Z305" s="259"/>
      <c r="AA305" s="255">
        <f t="shared" si="249"/>
        <v>0</v>
      </c>
      <c r="AB305" s="199">
        <f t="shared" si="256"/>
        <v>0</v>
      </c>
      <c r="AC305" s="259"/>
      <c r="AD305" s="259"/>
      <c r="AE305" s="255">
        <f t="shared" si="250"/>
        <v>0</v>
      </c>
      <c r="AF305" s="199">
        <f t="shared" si="257"/>
        <v>0</v>
      </c>
    </row>
    <row r="306" spans="2:32" s="144" customFormat="1" ht="15" customHeight="1" outlineLevel="2">
      <c r="B306" s="256" t="s">
        <v>849</v>
      </c>
      <c r="C306" s="253"/>
      <c r="D306" s="218"/>
      <c r="E306" s="218"/>
      <c r="F306" s="218"/>
      <c r="G306" s="218"/>
      <c r="H306" s="261">
        <f t="shared" si="251"/>
        <v>0</v>
      </c>
      <c r="I306" s="218"/>
      <c r="J306" s="218"/>
      <c r="K306" s="218"/>
      <c r="L306" s="218"/>
      <c r="M306" s="218"/>
      <c r="N306" s="218"/>
      <c r="O306" s="261">
        <f t="shared" si="252"/>
        <v>0</v>
      </c>
      <c r="P306" s="218"/>
      <c r="Q306" s="218"/>
      <c r="R306" s="218"/>
      <c r="S306" s="218"/>
      <c r="T306" s="218"/>
      <c r="U306" s="218"/>
      <c r="V306" s="261">
        <f t="shared" si="253"/>
        <v>0</v>
      </c>
      <c r="W306" s="261">
        <f t="shared" si="254"/>
        <v>0</v>
      </c>
      <c r="X306" s="199">
        <f t="shared" si="255"/>
        <v>0</v>
      </c>
      <c r="Y306" s="218"/>
      <c r="Z306" s="218"/>
      <c r="AA306" s="255">
        <f t="shared" si="249"/>
        <v>0</v>
      </c>
      <c r="AB306" s="199">
        <f t="shared" si="256"/>
        <v>0</v>
      </c>
      <c r="AC306" s="218"/>
      <c r="AD306" s="218"/>
      <c r="AE306" s="255">
        <f t="shared" si="250"/>
        <v>0</v>
      </c>
      <c r="AF306" s="199">
        <f t="shared" si="257"/>
        <v>0</v>
      </c>
    </row>
    <row r="307" spans="2:32" s="144" customFormat="1" ht="15" customHeight="1" outlineLevel="2">
      <c r="B307" s="256" t="s">
        <v>850</v>
      </c>
      <c r="C307" s="145"/>
      <c r="D307" s="255">
        <f>D294-D306</f>
        <v>0</v>
      </c>
      <c r="E307" s="255">
        <f>E294-E306</f>
        <v>0</v>
      </c>
      <c r="F307" s="255">
        <f>F294-F306</f>
        <v>0</v>
      </c>
      <c r="G307" s="255">
        <f>G294-G306</f>
        <v>0</v>
      </c>
      <c r="H307" s="261">
        <f t="shared" si="251"/>
        <v>0</v>
      </c>
      <c r="I307" s="255">
        <f t="shared" ref="I307:N307" si="258">I294-I306</f>
        <v>0</v>
      </c>
      <c r="J307" s="255">
        <f t="shared" si="258"/>
        <v>0</v>
      </c>
      <c r="K307" s="255">
        <f t="shared" si="258"/>
        <v>0</v>
      </c>
      <c r="L307" s="255">
        <f t="shared" si="258"/>
        <v>0</v>
      </c>
      <c r="M307" s="255">
        <f t="shared" si="258"/>
        <v>0</v>
      </c>
      <c r="N307" s="255">
        <f t="shared" si="258"/>
        <v>0</v>
      </c>
      <c r="O307" s="261">
        <f t="shared" si="252"/>
        <v>0</v>
      </c>
      <c r="P307" s="255">
        <f t="shared" ref="P307:U307" si="259">P294-P306</f>
        <v>0</v>
      </c>
      <c r="Q307" s="255">
        <f t="shared" si="259"/>
        <v>0</v>
      </c>
      <c r="R307" s="255">
        <f t="shared" si="259"/>
        <v>0</v>
      </c>
      <c r="S307" s="255">
        <f t="shared" si="259"/>
        <v>0</v>
      </c>
      <c r="T307" s="255">
        <f t="shared" si="259"/>
        <v>0</v>
      </c>
      <c r="U307" s="255">
        <f t="shared" si="259"/>
        <v>0</v>
      </c>
      <c r="V307" s="261">
        <f t="shared" si="253"/>
        <v>0</v>
      </c>
      <c r="W307" s="261">
        <f t="shared" si="254"/>
        <v>0</v>
      </c>
      <c r="X307" s="199">
        <f t="shared" si="255"/>
        <v>0</v>
      </c>
      <c r="Y307" s="255">
        <f>Y294-Y306</f>
        <v>0</v>
      </c>
      <c r="Z307" s="255">
        <f>Z294-Z306</f>
        <v>0</v>
      </c>
      <c r="AA307" s="255">
        <f>AA294-AA306</f>
        <v>0</v>
      </c>
      <c r="AB307" s="199">
        <f t="shared" si="256"/>
        <v>0</v>
      </c>
      <c r="AC307" s="255">
        <f>AC294-AC306</f>
        <v>0</v>
      </c>
      <c r="AD307" s="255">
        <f>AD294-AD306</f>
        <v>0</v>
      </c>
      <c r="AE307" s="255">
        <f>AE294-AE306</f>
        <v>0</v>
      </c>
      <c r="AF307" s="199">
        <f t="shared" si="257"/>
        <v>0</v>
      </c>
    </row>
    <row r="308" spans="2:32" s="144" customFormat="1" ht="15" customHeight="1" outlineLevel="2">
      <c r="B308" s="256" t="s">
        <v>851</v>
      </c>
      <c r="C308" s="145"/>
      <c r="D308" s="255">
        <f>D311+D314+D317</f>
        <v>0</v>
      </c>
      <c r="E308" s="255">
        <f>E311+E314+E317</f>
        <v>0</v>
      </c>
      <c r="F308" s="255">
        <f>F311+F314+F317</f>
        <v>0</v>
      </c>
      <c r="G308" s="255">
        <f>G311+G314+G317</f>
        <v>0</v>
      </c>
      <c r="H308" s="261">
        <f t="shared" si="251"/>
        <v>0</v>
      </c>
      <c r="I308" s="255">
        <f t="shared" ref="I308:N308" si="260">I311+I314+I317</f>
        <v>0</v>
      </c>
      <c r="J308" s="255">
        <f t="shared" si="260"/>
        <v>0</v>
      </c>
      <c r="K308" s="255">
        <f t="shared" si="260"/>
        <v>0</v>
      </c>
      <c r="L308" s="255">
        <f t="shared" si="260"/>
        <v>0</v>
      </c>
      <c r="M308" s="255">
        <f t="shared" si="260"/>
        <v>0</v>
      </c>
      <c r="N308" s="255">
        <f t="shared" si="260"/>
        <v>0</v>
      </c>
      <c r="O308" s="261">
        <f t="shared" si="252"/>
        <v>0</v>
      </c>
      <c r="P308" s="255">
        <f t="shared" ref="P308:U308" si="261">P311+P314+P317</f>
        <v>0</v>
      </c>
      <c r="Q308" s="255">
        <f t="shared" si="261"/>
        <v>0</v>
      </c>
      <c r="R308" s="255">
        <f t="shared" si="261"/>
        <v>0</v>
      </c>
      <c r="S308" s="255">
        <f t="shared" si="261"/>
        <v>0</v>
      </c>
      <c r="T308" s="255">
        <f t="shared" si="261"/>
        <v>0</v>
      </c>
      <c r="U308" s="255">
        <f t="shared" si="261"/>
        <v>0</v>
      </c>
      <c r="V308" s="261">
        <f t="shared" si="253"/>
        <v>0</v>
      </c>
      <c r="W308" s="261">
        <f t="shared" si="254"/>
        <v>0</v>
      </c>
      <c r="X308" s="199">
        <f t="shared" si="255"/>
        <v>0</v>
      </c>
      <c r="Y308" s="255">
        <f>Y311+Y314+Y317</f>
        <v>0</v>
      </c>
      <c r="Z308" s="255">
        <f>Z311+Z314+Z317</f>
        <v>0</v>
      </c>
      <c r="AA308" s="255">
        <f>AA311+AA314+AA317</f>
        <v>0</v>
      </c>
      <c r="AB308" s="199">
        <f t="shared" si="256"/>
        <v>0</v>
      </c>
      <c r="AC308" s="255">
        <f>AC311+AC314+AC317</f>
        <v>0</v>
      </c>
      <c r="AD308" s="255">
        <f>AD311+AD314+AD317</f>
        <v>0</v>
      </c>
      <c r="AE308" s="255">
        <f>AE311+AE314+AE317</f>
        <v>0</v>
      </c>
      <c r="AF308" s="199">
        <f t="shared" si="257"/>
        <v>0</v>
      </c>
    </row>
    <row r="309" spans="2:32" s="257" customFormat="1" ht="15" customHeight="1" outlineLevel="2">
      <c r="B309" s="133"/>
      <c r="C309" s="251" t="s">
        <v>852</v>
      </c>
      <c r="D309" s="258"/>
      <c r="E309" s="258"/>
      <c r="F309" s="258"/>
      <c r="G309" s="258"/>
      <c r="H309" s="261" t="s">
        <v>687</v>
      </c>
      <c r="I309" s="258"/>
      <c r="J309" s="258"/>
      <c r="K309" s="258"/>
      <c r="L309" s="258"/>
      <c r="M309" s="258"/>
      <c r="N309" s="258"/>
      <c r="O309" s="261" t="s">
        <v>687</v>
      </c>
      <c r="P309" s="258"/>
      <c r="Q309" s="258"/>
      <c r="R309" s="258"/>
      <c r="S309" s="258"/>
      <c r="T309" s="258"/>
      <c r="U309" s="258"/>
      <c r="V309" s="261" t="s">
        <v>687</v>
      </c>
      <c r="W309" s="261" t="s">
        <v>687</v>
      </c>
      <c r="X309" s="199" t="s">
        <v>687</v>
      </c>
      <c r="Y309" s="259"/>
      <c r="Z309" s="259"/>
      <c r="AA309" s="255">
        <f t="shared" ref="AA309:AA317" si="262">Y309+Z309</f>
        <v>0</v>
      </c>
      <c r="AB309" s="199" t="s">
        <v>687</v>
      </c>
      <c r="AC309" s="259"/>
      <c r="AD309" s="259"/>
      <c r="AE309" s="255">
        <f t="shared" ref="AE309:AE317" si="263">AC309+AD309</f>
        <v>0</v>
      </c>
      <c r="AF309" s="199" t="s">
        <v>687</v>
      </c>
    </row>
    <row r="310" spans="2:32" s="257" customFormat="1" ht="15" customHeight="1" outlineLevel="2">
      <c r="B310" s="133"/>
      <c r="C310" s="251" t="s">
        <v>724</v>
      </c>
      <c r="D310" s="258"/>
      <c r="E310" s="258"/>
      <c r="F310" s="258"/>
      <c r="G310" s="258"/>
      <c r="H310" s="261" t="s">
        <v>687</v>
      </c>
      <c r="I310" s="258"/>
      <c r="J310" s="258"/>
      <c r="K310" s="258"/>
      <c r="L310" s="258"/>
      <c r="M310" s="258"/>
      <c r="N310" s="258"/>
      <c r="O310" s="261" t="s">
        <v>687</v>
      </c>
      <c r="P310" s="258"/>
      <c r="Q310" s="258"/>
      <c r="R310" s="258"/>
      <c r="S310" s="258"/>
      <c r="T310" s="258"/>
      <c r="U310" s="258"/>
      <c r="V310" s="261" t="s">
        <v>687</v>
      </c>
      <c r="W310" s="261" t="s">
        <v>687</v>
      </c>
      <c r="X310" s="199" t="s">
        <v>687</v>
      </c>
      <c r="Y310" s="259"/>
      <c r="Z310" s="259"/>
      <c r="AA310" s="255">
        <f t="shared" si="262"/>
        <v>0</v>
      </c>
      <c r="AB310" s="199" t="s">
        <v>687</v>
      </c>
      <c r="AC310" s="259"/>
      <c r="AD310" s="259"/>
      <c r="AE310" s="255">
        <f t="shared" si="263"/>
        <v>0</v>
      </c>
      <c r="AF310" s="199" t="s">
        <v>687</v>
      </c>
    </row>
    <row r="311" spans="2:32" s="144" customFormat="1" ht="15" customHeight="1" outlineLevel="2">
      <c r="B311" s="254"/>
      <c r="C311" s="252" t="s">
        <v>728</v>
      </c>
      <c r="D311" s="218"/>
      <c r="E311" s="218"/>
      <c r="F311" s="218"/>
      <c r="G311" s="218"/>
      <c r="H311" s="261">
        <f>SUM(D311:G311)</f>
        <v>0</v>
      </c>
      <c r="I311" s="218"/>
      <c r="J311" s="218"/>
      <c r="K311" s="218"/>
      <c r="L311" s="218"/>
      <c r="M311" s="218"/>
      <c r="N311" s="218"/>
      <c r="O311" s="261">
        <f>SUM(I311:N311)</f>
        <v>0</v>
      </c>
      <c r="P311" s="218"/>
      <c r="Q311" s="218"/>
      <c r="R311" s="218"/>
      <c r="S311" s="218"/>
      <c r="T311" s="218"/>
      <c r="U311" s="218"/>
      <c r="V311" s="261">
        <f>SUM(P311:U311)</f>
        <v>0</v>
      </c>
      <c r="W311" s="261">
        <f>V311+O311</f>
        <v>0</v>
      </c>
      <c r="X311" s="199">
        <f>IF(H311=0,0,W311/H311-1)</f>
        <v>0</v>
      </c>
      <c r="Y311" s="218"/>
      <c r="Z311" s="218"/>
      <c r="AA311" s="255">
        <f t="shared" si="262"/>
        <v>0</v>
      </c>
      <c r="AB311" s="199">
        <f>IF(W311=0,0,AA311/W311-1)</f>
        <v>0</v>
      </c>
      <c r="AC311" s="218"/>
      <c r="AD311" s="218"/>
      <c r="AE311" s="255">
        <f t="shared" si="263"/>
        <v>0</v>
      </c>
      <c r="AF311" s="199">
        <f>IF(AA311=0,0,AE311/AA311-1)</f>
        <v>0</v>
      </c>
    </row>
    <row r="312" spans="2:32" s="257" customFormat="1" ht="15" customHeight="1" outlineLevel="2">
      <c r="B312" s="133"/>
      <c r="C312" s="251" t="s">
        <v>852</v>
      </c>
      <c r="D312" s="258"/>
      <c r="E312" s="258"/>
      <c r="F312" s="258"/>
      <c r="G312" s="258"/>
      <c r="H312" s="261" t="s">
        <v>687</v>
      </c>
      <c r="I312" s="258"/>
      <c r="J312" s="258"/>
      <c r="K312" s="258"/>
      <c r="L312" s="258"/>
      <c r="M312" s="258"/>
      <c r="N312" s="258"/>
      <c r="O312" s="261" t="s">
        <v>687</v>
      </c>
      <c r="P312" s="258"/>
      <c r="Q312" s="258"/>
      <c r="R312" s="258"/>
      <c r="S312" s="258"/>
      <c r="T312" s="258"/>
      <c r="U312" s="258"/>
      <c r="V312" s="261" t="s">
        <v>687</v>
      </c>
      <c r="W312" s="261" t="s">
        <v>687</v>
      </c>
      <c r="X312" s="199" t="s">
        <v>687</v>
      </c>
      <c r="Y312" s="259"/>
      <c r="Z312" s="259"/>
      <c r="AA312" s="255">
        <f t="shared" si="262"/>
        <v>0</v>
      </c>
      <c r="AB312" s="199" t="s">
        <v>687</v>
      </c>
      <c r="AC312" s="259"/>
      <c r="AD312" s="259"/>
      <c r="AE312" s="255">
        <f t="shared" si="263"/>
        <v>0</v>
      </c>
      <c r="AF312" s="199" t="s">
        <v>687</v>
      </c>
    </row>
    <row r="313" spans="2:32" s="257" customFormat="1" ht="15" customHeight="1" outlineLevel="2">
      <c r="B313" s="133"/>
      <c r="C313" s="251" t="s">
        <v>724</v>
      </c>
      <c r="D313" s="258"/>
      <c r="E313" s="258"/>
      <c r="F313" s="258"/>
      <c r="G313" s="258"/>
      <c r="H313" s="261" t="s">
        <v>687</v>
      </c>
      <c r="I313" s="258"/>
      <c r="J313" s="258"/>
      <c r="K313" s="258"/>
      <c r="L313" s="258"/>
      <c r="M313" s="258"/>
      <c r="N313" s="258"/>
      <c r="O313" s="261" t="s">
        <v>687</v>
      </c>
      <c r="P313" s="258"/>
      <c r="Q313" s="258"/>
      <c r="R313" s="258"/>
      <c r="S313" s="258"/>
      <c r="T313" s="258"/>
      <c r="U313" s="258"/>
      <c r="V313" s="261" t="s">
        <v>687</v>
      </c>
      <c r="W313" s="261" t="s">
        <v>687</v>
      </c>
      <c r="X313" s="199" t="s">
        <v>687</v>
      </c>
      <c r="Y313" s="259"/>
      <c r="Z313" s="259"/>
      <c r="AA313" s="255">
        <f t="shared" si="262"/>
        <v>0</v>
      </c>
      <c r="AB313" s="199" t="s">
        <v>687</v>
      </c>
      <c r="AC313" s="259"/>
      <c r="AD313" s="259"/>
      <c r="AE313" s="255">
        <f t="shared" si="263"/>
        <v>0</v>
      </c>
      <c r="AF313" s="199" t="s">
        <v>687</v>
      </c>
    </row>
    <row r="314" spans="2:32" s="144" customFormat="1" ht="15" customHeight="1" outlineLevel="2">
      <c r="B314" s="254"/>
      <c r="C314" s="252" t="s">
        <v>728</v>
      </c>
      <c r="D314" s="218"/>
      <c r="E314" s="218"/>
      <c r="F314" s="218"/>
      <c r="G314" s="218"/>
      <c r="H314" s="261">
        <f>SUM(D314:G314)</f>
        <v>0</v>
      </c>
      <c r="I314" s="218"/>
      <c r="J314" s="218"/>
      <c r="K314" s="218"/>
      <c r="L314" s="218"/>
      <c r="M314" s="218"/>
      <c r="N314" s="218"/>
      <c r="O314" s="261">
        <f>SUM(I314:N314)</f>
        <v>0</v>
      </c>
      <c r="P314" s="218"/>
      <c r="Q314" s="218"/>
      <c r="R314" s="218"/>
      <c r="S314" s="218"/>
      <c r="T314" s="218"/>
      <c r="U314" s="218"/>
      <c r="V314" s="261">
        <f>SUM(P314:U314)</f>
        <v>0</v>
      </c>
      <c r="W314" s="261">
        <f>V314+O314</f>
        <v>0</v>
      </c>
      <c r="X314" s="199">
        <f>IF(H314=0,0,W314/H314-1)</f>
        <v>0</v>
      </c>
      <c r="Y314" s="218"/>
      <c r="Z314" s="218"/>
      <c r="AA314" s="255">
        <f t="shared" si="262"/>
        <v>0</v>
      </c>
      <c r="AB314" s="199">
        <f>IF(W314=0,0,AA314/W314-1)</f>
        <v>0</v>
      </c>
      <c r="AC314" s="218"/>
      <c r="AD314" s="218"/>
      <c r="AE314" s="255">
        <f t="shared" si="263"/>
        <v>0</v>
      </c>
      <c r="AF314" s="199">
        <f>IF(AA314=0,0,AE314/AA314-1)</f>
        <v>0</v>
      </c>
    </row>
    <row r="315" spans="2:32" s="257" customFormat="1" ht="15" customHeight="1" outlineLevel="2">
      <c r="B315" s="133"/>
      <c r="C315" s="251" t="s">
        <v>852</v>
      </c>
      <c r="D315" s="258"/>
      <c r="E315" s="258"/>
      <c r="F315" s="258"/>
      <c r="G315" s="258"/>
      <c r="H315" s="261" t="s">
        <v>687</v>
      </c>
      <c r="I315" s="258"/>
      <c r="J315" s="258"/>
      <c r="K315" s="258"/>
      <c r="L315" s="258"/>
      <c r="M315" s="258"/>
      <c r="N315" s="258"/>
      <c r="O315" s="261" t="s">
        <v>687</v>
      </c>
      <c r="P315" s="258"/>
      <c r="Q315" s="258"/>
      <c r="R315" s="258"/>
      <c r="S315" s="258"/>
      <c r="T315" s="258"/>
      <c r="U315" s="258"/>
      <c r="V315" s="261" t="s">
        <v>687</v>
      </c>
      <c r="W315" s="261" t="s">
        <v>687</v>
      </c>
      <c r="X315" s="199" t="s">
        <v>687</v>
      </c>
      <c r="Y315" s="259"/>
      <c r="Z315" s="259"/>
      <c r="AA315" s="255">
        <f t="shared" si="262"/>
        <v>0</v>
      </c>
      <c r="AB315" s="199" t="s">
        <v>687</v>
      </c>
      <c r="AC315" s="259"/>
      <c r="AD315" s="259"/>
      <c r="AE315" s="255">
        <f t="shared" si="263"/>
        <v>0</v>
      </c>
      <c r="AF315" s="199" t="s">
        <v>687</v>
      </c>
    </row>
    <row r="316" spans="2:32" s="257" customFormat="1" ht="15" customHeight="1" outlineLevel="2">
      <c r="B316" s="133"/>
      <c r="C316" s="251" t="s">
        <v>724</v>
      </c>
      <c r="D316" s="258"/>
      <c r="E316" s="258"/>
      <c r="F316" s="258"/>
      <c r="G316" s="258"/>
      <c r="H316" s="261" t="s">
        <v>687</v>
      </c>
      <c r="I316" s="258"/>
      <c r="J316" s="258"/>
      <c r="K316" s="258"/>
      <c r="L316" s="258"/>
      <c r="M316" s="258"/>
      <c r="N316" s="258"/>
      <c r="O316" s="261" t="s">
        <v>687</v>
      </c>
      <c r="P316" s="258"/>
      <c r="Q316" s="258"/>
      <c r="R316" s="258"/>
      <c r="S316" s="258"/>
      <c r="T316" s="258"/>
      <c r="U316" s="258"/>
      <c r="V316" s="261" t="s">
        <v>687</v>
      </c>
      <c r="W316" s="261" t="s">
        <v>687</v>
      </c>
      <c r="X316" s="199" t="s">
        <v>687</v>
      </c>
      <c r="Y316" s="259"/>
      <c r="Z316" s="259"/>
      <c r="AA316" s="255">
        <f t="shared" si="262"/>
        <v>0</v>
      </c>
      <c r="AB316" s="199" t="s">
        <v>687</v>
      </c>
      <c r="AC316" s="259"/>
      <c r="AD316" s="259"/>
      <c r="AE316" s="255">
        <f t="shared" si="263"/>
        <v>0</v>
      </c>
      <c r="AF316" s="199" t="s">
        <v>687</v>
      </c>
    </row>
    <row r="317" spans="2:32" s="144" customFormat="1" ht="15" customHeight="1" outlineLevel="2">
      <c r="B317" s="254"/>
      <c r="C317" s="252" t="s">
        <v>728</v>
      </c>
      <c r="D317" s="218"/>
      <c r="E317" s="218"/>
      <c r="F317" s="218"/>
      <c r="G317" s="218"/>
      <c r="H317" s="261">
        <f>SUM(D317:G317)</f>
        <v>0</v>
      </c>
      <c r="I317" s="218"/>
      <c r="J317" s="218"/>
      <c r="K317" s="218"/>
      <c r="L317" s="218"/>
      <c r="M317" s="218"/>
      <c r="N317" s="218"/>
      <c r="O317" s="261">
        <f>SUM(I317:N317)</f>
        <v>0</v>
      </c>
      <c r="P317" s="218"/>
      <c r="Q317" s="218"/>
      <c r="R317" s="218"/>
      <c r="S317" s="218"/>
      <c r="T317" s="218"/>
      <c r="U317" s="218"/>
      <c r="V317" s="261">
        <f>SUM(P317:U317)</f>
        <v>0</v>
      </c>
      <c r="W317" s="261">
        <f>V317+O317</f>
        <v>0</v>
      </c>
      <c r="X317" s="199">
        <f>IF(H317=0,0,W317/H317-1)</f>
        <v>0</v>
      </c>
      <c r="Y317" s="218"/>
      <c r="Z317" s="218"/>
      <c r="AA317" s="255">
        <f t="shared" si="262"/>
        <v>0</v>
      </c>
      <c r="AB317" s="199">
        <f>IF(W317=0,0,AA317/W317-1)</f>
        <v>0</v>
      </c>
      <c r="AC317" s="218"/>
      <c r="AD317" s="218"/>
      <c r="AE317" s="255">
        <f t="shared" si="263"/>
        <v>0</v>
      </c>
      <c r="AF317" s="199">
        <f>IF(AA317=0,0,AE317/AA317-1)</f>
        <v>0</v>
      </c>
    </row>
    <row r="318" spans="2:32" s="144" customFormat="1" ht="15" customHeight="1" outlineLevel="2">
      <c r="B318" s="256" t="s">
        <v>727</v>
      </c>
      <c r="C318" s="145"/>
      <c r="D318" s="255">
        <f>D307-D308</f>
        <v>0</v>
      </c>
      <c r="E318" s="255">
        <f>E307-E308</f>
        <v>0</v>
      </c>
      <c r="F318" s="255">
        <f>F307-F308</f>
        <v>0</v>
      </c>
      <c r="G318" s="255">
        <f>G307-G308</f>
        <v>0</v>
      </c>
      <c r="H318" s="261">
        <f>SUM(D318:G318)</f>
        <v>0</v>
      </c>
      <c r="I318" s="255">
        <f t="shared" ref="I318:N318" si="264">I307-I308</f>
        <v>0</v>
      </c>
      <c r="J318" s="255">
        <f t="shared" si="264"/>
        <v>0</v>
      </c>
      <c r="K318" s="255">
        <f t="shared" si="264"/>
        <v>0</v>
      </c>
      <c r="L318" s="255">
        <f t="shared" si="264"/>
        <v>0</v>
      </c>
      <c r="M318" s="255">
        <f t="shared" si="264"/>
        <v>0</v>
      </c>
      <c r="N318" s="255">
        <f t="shared" si="264"/>
        <v>0</v>
      </c>
      <c r="O318" s="261">
        <f>SUM(I318:N318)</f>
        <v>0</v>
      </c>
      <c r="P318" s="255">
        <f t="shared" ref="P318:U318" si="265">P307-P308</f>
        <v>0</v>
      </c>
      <c r="Q318" s="255">
        <f t="shared" si="265"/>
        <v>0</v>
      </c>
      <c r="R318" s="255">
        <f t="shared" si="265"/>
        <v>0</v>
      </c>
      <c r="S318" s="255">
        <f t="shared" si="265"/>
        <v>0</v>
      </c>
      <c r="T318" s="255">
        <f t="shared" si="265"/>
        <v>0</v>
      </c>
      <c r="U318" s="255">
        <f t="shared" si="265"/>
        <v>0</v>
      </c>
      <c r="V318" s="261">
        <f>SUM(P318:U318)</f>
        <v>0</v>
      </c>
      <c r="W318" s="261">
        <f>V318+O318</f>
        <v>0</v>
      </c>
      <c r="X318" s="199">
        <f>IF(H318=0,0,W318/H318-1)</f>
        <v>0</v>
      </c>
      <c r="Y318" s="255">
        <f>Y307-Y308</f>
        <v>0</v>
      </c>
      <c r="Z318" s="255">
        <f>Z307-Z308</f>
        <v>0</v>
      </c>
      <c r="AA318" s="255">
        <f>AA307-AA308</f>
        <v>0</v>
      </c>
      <c r="AB318" s="199">
        <f>IF(W318=0,0,AA318/W318-1)</f>
        <v>0</v>
      </c>
      <c r="AC318" s="255">
        <f>AC307-AC308</f>
        <v>0</v>
      </c>
      <c r="AD318" s="255">
        <f>AD307-AD308</f>
        <v>0</v>
      </c>
      <c r="AE318" s="255">
        <f>AE307-AE308</f>
        <v>0</v>
      </c>
      <c r="AF318" s="199">
        <f>IF(AA318=0,0,AE318/AA318-1)</f>
        <v>0</v>
      </c>
    </row>
    <row r="319" spans="2:32" s="151" customFormat="1" ht="15" customHeight="1" outlineLevel="1">
      <c r="B319" s="156"/>
      <c r="C319" s="138"/>
      <c r="D319" s="150"/>
      <c r="E319" s="150"/>
      <c r="F319" s="150"/>
      <c r="G319" s="150"/>
      <c r="H319" s="150"/>
      <c r="I319" s="150"/>
      <c r="J319" s="150"/>
      <c r="K319" s="150"/>
      <c r="L319" s="150"/>
      <c r="M319" s="150"/>
      <c r="N319" s="150"/>
      <c r="O319" s="157"/>
      <c r="P319" s="158"/>
      <c r="Q319" s="158"/>
      <c r="R319" s="158"/>
      <c r="S319" s="158"/>
      <c r="T319" s="158"/>
      <c r="U319" s="158"/>
      <c r="V319" s="157"/>
      <c r="W319" s="150"/>
      <c r="X319" s="159"/>
      <c r="Y319" s="158"/>
      <c r="Z319" s="158"/>
      <c r="AA319" s="158"/>
      <c r="AB319" s="159"/>
      <c r="AC319" s="159"/>
      <c r="AD319" s="159"/>
      <c r="AE319" s="158"/>
      <c r="AF319" s="159"/>
    </row>
    <row r="320" spans="2:32" s="136" customFormat="1" ht="15" customHeight="1" outlineLevel="1">
      <c r="B320" s="152" t="s">
        <v>611</v>
      </c>
      <c r="C320" s="152"/>
      <c r="D320" s="160">
        <f>D304+D305-D294</f>
        <v>0</v>
      </c>
      <c r="E320" s="160">
        <f t="shared" ref="E320:W320" si="266">E304+E305-E294</f>
        <v>0</v>
      </c>
      <c r="F320" s="160">
        <f t="shared" si="266"/>
        <v>0</v>
      </c>
      <c r="G320" s="160">
        <f t="shared" si="266"/>
        <v>0</v>
      </c>
      <c r="H320" s="160">
        <f t="shared" si="266"/>
        <v>0</v>
      </c>
      <c r="I320" s="160">
        <f t="shared" si="266"/>
        <v>0</v>
      </c>
      <c r="J320" s="160">
        <f t="shared" si="266"/>
        <v>0</v>
      </c>
      <c r="K320" s="160">
        <f t="shared" si="266"/>
        <v>0</v>
      </c>
      <c r="L320" s="160">
        <f t="shared" si="266"/>
        <v>0</v>
      </c>
      <c r="M320" s="160">
        <f t="shared" si="266"/>
        <v>0</v>
      </c>
      <c r="N320" s="160">
        <f t="shared" si="266"/>
        <v>0</v>
      </c>
      <c r="O320" s="160">
        <f t="shared" si="266"/>
        <v>0</v>
      </c>
      <c r="P320" s="160">
        <f t="shared" si="266"/>
        <v>0</v>
      </c>
      <c r="Q320" s="160">
        <f t="shared" si="266"/>
        <v>0</v>
      </c>
      <c r="R320" s="160">
        <f t="shared" si="266"/>
        <v>0</v>
      </c>
      <c r="S320" s="160">
        <f t="shared" si="266"/>
        <v>0</v>
      </c>
      <c r="T320" s="160">
        <f t="shared" si="266"/>
        <v>0</v>
      </c>
      <c r="U320" s="160">
        <f t="shared" si="266"/>
        <v>0</v>
      </c>
      <c r="V320" s="160">
        <f t="shared" si="266"/>
        <v>0</v>
      </c>
      <c r="W320" s="160">
        <f t="shared" si="266"/>
        <v>0</v>
      </c>
      <c r="X320" s="151"/>
      <c r="Y320" s="160">
        <f>Y304+Y305-Y294</f>
        <v>0</v>
      </c>
      <c r="Z320" s="160">
        <f>Z304+Z305-Z294</f>
        <v>0</v>
      </c>
      <c r="AA320" s="160">
        <f>AA304+AA305-AA294</f>
        <v>0</v>
      </c>
      <c r="AB320" s="151"/>
      <c r="AC320" s="160">
        <f>AC304+AC305-AC294</f>
        <v>0</v>
      </c>
      <c r="AD320" s="160">
        <f>AD304+AD305-AD294</f>
        <v>0</v>
      </c>
      <c r="AE320" s="160">
        <f>AE304+AE305-AE294</f>
        <v>0</v>
      </c>
      <c r="AF320" s="151"/>
    </row>
    <row r="321" spans="1:32" s="59" customFormat="1" ht="15" customHeight="1" outlineLevel="1">
      <c r="B321" s="152" t="s">
        <v>611</v>
      </c>
      <c r="C321" s="152"/>
      <c r="D321" s="160">
        <f t="shared" ref="D321:W321" si="267">D273-D307</f>
        <v>0</v>
      </c>
      <c r="E321" s="160">
        <f t="shared" si="267"/>
        <v>0</v>
      </c>
      <c r="F321" s="160">
        <f t="shared" si="267"/>
        <v>0</v>
      </c>
      <c r="G321" s="160">
        <f t="shared" si="267"/>
        <v>0</v>
      </c>
      <c r="H321" s="160">
        <f t="shared" si="267"/>
        <v>0</v>
      </c>
      <c r="I321" s="160">
        <f t="shared" si="267"/>
        <v>0</v>
      </c>
      <c r="J321" s="160">
        <f t="shared" si="267"/>
        <v>0</v>
      </c>
      <c r="K321" s="160">
        <f t="shared" si="267"/>
        <v>0</v>
      </c>
      <c r="L321" s="160">
        <f t="shared" si="267"/>
        <v>0</v>
      </c>
      <c r="M321" s="160">
        <f t="shared" si="267"/>
        <v>0</v>
      </c>
      <c r="N321" s="160">
        <f t="shared" si="267"/>
        <v>0</v>
      </c>
      <c r="O321" s="160">
        <f t="shared" si="267"/>
        <v>0</v>
      </c>
      <c r="P321" s="160">
        <f t="shared" si="267"/>
        <v>0</v>
      </c>
      <c r="Q321" s="160">
        <f t="shared" si="267"/>
        <v>0</v>
      </c>
      <c r="R321" s="160">
        <f t="shared" si="267"/>
        <v>0</v>
      </c>
      <c r="S321" s="160">
        <f t="shared" si="267"/>
        <v>0</v>
      </c>
      <c r="T321" s="160">
        <f t="shared" si="267"/>
        <v>0</v>
      </c>
      <c r="U321" s="160">
        <f t="shared" si="267"/>
        <v>0</v>
      </c>
      <c r="V321" s="160">
        <f t="shared" si="267"/>
        <v>0</v>
      </c>
      <c r="W321" s="160">
        <f t="shared" si="267"/>
        <v>0</v>
      </c>
      <c r="X321" s="151"/>
      <c r="Y321" s="160">
        <f>Y273-Y307</f>
        <v>0</v>
      </c>
      <c r="Z321" s="160">
        <f>Z273-Z307</f>
        <v>0</v>
      </c>
      <c r="AA321" s="160">
        <f>AA273-AA307</f>
        <v>0</v>
      </c>
      <c r="AB321" s="151"/>
      <c r="AC321" s="160">
        <f>AC273-AC307</f>
        <v>0</v>
      </c>
      <c r="AD321" s="160">
        <f>AD273-AD307</f>
        <v>0</v>
      </c>
      <c r="AE321" s="160">
        <f>AE273-AE307</f>
        <v>0</v>
      </c>
      <c r="AF321" s="151"/>
    </row>
    <row r="322" spans="1:32" s="59" customFormat="1" ht="15" customHeight="1">
      <c r="B322" s="138"/>
      <c r="C322" s="138"/>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c r="AC322" s="136"/>
      <c r="AD322" s="136"/>
      <c r="AE322" s="136"/>
      <c r="AF322" s="136"/>
    </row>
    <row r="323" spans="1:32" s="59" customFormat="1" ht="15" customHeight="1">
      <c r="B323" s="564" t="s">
        <v>1506</v>
      </c>
      <c r="C323" s="359"/>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c r="AC323" s="136"/>
      <c r="AD323" s="136"/>
      <c r="AE323" s="136"/>
      <c r="AF323" s="136"/>
    </row>
    <row r="324" spans="1:32" s="126" customFormat="1" ht="15" customHeight="1">
      <c r="A324" s="125"/>
      <c r="B324" s="784" t="s">
        <v>659</v>
      </c>
      <c r="C324" s="785"/>
      <c r="D324" s="769" t="s">
        <v>1466</v>
      </c>
      <c r="E324" s="770"/>
      <c r="F324" s="770"/>
      <c r="G324" s="771"/>
      <c r="H324" s="540" t="s">
        <v>1466</v>
      </c>
      <c r="I324" s="772" t="s">
        <v>1458</v>
      </c>
      <c r="J324" s="773"/>
      <c r="K324" s="773"/>
      <c r="L324" s="773"/>
      <c r="M324" s="773"/>
      <c r="N324" s="773"/>
      <c r="O324" s="774"/>
      <c r="P324" s="772" t="s">
        <v>1458</v>
      </c>
      <c r="Q324" s="773"/>
      <c r="R324" s="773"/>
      <c r="S324" s="773"/>
      <c r="T324" s="773"/>
      <c r="U324" s="773"/>
      <c r="V324" s="774"/>
      <c r="W324" s="493" t="s">
        <v>1458</v>
      </c>
      <c r="X324" s="104" t="s">
        <v>1480</v>
      </c>
      <c r="Y324" s="493" t="s">
        <v>1457</v>
      </c>
      <c r="Z324" s="493" t="s">
        <v>1457</v>
      </c>
      <c r="AA324" s="493" t="s">
        <v>1457</v>
      </c>
      <c r="AB324" s="104" t="s">
        <v>1478</v>
      </c>
      <c r="AC324" s="493" t="s">
        <v>1456</v>
      </c>
      <c r="AD324" s="493" t="s">
        <v>1456</v>
      </c>
      <c r="AE324" s="493" t="s">
        <v>1456</v>
      </c>
      <c r="AF324" s="104" t="s">
        <v>1476</v>
      </c>
    </row>
    <row r="325" spans="1:32" s="128" customFormat="1" ht="15" customHeight="1">
      <c r="A325" s="127"/>
      <c r="B325" s="786"/>
      <c r="C325" s="787"/>
      <c r="D325" s="100" t="s">
        <v>1420</v>
      </c>
      <c r="E325" s="101" t="s">
        <v>1421</v>
      </c>
      <c r="F325" s="101" t="s">
        <v>646</v>
      </c>
      <c r="G325" s="101" t="s">
        <v>647</v>
      </c>
      <c r="H325" s="102" t="s">
        <v>1422</v>
      </c>
      <c r="I325" s="101" t="s">
        <v>1423</v>
      </c>
      <c r="J325" s="101" t="s">
        <v>650</v>
      </c>
      <c r="K325" s="101" t="s">
        <v>651</v>
      </c>
      <c r="L325" s="101" t="s">
        <v>652</v>
      </c>
      <c r="M325" s="101" t="s">
        <v>653</v>
      </c>
      <c r="N325" s="101" t="s">
        <v>654</v>
      </c>
      <c r="O325" s="101" t="s">
        <v>1424</v>
      </c>
      <c r="P325" s="101" t="s">
        <v>1425</v>
      </c>
      <c r="Q325" s="101" t="s">
        <v>656</v>
      </c>
      <c r="R325" s="101" t="s">
        <v>657</v>
      </c>
      <c r="S325" s="101" t="s">
        <v>658</v>
      </c>
      <c r="T325" s="101" t="s">
        <v>646</v>
      </c>
      <c r="U325" s="101" t="s">
        <v>647</v>
      </c>
      <c r="V325" s="103" t="s">
        <v>1426</v>
      </c>
      <c r="W325" s="103" t="s">
        <v>1422</v>
      </c>
      <c r="X325" s="104" t="s">
        <v>608</v>
      </c>
      <c r="Y325" s="103" t="s">
        <v>1424</v>
      </c>
      <c r="Z325" s="103" t="s">
        <v>661</v>
      </c>
      <c r="AA325" s="103" t="s">
        <v>1422</v>
      </c>
      <c r="AB325" s="104" t="s">
        <v>608</v>
      </c>
      <c r="AC325" s="103" t="s">
        <v>1424</v>
      </c>
      <c r="AD325" s="103" t="s">
        <v>661</v>
      </c>
      <c r="AE325" s="103" t="s">
        <v>1422</v>
      </c>
      <c r="AF325" s="104" t="s">
        <v>608</v>
      </c>
    </row>
    <row r="326" spans="1:32" s="132" customFormat="1" ht="15" customHeight="1" outlineLevel="2">
      <c r="A326" s="129"/>
      <c r="B326" s="130" t="s">
        <v>843</v>
      </c>
      <c r="C326" s="131" t="s">
        <v>709</v>
      </c>
      <c r="D326" s="198">
        <f t="shared" ref="D326:W326" si="268">SUM(D327:D332)</f>
        <v>0</v>
      </c>
      <c r="E326" s="198">
        <f t="shared" si="268"/>
        <v>0</v>
      </c>
      <c r="F326" s="198">
        <f t="shared" si="268"/>
        <v>0</v>
      </c>
      <c r="G326" s="198">
        <f t="shared" si="268"/>
        <v>0</v>
      </c>
      <c r="H326" s="198">
        <f t="shared" si="268"/>
        <v>0</v>
      </c>
      <c r="I326" s="198">
        <f t="shared" si="268"/>
        <v>0</v>
      </c>
      <c r="J326" s="198">
        <f t="shared" si="268"/>
        <v>0</v>
      </c>
      <c r="K326" s="198">
        <f t="shared" si="268"/>
        <v>0</v>
      </c>
      <c r="L326" s="198">
        <f t="shared" si="268"/>
        <v>0</v>
      </c>
      <c r="M326" s="198">
        <f t="shared" si="268"/>
        <v>0</v>
      </c>
      <c r="N326" s="198">
        <f t="shared" si="268"/>
        <v>0</v>
      </c>
      <c r="O326" s="198">
        <f t="shared" si="268"/>
        <v>0</v>
      </c>
      <c r="P326" s="198">
        <f t="shared" si="268"/>
        <v>0</v>
      </c>
      <c r="Q326" s="198">
        <f t="shared" si="268"/>
        <v>0</v>
      </c>
      <c r="R326" s="198">
        <f t="shared" si="268"/>
        <v>0</v>
      </c>
      <c r="S326" s="198">
        <f t="shared" si="268"/>
        <v>0</v>
      </c>
      <c r="T326" s="198">
        <f t="shared" si="268"/>
        <v>0</v>
      </c>
      <c r="U326" s="198">
        <f t="shared" si="268"/>
        <v>0</v>
      </c>
      <c r="V326" s="198">
        <f t="shared" si="268"/>
        <v>0</v>
      </c>
      <c r="W326" s="198">
        <f t="shared" si="268"/>
        <v>0</v>
      </c>
      <c r="X326" s="199">
        <f>IF(H326=0,0,W326/H326-1)</f>
        <v>0</v>
      </c>
      <c r="Y326" s="198">
        <f>SUM(Y327:Y332)</f>
        <v>0</v>
      </c>
      <c r="Z326" s="198">
        <f>SUM(Z327:Z332)</f>
        <v>0</v>
      </c>
      <c r="AA326" s="198">
        <f>SUM(AA327:AA332)</f>
        <v>0</v>
      </c>
      <c r="AB326" s="199">
        <f t="shared" ref="AB326:AB341" si="269">IF(W326=0,0,AA326/W326-1)</f>
        <v>0</v>
      </c>
      <c r="AC326" s="198">
        <f>SUM(AC327:AC332)</f>
        <v>0</v>
      </c>
      <c r="AD326" s="198">
        <f>SUM(AD327:AD332)</f>
        <v>0</v>
      </c>
      <c r="AE326" s="198">
        <f>SUM(AE327:AE332)</f>
        <v>0</v>
      </c>
      <c r="AF326" s="199">
        <f t="shared" ref="AF326:AF341" si="270">IF(AA326=0,0,AE326/AA326-1)</f>
        <v>0</v>
      </c>
    </row>
    <row r="327" spans="1:32" ht="15" customHeight="1" outlineLevel="2">
      <c r="B327" s="133"/>
      <c r="C327" s="134" t="s">
        <v>1051</v>
      </c>
      <c r="D327" s="95"/>
      <c r="E327" s="95"/>
      <c r="F327" s="95"/>
      <c r="G327" s="95"/>
      <c r="H327" s="200">
        <f t="shared" ref="H327:H332" si="271">SUM(D327:G327)</f>
        <v>0</v>
      </c>
      <c r="I327" s="95"/>
      <c r="J327" s="95"/>
      <c r="K327" s="95"/>
      <c r="L327" s="95"/>
      <c r="M327" s="95"/>
      <c r="N327" s="95"/>
      <c r="O327" s="201">
        <f t="shared" ref="O327:O332" si="272">SUM(I327:N327)</f>
        <v>0</v>
      </c>
      <c r="P327" s="95"/>
      <c r="Q327" s="95"/>
      <c r="R327" s="95"/>
      <c r="S327" s="95"/>
      <c r="T327" s="95"/>
      <c r="U327" s="95"/>
      <c r="V327" s="201">
        <f t="shared" ref="V327:V332" si="273">SUM(P327:U327)</f>
        <v>0</v>
      </c>
      <c r="W327" s="200">
        <f t="shared" ref="W327:W332" si="274">O327+V327</f>
        <v>0</v>
      </c>
      <c r="X327" s="282">
        <f>IF(H327=0,0,W327/H327-1)</f>
        <v>0</v>
      </c>
      <c r="Y327" s="95"/>
      <c r="Z327" s="95"/>
      <c r="AA327" s="198">
        <f t="shared" ref="AA327:AA332" si="275">Y327+Z327</f>
        <v>0</v>
      </c>
      <c r="AB327" s="282">
        <f t="shared" si="269"/>
        <v>0</v>
      </c>
      <c r="AC327" s="95"/>
      <c r="AD327" s="95"/>
      <c r="AE327" s="198">
        <f t="shared" ref="AE327:AE332" si="276">AC327+AD327</f>
        <v>0</v>
      </c>
      <c r="AF327" s="282">
        <f t="shared" si="270"/>
        <v>0</v>
      </c>
    </row>
    <row r="328" spans="1:32" s="132" customFormat="1" ht="15" customHeight="1" outlineLevel="2">
      <c r="A328" s="129"/>
      <c r="B328" s="133"/>
      <c r="C328" s="134" t="s">
        <v>1052</v>
      </c>
      <c r="D328" s="95"/>
      <c r="E328" s="95"/>
      <c r="F328" s="95"/>
      <c r="G328" s="95"/>
      <c r="H328" s="200">
        <f t="shared" si="271"/>
        <v>0</v>
      </c>
      <c r="I328" s="95"/>
      <c r="J328" s="95"/>
      <c r="K328" s="95"/>
      <c r="L328" s="95"/>
      <c r="M328" s="95"/>
      <c r="N328" s="95"/>
      <c r="O328" s="201">
        <f t="shared" si="272"/>
        <v>0</v>
      </c>
      <c r="P328" s="95"/>
      <c r="Q328" s="95"/>
      <c r="R328" s="95"/>
      <c r="S328" s="95"/>
      <c r="T328" s="95"/>
      <c r="U328" s="95"/>
      <c r="V328" s="201">
        <f t="shared" si="273"/>
        <v>0</v>
      </c>
      <c r="W328" s="200">
        <f t="shared" si="274"/>
        <v>0</v>
      </c>
      <c r="X328" s="282">
        <f>IF(H328=0,0,W328/H328-1)</f>
        <v>0</v>
      </c>
      <c r="Y328" s="95"/>
      <c r="Z328" s="95"/>
      <c r="AA328" s="198">
        <f t="shared" si="275"/>
        <v>0</v>
      </c>
      <c r="AB328" s="282">
        <f t="shared" si="269"/>
        <v>0</v>
      </c>
      <c r="AC328" s="95"/>
      <c r="AD328" s="95"/>
      <c r="AE328" s="198">
        <f t="shared" si="276"/>
        <v>0</v>
      </c>
      <c r="AF328" s="282">
        <f t="shared" si="270"/>
        <v>0</v>
      </c>
    </row>
    <row r="329" spans="1:32" ht="15" customHeight="1" outlineLevel="2">
      <c r="B329" s="133"/>
      <c r="C329" s="134" t="s">
        <v>719</v>
      </c>
      <c r="D329" s="95"/>
      <c r="E329" s="95"/>
      <c r="F329" s="95"/>
      <c r="G329" s="95"/>
      <c r="H329" s="200">
        <f t="shared" si="271"/>
        <v>0</v>
      </c>
      <c r="I329" s="95"/>
      <c r="J329" s="95"/>
      <c r="K329" s="95"/>
      <c r="L329" s="95"/>
      <c r="M329" s="95"/>
      <c r="N329" s="95"/>
      <c r="O329" s="201">
        <f t="shared" si="272"/>
        <v>0</v>
      </c>
      <c r="P329" s="95"/>
      <c r="Q329" s="95"/>
      <c r="R329" s="95"/>
      <c r="S329" s="95"/>
      <c r="T329" s="95"/>
      <c r="U329" s="95"/>
      <c r="V329" s="201">
        <f t="shared" si="273"/>
        <v>0</v>
      </c>
      <c r="W329" s="200">
        <f t="shared" si="274"/>
        <v>0</v>
      </c>
      <c r="X329" s="282">
        <f t="shared" ref="X329:X341" si="277">IF(H329=0,0,W329/H329-1)</f>
        <v>0</v>
      </c>
      <c r="Y329" s="95"/>
      <c r="Z329" s="95"/>
      <c r="AA329" s="198">
        <f t="shared" si="275"/>
        <v>0</v>
      </c>
      <c r="AB329" s="282">
        <f t="shared" si="269"/>
        <v>0</v>
      </c>
      <c r="AC329" s="95"/>
      <c r="AD329" s="95"/>
      <c r="AE329" s="198">
        <f t="shared" si="276"/>
        <v>0</v>
      </c>
      <c r="AF329" s="282">
        <f t="shared" si="270"/>
        <v>0</v>
      </c>
    </row>
    <row r="330" spans="1:32" ht="15" customHeight="1" outlineLevel="2">
      <c r="B330" s="133"/>
      <c r="C330" s="247" t="s">
        <v>1053</v>
      </c>
      <c r="D330" s="95"/>
      <c r="E330" s="95"/>
      <c r="F330" s="95"/>
      <c r="G330" s="95"/>
      <c r="H330" s="200">
        <f t="shared" si="271"/>
        <v>0</v>
      </c>
      <c r="I330" s="95"/>
      <c r="J330" s="95"/>
      <c r="K330" s="95"/>
      <c r="L330" s="95"/>
      <c r="M330" s="95"/>
      <c r="N330" s="95"/>
      <c r="O330" s="201">
        <f t="shared" si="272"/>
        <v>0</v>
      </c>
      <c r="P330" s="95"/>
      <c r="Q330" s="95"/>
      <c r="R330" s="95"/>
      <c r="S330" s="95"/>
      <c r="T330" s="95"/>
      <c r="U330" s="95"/>
      <c r="V330" s="201">
        <f t="shared" si="273"/>
        <v>0</v>
      </c>
      <c r="W330" s="200">
        <f t="shared" si="274"/>
        <v>0</v>
      </c>
      <c r="X330" s="282">
        <f t="shared" si="277"/>
        <v>0</v>
      </c>
      <c r="Y330" s="95"/>
      <c r="Z330" s="95"/>
      <c r="AA330" s="198">
        <f t="shared" si="275"/>
        <v>0</v>
      </c>
      <c r="AB330" s="282">
        <f t="shared" si="269"/>
        <v>0</v>
      </c>
      <c r="AC330" s="95"/>
      <c r="AD330" s="95"/>
      <c r="AE330" s="198">
        <f t="shared" si="276"/>
        <v>0</v>
      </c>
      <c r="AF330" s="282">
        <f t="shared" si="270"/>
        <v>0</v>
      </c>
    </row>
    <row r="331" spans="1:32" ht="15" customHeight="1" outlineLevel="2">
      <c r="B331" s="133"/>
      <c r="C331" s="247" t="s">
        <v>1054</v>
      </c>
      <c r="D331" s="95"/>
      <c r="E331" s="95"/>
      <c r="F331" s="95"/>
      <c r="G331" s="95"/>
      <c r="H331" s="200">
        <f t="shared" si="271"/>
        <v>0</v>
      </c>
      <c r="I331" s="95"/>
      <c r="J331" s="95"/>
      <c r="K331" s="95"/>
      <c r="L331" s="95"/>
      <c r="M331" s="95"/>
      <c r="N331" s="95"/>
      <c r="O331" s="201">
        <f t="shared" si="272"/>
        <v>0</v>
      </c>
      <c r="P331" s="95"/>
      <c r="Q331" s="95"/>
      <c r="R331" s="95"/>
      <c r="S331" s="95"/>
      <c r="T331" s="95"/>
      <c r="U331" s="95"/>
      <c r="V331" s="201">
        <f t="shared" si="273"/>
        <v>0</v>
      </c>
      <c r="W331" s="200">
        <f t="shared" si="274"/>
        <v>0</v>
      </c>
      <c r="X331" s="282">
        <f t="shared" si="277"/>
        <v>0</v>
      </c>
      <c r="Y331" s="95"/>
      <c r="Z331" s="95"/>
      <c r="AA331" s="198">
        <f t="shared" si="275"/>
        <v>0</v>
      </c>
      <c r="AB331" s="282">
        <f t="shared" si="269"/>
        <v>0</v>
      </c>
      <c r="AC331" s="95"/>
      <c r="AD331" s="95"/>
      <c r="AE331" s="198">
        <f t="shared" si="276"/>
        <v>0</v>
      </c>
      <c r="AF331" s="282">
        <f t="shared" si="270"/>
        <v>0</v>
      </c>
    </row>
    <row r="332" spans="1:32" s="132" customFormat="1" ht="15" customHeight="1" outlineLevel="2">
      <c r="A332" s="129"/>
      <c r="B332" s="133"/>
      <c r="C332" s="134" t="s">
        <v>683</v>
      </c>
      <c r="D332" s="95"/>
      <c r="E332" s="95"/>
      <c r="F332" s="95"/>
      <c r="G332" s="95"/>
      <c r="H332" s="200">
        <f t="shared" si="271"/>
        <v>0</v>
      </c>
      <c r="I332" s="95"/>
      <c r="J332" s="95"/>
      <c r="K332" s="95"/>
      <c r="L332" s="95"/>
      <c r="M332" s="95"/>
      <c r="N332" s="95"/>
      <c r="O332" s="201">
        <f t="shared" si="272"/>
        <v>0</v>
      </c>
      <c r="P332" s="95"/>
      <c r="Q332" s="95"/>
      <c r="R332" s="95"/>
      <c r="S332" s="95"/>
      <c r="T332" s="95"/>
      <c r="U332" s="95"/>
      <c r="V332" s="201">
        <f t="shared" si="273"/>
        <v>0</v>
      </c>
      <c r="W332" s="200">
        <f t="shared" si="274"/>
        <v>0</v>
      </c>
      <c r="X332" s="282">
        <f t="shared" si="277"/>
        <v>0</v>
      </c>
      <c r="Y332" s="95"/>
      <c r="Z332" s="95"/>
      <c r="AA332" s="198">
        <f t="shared" si="275"/>
        <v>0</v>
      </c>
      <c r="AB332" s="282">
        <f t="shared" si="269"/>
        <v>0</v>
      </c>
      <c r="AC332" s="95"/>
      <c r="AD332" s="95"/>
      <c r="AE332" s="198">
        <f t="shared" si="276"/>
        <v>0</v>
      </c>
      <c r="AF332" s="282">
        <f t="shared" si="270"/>
        <v>0</v>
      </c>
    </row>
    <row r="333" spans="1:32" s="132" customFormat="1" ht="15" customHeight="1" outlineLevel="2">
      <c r="A333" s="129"/>
      <c r="B333" s="130" t="s">
        <v>844</v>
      </c>
      <c r="C333" s="131" t="s">
        <v>708</v>
      </c>
      <c r="D333" s="198">
        <f t="shared" ref="D333:W333" si="278">SUM(D334:D337)</f>
        <v>0</v>
      </c>
      <c r="E333" s="198">
        <f t="shared" si="278"/>
        <v>0</v>
      </c>
      <c r="F333" s="198">
        <f t="shared" si="278"/>
        <v>0</v>
      </c>
      <c r="G333" s="198">
        <f t="shared" si="278"/>
        <v>0</v>
      </c>
      <c r="H333" s="198">
        <f t="shared" si="278"/>
        <v>0</v>
      </c>
      <c r="I333" s="198">
        <f t="shared" si="278"/>
        <v>0</v>
      </c>
      <c r="J333" s="198">
        <f t="shared" si="278"/>
        <v>0</v>
      </c>
      <c r="K333" s="198">
        <f t="shared" si="278"/>
        <v>0</v>
      </c>
      <c r="L333" s="198">
        <f t="shared" si="278"/>
        <v>0</v>
      </c>
      <c r="M333" s="198">
        <f t="shared" si="278"/>
        <v>0</v>
      </c>
      <c r="N333" s="198">
        <f t="shared" si="278"/>
        <v>0</v>
      </c>
      <c r="O333" s="198">
        <f t="shared" si="278"/>
        <v>0</v>
      </c>
      <c r="P333" s="198">
        <f t="shared" si="278"/>
        <v>0</v>
      </c>
      <c r="Q333" s="198">
        <f t="shared" si="278"/>
        <v>0</v>
      </c>
      <c r="R333" s="198">
        <f t="shared" si="278"/>
        <v>0</v>
      </c>
      <c r="S333" s="198">
        <f t="shared" si="278"/>
        <v>0</v>
      </c>
      <c r="T333" s="198">
        <f t="shared" si="278"/>
        <v>0</v>
      </c>
      <c r="U333" s="198">
        <f t="shared" si="278"/>
        <v>0</v>
      </c>
      <c r="V333" s="198">
        <f t="shared" si="278"/>
        <v>0</v>
      </c>
      <c r="W333" s="198">
        <f t="shared" si="278"/>
        <v>0</v>
      </c>
      <c r="X333" s="199">
        <f t="shared" si="277"/>
        <v>0</v>
      </c>
      <c r="Y333" s="198">
        <f>SUM(Y334:Y337)</f>
        <v>0</v>
      </c>
      <c r="Z333" s="198">
        <f>SUM(Z334:Z337)</f>
        <v>0</v>
      </c>
      <c r="AA333" s="198">
        <f>SUM(AA334:AA337)</f>
        <v>0</v>
      </c>
      <c r="AB333" s="199">
        <f t="shared" si="269"/>
        <v>0</v>
      </c>
      <c r="AC333" s="198">
        <f>SUM(AC334:AC337)</f>
        <v>0</v>
      </c>
      <c r="AD333" s="198">
        <f>SUM(AD334:AD337)</f>
        <v>0</v>
      </c>
      <c r="AE333" s="198">
        <f>SUM(AE334:AE337)</f>
        <v>0</v>
      </c>
      <c r="AF333" s="199">
        <f t="shared" si="270"/>
        <v>0</v>
      </c>
    </row>
    <row r="334" spans="1:32" s="132" customFormat="1" ht="15" customHeight="1" outlineLevel="2">
      <c r="A334" s="129"/>
      <c r="B334" s="130"/>
      <c r="C334" s="134" t="s">
        <v>733</v>
      </c>
      <c r="D334" s="95"/>
      <c r="E334" s="95"/>
      <c r="F334" s="95"/>
      <c r="G334" s="95"/>
      <c r="H334" s="200">
        <f t="shared" ref="H334:H340" si="279">SUM(D334:G334)</f>
        <v>0</v>
      </c>
      <c r="I334" s="95"/>
      <c r="J334" s="95"/>
      <c r="K334" s="95"/>
      <c r="L334" s="95"/>
      <c r="M334" s="95"/>
      <c r="N334" s="95"/>
      <c r="O334" s="201">
        <f t="shared" ref="O334:O340" si="280">SUM(I334:N334)</f>
        <v>0</v>
      </c>
      <c r="P334" s="95"/>
      <c r="Q334" s="95"/>
      <c r="R334" s="95"/>
      <c r="S334" s="95"/>
      <c r="T334" s="95"/>
      <c r="U334" s="95"/>
      <c r="V334" s="201">
        <f t="shared" ref="V334:V340" si="281">SUM(P334:U334)</f>
        <v>0</v>
      </c>
      <c r="W334" s="200">
        <f t="shared" ref="W334:W340" si="282">O334+V334</f>
        <v>0</v>
      </c>
      <c r="X334" s="282">
        <f t="shared" si="277"/>
        <v>0</v>
      </c>
      <c r="Y334" s="95"/>
      <c r="Z334" s="95"/>
      <c r="AA334" s="198">
        <f t="shared" ref="AA334:AA340" si="283">Y334+Z334</f>
        <v>0</v>
      </c>
      <c r="AB334" s="282">
        <f t="shared" si="269"/>
        <v>0</v>
      </c>
      <c r="AC334" s="95"/>
      <c r="AD334" s="95"/>
      <c r="AE334" s="198">
        <f t="shared" ref="AE334:AE340" si="284">AC334+AD334</f>
        <v>0</v>
      </c>
      <c r="AF334" s="282">
        <f t="shared" si="270"/>
        <v>0</v>
      </c>
    </row>
    <row r="335" spans="1:32" s="132" customFormat="1" ht="15" customHeight="1" outlineLevel="2">
      <c r="A335" s="129"/>
      <c r="B335" s="130"/>
      <c r="C335" s="247" t="s">
        <v>1055</v>
      </c>
      <c r="D335" s="95"/>
      <c r="E335" s="95"/>
      <c r="F335" s="95"/>
      <c r="G335" s="95"/>
      <c r="H335" s="200">
        <f t="shared" si="279"/>
        <v>0</v>
      </c>
      <c r="I335" s="95"/>
      <c r="J335" s="95"/>
      <c r="K335" s="95"/>
      <c r="L335" s="95"/>
      <c r="M335" s="95"/>
      <c r="N335" s="95"/>
      <c r="O335" s="201">
        <f t="shared" si="280"/>
        <v>0</v>
      </c>
      <c r="P335" s="95"/>
      <c r="Q335" s="95"/>
      <c r="R335" s="95"/>
      <c r="S335" s="95"/>
      <c r="T335" s="95"/>
      <c r="U335" s="95"/>
      <c r="V335" s="201">
        <f t="shared" si="281"/>
        <v>0</v>
      </c>
      <c r="W335" s="200">
        <f t="shared" si="282"/>
        <v>0</v>
      </c>
      <c r="X335" s="282">
        <f t="shared" si="277"/>
        <v>0</v>
      </c>
      <c r="Y335" s="95"/>
      <c r="Z335" s="95"/>
      <c r="AA335" s="198">
        <f t="shared" si="283"/>
        <v>0</v>
      </c>
      <c r="AB335" s="282">
        <f t="shared" si="269"/>
        <v>0</v>
      </c>
      <c r="AC335" s="95"/>
      <c r="AD335" s="95"/>
      <c r="AE335" s="198">
        <f t="shared" si="284"/>
        <v>0</v>
      </c>
      <c r="AF335" s="282">
        <f t="shared" si="270"/>
        <v>0</v>
      </c>
    </row>
    <row r="336" spans="1:32" s="132" customFormat="1" ht="15" customHeight="1" outlineLevel="2">
      <c r="A336" s="129"/>
      <c r="B336" s="130"/>
      <c r="C336" s="247" t="s">
        <v>1054</v>
      </c>
      <c r="D336" s="95"/>
      <c r="E336" s="95"/>
      <c r="F336" s="95"/>
      <c r="G336" s="95"/>
      <c r="H336" s="200">
        <f t="shared" si="279"/>
        <v>0</v>
      </c>
      <c r="I336" s="95"/>
      <c r="J336" s="95"/>
      <c r="K336" s="95"/>
      <c r="L336" s="95"/>
      <c r="M336" s="95"/>
      <c r="N336" s="95"/>
      <c r="O336" s="201">
        <f t="shared" si="280"/>
        <v>0</v>
      </c>
      <c r="P336" s="95"/>
      <c r="Q336" s="95"/>
      <c r="R336" s="95"/>
      <c r="S336" s="95"/>
      <c r="T336" s="95"/>
      <c r="U336" s="95"/>
      <c r="V336" s="201">
        <f t="shared" si="281"/>
        <v>0</v>
      </c>
      <c r="W336" s="200">
        <f t="shared" si="282"/>
        <v>0</v>
      </c>
      <c r="X336" s="282">
        <f t="shared" si="277"/>
        <v>0</v>
      </c>
      <c r="Y336" s="95"/>
      <c r="Z336" s="95"/>
      <c r="AA336" s="198">
        <f t="shared" si="283"/>
        <v>0</v>
      </c>
      <c r="AB336" s="282">
        <f t="shared" si="269"/>
        <v>0</v>
      </c>
      <c r="AC336" s="95"/>
      <c r="AD336" s="95"/>
      <c r="AE336" s="198">
        <f t="shared" si="284"/>
        <v>0</v>
      </c>
      <c r="AF336" s="282">
        <f t="shared" si="270"/>
        <v>0</v>
      </c>
    </row>
    <row r="337" spans="1:32" s="132" customFormat="1" ht="15" customHeight="1" outlineLevel="2">
      <c r="A337" s="129"/>
      <c r="B337" s="130"/>
      <c r="C337" s="134" t="s">
        <v>683</v>
      </c>
      <c r="D337" s="95"/>
      <c r="E337" s="95"/>
      <c r="F337" s="95"/>
      <c r="G337" s="95"/>
      <c r="H337" s="200">
        <f t="shared" si="279"/>
        <v>0</v>
      </c>
      <c r="I337" s="95"/>
      <c r="J337" s="95"/>
      <c r="K337" s="95"/>
      <c r="L337" s="95"/>
      <c r="M337" s="95"/>
      <c r="N337" s="95"/>
      <c r="O337" s="201">
        <f t="shared" si="280"/>
        <v>0</v>
      </c>
      <c r="P337" s="95"/>
      <c r="Q337" s="95"/>
      <c r="R337" s="95"/>
      <c r="S337" s="95"/>
      <c r="T337" s="95"/>
      <c r="U337" s="95"/>
      <c r="V337" s="201">
        <f t="shared" si="281"/>
        <v>0</v>
      </c>
      <c r="W337" s="200">
        <f t="shared" si="282"/>
        <v>0</v>
      </c>
      <c r="X337" s="282">
        <f t="shared" si="277"/>
        <v>0</v>
      </c>
      <c r="Y337" s="95"/>
      <c r="Z337" s="95"/>
      <c r="AA337" s="198">
        <f t="shared" si="283"/>
        <v>0</v>
      </c>
      <c r="AB337" s="282">
        <f t="shared" si="269"/>
        <v>0</v>
      </c>
      <c r="AC337" s="95"/>
      <c r="AD337" s="95"/>
      <c r="AE337" s="198">
        <f t="shared" si="284"/>
        <v>0</v>
      </c>
      <c r="AF337" s="282">
        <f t="shared" si="270"/>
        <v>0</v>
      </c>
    </row>
    <row r="338" spans="1:32" ht="15" customHeight="1" outlineLevel="2">
      <c r="B338" s="130" t="s">
        <v>845</v>
      </c>
      <c r="C338" s="131" t="s">
        <v>710</v>
      </c>
      <c r="D338" s="95"/>
      <c r="E338" s="95"/>
      <c r="F338" s="95"/>
      <c r="G338" s="95"/>
      <c r="H338" s="200">
        <f t="shared" si="279"/>
        <v>0</v>
      </c>
      <c r="I338" s="95"/>
      <c r="J338" s="95"/>
      <c r="K338" s="95"/>
      <c r="L338" s="95"/>
      <c r="M338" s="95"/>
      <c r="N338" s="95"/>
      <c r="O338" s="201">
        <f t="shared" si="280"/>
        <v>0</v>
      </c>
      <c r="P338" s="95"/>
      <c r="Q338" s="95"/>
      <c r="R338" s="95"/>
      <c r="S338" s="95"/>
      <c r="T338" s="95"/>
      <c r="U338" s="95"/>
      <c r="V338" s="201">
        <f t="shared" si="281"/>
        <v>0</v>
      </c>
      <c r="W338" s="200">
        <f t="shared" si="282"/>
        <v>0</v>
      </c>
      <c r="X338" s="282">
        <f t="shared" si="277"/>
        <v>0</v>
      </c>
      <c r="Y338" s="95"/>
      <c r="Z338" s="95"/>
      <c r="AA338" s="198">
        <f t="shared" si="283"/>
        <v>0</v>
      </c>
      <c r="AB338" s="282">
        <f t="shared" si="269"/>
        <v>0</v>
      </c>
      <c r="AC338" s="95"/>
      <c r="AD338" s="95"/>
      <c r="AE338" s="198">
        <f t="shared" si="284"/>
        <v>0</v>
      </c>
      <c r="AF338" s="282">
        <f t="shared" si="270"/>
        <v>0</v>
      </c>
    </row>
    <row r="339" spans="1:32" ht="15" customHeight="1" outlineLevel="2">
      <c r="B339" s="130" t="s">
        <v>846</v>
      </c>
      <c r="C339" s="131" t="s">
        <v>720</v>
      </c>
      <c r="D339" s="95"/>
      <c r="E339" s="95"/>
      <c r="F339" s="95"/>
      <c r="G339" s="95"/>
      <c r="H339" s="200">
        <f t="shared" si="279"/>
        <v>0</v>
      </c>
      <c r="I339" s="95"/>
      <c r="J339" s="95"/>
      <c r="K339" s="95"/>
      <c r="L339" s="95"/>
      <c r="M339" s="95"/>
      <c r="N339" s="95"/>
      <c r="O339" s="201">
        <f t="shared" si="280"/>
        <v>0</v>
      </c>
      <c r="P339" s="95"/>
      <c r="Q339" s="95"/>
      <c r="R339" s="95"/>
      <c r="S339" s="95"/>
      <c r="T339" s="95"/>
      <c r="U339" s="95"/>
      <c r="V339" s="201">
        <f t="shared" si="281"/>
        <v>0</v>
      </c>
      <c r="W339" s="200">
        <f t="shared" si="282"/>
        <v>0</v>
      </c>
      <c r="X339" s="282">
        <f t="shared" si="277"/>
        <v>0</v>
      </c>
      <c r="Y339" s="95"/>
      <c r="Z339" s="95"/>
      <c r="AA339" s="198">
        <f t="shared" si="283"/>
        <v>0</v>
      </c>
      <c r="AB339" s="282">
        <f t="shared" si="269"/>
        <v>0</v>
      </c>
      <c r="AC339" s="95"/>
      <c r="AD339" s="95"/>
      <c r="AE339" s="198">
        <f t="shared" si="284"/>
        <v>0</v>
      </c>
      <c r="AF339" s="282">
        <f t="shared" si="270"/>
        <v>0</v>
      </c>
    </row>
    <row r="340" spans="1:32" ht="15" customHeight="1" outlineLevel="2">
      <c r="B340" s="130" t="s">
        <v>682</v>
      </c>
      <c r="C340" s="131" t="s">
        <v>721</v>
      </c>
      <c r="D340" s="95"/>
      <c r="E340" s="95"/>
      <c r="F340" s="95"/>
      <c r="G340" s="95"/>
      <c r="H340" s="200">
        <f t="shared" si="279"/>
        <v>0</v>
      </c>
      <c r="I340" s="95"/>
      <c r="J340" s="95"/>
      <c r="K340" s="95"/>
      <c r="L340" s="95"/>
      <c r="M340" s="95"/>
      <c r="N340" s="95"/>
      <c r="O340" s="201">
        <f t="shared" si="280"/>
        <v>0</v>
      </c>
      <c r="P340" s="95"/>
      <c r="Q340" s="95"/>
      <c r="R340" s="95"/>
      <c r="S340" s="95"/>
      <c r="T340" s="95"/>
      <c r="U340" s="95"/>
      <c r="V340" s="201">
        <f t="shared" si="281"/>
        <v>0</v>
      </c>
      <c r="W340" s="200">
        <f t="shared" si="282"/>
        <v>0</v>
      </c>
      <c r="X340" s="282">
        <f t="shared" si="277"/>
        <v>0</v>
      </c>
      <c r="Y340" s="95"/>
      <c r="Z340" s="95"/>
      <c r="AA340" s="198">
        <f t="shared" si="283"/>
        <v>0</v>
      </c>
      <c r="AB340" s="282">
        <f t="shared" si="269"/>
        <v>0</v>
      </c>
      <c r="AC340" s="95"/>
      <c r="AD340" s="95"/>
      <c r="AE340" s="198">
        <f t="shared" si="284"/>
        <v>0</v>
      </c>
      <c r="AF340" s="282">
        <f t="shared" si="270"/>
        <v>0</v>
      </c>
    </row>
    <row r="341" spans="1:32" ht="15" customHeight="1" outlineLevel="2">
      <c r="B341" s="130" t="s">
        <v>707</v>
      </c>
      <c r="C341" s="131"/>
      <c r="D341" s="198">
        <f t="shared" ref="D341:W341" si="285">D326+D333+D338+D339+D340</f>
        <v>0</v>
      </c>
      <c r="E341" s="198">
        <f t="shared" si="285"/>
        <v>0</v>
      </c>
      <c r="F341" s="198">
        <f t="shared" si="285"/>
        <v>0</v>
      </c>
      <c r="G341" s="198">
        <f t="shared" si="285"/>
        <v>0</v>
      </c>
      <c r="H341" s="198">
        <f t="shared" si="285"/>
        <v>0</v>
      </c>
      <c r="I341" s="198">
        <f t="shared" si="285"/>
        <v>0</v>
      </c>
      <c r="J341" s="198">
        <f t="shared" si="285"/>
        <v>0</v>
      </c>
      <c r="K341" s="198">
        <f t="shared" si="285"/>
        <v>0</v>
      </c>
      <c r="L341" s="198">
        <f t="shared" si="285"/>
        <v>0</v>
      </c>
      <c r="M341" s="198">
        <f t="shared" si="285"/>
        <v>0</v>
      </c>
      <c r="N341" s="198">
        <f t="shared" si="285"/>
        <v>0</v>
      </c>
      <c r="O341" s="198">
        <f t="shared" si="285"/>
        <v>0</v>
      </c>
      <c r="P341" s="198">
        <f t="shared" si="285"/>
        <v>0</v>
      </c>
      <c r="Q341" s="198">
        <f t="shared" si="285"/>
        <v>0</v>
      </c>
      <c r="R341" s="198">
        <f t="shared" si="285"/>
        <v>0</v>
      </c>
      <c r="S341" s="198">
        <f t="shared" si="285"/>
        <v>0</v>
      </c>
      <c r="T341" s="198">
        <f t="shared" si="285"/>
        <v>0</v>
      </c>
      <c r="U341" s="198">
        <f t="shared" si="285"/>
        <v>0</v>
      </c>
      <c r="V341" s="198">
        <f t="shared" si="285"/>
        <v>0</v>
      </c>
      <c r="W341" s="198">
        <f t="shared" si="285"/>
        <v>0</v>
      </c>
      <c r="X341" s="199">
        <f t="shared" si="277"/>
        <v>0</v>
      </c>
      <c r="Y341" s="198">
        <f>Y326+Y333+Y338+Y339+Y340</f>
        <v>0</v>
      </c>
      <c r="Z341" s="198">
        <f>Z326+Z333+Z338+Z339+Z340</f>
        <v>0</v>
      </c>
      <c r="AA341" s="198">
        <f>AA326+AA333+AA338+AA339+AA340</f>
        <v>0</v>
      </c>
      <c r="AB341" s="199">
        <f t="shared" si="269"/>
        <v>0</v>
      </c>
      <c r="AC341" s="198">
        <f>AC326+AC333+AC338+AC339+AC340</f>
        <v>0</v>
      </c>
      <c r="AD341" s="198">
        <f>AD326+AD333+AD338+AD339+AD340</f>
        <v>0</v>
      </c>
      <c r="AE341" s="198">
        <f>AE326+AE333+AE338+AE339+AE340</f>
        <v>0</v>
      </c>
      <c r="AF341" s="199">
        <f t="shared" si="270"/>
        <v>0</v>
      </c>
    </row>
    <row r="342" spans="1:32" s="398" customFormat="1" ht="15" customHeight="1" outlineLevel="1">
      <c r="B342" s="399"/>
      <c r="C342" s="399"/>
      <c r="H342" s="400"/>
      <c r="W342" s="400"/>
      <c r="X342" s="401"/>
      <c r="Y342" s="401"/>
      <c r="Z342" s="401"/>
      <c r="AA342" s="400"/>
      <c r="AB342" s="401"/>
      <c r="AC342" s="401"/>
      <c r="AD342" s="401"/>
      <c r="AE342" s="400"/>
      <c r="AF342" s="401"/>
    </row>
    <row r="343" spans="1:32" ht="15" customHeight="1" outlineLevel="1"/>
    <row r="344" spans="1:32" s="136" customFormat="1" ht="15" customHeight="1" outlineLevel="1">
      <c r="B344" s="250" t="s">
        <v>725</v>
      </c>
      <c r="C344" s="123"/>
      <c r="D344" s="120"/>
      <c r="E344" s="120"/>
      <c r="F344" s="120"/>
      <c r="G344" s="120"/>
      <c r="H344" s="132"/>
      <c r="I344" s="120"/>
      <c r="J344" s="120"/>
      <c r="K344" s="120"/>
      <c r="L344" s="120"/>
      <c r="M344" s="120"/>
      <c r="N344" s="120"/>
      <c r="O344" s="120"/>
      <c r="P344" s="120"/>
      <c r="Q344" s="120"/>
      <c r="R344" s="120"/>
      <c r="S344" s="120"/>
      <c r="T344" s="120"/>
      <c r="U344" s="120"/>
      <c r="V344" s="120"/>
      <c r="W344" s="132"/>
      <c r="X344" s="154"/>
      <c r="Y344" s="154"/>
      <c r="Z344" s="154"/>
      <c r="AA344" s="132"/>
      <c r="AB344" s="154"/>
      <c r="AC344" s="154"/>
      <c r="AD344" s="154"/>
      <c r="AE344" s="132"/>
      <c r="AF344" s="154"/>
    </row>
    <row r="345" spans="1:32" s="136" customFormat="1" ht="15" customHeight="1" outlineLevel="2">
      <c r="B345" s="784" t="s">
        <v>730</v>
      </c>
      <c r="C345" s="785"/>
      <c r="D345" s="769" t="s">
        <v>1466</v>
      </c>
      <c r="E345" s="770"/>
      <c r="F345" s="770"/>
      <c r="G345" s="771"/>
      <c r="H345" s="540" t="s">
        <v>1466</v>
      </c>
      <c r="I345" s="772" t="s">
        <v>1458</v>
      </c>
      <c r="J345" s="773"/>
      <c r="K345" s="773"/>
      <c r="L345" s="773"/>
      <c r="M345" s="773"/>
      <c r="N345" s="773"/>
      <c r="O345" s="774"/>
      <c r="P345" s="772" t="s">
        <v>1458</v>
      </c>
      <c r="Q345" s="773"/>
      <c r="R345" s="773"/>
      <c r="S345" s="773"/>
      <c r="T345" s="773"/>
      <c r="U345" s="773"/>
      <c r="V345" s="774"/>
      <c r="W345" s="493" t="s">
        <v>1458</v>
      </c>
      <c r="X345" s="104" t="s">
        <v>1480</v>
      </c>
      <c r="Y345" s="493" t="s">
        <v>1457</v>
      </c>
      <c r="Z345" s="493" t="s">
        <v>1457</v>
      </c>
      <c r="AA345" s="493" t="s">
        <v>1457</v>
      </c>
      <c r="AB345" s="104" t="s">
        <v>1478</v>
      </c>
      <c r="AC345" s="493" t="s">
        <v>1456</v>
      </c>
      <c r="AD345" s="493" t="s">
        <v>1456</v>
      </c>
      <c r="AE345" s="493" t="s">
        <v>1456</v>
      </c>
      <c r="AF345" s="104" t="s">
        <v>1476</v>
      </c>
    </row>
    <row r="346" spans="1:32" s="136" customFormat="1" ht="15" customHeight="1" outlineLevel="2">
      <c r="B346" s="793"/>
      <c r="C346" s="794"/>
      <c r="D346" s="100" t="s">
        <v>1420</v>
      </c>
      <c r="E346" s="101" t="s">
        <v>1421</v>
      </c>
      <c r="F346" s="101" t="s">
        <v>646</v>
      </c>
      <c r="G346" s="101" t="s">
        <v>647</v>
      </c>
      <c r="H346" s="102" t="s">
        <v>1422</v>
      </c>
      <c r="I346" s="101" t="s">
        <v>1423</v>
      </c>
      <c r="J346" s="101" t="s">
        <v>650</v>
      </c>
      <c r="K346" s="101" t="s">
        <v>651</v>
      </c>
      <c r="L346" s="101" t="s">
        <v>652</v>
      </c>
      <c r="M346" s="101" t="s">
        <v>653</v>
      </c>
      <c r="N346" s="101" t="s">
        <v>654</v>
      </c>
      <c r="O346" s="101" t="s">
        <v>1424</v>
      </c>
      <c r="P346" s="101" t="s">
        <v>1425</v>
      </c>
      <c r="Q346" s="101" t="s">
        <v>656</v>
      </c>
      <c r="R346" s="101" t="s">
        <v>657</v>
      </c>
      <c r="S346" s="101" t="s">
        <v>658</v>
      </c>
      <c r="T346" s="101" t="s">
        <v>646</v>
      </c>
      <c r="U346" s="101" t="s">
        <v>647</v>
      </c>
      <c r="V346" s="103" t="s">
        <v>1426</v>
      </c>
      <c r="W346" s="103" t="s">
        <v>1422</v>
      </c>
      <c r="X346" s="104" t="s">
        <v>608</v>
      </c>
      <c r="Y346" s="103" t="s">
        <v>1424</v>
      </c>
      <c r="Z346" s="103" t="s">
        <v>661</v>
      </c>
      <c r="AA346" s="103" t="s">
        <v>1422</v>
      </c>
      <c r="AB346" s="104" t="s">
        <v>608</v>
      </c>
      <c r="AC346" s="103" t="s">
        <v>1424</v>
      </c>
      <c r="AD346" s="103" t="s">
        <v>661</v>
      </c>
      <c r="AE346" s="103" t="s">
        <v>1422</v>
      </c>
      <c r="AF346" s="104" t="s">
        <v>608</v>
      </c>
    </row>
    <row r="347" spans="1:32" s="144" customFormat="1" ht="15" customHeight="1" outlineLevel="2">
      <c r="B347" s="256" t="s">
        <v>726</v>
      </c>
      <c r="C347" s="145"/>
      <c r="D347" s="255">
        <f>D350+D353+D356</f>
        <v>0</v>
      </c>
      <c r="E347" s="255">
        <f>E350+E353+E356</f>
        <v>0</v>
      </c>
      <c r="F347" s="255">
        <f>F350+F353+F356</f>
        <v>0</v>
      </c>
      <c r="G347" s="255">
        <f>G350+G353+G356</f>
        <v>0</v>
      </c>
      <c r="H347" s="261">
        <f>SUM(D347:G347)</f>
        <v>0</v>
      </c>
      <c r="I347" s="255">
        <f t="shared" ref="I347:N347" si="286">I350+I353+I356</f>
        <v>0</v>
      </c>
      <c r="J347" s="255">
        <f t="shared" si="286"/>
        <v>0</v>
      </c>
      <c r="K347" s="255">
        <f t="shared" si="286"/>
        <v>0</v>
      </c>
      <c r="L347" s="255">
        <f t="shared" si="286"/>
        <v>0</v>
      </c>
      <c r="M347" s="255">
        <f t="shared" si="286"/>
        <v>0</v>
      </c>
      <c r="N347" s="255">
        <f t="shared" si="286"/>
        <v>0</v>
      </c>
      <c r="O347" s="261">
        <f>SUM(I347:N347)</f>
        <v>0</v>
      </c>
      <c r="P347" s="255">
        <f t="shared" ref="P347:U347" si="287">P350+P353+P356</f>
        <v>0</v>
      </c>
      <c r="Q347" s="255">
        <f t="shared" si="287"/>
        <v>0</v>
      </c>
      <c r="R347" s="255">
        <f t="shared" si="287"/>
        <v>0</v>
      </c>
      <c r="S347" s="255">
        <f t="shared" si="287"/>
        <v>0</v>
      </c>
      <c r="T347" s="255">
        <f t="shared" si="287"/>
        <v>0</v>
      </c>
      <c r="U347" s="255">
        <f t="shared" si="287"/>
        <v>0</v>
      </c>
      <c r="V347" s="261">
        <f>SUM(P347:U347)</f>
        <v>0</v>
      </c>
      <c r="W347" s="261">
        <f>V347+O347</f>
        <v>0</v>
      </c>
      <c r="X347" s="199">
        <f>IF(H347=0,0,W347/H347-1)</f>
        <v>0</v>
      </c>
      <c r="Y347" s="255">
        <f>Y350+Y353+Y356</f>
        <v>0</v>
      </c>
      <c r="Z347" s="255">
        <f>Z350+Z353+Z356</f>
        <v>0</v>
      </c>
      <c r="AA347" s="255">
        <f>AA350+AA353+AA356</f>
        <v>0</v>
      </c>
      <c r="AB347" s="199">
        <f>IF(W347=0,0,AA347/W347-1)</f>
        <v>0</v>
      </c>
      <c r="AC347" s="255">
        <f>AC350+AC353+AC356</f>
        <v>0</v>
      </c>
      <c r="AD347" s="255">
        <f>AD350+AD353+AD356</f>
        <v>0</v>
      </c>
      <c r="AE347" s="255">
        <f>AE350+AE353+AE356</f>
        <v>0</v>
      </c>
      <c r="AF347" s="199">
        <f>IF(AA347=0,0,AE347/AA347-1)</f>
        <v>0</v>
      </c>
    </row>
    <row r="348" spans="1:32" s="257" customFormat="1" ht="15" customHeight="1" outlineLevel="2">
      <c r="B348" s="133"/>
      <c r="C348" s="251" t="s">
        <v>847</v>
      </c>
      <c r="D348" s="258"/>
      <c r="E348" s="258"/>
      <c r="F348" s="258"/>
      <c r="G348" s="258"/>
      <c r="H348" s="261" t="s">
        <v>687</v>
      </c>
      <c r="I348" s="258"/>
      <c r="J348" s="258"/>
      <c r="K348" s="258"/>
      <c r="L348" s="258"/>
      <c r="M348" s="258"/>
      <c r="N348" s="258"/>
      <c r="O348" s="261" t="s">
        <v>687</v>
      </c>
      <c r="P348" s="258"/>
      <c r="Q348" s="258"/>
      <c r="R348" s="258"/>
      <c r="S348" s="258"/>
      <c r="T348" s="258"/>
      <c r="U348" s="258"/>
      <c r="V348" s="261" t="s">
        <v>687</v>
      </c>
      <c r="W348" s="261" t="s">
        <v>687</v>
      </c>
      <c r="X348" s="199" t="s">
        <v>687</v>
      </c>
      <c r="Y348" s="259"/>
      <c r="Z348" s="259"/>
      <c r="AA348" s="255">
        <f>Y348+Z348</f>
        <v>0</v>
      </c>
      <c r="AB348" s="199" t="s">
        <v>687</v>
      </c>
      <c r="AC348" s="259"/>
      <c r="AD348" s="259"/>
      <c r="AE348" s="255">
        <f>AC348+AD348</f>
        <v>0</v>
      </c>
      <c r="AF348" s="199" t="s">
        <v>687</v>
      </c>
    </row>
    <row r="349" spans="1:32" s="257" customFormat="1" ht="15" customHeight="1" outlineLevel="2">
      <c r="B349" s="133"/>
      <c r="C349" s="251" t="s">
        <v>724</v>
      </c>
      <c r="D349" s="258"/>
      <c r="E349" s="258"/>
      <c r="F349" s="258"/>
      <c r="G349" s="258"/>
      <c r="H349" s="261" t="s">
        <v>687</v>
      </c>
      <c r="I349" s="258"/>
      <c r="J349" s="258"/>
      <c r="K349" s="258"/>
      <c r="L349" s="258"/>
      <c r="M349" s="258"/>
      <c r="N349" s="258"/>
      <c r="O349" s="261" t="s">
        <v>687</v>
      </c>
      <c r="P349" s="258"/>
      <c r="Q349" s="258"/>
      <c r="R349" s="258"/>
      <c r="S349" s="258"/>
      <c r="T349" s="258"/>
      <c r="U349" s="258"/>
      <c r="V349" s="261" t="s">
        <v>687</v>
      </c>
      <c r="W349" s="261" t="s">
        <v>687</v>
      </c>
      <c r="X349" s="199" t="s">
        <v>687</v>
      </c>
      <c r="Y349" s="259"/>
      <c r="Z349" s="259"/>
      <c r="AA349" s="255">
        <f t="shared" ref="AA349:AA359" si="288">Y349+Z349</f>
        <v>0</v>
      </c>
      <c r="AB349" s="199" t="s">
        <v>687</v>
      </c>
      <c r="AC349" s="259"/>
      <c r="AD349" s="259"/>
      <c r="AE349" s="255">
        <f t="shared" ref="AE349:AE359" si="289">AC349+AD349</f>
        <v>0</v>
      </c>
      <c r="AF349" s="199" t="s">
        <v>687</v>
      </c>
    </row>
    <row r="350" spans="1:32" s="144" customFormat="1" ht="15" customHeight="1" outlineLevel="2">
      <c r="B350" s="254"/>
      <c r="C350" s="252" t="s">
        <v>723</v>
      </c>
      <c r="D350" s="218"/>
      <c r="E350" s="218"/>
      <c r="F350" s="218"/>
      <c r="G350" s="218"/>
      <c r="H350" s="261">
        <f>SUM(D350:G350)</f>
        <v>0</v>
      </c>
      <c r="I350" s="218"/>
      <c r="J350" s="218"/>
      <c r="K350" s="218"/>
      <c r="L350" s="218"/>
      <c r="M350" s="218"/>
      <c r="N350" s="218"/>
      <c r="O350" s="261">
        <f>SUM(I350:N350)</f>
        <v>0</v>
      </c>
      <c r="P350" s="218"/>
      <c r="Q350" s="218"/>
      <c r="R350" s="218"/>
      <c r="S350" s="218"/>
      <c r="T350" s="218"/>
      <c r="U350" s="218"/>
      <c r="V350" s="261">
        <f>SUM(P350:U350)</f>
        <v>0</v>
      </c>
      <c r="W350" s="261">
        <f>V350+O350</f>
        <v>0</v>
      </c>
      <c r="X350" s="199">
        <f>IF(H350=0,0,W350/H350-1)</f>
        <v>0</v>
      </c>
      <c r="Y350" s="218"/>
      <c r="Z350" s="218"/>
      <c r="AA350" s="255">
        <f t="shared" si="288"/>
        <v>0</v>
      </c>
      <c r="AB350" s="199">
        <f>IF(W350=0,0,AA350/W350-1)</f>
        <v>0</v>
      </c>
      <c r="AC350" s="218"/>
      <c r="AD350" s="218"/>
      <c r="AE350" s="255">
        <f t="shared" si="289"/>
        <v>0</v>
      </c>
      <c r="AF350" s="199">
        <f>IF(AA350=0,0,AE350/AA350-1)</f>
        <v>0</v>
      </c>
    </row>
    <row r="351" spans="1:32" s="257" customFormat="1" ht="15" customHeight="1" outlineLevel="2">
      <c r="B351" s="133"/>
      <c r="C351" s="251" t="s">
        <v>847</v>
      </c>
      <c r="D351" s="258"/>
      <c r="E351" s="258"/>
      <c r="F351" s="258"/>
      <c r="G351" s="258"/>
      <c r="H351" s="261" t="s">
        <v>687</v>
      </c>
      <c r="I351" s="258"/>
      <c r="J351" s="258"/>
      <c r="K351" s="258"/>
      <c r="L351" s="258"/>
      <c r="M351" s="258"/>
      <c r="N351" s="258"/>
      <c r="O351" s="261" t="s">
        <v>687</v>
      </c>
      <c r="P351" s="258"/>
      <c r="Q351" s="258"/>
      <c r="R351" s="258"/>
      <c r="S351" s="258"/>
      <c r="T351" s="258"/>
      <c r="U351" s="258"/>
      <c r="V351" s="261" t="s">
        <v>687</v>
      </c>
      <c r="W351" s="261" t="s">
        <v>687</v>
      </c>
      <c r="X351" s="199" t="s">
        <v>687</v>
      </c>
      <c r="Y351" s="259"/>
      <c r="Z351" s="259"/>
      <c r="AA351" s="255">
        <f t="shared" si="288"/>
        <v>0</v>
      </c>
      <c r="AB351" s="199" t="s">
        <v>687</v>
      </c>
      <c r="AC351" s="259"/>
      <c r="AD351" s="259"/>
      <c r="AE351" s="255">
        <f t="shared" si="289"/>
        <v>0</v>
      </c>
      <c r="AF351" s="199" t="s">
        <v>687</v>
      </c>
    </row>
    <row r="352" spans="1:32" s="257" customFormat="1" ht="15" customHeight="1" outlineLevel="2">
      <c r="B352" s="133"/>
      <c r="C352" s="251" t="s">
        <v>724</v>
      </c>
      <c r="D352" s="258"/>
      <c r="E352" s="258"/>
      <c r="F352" s="258"/>
      <c r="G352" s="258"/>
      <c r="H352" s="261" t="s">
        <v>687</v>
      </c>
      <c r="I352" s="258"/>
      <c r="J352" s="258"/>
      <c r="K352" s="258"/>
      <c r="L352" s="258"/>
      <c r="M352" s="258"/>
      <c r="N352" s="258"/>
      <c r="O352" s="261" t="s">
        <v>687</v>
      </c>
      <c r="P352" s="258"/>
      <c r="Q352" s="258"/>
      <c r="R352" s="258"/>
      <c r="S352" s="258"/>
      <c r="T352" s="258"/>
      <c r="U352" s="258"/>
      <c r="V352" s="261" t="s">
        <v>687</v>
      </c>
      <c r="W352" s="261" t="s">
        <v>687</v>
      </c>
      <c r="X352" s="199" t="s">
        <v>687</v>
      </c>
      <c r="Y352" s="259"/>
      <c r="Z352" s="259"/>
      <c r="AA352" s="255">
        <f t="shared" si="288"/>
        <v>0</v>
      </c>
      <c r="AB352" s="199" t="s">
        <v>687</v>
      </c>
      <c r="AC352" s="259"/>
      <c r="AD352" s="259"/>
      <c r="AE352" s="255">
        <f t="shared" si="289"/>
        <v>0</v>
      </c>
      <c r="AF352" s="199" t="s">
        <v>687</v>
      </c>
    </row>
    <row r="353" spans="2:32" s="144" customFormat="1" ht="15" customHeight="1" outlineLevel="2">
      <c r="B353" s="254"/>
      <c r="C353" s="252" t="s">
        <v>723</v>
      </c>
      <c r="D353" s="218"/>
      <c r="E353" s="218"/>
      <c r="F353" s="218"/>
      <c r="G353" s="218"/>
      <c r="H353" s="261">
        <f>SUM(D353:G353)</f>
        <v>0</v>
      </c>
      <c r="I353" s="218"/>
      <c r="J353" s="218"/>
      <c r="K353" s="218"/>
      <c r="L353" s="218"/>
      <c r="M353" s="218"/>
      <c r="N353" s="218"/>
      <c r="O353" s="261">
        <f>SUM(I353:N353)</f>
        <v>0</v>
      </c>
      <c r="P353" s="218"/>
      <c r="Q353" s="218"/>
      <c r="R353" s="218"/>
      <c r="S353" s="218"/>
      <c r="T353" s="218"/>
      <c r="U353" s="218"/>
      <c r="V353" s="261">
        <f>SUM(P353:U353)</f>
        <v>0</v>
      </c>
      <c r="W353" s="261">
        <f>V353+O353</f>
        <v>0</v>
      </c>
      <c r="X353" s="199">
        <f>IF(H353=0,0,W353/H353-1)</f>
        <v>0</v>
      </c>
      <c r="Y353" s="218"/>
      <c r="Z353" s="218"/>
      <c r="AA353" s="255">
        <f t="shared" si="288"/>
        <v>0</v>
      </c>
      <c r="AB353" s="199">
        <f>IF(W353=0,0,AA353/W353-1)</f>
        <v>0</v>
      </c>
      <c r="AC353" s="218"/>
      <c r="AD353" s="218"/>
      <c r="AE353" s="255">
        <f t="shared" si="289"/>
        <v>0</v>
      </c>
      <c r="AF353" s="199">
        <f>IF(AA353=0,0,AE353/AA353-1)</f>
        <v>0</v>
      </c>
    </row>
    <row r="354" spans="2:32" s="257" customFormat="1" ht="15" customHeight="1" outlineLevel="2">
      <c r="B354" s="133"/>
      <c r="C354" s="251" t="s">
        <v>847</v>
      </c>
      <c r="D354" s="258"/>
      <c r="E354" s="258"/>
      <c r="F354" s="258"/>
      <c r="G354" s="258"/>
      <c r="H354" s="261" t="s">
        <v>687</v>
      </c>
      <c r="I354" s="258"/>
      <c r="J354" s="258"/>
      <c r="K354" s="258"/>
      <c r="L354" s="258"/>
      <c r="M354" s="258"/>
      <c r="N354" s="258"/>
      <c r="O354" s="261" t="s">
        <v>687</v>
      </c>
      <c r="P354" s="258"/>
      <c r="Q354" s="258"/>
      <c r="R354" s="258"/>
      <c r="S354" s="258"/>
      <c r="T354" s="258"/>
      <c r="U354" s="258"/>
      <c r="V354" s="261" t="s">
        <v>687</v>
      </c>
      <c r="W354" s="261" t="s">
        <v>687</v>
      </c>
      <c r="X354" s="199" t="s">
        <v>687</v>
      </c>
      <c r="Y354" s="259"/>
      <c r="Z354" s="259"/>
      <c r="AA354" s="255">
        <f t="shared" si="288"/>
        <v>0</v>
      </c>
      <c r="AB354" s="199" t="s">
        <v>687</v>
      </c>
      <c r="AC354" s="259"/>
      <c r="AD354" s="259"/>
      <c r="AE354" s="255">
        <f t="shared" si="289"/>
        <v>0</v>
      </c>
      <c r="AF354" s="199" t="s">
        <v>687</v>
      </c>
    </row>
    <row r="355" spans="2:32" s="257" customFormat="1" ht="15" customHeight="1" outlineLevel="2">
      <c r="B355" s="133"/>
      <c r="C355" s="251" t="s">
        <v>724</v>
      </c>
      <c r="D355" s="258"/>
      <c r="E355" s="258"/>
      <c r="F355" s="258"/>
      <c r="G355" s="258"/>
      <c r="H355" s="261" t="s">
        <v>687</v>
      </c>
      <c r="I355" s="258"/>
      <c r="J355" s="258"/>
      <c r="K355" s="258"/>
      <c r="L355" s="258"/>
      <c r="M355" s="258"/>
      <c r="N355" s="258"/>
      <c r="O355" s="261" t="s">
        <v>687</v>
      </c>
      <c r="P355" s="258"/>
      <c r="Q355" s="258"/>
      <c r="R355" s="258"/>
      <c r="S355" s="258"/>
      <c r="T355" s="258"/>
      <c r="U355" s="258"/>
      <c r="V355" s="261" t="s">
        <v>687</v>
      </c>
      <c r="W355" s="261" t="s">
        <v>687</v>
      </c>
      <c r="X355" s="199" t="s">
        <v>687</v>
      </c>
      <c r="Y355" s="259"/>
      <c r="Z355" s="259"/>
      <c r="AA355" s="255">
        <f t="shared" si="288"/>
        <v>0</v>
      </c>
      <c r="AB355" s="199" t="s">
        <v>687</v>
      </c>
      <c r="AC355" s="259"/>
      <c r="AD355" s="259"/>
      <c r="AE355" s="255">
        <f t="shared" si="289"/>
        <v>0</v>
      </c>
      <c r="AF355" s="199" t="s">
        <v>687</v>
      </c>
    </row>
    <row r="356" spans="2:32" s="144" customFormat="1" ht="15" customHeight="1" outlineLevel="2">
      <c r="B356" s="254"/>
      <c r="C356" s="252" t="s">
        <v>723</v>
      </c>
      <c r="D356" s="218"/>
      <c r="E356" s="218"/>
      <c r="F356" s="218"/>
      <c r="G356" s="218"/>
      <c r="H356" s="261">
        <f t="shared" ref="H356:H361" si="290">SUM(D356:G356)</f>
        <v>0</v>
      </c>
      <c r="I356" s="218"/>
      <c r="J356" s="218"/>
      <c r="K356" s="218"/>
      <c r="L356" s="218"/>
      <c r="M356" s="218"/>
      <c r="N356" s="218"/>
      <c r="O356" s="261">
        <f t="shared" ref="O356:O361" si="291">SUM(I356:N356)</f>
        <v>0</v>
      </c>
      <c r="P356" s="218"/>
      <c r="Q356" s="218"/>
      <c r="R356" s="218"/>
      <c r="S356" s="218"/>
      <c r="T356" s="218"/>
      <c r="U356" s="218"/>
      <c r="V356" s="261">
        <f t="shared" ref="V356:V361" si="292">SUM(P356:U356)</f>
        <v>0</v>
      </c>
      <c r="W356" s="261">
        <f t="shared" ref="W356:W361" si="293">V356+O356</f>
        <v>0</v>
      </c>
      <c r="X356" s="199">
        <f t="shared" ref="X356:X361" si="294">IF(H356=0,0,W356/H356-1)</f>
        <v>0</v>
      </c>
      <c r="Y356" s="218"/>
      <c r="Z356" s="218"/>
      <c r="AA356" s="255">
        <f t="shared" si="288"/>
        <v>0</v>
      </c>
      <c r="AB356" s="199">
        <f t="shared" ref="AB356:AB361" si="295">IF(W356=0,0,AA356/W356-1)</f>
        <v>0</v>
      </c>
      <c r="AC356" s="218"/>
      <c r="AD356" s="218"/>
      <c r="AE356" s="255">
        <f t="shared" si="289"/>
        <v>0</v>
      </c>
      <c r="AF356" s="199">
        <f t="shared" ref="AF356:AF361" si="296">IF(AA356=0,0,AE356/AA356-1)</f>
        <v>0</v>
      </c>
    </row>
    <row r="357" spans="2:32" s="257" customFormat="1" ht="15" customHeight="1" outlineLevel="2">
      <c r="B357" s="260" t="s">
        <v>729</v>
      </c>
      <c r="C357" s="251"/>
      <c r="D357" s="258"/>
      <c r="E357" s="258"/>
      <c r="F357" s="258"/>
      <c r="G357" s="258"/>
      <c r="H357" s="261">
        <f t="shared" si="290"/>
        <v>0</v>
      </c>
      <c r="I357" s="258"/>
      <c r="J357" s="258"/>
      <c r="K357" s="258"/>
      <c r="L357" s="258"/>
      <c r="M357" s="258"/>
      <c r="N357" s="258"/>
      <c r="O357" s="261">
        <f t="shared" si="291"/>
        <v>0</v>
      </c>
      <c r="P357" s="258"/>
      <c r="Q357" s="258"/>
      <c r="R357" s="258"/>
      <c r="S357" s="258"/>
      <c r="T357" s="258"/>
      <c r="U357" s="258"/>
      <c r="V357" s="261">
        <f t="shared" si="292"/>
        <v>0</v>
      </c>
      <c r="W357" s="261">
        <f t="shared" si="293"/>
        <v>0</v>
      </c>
      <c r="X357" s="199">
        <f t="shared" si="294"/>
        <v>0</v>
      </c>
      <c r="Y357" s="259"/>
      <c r="Z357" s="259"/>
      <c r="AA357" s="255">
        <f t="shared" si="288"/>
        <v>0</v>
      </c>
      <c r="AB357" s="199">
        <f t="shared" si="295"/>
        <v>0</v>
      </c>
      <c r="AC357" s="259"/>
      <c r="AD357" s="259"/>
      <c r="AE357" s="255">
        <f t="shared" si="289"/>
        <v>0</v>
      </c>
      <c r="AF357" s="199">
        <f t="shared" si="296"/>
        <v>0</v>
      </c>
    </row>
    <row r="358" spans="2:32" s="257" customFormat="1" ht="15" customHeight="1" outlineLevel="2">
      <c r="B358" s="260" t="s">
        <v>848</v>
      </c>
      <c r="C358" s="251"/>
      <c r="D358" s="258"/>
      <c r="E358" s="258"/>
      <c r="F358" s="258"/>
      <c r="G358" s="258"/>
      <c r="H358" s="261">
        <f t="shared" si="290"/>
        <v>0</v>
      </c>
      <c r="I358" s="258"/>
      <c r="J358" s="258"/>
      <c r="K358" s="258"/>
      <c r="L358" s="258"/>
      <c r="M358" s="258"/>
      <c r="N358" s="258"/>
      <c r="O358" s="261">
        <f t="shared" si="291"/>
        <v>0</v>
      </c>
      <c r="P358" s="258"/>
      <c r="Q358" s="258"/>
      <c r="R358" s="258"/>
      <c r="S358" s="258"/>
      <c r="T358" s="258"/>
      <c r="U358" s="258"/>
      <c r="V358" s="261">
        <f t="shared" si="292"/>
        <v>0</v>
      </c>
      <c r="W358" s="261">
        <f t="shared" si="293"/>
        <v>0</v>
      </c>
      <c r="X358" s="199">
        <f t="shared" si="294"/>
        <v>0</v>
      </c>
      <c r="Y358" s="259"/>
      <c r="Z358" s="259"/>
      <c r="AA358" s="255">
        <f t="shared" si="288"/>
        <v>0</v>
      </c>
      <c r="AB358" s="199">
        <f t="shared" si="295"/>
        <v>0</v>
      </c>
      <c r="AC358" s="259"/>
      <c r="AD358" s="259"/>
      <c r="AE358" s="255">
        <f t="shared" si="289"/>
        <v>0</v>
      </c>
      <c r="AF358" s="199">
        <f t="shared" si="296"/>
        <v>0</v>
      </c>
    </row>
    <row r="359" spans="2:32" s="144" customFormat="1" ht="15" customHeight="1" outlineLevel="2">
      <c r="B359" s="256" t="s">
        <v>849</v>
      </c>
      <c r="C359" s="253"/>
      <c r="D359" s="218"/>
      <c r="E359" s="218"/>
      <c r="F359" s="218"/>
      <c r="G359" s="218"/>
      <c r="H359" s="261">
        <f t="shared" si="290"/>
        <v>0</v>
      </c>
      <c r="I359" s="218"/>
      <c r="J359" s="218"/>
      <c r="K359" s="218"/>
      <c r="L359" s="218"/>
      <c r="M359" s="218"/>
      <c r="N359" s="218"/>
      <c r="O359" s="261">
        <f t="shared" si="291"/>
        <v>0</v>
      </c>
      <c r="P359" s="218"/>
      <c r="Q359" s="218"/>
      <c r="R359" s="218"/>
      <c r="S359" s="218"/>
      <c r="T359" s="218"/>
      <c r="U359" s="218"/>
      <c r="V359" s="261">
        <f t="shared" si="292"/>
        <v>0</v>
      </c>
      <c r="W359" s="261">
        <f t="shared" si="293"/>
        <v>0</v>
      </c>
      <c r="X359" s="199">
        <f t="shared" si="294"/>
        <v>0</v>
      </c>
      <c r="Y359" s="218"/>
      <c r="Z359" s="218"/>
      <c r="AA359" s="255">
        <f t="shared" si="288"/>
        <v>0</v>
      </c>
      <c r="AB359" s="199">
        <f t="shared" si="295"/>
        <v>0</v>
      </c>
      <c r="AC359" s="218"/>
      <c r="AD359" s="218"/>
      <c r="AE359" s="255">
        <f t="shared" si="289"/>
        <v>0</v>
      </c>
      <c r="AF359" s="199">
        <f t="shared" si="296"/>
        <v>0</v>
      </c>
    </row>
    <row r="360" spans="2:32" s="144" customFormat="1" ht="15" customHeight="1" outlineLevel="2">
      <c r="B360" s="256" t="s">
        <v>850</v>
      </c>
      <c r="C360" s="145"/>
      <c r="D360" s="255">
        <f>D347-D359</f>
        <v>0</v>
      </c>
      <c r="E360" s="255">
        <f>E347-E359</f>
        <v>0</v>
      </c>
      <c r="F360" s="255">
        <f>F347-F359</f>
        <v>0</v>
      </c>
      <c r="G360" s="255">
        <f>G347-G359</f>
        <v>0</v>
      </c>
      <c r="H360" s="261">
        <f t="shared" si="290"/>
        <v>0</v>
      </c>
      <c r="I360" s="255">
        <f t="shared" ref="I360:N360" si="297">I347-I359</f>
        <v>0</v>
      </c>
      <c r="J360" s="255">
        <f t="shared" si="297"/>
        <v>0</v>
      </c>
      <c r="K360" s="255">
        <f t="shared" si="297"/>
        <v>0</v>
      </c>
      <c r="L360" s="255">
        <f t="shared" si="297"/>
        <v>0</v>
      </c>
      <c r="M360" s="255">
        <f t="shared" si="297"/>
        <v>0</v>
      </c>
      <c r="N360" s="255">
        <f t="shared" si="297"/>
        <v>0</v>
      </c>
      <c r="O360" s="261">
        <f t="shared" si="291"/>
        <v>0</v>
      </c>
      <c r="P360" s="255">
        <f t="shared" ref="P360:U360" si="298">P347-P359</f>
        <v>0</v>
      </c>
      <c r="Q360" s="255">
        <f t="shared" si="298"/>
        <v>0</v>
      </c>
      <c r="R360" s="255">
        <f t="shared" si="298"/>
        <v>0</v>
      </c>
      <c r="S360" s="255">
        <f t="shared" si="298"/>
        <v>0</v>
      </c>
      <c r="T360" s="255">
        <f t="shared" si="298"/>
        <v>0</v>
      </c>
      <c r="U360" s="255">
        <f t="shared" si="298"/>
        <v>0</v>
      </c>
      <c r="V360" s="261">
        <f t="shared" si="292"/>
        <v>0</v>
      </c>
      <c r="W360" s="261">
        <f t="shared" si="293"/>
        <v>0</v>
      </c>
      <c r="X360" s="199">
        <f t="shared" si="294"/>
        <v>0</v>
      </c>
      <c r="Y360" s="255">
        <f>Y347-Y359</f>
        <v>0</v>
      </c>
      <c r="Z360" s="255">
        <f>Z347-Z359</f>
        <v>0</v>
      </c>
      <c r="AA360" s="255">
        <f>AA347-AA359</f>
        <v>0</v>
      </c>
      <c r="AB360" s="199">
        <f t="shared" si="295"/>
        <v>0</v>
      </c>
      <c r="AC360" s="255">
        <f>AC347-AC359</f>
        <v>0</v>
      </c>
      <c r="AD360" s="255">
        <f>AD347-AD359</f>
        <v>0</v>
      </c>
      <c r="AE360" s="255">
        <f>AE347-AE359</f>
        <v>0</v>
      </c>
      <c r="AF360" s="199">
        <f t="shared" si="296"/>
        <v>0</v>
      </c>
    </row>
    <row r="361" spans="2:32" s="144" customFormat="1" ht="15" customHeight="1" outlineLevel="2">
      <c r="B361" s="256" t="s">
        <v>851</v>
      </c>
      <c r="C361" s="145"/>
      <c r="D361" s="255">
        <f>D364+D367+D370</f>
        <v>0</v>
      </c>
      <c r="E361" s="255">
        <f>E364+E367+E370</f>
        <v>0</v>
      </c>
      <c r="F361" s="255">
        <f>F364+F367+F370</f>
        <v>0</v>
      </c>
      <c r="G361" s="255">
        <f>G364+G367+G370</f>
        <v>0</v>
      </c>
      <c r="H361" s="261">
        <f t="shared" si="290"/>
        <v>0</v>
      </c>
      <c r="I361" s="255">
        <f t="shared" ref="I361:N361" si="299">I364+I367+I370</f>
        <v>0</v>
      </c>
      <c r="J361" s="255">
        <f t="shared" si="299"/>
        <v>0</v>
      </c>
      <c r="K361" s="255">
        <f t="shared" si="299"/>
        <v>0</v>
      </c>
      <c r="L361" s="255">
        <f t="shared" si="299"/>
        <v>0</v>
      </c>
      <c r="M361" s="255">
        <f t="shared" si="299"/>
        <v>0</v>
      </c>
      <c r="N361" s="255">
        <f t="shared" si="299"/>
        <v>0</v>
      </c>
      <c r="O361" s="261">
        <f t="shared" si="291"/>
        <v>0</v>
      </c>
      <c r="P361" s="255">
        <f t="shared" ref="P361:U361" si="300">P364+P367+P370</f>
        <v>0</v>
      </c>
      <c r="Q361" s="255">
        <f t="shared" si="300"/>
        <v>0</v>
      </c>
      <c r="R361" s="255">
        <f t="shared" si="300"/>
        <v>0</v>
      </c>
      <c r="S361" s="255">
        <f t="shared" si="300"/>
        <v>0</v>
      </c>
      <c r="T361" s="255">
        <f t="shared" si="300"/>
        <v>0</v>
      </c>
      <c r="U361" s="255">
        <f t="shared" si="300"/>
        <v>0</v>
      </c>
      <c r="V361" s="261">
        <f t="shared" si="292"/>
        <v>0</v>
      </c>
      <c r="W361" s="261">
        <f t="shared" si="293"/>
        <v>0</v>
      </c>
      <c r="X361" s="199">
        <f t="shared" si="294"/>
        <v>0</v>
      </c>
      <c r="Y361" s="255">
        <f>Y364+Y367+Y370</f>
        <v>0</v>
      </c>
      <c r="Z361" s="255">
        <f>Z364+Z367+Z370</f>
        <v>0</v>
      </c>
      <c r="AA361" s="255">
        <f>AA364+AA367+AA370</f>
        <v>0</v>
      </c>
      <c r="AB361" s="199">
        <f t="shared" si="295"/>
        <v>0</v>
      </c>
      <c r="AC361" s="255">
        <f>AC364+AC367+AC370</f>
        <v>0</v>
      </c>
      <c r="AD361" s="255">
        <f>AD364+AD367+AD370</f>
        <v>0</v>
      </c>
      <c r="AE361" s="255">
        <f>AE364+AE367+AE370</f>
        <v>0</v>
      </c>
      <c r="AF361" s="199">
        <f t="shared" si="296"/>
        <v>0</v>
      </c>
    </row>
    <row r="362" spans="2:32" s="257" customFormat="1" ht="15" customHeight="1" outlineLevel="2">
      <c r="B362" s="133"/>
      <c r="C362" s="251" t="s">
        <v>852</v>
      </c>
      <c r="D362" s="258"/>
      <c r="E362" s="258"/>
      <c r="F362" s="258"/>
      <c r="G362" s="258"/>
      <c r="H362" s="261" t="s">
        <v>687</v>
      </c>
      <c r="I362" s="258"/>
      <c r="J362" s="258"/>
      <c r="K362" s="258"/>
      <c r="L362" s="258"/>
      <c r="M362" s="258"/>
      <c r="N362" s="258"/>
      <c r="O362" s="261" t="s">
        <v>687</v>
      </c>
      <c r="P362" s="258"/>
      <c r="Q362" s="258"/>
      <c r="R362" s="258"/>
      <c r="S362" s="258"/>
      <c r="T362" s="258"/>
      <c r="U362" s="258"/>
      <c r="V362" s="261" t="s">
        <v>687</v>
      </c>
      <c r="W362" s="261" t="s">
        <v>687</v>
      </c>
      <c r="X362" s="199" t="s">
        <v>687</v>
      </c>
      <c r="Y362" s="259"/>
      <c r="Z362" s="259"/>
      <c r="AA362" s="255">
        <f t="shared" ref="AA362:AA370" si="301">Y362+Z362</f>
        <v>0</v>
      </c>
      <c r="AB362" s="199" t="s">
        <v>687</v>
      </c>
      <c r="AC362" s="259"/>
      <c r="AD362" s="259"/>
      <c r="AE362" s="255">
        <f t="shared" ref="AE362:AE370" si="302">AC362+AD362</f>
        <v>0</v>
      </c>
      <c r="AF362" s="199" t="s">
        <v>687</v>
      </c>
    </row>
    <row r="363" spans="2:32" s="257" customFormat="1" ht="15" customHeight="1" outlineLevel="2">
      <c r="B363" s="133"/>
      <c r="C363" s="251" t="s">
        <v>724</v>
      </c>
      <c r="D363" s="258"/>
      <c r="E363" s="258"/>
      <c r="F363" s="258"/>
      <c r="G363" s="258"/>
      <c r="H363" s="261" t="s">
        <v>687</v>
      </c>
      <c r="I363" s="258"/>
      <c r="J363" s="258"/>
      <c r="K363" s="258"/>
      <c r="L363" s="258"/>
      <c r="M363" s="258"/>
      <c r="N363" s="258"/>
      <c r="O363" s="261" t="s">
        <v>687</v>
      </c>
      <c r="P363" s="258"/>
      <c r="Q363" s="258"/>
      <c r="R363" s="258"/>
      <c r="S363" s="258"/>
      <c r="T363" s="258"/>
      <c r="U363" s="258"/>
      <c r="V363" s="261" t="s">
        <v>687</v>
      </c>
      <c r="W363" s="261" t="s">
        <v>687</v>
      </c>
      <c r="X363" s="199" t="s">
        <v>687</v>
      </c>
      <c r="Y363" s="259"/>
      <c r="Z363" s="259"/>
      <c r="AA363" s="255">
        <f t="shared" si="301"/>
        <v>0</v>
      </c>
      <c r="AB363" s="199" t="s">
        <v>687</v>
      </c>
      <c r="AC363" s="259"/>
      <c r="AD363" s="259"/>
      <c r="AE363" s="255">
        <f t="shared" si="302"/>
        <v>0</v>
      </c>
      <c r="AF363" s="199" t="s">
        <v>687</v>
      </c>
    </row>
    <row r="364" spans="2:32" s="144" customFormat="1" ht="15" customHeight="1" outlineLevel="2">
      <c r="B364" s="254"/>
      <c r="C364" s="252" t="s">
        <v>728</v>
      </c>
      <c r="D364" s="218"/>
      <c r="E364" s="218"/>
      <c r="F364" s="218"/>
      <c r="G364" s="218"/>
      <c r="H364" s="261">
        <f>SUM(D364:G364)</f>
        <v>0</v>
      </c>
      <c r="I364" s="218"/>
      <c r="J364" s="218"/>
      <c r="K364" s="218"/>
      <c r="L364" s="218"/>
      <c r="M364" s="218"/>
      <c r="N364" s="218"/>
      <c r="O364" s="261">
        <f>SUM(I364:N364)</f>
        <v>0</v>
      </c>
      <c r="P364" s="218"/>
      <c r="Q364" s="218"/>
      <c r="R364" s="218"/>
      <c r="S364" s="218"/>
      <c r="T364" s="218"/>
      <c r="U364" s="218"/>
      <c r="V364" s="261">
        <f>SUM(P364:U364)</f>
        <v>0</v>
      </c>
      <c r="W364" s="261">
        <f>V364+O364</f>
        <v>0</v>
      </c>
      <c r="X364" s="199">
        <f>IF(H364=0,0,W364/H364-1)</f>
        <v>0</v>
      </c>
      <c r="Y364" s="218"/>
      <c r="Z364" s="218"/>
      <c r="AA364" s="255">
        <f t="shared" si="301"/>
        <v>0</v>
      </c>
      <c r="AB364" s="199">
        <f>IF(W364=0,0,AA364/W364-1)</f>
        <v>0</v>
      </c>
      <c r="AC364" s="218"/>
      <c r="AD364" s="218"/>
      <c r="AE364" s="255">
        <f t="shared" si="302"/>
        <v>0</v>
      </c>
      <c r="AF364" s="199">
        <f>IF(AA364=0,0,AE364/AA364-1)</f>
        <v>0</v>
      </c>
    </row>
    <row r="365" spans="2:32" s="257" customFormat="1" ht="15" customHeight="1" outlineLevel="2">
      <c r="B365" s="133"/>
      <c r="C365" s="251" t="s">
        <v>852</v>
      </c>
      <c r="D365" s="258"/>
      <c r="E365" s="258"/>
      <c r="F365" s="258"/>
      <c r="G365" s="258"/>
      <c r="H365" s="261" t="s">
        <v>687</v>
      </c>
      <c r="I365" s="258"/>
      <c r="J365" s="258"/>
      <c r="K365" s="258"/>
      <c r="L365" s="258"/>
      <c r="M365" s="258"/>
      <c r="N365" s="258"/>
      <c r="O365" s="261" t="s">
        <v>687</v>
      </c>
      <c r="P365" s="258"/>
      <c r="Q365" s="258"/>
      <c r="R365" s="258"/>
      <c r="S365" s="258"/>
      <c r="T365" s="258"/>
      <c r="U365" s="258"/>
      <c r="V365" s="261" t="s">
        <v>687</v>
      </c>
      <c r="W365" s="261" t="s">
        <v>687</v>
      </c>
      <c r="X365" s="199" t="s">
        <v>687</v>
      </c>
      <c r="Y365" s="259"/>
      <c r="Z365" s="259"/>
      <c r="AA365" s="255">
        <f t="shared" si="301"/>
        <v>0</v>
      </c>
      <c r="AB365" s="199" t="s">
        <v>687</v>
      </c>
      <c r="AC365" s="259"/>
      <c r="AD365" s="259"/>
      <c r="AE365" s="255">
        <f t="shared" si="302"/>
        <v>0</v>
      </c>
      <c r="AF365" s="199" t="s">
        <v>687</v>
      </c>
    </row>
    <row r="366" spans="2:32" s="257" customFormat="1" ht="15" customHeight="1" outlineLevel="2">
      <c r="B366" s="133"/>
      <c r="C366" s="251" t="s">
        <v>724</v>
      </c>
      <c r="D366" s="258"/>
      <c r="E366" s="258"/>
      <c r="F366" s="258"/>
      <c r="G366" s="258"/>
      <c r="H366" s="261" t="s">
        <v>687</v>
      </c>
      <c r="I366" s="258"/>
      <c r="J366" s="258"/>
      <c r="K366" s="258"/>
      <c r="L366" s="258"/>
      <c r="M366" s="258"/>
      <c r="N366" s="258"/>
      <c r="O366" s="261" t="s">
        <v>687</v>
      </c>
      <c r="P366" s="258"/>
      <c r="Q366" s="258"/>
      <c r="R366" s="258"/>
      <c r="S366" s="258"/>
      <c r="T366" s="258"/>
      <c r="U366" s="258"/>
      <c r="V366" s="261" t="s">
        <v>687</v>
      </c>
      <c r="W366" s="261" t="s">
        <v>687</v>
      </c>
      <c r="X366" s="199" t="s">
        <v>687</v>
      </c>
      <c r="Y366" s="259"/>
      <c r="Z366" s="259"/>
      <c r="AA366" s="255">
        <f t="shared" si="301"/>
        <v>0</v>
      </c>
      <c r="AB366" s="199" t="s">
        <v>687</v>
      </c>
      <c r="AC366" s="259"/>
      <c r="AD366" s="259"/>
      <c r="AE366" s="255">
        <f t="shared" si="302"/>
        <v>0</v>
      </c>
      <c r="AF366" s="199" t="s">
        <v>687</v>
      </c>
    </row>
    <row r="367" spans="2:32" s="144" customFormat="1" ht="15" customHeight="1" outlineLevel="2">
      <c r="B367" s="254"/>
      <c r="C367" s="252" t="s">
        <v>728</v>
      </c>
      <c r="D367" s="218"/>
      <c r="E367" s="218"/>
      <c r="F367" s="218"/>
      <c r="G367" s="218"/>
      <c r="H367" s="261">
        <f>SUM(D367:G367)</f>
        <v>0</v>
      </c>
      <c r="I367" s="218"/>
      <c r="J367" s="218"/>
      <c r="K367" s="218"/>
      <c r="L367" s="218"/>
      <c r="M367" s="218"/>
      <c r="N367" s="218"/>
      <c r="O367" s="261">
        <f>SUM(I367:N367)</f>
        <v>0</v>
      </c>
      <c r="P367" s="218"/>
      <c r="Q367" s="218"/>
      <c r="R367" s="218"/>
      <c r="S367" s="218"/>
      <c r="T367" s="218"/>
      <c r="U367" s="218"/>
      <c r="V367" s="261">
        <f>SUM(P367:U367)</f>
        <v>0</v>
      </c>
      <c r="W367" s="261">
        <f>V367+O367</f>
        <v>0</v>
      </c>
      <c r="X367" s="199">
        <f>IF(H367=0,0,W367/H367-1)</f>
        <v>0</v>
      </c>
      <c r="Y367" s="218"/>
      <c r="Z367" s="218"/>
      <c r="AA367" s="255">
        <f t="shared" si="301"/>
        <v>0</v>
      </c>
      <c r="AB367" s="199">
        <f>IF(W367=0,0,AA367/W367-1)</f>
        <v>0</v>
      </c>
      <c r="AC367" s="218"/>
      <c r="AD367" s="218"/>
      <c r="AE367" s="255">
        <f t="shared" si="302"/>
        <v>0</v>
      </c>
      <c r="AF367" s="199">
        <f>IF(AA367=0,0,AE367/AA367-1)</f>
        <v>0</v>
      </c>
    </row>
    <row r="368" spans="2:32" s="257" customFormat="1" ht="15" customHeight="1" outlineLevel="2">
      <c r="B368" s="133"/>
      <c r="C368" s="251" t="s">
        <v>852</v>
      </c>
      <c r="D368" s="258"/>
      <c r="E368" s="258"/>
      <c r="F368" s="258"/>
      <c r="G368" s="258"/>
      <c r="H368" s="261" t="s">
        <v>687</v>
      </c>
      <c r="I368" s="258"/>
      <c r="J368" s="258"/>
      <c r="K368" s="258"/>
      <c r="L368" s="258"/>
      <c r="M368" s="258"/>
      <c r="N368" s="258"/>
      <c r="O368" s="261" t="s">
        <v>687</v>
      </c>
      <c r="P368" s="258"/>
      <c r="Q368" s="258"/>
      <c r="R368" s="258"/>
      <c r="S368" s="258"/>
      <c r="T368" s="258"/>
      <c r="U368" s="258"/>
      <c r="V368" s="261" t="s">
        <v>687</v>
      </c>
      <c r="W368" s="261" t="s">
        <v>687</v>
      </c>
      <c r="X368" s="199" t="s">
        <v>687</v>
      </c>
      <c r="Y368" s="259"/>
      <c r="Z368" s="259"/>
      <c r="AA368" s="255">
        <f t="shared" si="301"/>
        <v>0</v>
      </c>
      <c r="AB368" s="199" t="s">
        <v>687</v>
      </c>
      <c r="AC368" s="259"/>
      <c r="AD368" s="259"/>
      <c r="AE368" s="255">
        <f t="shared" si="302"/>
        <v>0</v>
      </c>
      <c r="AF368" s="199" t="s">
        <v>687</v>
      </c>
    </row>
    <row r="369" spans="2:32" s="257" customFormat="1" ht="15" customHeight="1" outlineLevel="2">
      <c r="B369" s="133"/>
      <c r="C369" s="251" t="s">
        <v>724</v>
      </c>
      <c r="D369" s="258"/>
      <c r="E369" s="258"/>
      <c r="F369" s="258"/>
      <c r="G369" s="258"/>
      <c r="H369" s="261" t="s">
        <v>687</v>
      </c>
      <c r="I369" s="258"/>
      <c r="J369" s="258"/>
      <c r="K369" s="258"/>
      <c r="L369" s="258"/>
      <c r="M369" s="258"/>
      <c r="N369" s="258"/>
      <c r="O369" s="261" t="s">
        <v>687</v>
      </c>
      <c r="P369" s="258"/>
      <c r="Q369" s="258"/>
      <c r="R369" s="258"/>
      <c r="S369" s="258"/>
      <c r="T369" s="258"/>
      <c r="U369" s="258"/>
      <c r="V369" s="261" t="s">
        <v>687</v>
      </c>
      <c r="W369" s="261" t="s">
        <v>687</v>
      </c>
      <c r="X369" s="199" t="s">
        <v>687</v>
      </c>
      <c r="Y369" s="259"/>
      <c r="Z369" s="259"/>
      <c r="AA369" s="255">
        <f t="shared" si="301"/>
        <v>0</v>
      </c>
      <c r="AB369" s="199" t="s">
        <v>687</v>
      </c>
      <c r="AC369" s="259"/>
      <c r="AD369" s="259"/>
      <c r="AE369" s="255">
        <f t="shared" si="302"/>
        <v>0</v>
      </c>
      <c r="AF369" s="199" t="s">
        <v>687</v>
      </c>
    </row>
    <row r="370" spans="2:32" s="144" customFormat="1" ht="15" customHeight="1" outlineLevel="2">
      <c r="B370" s="254"/>
      <c r="C370" s="252" t="s">
        <v>728</v>
      </c>
      <c r="D370" s="218"/>
      <c r="E370" s="218"/>
      <c r="F370" s="218"/>
      <c r="G370" s="218"/>
      <c r="H370" s="261">
        <f>SUM(D370:G370)</f>
        <v>0</v>
      </c>
      <c r="I370" s="218"/>
      <c r="J370" s="218"/>
      <c r="K370" s="218"/>
      <c r="L370" s="218"/>
      <c r="M370" s="218"/>
      <c r="N370" s="218"/>
      <c r="O370" s="261">
        <f>SUM(I370:N370)</f>
        <v>0</v>
      </c>
      <c r="P370" s="218"/>
      <c r="Q370" s="218"/>
      <c r="R370" s="218"/>
      <c r="S370" s="218"/>
      <c r="T370" s="218"/>
      <c r="U370" s="218"/>
      <c r="V370" s="261">
        <f>SUM(P370:U370)</f>
        <v>0</v>
      </c>
      <c r="W370" s="261">
        <f>V370+O370</f>
        <v>0</v>
      </c>
      <c r="X370" s="199">
        <f>IF(H370=0,0,W370/H370-1)</f>
        <v>0</v>
      </c>
      <c r="Y370" s="218"/>
      <c r="Z370" s="218"/>
      <c r="AA370" s="255">
        <f t="shared" si="301"/>
        <v>0</v>
      </c>
      <c r="AB370" s="199">
        <f>IF(W370=0,0,AA370/W370-1)</f>
        <v>0</v>
      </c>
      <c r="AC370" s="218"/>
      <c r="AD370" s="218"/>
      <c r="AE370" s="255">
        <f t="shared" si="302"/>
        <v>0</v>
      </c>
      <c r="AF370" s="199">
        <f>IF(AA370=0,0,AE370/AA370-1)</f>
        <v>0</v>
      </c>
    </row>
    <row r="371" spans="2:32" s="144" customFormat="1" ht="15" customHeight="1" outlineLevel="2">
      <c r="B371" s="256" t="s">
        <v>727</v>
      </c>
      <c r="C371" s="145"/>
      <c r="D371" s="255">
        <f>D360-D361</f>
        <v>0</v>
      </c>
      <c r="E371" s="255">
        <f>E360-E361</f>
        <v>0</v>
      </c>
      <c r="F371" s="255">
        <f>F360-F361</f>
        <v>0</v>
      </c>
      <c r="G371" s="255">
        <f>G360-G361</f>
        <v>0</v>
      </c>
      <c r="H371" s="261">
        <f>SUM(D371:G371)</f>
        <v>0</v>
      </c>
      <c r="I371" s="255">
        <f t="shared" ref="I371:N371" si="303">I360-I361</f>
        <v>0</v>
      </c>
      <c r="J371" s="255">
        <f t="shared" si="303"/>
        <v>0</v>
      </c>
      <c r="K371" s="255">
        <f t="shared" si="303"/>
        <v>0</v>
      </c>
      <c r="L371" s="255">
        <f t="shared" si="303"/>
        <v>0</v>
      </c>
      <c r="M371" s="255">
        <f t="shared" si="303"/>
        <v>0</v>
      </c>
      <c r="N371" s="255">
        <f t="shared" si="303"/>
        <v>0</v>
      </c>
      <c r="O371" s="261">
        <f>SUM(I371:N371)</f>
        <v>0</v>
      </c>
      <c r="P371" s="255">
        <f t="shared" ref="P371:U371" si="304">P360-P361</f>
        <v>0</v>
      </c>
      <c r="Q371" s="255">
        <f t="shared" si="304"/>
        <v>0</v>
      </c>
      <c r="R371" s="255">
        <f t="shared" si="304"/>
        <v>0</v>
      </c>
      <c r="S371" s="255">
        <f t="shared" si="304"/>
        <v>0</v>
      </c>
      <c r="T371" s="255">
        <f t="shared" si="304"/>
        <v>0</v>
      </c>
      <c r="U371" s="255">
        <f t="shared" si="304"/>
        <v>0</v>
      </c>
      <c r="V371" s="261">
        <f>SUM(P371:U371)</f>
        <v>0</v>
      </c>
      <c r="W371" s="261">
        <f>V371+O371</f>
        <v>0</v>
      </c>
      <c r="X371" s="199">
        <f>IF(H371=0,0,W371/H371-1)</f>
        <v>0</v>
      </c>
      <c r="Y371" s="255">
        <f>Y360-Y361</f>
        <v>0</v>
      </c>
      <c r="Z371" s="255">
        <f>Z360-Z361</f>
        <v>0</v>
      </c>
      <c r="AA371" s="255">
        <f>AA360-AA361</f>
        <v>0</v>
      </c>
      <c r="AB371" s="199">
        <f>IF(W371=0,0,AA371/W371-1)</f>
        <v>0</v>
      </c>
      <c r="AC371" s="255">
        <f>AC360-AC361</f>
        <v>0</v>
      </c>
      <c r="AD371" s="255">
        <f>AD360-AD361</f>
        <v>0</v>
      </c>
      <c r="AE371" s="255">
        <f>AE360-AE361</f>
        <v>0</v>
      </c>
      <c r="AF371" s="199">
        <f>IF(AA371=0,0,AE371/AA371-1)</f>
        <v>0</v>
      </c>
    </row>
    <row r="372" spans="2:32" s="151" customFormat="1" ht="15" customHeight="1" outlineLevel="1">
      <c r="B372" s="156"/>
      <c r="C372" s="138"/>
      <c r="D372" s="150"/>
      <c r="E372" s="150"/>
      <c r="F372" s="150"/>
      <c r="G372" s="150"/>
      <c r="H372" s="150"/>
      <c r="I372" s="150"/>
      <c r="J372" s="150"/>
      <c r="K372" s="150"/>
      <c r="L372" s="150"/>
      <c r="M372" s="150"/>
      <c r="N372" s="150"/>
      <c r="O372" s="157"/>
      <c r="P372" s="158"/>
      <c r="Q372" s="158"/>
      <c r="R372" s="158"/>
      <c r="S372" s="158"/>
      <c r="T372" s="158"/>
      <c r="U372" s="158"/>
      <c r="V372" s="157"/>
      <c r="W372" s="150"/>
      <c r="X372" s="159"/>
      <c r="Y372" s="158"/>
      <c r="Z372" s="158"/>
      <c r="AA372" s="158"/>
      <c r="AB372" s="159"/>
      <c r="AC372" s="159"/>
      <c r="AD372" s="159"/>
      <c r="AE372" s="158"/>
      <c r="AF372" s="159"/>
    </row>
    <row r="373" spans="2:32" s="136" customFormat="1" ht="15" customHeight="1" outlineLevel="1">
      <c r="B373" s="152" t="s">
        <v>611</v>
      </c>
      <c r="C373" s="152"/>
      <c r="D373" s="160">
        <f>D357+D358-D347</f>
        <v>0</v>
      </c>
      <c r="E373" s="160">
        <f t="shared" ref="E373:W373" si="305">E357+E358-E347</f>
        <v>0</v>
      </c>
      <c r="F373" s="160">
        <f t="shared" si="305"/>
        <v>0</v>
      </c>
      <c r="G373" s="160">
        <f t="shared" si="305"/>
        <v>0</v>
      </c>
      <c r="H373" s="160">
        <f t="shared" si="305"/>
        <v>0</v>
      </c>
      <c r="I373" s="160">
        <f t="shared" si="305"/>
        <v>0</v>
      </c>
      <c r="J373" s="160">
        <f t="shared" si="305"/>
        <v>0</v>
      </c>
      <c r="K373" s="160">
        <f t="shared" si="305"/>
        <v>0</v>
      </c>
      <c r="L373" s="160">
        <f t="shared" si="305"/>
        <v>0</v>
      </c>
      <c r="M373" s="160">
        <f t="shared" si="305"/>
        <v>0</v>
      </c>
      <c r="N373" s="160">
        <f t="shared" si="305"/>
        <v>0</v>
      </c>
      <c r="O373" s="160">
        <f t="shared" si="305"/>
        <v>0</v>
      </c>
      <c r="P373" s="160">
        <f t="shared" si="305"/>
        <v>0</v>
      </c>
      <c r="Q373" s="160">
        <f t="shared" si="305"/>
        <v>0</v>
      </c>
      <c r="R373" s="160">
        <f t="shared" si="305"/>
        <v>0</v>
      </c>
      <c r="S373" s="160">
        <f t="shared" si="305"/>
        <v>0</v>
      </c>
      <c r="T373" s="160">
        <f t="shared" si="305"/>
        <v>0</v>
      </c>
      <c r="U373" s="160">
        <f t="shared" si="305"/>
        <v>0</v>
      </c>
      <c r="V373" s="160">
        <f t="shared" si="305"/>
        <v>0</v>
      </c>
      <c r="W373" s="160">
        <f t="shared" si="305"/>
        <v>0</v>
      </c>
      <c r="X373" s="151"/>
      <c r="Y373" s="160">
        <f>Y357+Y358-Y347</f>
        <v>0</v>
      </c>
      <c r="Z373" s="160">
        <f>Z357+Z358-Z347</f>
        <v>0</v>
      </c>
      <c r="AA373" s="160">
        <f>AA357+AA358-AA347</f>
        <v>0</v>
      </c>
      <c r="AB373" s="151"/>
      <c r="AC373" s="160">
        <f>AC357+AC358-AC347</f>
        <v>0</v>
      </c>
      <c r="AD373" s="160">
        <f>AD357+AD358-AD347</f>
        <v>0</v>
      </c>
      <c r="AE373" s="160">
        <f>AE357+AE358-AE347</f>
        <v>0</v>
      </c>
      <c r="AF373" s="151"/>
    </row>
    <row r="374" spans="2:32" s="59" customFormat="1" ht="15" customHeight="1" outlineLevel="1">
      <c r="B374" s="152" t="s">
        <v>611</v>
      </c>
      <c r="C374" s="152"/>
      <c r="D374" s="160">
        <f t="shared" ref="D374:W374" si="306">D326-D360</f>
        <v>0</v>
      </c>
      <c r="E374" s="160">
        <f t="shared" si="306"/>
        <v>0</v>
      </c>
      <c r="F374" s="160">
        <f t="shared" si="306"/>
        <v>0</v>
      </c>
      <c r="G374" s="160">
        <f t="shared" si="306"/>
        <v>0</v>
      </c>
      <c r="H374" s="160">
        <f t="shared" si="306"/>
        <v>0</v>
      </c>
      <c r="I374" s="160">
        <f t="shared" si="306"/>
        <v>0</v>
      </c>
      <c r="J374" s="160">
        <f t="shared" si="306"/>
        <v>0</v>
      </c>
      <c r="K374" s="160">
        <f t="shared" si="306"/>
        <v>0</v>
      </c>
      <c r="L374" s="160">
        <f t="shared" si="306"/>
        <v>0</v>
      </c>
      <c r="M374" s="160">
        <f t="shared" si="306"/>
        <v>0</v>
      </c>
      <c r="N374" s="160">
        <f t="shared" si="306"/>
        <v>0</v>
      </c>
      <c r="O374" s="160">
        <f t="shared" si="306"/>
        <v>0</v>
      </c>
      <c r="P374" s="160">
        <f t="shared" si="306"/>
        <v>0</v>
      </c>
      <c r="Q374" s="160">
        <f t="shared" si="306"/>
        <v>0</v>
      </c>
      <c r="R374" s="160">
        <f t="shared" si="306"/>
        <v>0</v>
      </c>
      <c r="S374" s="160">
        <f t="shared" si="306"/>
        <v>0</v>
      </c>
      <c r="T374" s="160">
        <f t="shared" si="306"/>
        <v>0</v>
      </c>
      <c r="U374" s="160">
        <f t="shared" si="306"/>
        <v>0</v>
      </c>
      <c r="V374" s="160">
        <f t="shared" si="306"/>
        <v>0</v>
      </c>
      <c r="W374" s="160">
        <f t="shared" si="306"/>
        <v>0</v>
      </c>
      <c r="X374" s="151"/>
      <c r="Y374" s="160">
        <f>Y326-Y360</f>
        <v>0</v>
      </c>
      <c r="Z374" s="160">
        <f>Z326-Z360</f>
        <v>0</v>
      </c>
      <c r="AA374" s="160">
        <f>AA326-AA360</f>
        <v>0</v>
      </c>
      <c r="AB374" s="151"/>
      <c r="AC374" s="160">
        <f>AC326-AC360</f>
        <v>0</v>
      </c>
      <c r="AD374" s="160">
        <f>AD326-AD360</f>
        <v>0</v>
      </c>
      <c r="AE374" s="160">
        <f>AE326-AE360</f>
        <v>0</v>
      </c>
      <c r="AF374" s="151"/>
    </row>
    <row r="375" spans="2:32" s="59" customFormat="1" ht="15" customHeight="1">
      <c r="B375" s="138"/>
      <c r="C375" s="138"/>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c r="AC375" s="136"/>
      <c r="AD375" s="136"/>
      <c r="AE375" s="136"/>
      <c r="AF375" s="136"/>
    </row>
  </sheetData>
  <mergeCells count="56">
    <mergeCell ref="B80:C81"/>
    <mergeCell ref="D80:G80"/>
    <mergeCell ref="I80:O80"/>
    <mergeCell ref="P80:V80"/>
    <mergeCell ref="B59:C60"/>
    <mergeCell ref="D59:G59"/>
    <mergeCell ref="I59:O59"/>
    <mergeCell ref="P59:V59"/>
    <mergeCell ref="B239:C240"/>
    <mergeCell ref="D239:G239"/>
    <mergeCell ref="I239:O239"/>
    <mergeCell ref="P239:V239"/>
    <mergeCell ref="B218:C219"/>
    <mergeCell ref="D218:G218"/>
    <mergeCell ref="I218:O218"/>
    <mergeCell ref="P218:V218"/>
    <mergeCell ref="B345:C346"/>
    <mergeCell ref="D345:G345"/>
    <mergeCell ref="I345:O345"/>
    <mergeCell ref="P345:V345"/>
    <mergeCell ref="B324:C325"/>
    <mergeCell ref="D324:G324"/>
    <mergeCell ref="I324:O324"/>
    <mergeCell ref="P324:V324"/>
    <mergeCell ref="B292:C293"/>
    <mergeCell ref="D292:G292"/>
    <mergeCell ref="I292:O292"/>
    <mergeCell ref="P292:V292"/>
    <mergeCell ref="B271:C272"/>
    <mergeCell ref="D271:G271"/>
    <mergeCell ref="I271:O271"/>
    <mergeCell ref="P271:V271"/>
    <mergeCell ref="B186:C187"/>
    <mergeCell ref="D186:G186"/>
    <mergeCell ref="I186:O186"/>
    <mergeCell ref="P186:V186"/>
    <mergeCell ref="B165:C166"/>
    <mergeCell ref="D165:G165"/>
    <mergeCell ref="I165:O165"/>
    <mergeCell ref="P165:V165"/>
    <mergeCell ref="B133:C134"/>
    <mergeCell ref="D133:G133"/>
    <mergeCell ref="I133:O133"/>
    <mergeCell ref="P133:V133"/>
    <mergeCell ref="B112:C113"/>
    <mergeCell ref="D112:G112"/>
    <mergeCell ref="I112:O112"/>
    <mergeCell ref="P112:V112"/>
    <mergeCell ref="B27:C28"/>
    <mergeCell ref="D27:G27"/>
    <mergeCell ref="I27:O27"/>
    <mergeCell ref="P27:V27"/>
    <mergeCell ref="B6:C7"/>
    <mergeCell ref="D6:G6"/>
    <mergeCell ref="I6:O6"/>
    <mergeCell ref="P6:V6"/>
  </mergeCells>
  <phoneticPr fontId="10" type="noConversion"/>
  <hyperlinks>
    <hyperlink ref="C5" location="报表目录!A1" display="返回目录"/>
  </hyperlinks>
  <pageMargins left="0.19685039370078741" right="0.19685039370078741" top="0.98425196850393704" bottom="0.98425196850393704" header="0.19685039370078741" footer="0.51181102362204722"/>
  <pageSetup paperSize="9" scale="54" fitToHeight="2" orientation="landscape"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F52"/>
  <sheetViews>
    <sheetView zoomScaleSheetLayoutView="100" workbookViewId="0">
      <selection activeCell="D30" sqref="D30"/>
    </sheetView>
  </sheetViews>
  <sheetFormatPr defaultRowHeight="15.75" customHeight="1"/>
  <cols>
    <col min="1" max="1" width="41" style="268" customWidth="1"/>
    <col min="2" max="3" width="17.125" style="268" customWidth="1"/>
    <col min="4" max="4" width="16" style="268" customWidth="1"/>
    <col min="5" max="5" width="15.875" style="268" customWidth="1"/>
    <col min="6" max="6" width="14" style="268" customWidth="1"/>
    <col min="7" max="16384" width="9" style="268"/>
  </cols>
  <sheetData>
    <row r="1" spans="1:6" ht="15.75" customHeight="1">
      <c r="A1" s="121" t="s">
        <v>853</v>
      </c>
      <c r="B1" s="132" t="s">
        <v>854</v>
      </c>
      <c r="C1" s="267"/>
    </row>
    <row r="2" spans="1:6" ht="15.75" customHeight="1">
      <c r="A2" s="121" t="s">
        <v>665</v>
      </c>
      <c r="B2" s="122" t="str">
        <f>封面!$C$7</f>
        <v>中国金茂（集团）有限公司金茂君悦大酒店分公司</v>
      </c>
      <c r="C2" s="269"/>
    </row>
    <row r="3" spans="1:6" ht="15.75" customHeight="1">
      <c r="A3" s="121" t="s">
        <v>666</v>
      </c>
      <c r="B3" s="122" t="str">
        <f>封面!$C$9</f>
        <v>2014年预算</v>
      </c>
      <c r="C3" s="270"/>
    </row>
    <row r="4" spans="1:6" ht="15.75" customHeight="1">
      <c r="A4" s="121" t="s">
        <v>667</v>
      </c>
      <c r="B4" s="122" t="str">
        <f>封面!$C$11</f>
        <v>人民币万元</v>
      </c>
      <c r="C4" s="270"/>
    </row>
    <row r="5" spans="1:6" ht="15.75" customHeight="1">
      <c r="A5" s="155"/>
      <c r="B5" s="271" t="s">
        <v>855</v>
      </c>
      <c r="C5" s="270"/>
    </row>
    <row r="6" spans="1:6" ht="15.75" customHeight="1">
      <c r="A6" s="272"/>
      <c r="B6" s="270"/>
      <c r="C6" s="270"/>
      <c r="E6" s="273"/>
    </row>
    <row r="7" spans="1:6" ht="15.75" customHeight="1">
      <c r="A7" s="795" t="s">
        <v>856</v>
      </c>
      <c r="B7" s="795" t="s">
        <v>1468</v>
      </c>
      <c r="C7" s="795" t="s">
        <v>1460</v>
      </c>
      <c r="D7" s="795" t="s">
        <v>1427</v>
      </c>
      <c r="E7" s="795"/>
      <c r="F7" s="795"/>
    </row>
    <row r="8" spans="1:6" ht="15.75" customHeight="1">
      <c r="A8" s="795"/>
      <c r="B8" s="795"/>
      <c r="C8" s="795"/>
      <c r="D8" s="541">
        <v>41275</v>
      </c>
      <c r="E8" s="541">
        <v>41639</v>
      </c>
      <c r="F8" s="541">
        <v>42004</v>
      </c>
    </row>
    <row r="9" spans="1:6" s="275" customFormat="1" ht="15.75" customHeight="1">
      <c r="A9" s="274" t="s">
        <v>857</v>
      </c>
      <c r="B9" s="261" t="e">
        <f>'M2-利润表'!H24</f>
        <v>#REF!</v>
      </c>
      <c r="C9" s="261">
        <f>'M2-利润表'!W24</f>
        <v>5658.6806452100336</v>
      </c>
      <c r="D9" s="547"/>
      <c r="E9" s="548"/>
      <c r="F9" s="547"/>
    </row>
    <row r="10" spans="1:6" ht="15.75" customHeight="1">
      <c r="A10" s="276" t="s">
        <v>858</v>
      </c>
      <c r="B10" s="277"/>
      <c r="C10" s="277"/>
      <c r="D10" s="549"/>
      <c r="E10" s="549"/>
      <c r="F10" s="549"/>
    </row>
    <row r="11" spans="1:6" s="275" customFormat="1" ht="15.75" customHeight="1">
      <c r="A11" s="278" t="s">
        <v>859</v>
      </c>
      <c r="B11" s="261">
        <f>B12+B13-B19*0.5</f>
        <v>0</v>
      </c>
      <c r="C11" s="261">
        <f>C12+C13-C19*0.5</f>
        <v>0</v>
      </c>
      <c r="D11" s="547"/>
      <c r="E11" s="547"/>
      <c r="F11" s="547"/>
    </row>
    <row r="12" spans="1:6" ht="15.75" customHeight="1">
      <c r="A12" s="279" t="s">
        <v>860</v>
      </c>
      <c r="B12" s="277"/>
      <c r="C12" s="277"/>
      <c r="D12" s="549"/>
      <c r="E12" s="549"/>
      <c r="F12" s="549"/>
    </row>
    <row r="13" spans="1:6" ht="15.75" customHeight="1">
      <c r="A13" s="279" t="s">
        <v>861</v>
      </c>
      <c r="B13" s="261">
        <f>B14+B16+B18*0.5-B15-B17</f>
        <v>0</v>
      </c>
      <c r="C13" s="261">
        <f>C14+C16+C18*0.5-C15-C17</f>
        <v>0</v>
      </c>
      <c r="D13" s="549"/>
      <c r="E13" s="549"/>
      <c r="F13" s="549"/>
    </row>
    <row r="14" spans="1:6" ht="15.75" customHeight="1">
      <c r="A14" s="279" t="s">
        <v>862</v>
      </c>
      <c r="B14" s="280"/>
      <c r="C14" s="280"/>
      <c r="D14" s="549"/>
      <c r="E14" s="549"/>
      <c r="F14" s="549"/>
    </row>
    <row r="15" spans="1:6" ht="15.75" customHeight="1">
      <c r="A15" s="279" t="s">
        <v>863</v>
      </c>
      <c r="B15" s="280"/>
      <c r="C15" s="280"/>
      <c r="D15" s="549"/>
      <c r="E15" s="549"/>
      <c r="F15" s="549"/>
    </row>
    <row r="16" spans="1:6" ht="15.75" customHeight="1">
      <c r="A16" s="279" t="s">
        <v>864</v>
      </c>
      <c r="B16" s="280"/>
      <c r="C16" s="280"/>
      <c r="D16" s="549"/>
      <c r="E16" s="549"/>
      <c r="F16" s="549"/>
    </row>
    <row r="17" spans="1:6" ht="15.75" customHeight="1">
      <c r="A17" s="283" t="s">
        <v>863</v>
      </c>
      <c r="B17" s="280"/>
      <c r="C17" s="280"/>
      <c r="D17" s="549"/>
      <c r="E17" s="549"/>
      <c r="F17" s="549"/>
    </row>
    <row r="18" spans="1:6" ht="15.75" customHeight="1">
      <c r="A18" s="279" t="s">
        <v>865</v>
      </c>
      <c r="B18" s="280"/>
      <c r="C18" s="280"/>
      <c r="D18" s="549"/>
      <c r="E18" s="549"/>
      <c r="F18" s="549"/>
    </row>
    <row r="19" spans="1:6" ht="15.75" customHeight="1">
      <c r="A19" s="279" t="s">
        <v>866</v>
      </c>
      <c r="B19" s="280"/>
      <c r="C19" s="280"/>
      <c r="D19" s="549"/>
      <c r="E19" s="549"/>
      <c r="F19" s="549"/>
    </row>
    <row r="20" spans="1:6" ht="15.75" customHeight="1">
      <c r="A20" s="279" t="s">
        <v>867</v>
      </c>
      <c r="B20" s="280"/>
      <c r="C20" s="280"/>
      <c r="D20" s="549"/>
      <c r="E20" s="549"/>
      <c r="F20" s="549"/>
    </row>
    <row r="21" spans="1:6" ht="15.75" customHeight="1">
      <c r="A21" s="276" t="s">
        <v>868</v>
      </c>
      <c r="B21" s="280"/>
      <c r="C21" s="280"/>
      <c r="D21" s="549"/>
      <c r="E21" s="549"/>
      <c r="F21" s="549"/>
    </row>
    <row r="22" spans="1:6" ht="15.75" customHeight="1">
      <c r="A22" s="276" t="s">
        <v>869</v>
      </c>
      <c r="B22" s="280"/>
      <c r="C22" s="280"/>
      <c r="D22" s="549"/>
      <c r="E22" s="549"/>
      <c r="F22" s="549"/>
    </row>
    <row r="23" spans="1:6" ht="15.75" customHeight="1">
      <c r="A23" s="276" t="s">
        <v>870</v>
      </c>
      <c r="B23" s="280"/>
      <c r="C23" s="280"/>
      <c r="D23" s="549"/>
      <c r="E23" s="549"/>
      <c r="F23" s="549"/>
    </row>
    <row r="24" spans="1:6" s="275" customFormat="1" ht="15.75" customHeight="1">
      <c r="A24" s="278" t="s">
        <v>871</v>
      </c>
      <c r="B24" s="261" t="e">
        <f>B9+B11*0.75</f>
        <v>#REF!</v>
      </c>
      <c r="C24" s="261">
        <f>C9+C11*0.75</f>
        <v>5658.6806452100336</v>
      </c>
      <c r="D24" s="547"/>
      <c r="E24" s="547"/>
      <c r="F24" s="547"/>
    </row>
    <row r="25" spans="1:6" s="275" customFormat="1" ht="15.75" customHeight="1">
      <c r="A25" s="278" t="s">
        <v>872</v>
      </c>
      <c r="B25" s="261" t="e">
        <f>B26+B29-B32-B41</f>
        <v>#REF!</v>
      </c>
      <c r="C25" s="261" t="e">
        <f>C26+C29-C32-C41</f>
        <v>#REF!</v>
      </c>
      <c r="D25" s="550">
        <f>D26+D29-D32-D41</f>
        <v>-16429.071286000006</v>
      </c>
      <c r="E25" s="550" t="e">
        <f>E26+E29-E32-E41</f>
        <v>#REF!</v>
      </c>
      <c r="F25" s="550" t="e">
        <f>F26+F29-F32-F41</f>
        <v>#REF!</v>
      </c>
    </row>
    <row r="26" spans="1:6" ht="15.75" customHeight="1">
      <c r="A26" s="279" t="s">
        <v>873</v>
      </c>
      <c r="B26" s="261" t="e">
        <f>B27+B28</f>
        <v>#REF!</v>
      </c>
      <c r="C26" s="261" t="e">
        <f>C27+C28</f>
        <v>#REF!</v>
      </c>
      <c r="D26" s="261">
        <f>D27+D28</f>
        <v>269832.58874499996</v>
      </c>
      <c r="E26" s="261" t="e">
        <f>E27+E28</f>
        <v>#REF!</v>
      </c>
      <c r="F26" s="261" t="e">
        <f>F27+F28</f>
        <v>#REF!</v>
      </c>
    </row>
    <row r="27" spans="1:6" ht="15.75" customHeight="1">
      <c r="A27" s="279" t="s">
        <v>874</v>
      </c>
      <c r="B27" s="280" t="e">
        <f>AVERAGE(D27:E27)</f>
        <v>#REF!</v>
      </c>
      <c r="C27" s="280" t="e">
        <f>AVERAGE(E27:F27)</f>
        <v>#REF!</v>
      </c>
      <c r="D27" s="709">
        <f>2698325887.45/10000</f>
        <v>269832.58874499996</v>
      </c>
      <c r="E27" s="261" t="e">
        <f>'M1-资产负债表'!H37+'M1-资产负债表'!H38</f>
        <v>#REF!</v>
      </c>
      <c r="F27" s="261" t="e">
        <f>'M1-资产负债表'!G37+'M1-资产负债表'!G38</f>
        <v>#REF!</v>
      </c>
    </row>
    <row r="28" spans="1:6" ht="15.75" customHeight="1">
      <c r="A28" s="279" t="s">
        <v>875</v>
      </c>
      <c r="B28" s="280">
        <f>AVERAGE(D28:E28)</f>
        <v>0</v>
      </c>
      <c r="C28" s="280">
        <f>AVERAGE(E28:F28)</f>
        <v>0</v>
      </c>
      <c r="D28" s="551">
        <v>0</v>
      </c>
      <c r="E28" s="710">
        <v>0</v>
      </c>
      <c r="F28" s="710">
        <v>0</v>
      </c>
    </row>
    <row r="29" spans="1:6" ht="15.75" customHeight="1">
      <c r="A29" s="279" t="s">
        <v>876</v>
      </c>
      <c r="B29" s="261" t="e">
        <f>B30-B31</f>
        <v>#REF!</v>
      </c>
      <c r="C29" s="261" t="e">
        <f>C30-C31</f>
        <v>#REF!</v>
      </c>
      <c r="D29" s="714">
        <f>D30-D31</f>
        <v>-267588.87841199996</v>
      </c>
      <c r="E29" s="714" t="e">
        <f>E30-E31</f>
        <v>#REF!</v>
      </c>
      <c r="F29" s="714" t="e">
        <f>F30-F31</f>
        <v>#REF!</v>
      </c>
    </row>
    <row r="30" spans="1:6" ht="15.75" customHeight="1">
      <c r="A30" s="279" t="s">
        <v>877</v>
      </c>
      <c r="B30" s="280" t="e">
        <f>AVERAGE(D30:E30)</f>
        <v>#REF!</v>
      </c>
      <c r="C30" s="280" t="e">
        <f>AVERAGE(E30:F30)</f>
        <v>#REF!</v>
      </c>
      <c r="D30" s="709">
        <f>-2675888784.12/10000</f>
        <v>-267588.87841199996</v>
      </c>
      <c r="E30" s="714" t="e">
        <f>'M1-资产负债表'!H30</f>
        <v>#REF!</v>
      </c>
      <c r="F30" s="714" t="e">
        <f>'M1-资产负债表'!G30</f>
        <v>#REF!</v>
      </c>
    </row>
    <row r="31" spans="1:6" ht="15.75" customHeight="1">
      <c r="A31" s="279" t="s">
        <v>878</v>
      </c>
      <c r="B31" s="280">
        <f>AVERAGE(D31:E31)</f>
        <v>0</v>
      </c>
      <c r="C31" s="280">
        <f>AVERAGE(E31:F31)</f>
        <v>0</v>
      </c>
      <c r="D31" s="551"/>
      <c r="E31" s="710">
        <v>0</v>
      </c>
      <c r="F31" s="710">
        <v>0</v>
      </c>
    </row>
    <row r="32" spans="1:6" ht="15.75" customHeight="1">
      <c r="A32" s="279" t="s">
        <v>879</v>
      </c>
      <c r="B32" s="261">
        <f>B33-B34-B35+SUM(B36:B39)-B40</f>
        <v>20435.750809500001</v>
      </c>
      <c r="C32" s="261">
        <f>C33-C34-C35+SUM(C36:C39)-C40</f>
        <v>22261.38</v>
      </c>
      <c r="D32" s="261">
        <f>D33-D34-D35+SUM(D36:D39)-D40</f>
        <v>18672.781619000001</v>
      </c>
      <c r="E32" s="261">
        <f>E33-E34-E35+SUM(E36:E39)-E40</f>
        <v>22198.720000000001</v>
      </c>
      <c r="F32" s="261">
        <f>F33-F34-F35+SUM(F36:F39)-F40</f>
        <v>22324.04</v>
      </c>
    </row>
    <row r="33" spans="1:6" ht="15.75" customHeight="1">
      <c r="A33" s="279" t="s">
        <v>880</v>
      </c>
      <c r="B33" s="280">
        <f t="shared" ref="B33:B40" si="0">AVERAGE(D33:E33)</f>
        <v>20435.750809500001</v>
      </c>
      <c r="C33" s="280">
        <f t="shared" ref="C33:C40" si="1">AVERAGE(E33:F33)</f>
        <v>22261.38</v>
      </c>
      <c r="D33" s="709">
        <f>186727816.19/10000</f>
        <v>18672.781619000001</v>
      </c>
      <c r="E33" s="261">
        <f>'M1-资产负债表'!H20</f>
        <v>22198.720000000001</v>
      </c>
      <c r="F33" s="261">
        <f>'M1-资产负债表'!G20</f>
        <v>22324.04</v>
      </c>
    </row>
    <row r="34" spans="1:6" ht="15.75" customHeight="1">
      <c r="A34" s="279" t="s">
        <v>881</v>
      </c>
      <c r="B34" s="280">
        <f t="shared" si="0"/>
        <v>0</v>
      </c>
      <c r="C34" s="280">
        <f t="shared" si="1"/>
        <v>0</v>
      </c>
      <c r="D34" s="551"/>
      <c r="E34" s="550">
        <f>'M1-资产负债表'!H8</f>
        <v>0</v>
      </c>
      <c r="F34" s="550">
        <f>'M1-资产负债表'!G8</f>
        <v>0</v>
      </c>
    </row>
    <row r="35" spans="1:6" ht="15.75" customHeight="1">
      <c r="A35" s="279" t="s">
        <v>882</v>
      </c>
      <c r="B35" s="280">
        <f t="shared" si="0"/>
        <v>0</v>
      </c>
      <c r="C35" s="280">
        <f t="shared" si="1"/>
        <v>0</v>
      </c>
      <c r="D35" s="551"/>
      <c r="E35" s="550">
        <f>'M1-资产负债表'!H18</f>
        <v>0</v>
      </c>
      <c r="F35" s="550">
        <f>'M1-资产负债表'!G18</f>
        <v>0</v>
      </c>
    </row>
    <row r="36" spans="1:6" ht="15.75" customHeight="1">
      <c r="A36" s="279" t="s">
        <v>883</v>
      </c>
      <c r="B36" s="280">
        <f t="shared" si="0"/>
        <v>0</v>
      </c>
      <c r="C36" s="280">
        <f t="shared" si="1"/>
        <v>0</v>
      </c>
      <c r="D36" s="551"/>
      <c r="E36" s="710">
        <v>0</v>
      </c>
      <c r="F36" s="710">
        <v>0</v>
      </c>
    </row>
    <row r="37" spans="1:6" ht="15.75" customHeight="1">
      <c r="A37" s="279" t="s">
        <v>884</v>
      </c>
      <c r="B37" s="280">
        <f t="shared" si="0"/>
        <v>0</v>
      </c>
      <c r="C37" s="280">
        <f t="shared" si="1"/>
        <v>0</v>
      </c>
      <c r="D37" s="551"/>
      <c r="E37" s="710">
        <v>0</v>
      </c>
      <c r="F37" s="710">
        <v>0</v>
      </c>
    </row>
    <row r="38" spans="1:6" ht="15.75" customHeight="1">
      <c r="A38" s="279" t="s">
        <v>885</v>
      </c>
      <c r="B38" s="280">
        <f t="shared" si="0"/>
        <v>0</v>
      </c>
      <c r="C38" s="280">
        <f t="shared" si="1"/>
        <v>0</v>
      </c>
      <c r="D38" s="551"/>
      <c r="E38" s="710">
        <v>0</v>
      </c>
      <c r="F38" s="710">
        <v>0</v>
      </c>
    </row>
    <row r="39" spans="1:6" ht="15.75" customHeight="1">
      <c r="A39" s="279" t="s">
        <v>886</v>
      </c>
      <c r="B39" s="280">
        <f t="shared" si="0"/>
        <v>0</v>
      </c>
      <c r="C39" s="280">
        <f t="shared" si="1"/>
        <v>0</v>
      </c>
      <c r="D39" s="551"/>
      <c r="E39" s="710">
        <v>0</v>
      </c>
      <c r="F39" s="710">
        <v>0</v>
      </c>
    </row>
    <row r="40" spans="1:6" ht="15.75" customHeight="1">
      <c r="A40" s="279" t="s">
        <v>887</v>
      </c>
      <c r="B40" s="280">
        <f t="shared" si="0"/>
        <v>0</v>
      </c>
      <c r="C40" s="280">
        <f t="shared" si="1"/>
        <v>0</v>
      </c>
      <c r="D40" s="551"/>
      <c r="E40" s="710">
        <v>0</v>
      </c>
      <c r="F40" s="710">
        <v>0</v>
      </c>
    </row>
    <row r="41" spans="1:6" ht="15.75" customHeight="1">
      <c r="A41" s="279" t="s">
        <v>888</v>
      </c>
      <c r="B41" s="261">
        <f>SUM(B42:B44)</f>
        <v>0</v>
      </c>
      <c r="C41" s="261">
        <f>SUM(C42:C44)</f>
        <v>0</v>
      </c>
      <c r="D41" s="550">
        <f>SUM(D42:D44)</f>
        <v>0</v>
      </c>
      <c r="E41" s="550">
        <f>SUM(E42:E44)</f>
        <v>0</v>
      </c>
      <c r="F41" s="550">
        <f>SUM(F42:F44)</f>
        <v>0</v>
      </c>
    </row>
    <row r="42" spans="1:6" ht="15.75" customHeight="1">
      <c r="A42" s="279" t="s">
        <v>889</v>
      </c>
      <c r="B42" s="280">
        <f t="shared" ref="B42:C44" si="2">AVERAGE(D42:E42)</f>
        <v>0</v>
      </c>
      <c r="C42" s="280">
        <f t="shared" si="2"/>
        <v>0</v>
      </c>
      <c r="D42" s="552"/>
      <c r="E42" s="550">
        <f>'M1-资产负债表'!D27+'M1-资产负债表'!D28</f>
        <v>0</v>
      </c>
      <c r="F42" s="550">
        <f>'M1-资产负债表'!C27+'M1-资产负债表'!C28</f>
        <v>0</v>
      </c>
    </row>
    <row r="43" spans="1:6" ht="15.75" customHeight="1">
      <c r="A43" s="279" t="s">
        <v>890</v>
      </c>
      <c r="B43" s="280">
        <f t="shared" si="2"/>
        <v>0</v>
      </c>
      <c r="C43" s="280">
        <f t="shared" si="2"/>
        <v>0</v>
      </c>
      <c r="D43" s="552"/>
      <c r="E43" s="711">
        <v>0</v>
      </c>
      <c r="F43" s="711">
        <v>0</v>
      </c>
    </row>
    <row r="44" spans="1:6" ht="15.75" customHeight="1">
      <c r="A44" s="279" t="s">
        <v>891</v>
      </c>
      <c r="B44" s="280">
        <f t="shared" si="2"/>
        <v>0</v>
      </c>
      <c r="C44" s="280">
        <f t="shared" si="2"/>
        <v>0</v>
      </c>
      <c r="D44" s="552"/>
      <c r="E44" s="711">
        <v>0</v>
      </c>
      <c r="F44" s="711">
        <v>0</v>
      </c>
    </row>
    <row r="45" spans="1:6" s="275" customFormat="1" ht="15.75" customHeight="1">
      <c r="A45" s="278" t="s">
        <v>892</v>
      </c>
      <c r="B45" s="226" t="e">
        <f>IF(B46+B47=0,"CHECK Pls",(B46*6.5%+B47*5%)/(B46+B47))</f>
        <v>#REF!</v>
      </c>
      <c r="C45" s="226" t="e">
        <f>IF(C46+C47=0,"CHECK Pls",(C46*6.5%+C47*5%)/(C46+C47))</f>
        <v>#REF!</v>
      </c>
      <c r="D45" s="547"/>
      <c r="E45" s="547"/>
      <c r="F45" s="547"/>
    </row>
    <row r="46" spans="1:6" s="275" customFormat="1" ht="15.75" customHeight="1">
      <c r="A46" s="279" t="s">
        <v>893</v>
      </c>
      <c r="B46" s="261" t="e">
        <f>B26</f>
        <v>#REF!</v>
      </c>
      <c r="C46" s="261" t="e">
        <f>C26</f>
        <v>#REF!</v>
      </c>
      <c r="D46" s="547"/>
      <c r="E46" s="547"/>
      <c r="F46" s="547"/>
    </row>
    <row r="47" spans="1:6" s="275" customFormat="1" ht="15.75" customHeight="1">
      <c r="A47" s="279" t="s">
        <v>894</v>
      </c>
      <c r="B47" s="261" t="e">
        <f>B29-B32</f>
        <v>#REF!</v>
      </c>
      <c r="C47" s="261" t="e">
        <f>C29-C32</f>
        <v>#REF!</v>
      </c>
      <c r="D47" s="547"/>
      <c r="E47" s="547"/>
      <c r="F47" s="547"/>
    </row>
    <row r="48" spans="1:6" s="275" customFormat="1" ht="15.75" customHeight="1">
      <c r="A48" s="278" t="s">
        <v>895</v>
      </c>
      <c r="B48" s="261" t="str">
        <f>IF(ISERROR(B24-B25*B45),"CHECK Pls",B24-B25*B45)</f>
        <v>CHECK Pls</v>
      </c>
      <c r="C48" s="261" t="str">
        <f>IF(ISERROR(C24-C25*C45),"CHECK Pls",C24-C25*C45)</f>
        <v>CHECK Pls</v>
      </c>
      <c r="D48" s="547"/>
      <c r="E48" s="547"/>
      <c r="F48" s="547"/>
    </row>
    <row r="51" spans="1:1" ht="15.75" customHeight="1">
      <c r="A51" s="312" t="s">
        <v>1009</v>
      </c>
    </row>
    <row r="52" spans="1:1" ht="15.75" customHeight="1">
      <c r="A52" s="268" t="s">
        <v>1008</v>
      </c>
    </row>
  </sheetData>
  <mergeCells count="4">
    <mergeCell ref="A7:A8"/>
    <mergeCell ref="B7:B8"/>
    <mergeCell ref="C7:C8"/>
    <mergeCell ref="D7:F7"/>
  </mergeCells>
  <phoneticPr fontId="10" type="noConversion"/>
  <dataValidations count="1">
    <dataValidation type="list" allowBlank="1" showInputMessage="1" showErrorMessage="1" sqref="B2:C2">
      <formula1>$E$6:$E$9</formula1>
    </dataValidation>
  </dataValidations>
  <hyperlinks>
    <hyperlink ref="B5" location="报表目录!A1" display="返回目录"/>
  </hyperlinks>
  <pageMargins left="0.75" right="0.75" top="1" bottom="1" header="0.5" footer="0.5"/>
  <pageSetup paperSize="9"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1:AV59"/>
  <sheetViews>
    <sheetView workbookViewId="0">
      <pane xSplit="3" ySplit="7" topLeftCell="G44" activePane="bottomRight" state="frozen"/>
      <selection activeCell="F34" sqref="F34"/>
      <selection pane="topRight" activeCell="F34" sqref="F34"/>
      <selection pane="bottomLeft" activeCell="F34" sqref="F34"/>
      <selection pane="bottomRight" activeCell="M54" sqref="M54"/>
    </sheetView>
  </sheetViews>
  <sheetFormatPr defaultRowHeight="12.75" outlineLevelRow="1" outlineLevelCol="1"/>
  <cols>
    <col min="1" max="1" width="1" style="227" customWidth="1"/>
    <col min="2" max="2" width="10.375" style="227" customWidth="1"/>
    <col min="3" max="3" width="20.25" style="227" customWidth="1"/>
    <col min="4" max="7" width="9.75" style="227" customWidth="1" outlineLevel="1"/>
    <col min="8" max="8" width="9.75" style="227" customWidth="1"/>
    <col min="9" max="12" width="9.75" style="227" customWidth="1" outlineLevel="1"/>
    <col min="13" max="13" width="9.75" style="227" customWidth="1"/>
    <col min="14" max="17" width="9.75" style="227" customWidth="1" outlineLevel="1"/>
    <col min="18" max="18" width="9.75" style="227" customWidth="1"/>
    <col min="19" max="22" width="9.75" style="227" customWidth="1" outlineLevel="1"/>
    <col min="23" max="23" width="9.75" style="227" customWidth="1"/>
    <col min="24" max="27" width="9.75" style="370" customWidth="1" outlineLevel="1"/>
    <col min="28" max="28" width="9.75" style="370" customWidth="1"/>
    <col min="29" max="32" width="9.75" style="227" customWidth="1" outlineLevel="1"/>
    <col min="33" max="33" width="9.75" style="227" customWidth="1"/>
    <col min="34" max="37" width="9.75" style="370" customWidth="1" outlineLevel="1"/>
    <col min="38" max="38" width="9.75" style="370" customWidth="1"/>
    <col min="39" max="42" width="9.75" style="227" customWidth="1" outlineLevel="1"/>
    <col min="43" max="43" width="9.75" style="227" customWidth="1"/>
    <col min="44" max="47" width="9.75" style="370" customWidth="1" outlineLevel="1"/>
    <col min="48" max="48" width="9.75" style="370" customWidth="1"/>
    <col min="49" max="16384" width="9" style="227"/>
  </cols>
  <sheetData>
    <row r="1" spans="2:48">
      <c r="B1" s="121" t="s">
        <v>706</v>
      </c>
      <c r="C1" s="120" t="s">
        <v>896</v>
      </c>
    </row>
    <row r="2" spans="2:48">
      <c r="B2" s="121" t="s">
        <v>665</v>
      </c>
      <c r="C2" s="122" t="str">
        <f>封面!$C$7</f>
        <v>中国金茂（集团）有限公司金茂君悦大酒店分公司</v>
      </c>
    </row>
    <row r="3" spans="2:48">
      <c r="B3" s="121" t="s">
        <v>666</v>
      </c>
      <c r="C3" s="122" t="str">
        <f>封面!$C$9</f>
        <v>2014年预算</v>
      </c>
    </row>
    <row r="4" spans="2:48">
      <c r="B4" s="121" t="s">
        <v>667</v>
      </c>
      <c r="C4" s="122" t="str">
        <f>封面!$C$11</f>
        <v>人民币万元</v>
      </c>
    </row>
    <row r="5" spans="2:48">
      <c r="B5" s="121"/>
      <c r="C5" s="371" t="s">
        <v>634</v>
      </c>
      <c r="D5" s="161"/>
      <c r="I5" s="161"/>
      <c r="N5" s="161"/>
    </row>
    <row r="6" spans="2:48" s="372" customFormat="1" ht="12.75" customHeight="1">
      <c r="B6" s="796" t="s">
        <v>1271</v>
      </c>
      <c r="C6" s="797"/>
      <c r="D6" s="800" t="s">
        <v>1469</v>
      </c>
      <c r="E6" s="801"/>
      <c r="F6" s="801"/>
      <c r="G6" s="801"/>
      <c r="H6" s="802"/>
      <c r="I6" s="800" t="s">
        <v>1470</v>
      </c>
      <c r="J6" s="801"/>
      <c r="K6" s="801"/>
      <c r="L6" s="801"/>
      <c r="M6" s="802"/>
      <c r="N6" s="800" t="s">
        <v>1466</v>
      </c>
      <c r="O6" s="801"/>
      <c r="P6" s="801"/>
      <c r="Q6" s="801"/>
      <c r="R6" s="802"/>
      <c r="S6" s="800" t="s">
        <v>1458</v>
      </c>
      <c r="T6" s="801"/>
      <c r="U6" s="801"/>
      <c r="V6" s="801"/>
      <c r="W6" s="802"/>
      <c r="X6" s="803" t="s">
        <v>1481</v>
      </c>
      <c r="Y6" s="804"/>
      <c r="Z6" s="804"/>
      <c r="AA6" s="804"/>
      <c r="AB6" s="805"/>
      <c r="AC6" s="800" t="s">
        <v>1457</v>
      </c>
      <c r="AD6" s="801"/>
      <c r="AE6" s="801"/>
      <c r="AF6" s="801"/>
      <c r="AG6" s="802"/>
      <c r="AH6" s="803" t="s">
        <v>1479</v>
      </c>
      <c r="AI6" s="804"/>
      <c r="AJ6" s="804"/>
      <c r="AK6" s="804"/>
      <c r="AL6" s="805"/>
      <c r="AM6" s="800" t="s">
        <v>1456</v>
      </c>
      <c r="AN6" s="801"/>
      <c r="AO6" s="801"/>
      <c r="AP6" s="801"/>
      <c r="AQ6" s="802"/>
      <c r="AR6" s="803" t="s">
        <v>1477</v>
      </c>
      <c r="AS6" s="804"/>
      <c r="AT6" s="804"/>
      <c r="AU6" s="804"/>
      <c r="AV6" s="805"/>
    </row>
    <row r="7" spans="2:48" s="375" customFormat="1" ht="27.75" customHeight="1">
      <c r="B7" s="798"/>
      <c r="C7" s="799"/>
      <c r="D7" s="369" t="s">
        <v>1428</v>
      </c>
      <c r="E7" s="373" t="s">
        <v>1429</v>
      </c>
      <c r="F7" s="373" t="s">
        <v>1430</v>
      </c>
      <c r="G7" s="373" t="s">
        <v>1431</v>
      </c>
      <c r="H7" s="374" t="s">
        <v>1432</v>
      </c>
      <c r="I7" s="369" t="s">
        <v>1428</v>
      </c>
      <c r="J7" s="373" t="s">
        <v>1429</v>
      </c>
      <c r="K7" s="373" t="s">
        <v>1430</v>
      </c>
      <c r="L7" s="373" t="s">
        <v>1431</v>
      </c>
      <c r="M7" s="374" t="s">
        <v>1432</v>
      </c>
      <c r="N7" s="369" t="s">
        <v>1428</v>
      </c>
      <c r="O7" s="373" t="s">
        <v>1429</v>
      </c>
      <c r="P7" s="373" t="s">
        <v>1430</v>
      </c>
      <c r="Q7" s="373" t="s">
        <v>1431</v>
      </c>
      <c r="R7" s="374" t="s">
        <v>1432</v>
      </c>
      <c r="S7" s="369" t="s">
        <v>1428</v>
      </c>
      <c r="T7" s="373" t="s">
        <v>1429</v>
      </c>
      <c r="U7" s="373" t="s">
        <v>1430</v>
      </c>
      <c r="V7" s="373" t="s">
        <v>1431</v>
      </c>
      <c r="W7" s="374" t="s">
        <v>1432</v>
      </c>
      <c r="X7" s="369" t="s">
        <v>1428</v>
      </c>
      <c r="Y7" s="373" t="s">
        <v>1429</v>
      </c>
      <c r="Z7" s="373" t="s">
        <v>1430</v>
      </c>
      <c r="AA7" s="373" t="s">
        <v>1431</v>
      </c>
      <c r="AB7" s="488" t="s">
        <v>1432</v>
      </c>
      <c r="AC7" s="369" t="s">
        <v>1428</v>
      </c>
      <c r="AD7" s="373" t="s">
        <v>1429</v>
      </c>
      <c r="AE7" s="373" t="s">
        <v>1430</v>
      </c>
      <c r="AF7" s="373" t="s">
        <v>1431</v>
      </c>
      <c r="AG7" s="374" t="s">
        <v>1432</v>
      </c>
      <c r="AH7" s="369" t="s">
        <v>1428</v>
      </c>
      <c r="AI7" s="373" t="s">
        <v>1429</v>
      </c>
      <c r="AJ7" s="373" t="s">
        <v>1430</v>
      </c>
      <c r="AK7" s="373" t="s">
        <v>1431</v>
      </c>
      <c r="AL7" s="488" t="s">
        <v>1432</v>
      </c>
      <c r="AM7" s="369" t="s">
        <v>1428</v>
      </c>
      <c r="AN7" s="373" t="s">
        <v>1429</v>
      </c>
      <c r="AO7" s="373" t="s">
        <v>1430</v>
      </c>
      <c r="AP7" s="373" t="s">
        <v>1431</v>
      </c>
      <c r="AQ7" s="374" t="s">
        <v>1432</v>
      </c>
      <c r="AR7" s="369" t="s">
        <v>1428</v>
      </c>
      <c r="AS7" s="373" t="s">
        <v>1429</v>
      </c>
      <c r="AT7" s="373" t="s">
        <v>1430</v>
      </c>
      <c r="AU7" s="373" t="s">
        <v>1431</v>
      </c>
      <c r="AV7" s="488" t="s">
        <v>1432</v>
      </c>
    </row>
    <row r="8" spans="2:48" s="378" customFormat="1" ht="12.75" customHeight="1">
      <c r="B8" s="162" t="s">
        <v>897</v>
      </c>
      <c r="C8" s="131" t="s">
        <v>898</v>
      </c>
      <c r="D8" s="376">
        <f>SUM(D9:D24)</f>
        <v>5482.653459000001</v>
      </c>
      <c r="E8" s="376">
        <f>SUM(E9:E24)</f>
        <v>805.59421299999997</v>
      </c>
      <c r="F8" s="376">
        <f>SUM(F9:F24)</f>
        <v>1471.238934</v>
      </c>
      <c r="G8" s="376">
        <f>SUM(G9:G24)</f>
        <v>0</v>
      </c>
      <c r="H8" s="376">
        <f t="shared" ref="H8:H51" si="0">SUM(D8:G8)</f>
        <v>7759.4866060000013</v>
      </c>
      <c r="I8" s="376">
        <f>SUM(I9:I24)</f>
        <v>1828.5101268386684</v>
      </c>
      <c r="J8" s="376">
        <f>SUM(J9:J24)</f>
        <v>218.13369290504593</v>
      </c>
      <c r="K8" s="376">
        <f>SUM(K9:K24)</f>
        <v>476.3920030120953</v>
      </c>
      <c r="L8" s="376">
        <f>SUM(L9:L24)</f>
        <v>0</v>
      </c>
      <c r="M8" s="376">
        <f t="shared" ref="M8:M51" si="1">SUM(I8:L8)</f>
        <v>2523.0358227558099</v>
      </c>
      <c r="N8" s="376">
        <f>D8+I8</f>
        <v>7311.163585838669</v>
      </c>
      <c r="O8" s="376">
        <f>E8+J8</f>
        <v>1023.7279059050459</v>
      </c>
      <c r="P8" s="376">
        <f>F8+K8</f>
        <v>1947.6309370120953</v>
      </c>
      <c r="Q8" s="376">
        <f>G8+L8</f>
        <v>0</v>
      </c>
      <c r="R8" s="376">
        <f>SUM(N8:Q8)</f>
        <v>10282.522428755809</v>
      </c>
      <c r="S8" s="376">
        <f>SUM(S9:S24)</f>
        <v>7545.42186740955</v>
      </c>
      <c r="T8" s="376">
        <f>SUM(T9:T24)</f>
        <v>1087.4579925139071</v>
      </c>
      <c r="U8" s="376">
        <f>SUM(U9:U24)</f>
        <v>2005.0221759851477</v>
      </c>
      <c r="V8" s="376">
        <f>SUM(V9:V24)</f>
        <v>0</v>
      </c>
      <c r="W8" s="376">
        <f t="shared" ref="W8:W52" si="2">SUM(S8:V8)</f>
        <v>10637.902035908606</v>
      </c>
      <c r="X8" s="377">
        <f t="shared" ref="X8:X54" si="3">IF(N8=0,0,S8/N8-1)</f>
        <v>3.2041176321731646E-2</v>
      </c>
      <c r="Y8" s="377">
        <f t="shared" ref="Y8:Y54" si="4">IF(O8=0,0,T8/O8-1)</f>
        <v>6.2252954365368707E-2</v>
      </c>
      <c r="Z8" s="377">
        <f t="shared" ref="Z8:Z54" si="5">IF(P8=0,0,U8/P8-1)</f>
        <v>2.9467204428934357E-2</v>
      </c>
      <c r="AA8" s="377">
        <f t="shared" ref="AA8:AA54" si="6">IF(Q8=0,0,V8/Q8-1)</f>
        <v>0</v>
      </c>
      <c r="AB8" s="377">
        <f t="shared" ref="AB8:AB54" si="7">IF(R8=0,0,W8/R8-1)</f>
        <v>3.4561520250999234E-2</v>
      </c>
      <c r="AC8" s="376" t="e">
        <f>SUM(AC9:AC24)</f>
        <v>#REF!</v>
      </c>
      <c r="AD8" s="376" t="e">
        <f>SUM(AD9:AD24)</f>
        <v>#REF!</v>
      </c>
      <c r="AE8" s="376" t="e">
        <f>SUM(AE9:AE24)</f>
        <v>#REF!</v>
      </c>
      <c r="AF8" s="376">
        <f>SUM(AF9:AF24)</f>
        <v>0</v>
      </c>
      <c r="AG8" s="376" t="e">
        <f t="shared" ref="AG8:AG52" si="8">SUM(AC8:AF8)</f>
        <v>#REF!</v>
      </c>
      <c r="AH8" s="377" t="e">
        <f t="shared" ref="AH8:AL9" si="9">IF(X8=0,0,AC8/S8-1)</f>
        <v>#REF!</v>
      </c>
      <c r="AI8" s="377" t="e">
        <f t="shared" si="9"/>
        <v>#REF!</v>
      </c>
      <c r="AJ8" s="377" t="e">
        <f t="shared" si="9"/>
        <v>#REF!</v>
      </c>
      <c r="AK8" s="377">
        <f t="shared" si="9"/>
        <v>0</v>
      </c>
      <c r="AL8" s="377" t="e">
        <f t="shared" si="9"/>
        <v>#REF!</v>
      </c>
      <c r="AM8" s="376" t="e">
        <f>SUM(AM9:AM24)</f>
        <v>#REF!</v>
      </c>
      <c r="AN8" s="376" t="e">
        <f>SUM(AN9:AN24)</f>
        <v>#REF!</v>
      </c>
      <c r="AO8" s="376" t="e">
        <f>SUM(AO9:AO24)</f>
        <v>#REF!</v>
      </c>
      <c r="AP8" s="376">
        <f>SUM(AP9:AP24)</f>
        <v>0</v>
      </c>
      <c r="AQ8" s="376" t="e">
        <f t="shared" ref="AQ8:AQ52" si="10">SUM(AM8:AP8)</f>
        <v>#REF!</v>
      </c>
      <c r="AR8" s="377" t="e">
        <f>IF(AH8=0,0,AM8/AC8-1)</f>
        <v>#REF!</v>
      </c>
      <c r="AS8" s="377" t="e">
        <f t="shared" ref="AS8:AS53" si="11">IF(AI8=0,0,AN8/AD8-1)</f>
        <v>#REF!</v>
      </c>
      <c r="AT8" s="377" t="e">
        <f t="shared" ref="AT8:AT53" si="12">IF(AJ8=0,0,AO8/AE8-1)</f>
        <v>#REF!</v>
      </c>
      <c r="AU8" s="377">
        <f t="shared" ref="AU8:AU53" si="13">IF(AK8=0,0,AP8/AF8-1)</f>
        <v>0</v>
      </c>
      <c r="AV8" s="377" t="e">
        <f t="shared" ref="AV8:AV53" si="14">IF(AL8=0,0,AQ8/AG8-1)</f>
        <v>#REF!</v>
      </c>
    </row>
    <row r="9" spans="2:48" ht="12.75" customHeight="1" outlineLevel="1">
      <c r="B9" s="379"/>
      <c r="C9" s="380" t="s">
        <v>944</v>
      </c>
      <c r="D9" s="381">
        <f>'M4-营业成本'!D18</f>
        <v>3119.1285459999999</v>
      </c>
      <c r="E9" s="381">
        <f>'M6-销售费用'!D9</f>
        <v>457.88903499999998</v>
      </c>
      <c r="F9" s="381">
        <f>'M7-管理费用'!D9</f>
        <v>737.52275899999984</v>
      </c>
      <c r="G9" s="381"/>
      <c r="H9" s="382">
        <f t="shared" si="0"/>
        <v>4314.5403399999996</v>
      </c>
      <c r="I9" s="95">
        <f>SUM('M4-营业成本'!E18:G18)</f>
        <v>1026.67608854118</v>
      </c>
      <c r="J9" s="95">
        <f>SUM('M6-销售费用'!E9:G9)</f>
        <v>114.91451899024</v>
      </c>
      <c r="K9" s="95">
        <f>SUM('M7-管理费用'!E9:G9)</f>
        <v>240.2004788431</v>
      </c>
      <c r="L9" s="381"/>
      <c r="M9" s="382">
        <f t="shared" si="1"/>
        <v>1381.7910863745199</v>
      </c>
      <c r="N9" s="382">
        <f t="shared" ref="N9:N21" si="15">D9+I9</f>
        <v>4145.8046345411803</v>
      </c>
      <c r="O9" s="382">
        <f t="shared" ref="O9:O21" si="16">E9+J9</f>
        <v>572.80355399023995</v>
      </c>
      <c r="P9" s="382">
        <f t="shared" ref="P9:P21" si="17">F9+K9</f>
        <v>977.72323784309981</v>
      </c>
      <c r="Q9" s="382">
        <f t="shared" ref="Q9:Q21" si="18">G9+L9</f>
        <v>0</v>
      </c>
      <c r="R9" s="382">
        <f t="shared" ref="R9:R51" si="19">SUM(N9:Q9)</f>
        <v>5696.3314263745206</v>
      </c>
      <c r="S9" s="381">
        <f>'M4-营业成本'!W18</f>
        <v>4479.6620052943999</v>
      </c>
      <c r="T9" s="381">
        <f>'M6-销售费用'!W9</f>
        <v>624.36772499999995</v>
      </c>
      <c r="U9" s="381">
        <f>'M7-管理费用'!W9</f>
        <v>1016.9328936000001</v>
      </c>
      <c r="V9" s="381"/>
      <c r="W9" s="382">
        <f t="shared" si="2"/>
        <v>6120.9626238944002</v>
      </c>
      <c r="X9" s="383">
        <f t="shared" si="3"/>
        <v>8.0528968483380536E-2</v>
      </c>
      <c r="Y9" s="383">
        <f t="shared" si="4"/>
        <v>9.0020689729586767E-2</v>
      </c>
      <c r="Z9" s="383">
        <f t="shared" si="5"/>
        <v>4.01030212224458E-2</v>
      </c>
      <c r="AA9" s="383">
        <f t="shared" si="6"/>
        <v>0</v>
      </c>
      <c r="AB9" s="383">
        <f t="shared" si="7"/>
        <v>7.4544678975980938E-2</v>
      </c>
      <c r="AC9" s="381" t="e">
        <f>'M4-营业成本'!AA18</f>
        <v>#REF!</v>
      </c>
      <c r="AD9" s="381" t="e">
        <f>'M6-销售费用'!AA9</f>
        <v>#REF!</v>
      </c>
      <c r="AE9" s="381" t="e">
        <f>'M7-管理费用'!AA9</f>
        <v>#REF!</v>
      </c>
      <c r="AF9" s="381"/>
      <c r="AG9" s="382" t="e">
        <f t="shared" si="8"/>
        <v>#REF!</v>
      </c>
      <c r="AH9" s="383" t="e">
        <f t="shared" si="9"/>
        <v>#REF!</v>
      </c>
      <c r="AI9" s="383" t="e">
        <f t="shared" si="9"/>
        <v>#REF!</v>
      </c>
      <c r="AJ9" s="383" t="e">
        <f t="shared" si="9"/>
        <v>#REF!</v>
      </c>
      <c r="AK9" s="383">
        <f t="shared" si="9"/>
        <v>0</v>
      </c>
      <c r="AL9" s="383" t="e">
        <f t="shared" si="9"/>
        <v>#REF!</v>
      </c>
      <c r="AM9" s="381" t="e">
        <f>'M4-营业成本'!AE18</f>
        <v>#REF!</v>
      </c>
      <c r="AN9" s="381" t="e">
        <f>'M6-销售费用'!AE9</f>
        <v>#REF!</v>
      </c>
      <c r="AO9" s="381" t="e">
        <f>'M7-管理费用'!AE9</f>
        <v>#REF!</v>
      </c>
      <c r="AP9" s="381"/>
      <c r="AQ9" s="382" t="e">
        <f t="shared" si="10"/>
        <v>#REF!</v>
      </c>
      <c r="AR9" s="383" t="e">
        <f>IF(AH9=0,0,AM9/AC9-1)</f>
        <v>#REF!</v>
      </c>
      <c r="AS9" s="383" t="e">
        <f t="shared" si="11"/>
        <v>#REF!</v>
      </c>
      <c r="AT9" s="383" t="e">
        <f t="shared" si="12"/>
        <v>#REF!</v>
      </c>
      <c r="AU9" s="383">
        <f t="shared" si="13"/>
        <v>0</v>
      </c>
      <c r="AV9" s="383" t="e">
        <f t="shared" si="14"/>
        <v>#REF!</v>
      </c>
    </row>
    <row r="10" spans="2:48" ht="12.75" customHeight="1" outlineLevel="1">
      <c r="B10" s="379"/>
      <c r="C10" s="380" t="s">
        <v>945</v>
      </c>
      <c r="D10" s="381">
        <f>'M4-营业成本'!D19</f>
        <v>318.11987299999993</v>
      </c>
      <c r="E10" s="381">
        <f>'M6-销售费用'!D10</f>
        <v>56.533402000000002</v>
      </c>
      <c r="F10" s="381">
        <f>'M7-管理费用'!D10</f>
        <v>66.491279000000006</v>
      </c>
      <c r="G10" s="381"/>
      <c r="H10" s="382">
        <f t="shared" si="0"/>
        <v>441.14455399999997</v>
      </c>
      <c r="I10" s="95">
        <f>SUM('M4-营业成本'!E19:G19)</f>
        <v>119.5423058623</v>
      </c>
      <c r="J10" s="95">
        <f>SUM('M6-销售费用'!E10:G10)</f>
        <v>16.949035300600002</v>
      </c>
      <c r="K10" s="95">
        <f>SUM('M7-管理费用'!E10:G10)</f>
        <v>44.326685999099993</v>
      </c>
      <c r="L10" s="381"/>
      <c r="M10" s="382">
        <f t="shared" si="1"/>
        <v>180.81802716199999</v>
      </c>
      <c r="N10" s="382">
        <f t="shared" si="15"/>
        <v>437.66217886229992</v>
      </c>
      <c r="O10" s="382">
        <f t="shared" si="16"/>
        <v>73.482437300599997</v>
      </c>
      <c r="P10" s="382">
        <f t="shared" si="17"/>
        <v>110.8179649991</v>
      </c>
      <c r="Q10" s="382">
        <f t="shared" si="18"/>
        <v>0</v>
      </c>
      <c r="R10" s="382">
        <f t="shared" si="19"/>
        <v>621.96258116199988</v>
      </c>
      <c r="S10" s="381">
        <f>'M4-营业成本'!W19</f>
        <v>526.96615399999996</v>
      </c>
      <c r="T10" s="381">
        <f>'M6-销售费用'!W10</f>
        <v>94.209299999999999</v>
      </c>
      <c r="U10" s="381">
        <f>'M7-管理费用'!W10</f>
        <v>198.39040799999998</v>
      </c>
      <c r="V10" s="381"/>
      <c r="W10" s="382">
        <f t="shared" si="2"/>
        <v>819.56586199999992</v>
      </c>
      <c r="X10" s="383">
        <f t="shared" si="3"/>
        <v>0.20404773236253848</v>
      </c>
      <c r="Y10" s="383">
        <f t="shared" si="4"/>
        <v>0.28206553104126231</v>
      </c>
      <c r="Z10" s="383">
        <f t="shared" si="5"/>
        <v>0.79023688083074983</v>
      </c>
      <c r="AA10" s="383">
        <f t="shared" si="6"/>
        <v>0</v>
      </c>
      <c r="AB10" s="383">
        <f t="shared" si="7"/>
        <v>0.31770927516060832</v>
      </c>
      <c r="AC10" s="381" t="e">
        <f>'M4-营业成本'!AA19</f>
        <v>#REF!</v>
      </c>
      <c r="AD10" s="381" t="e">
        <f>'M6-销售费用'!AA10</f>
        <v>#REF!</v>
      </c>
      <c r="AE10" s="381" t="e">
        <f>'M7-管理费用'!AA10</f>
        <v>#REF!</v>
      </c>
      <c r="AF10" s="381"/>
      <c r="AG10" s="382" t="e">
        <f t="shared" si="8"/>
        <v>#REF!</v>
      </c>
      <c r="AH10" s="383" t="e">
        <f t="shared" ref="AH10:AH24" si="20">IF(X10=0,0,AC10/S10-1)</f>
        <v>#REF!</v>
      </c>
      <c r="AI10" s="383" t="e">
        <f t="shared" ref="AI10:AI25" si="21">IF(Y10=0,0,AD10/T10-1)</f>
        <v>#REF!</v>
      </c>
      <c r="AJ10" s="383" t="e">
        <f t="shared" ref="AJ10:AJ25" si="22">IF(Z10=0,0,AE10/U10-1)</f>
        <v>#REF!</v>
      </c>
      <c r="AK10" s="383">
        <f t="shared" ref="AK10:AK25" si="23">IF(AA10=0,0,AF10/V10-1)</f>
        <v>0</v>
      </c>
      <c r="AL10" s="383" t="e">
        <f t="shared" ref="AL10:AL25" si="24">IF(AB10=0,0,AG10/W10-1)</f>
        <v>#REF!</v>
      </c>
      <c r="AM10" s="381" t="e">
        <f>'M4-营业成本'!AE19</f>
        <v>#REF!</v>
      </c>
      <c r="AN10" s="381" t="e">
        <f>'M6-销售费用'!AE10</f>
        <v>#REF!</v>
      </c>
      <c r="AO10" s="381" t="e">
        <f>'M7-管理费用'!AE10</f>
        <v>#REF!</v>
      </c>
      <c r="AP10" s="381"/>
      <c r="AQ10" s="382" t="e">
        <f t="shared" si="10"/>
        <v>#REF!</v>
      </c>
      <c r="AR10" s="383" t="e">
        <f t="shared" ref="AR10:AR24" si="25">IF(AH10=0,0,AM10/AC10-1)</f>
        <v>#REF!</v>
      </c>
      <c r="AS10" s="383" t="e">
        <f t="shared" si="11"/>
        <v>#REF!</v>
      </c>
      <c r="AT10" s="383" t="e">
        <f t="shared" si="12"/>
        <v>#REF!</v>
      </c>
      <c r="AU10" s="383">
        <f t="shared" si="13"/>
        <v>0</v>
      </c>
      <c r="AV10" s="383" t="e">
        <f t="shared" si="14"/>
        <v>#REF!</v>
      </c>
    </row>
    <row r="11" spans="2:48" ht="12.75" customHeight="1" outlineLevel="1">
      <c r="B11" s="379"/>
      <c r="C11" s="380" t="s">
        <v>946</v>
      </c>
      <c r="D11" s="381">
        <f>'M4-营业成本'!D20</f>
        <v>692.62790400000006</v>
      </c>
      <c r="E11" s="381">
        <f>'M6-销售费用'!D11</f>
        <v>95.938468</v>
      </c>
      <c r="F11" s="381">
        <f>'M7-管理费用'!D11</f>
        <v>313.06301400000001</v>
      </c>
      <c r="G11" s="381"/>
      <c r="H11" s="382">
        <f t="shared" si="0"/>
        <v>1101.6293860000001</v>
      </c>
      <c r="I11" s="95">
        <f>SUM('M4-营业成本'!E20:G20)</f>
        <v>208.62690745988124</v>
      </c>
      <c r="J11" s="95">
        <f>SUM('M6-销售费用'!E11:G11)</f>
        <v>27.265910614205957</v>
      </c>
      <c r="K11" s="95">
        <f>SUM('M7-管理费用'!E11:G11)</f>
        <v>84.344663011925235</v>
      </c>
      <c r="L11" s="381"/>
      <c r="M11" s="382">
        <f t="shared" si="1"/>
        <v>320.23748108601239</v>
      </c>
      <c r="N11" s="382">
        <f t="shared" si="15"/>
        <v>901.25481145988124</v>
      </c>
      <c r="O11" s="382">
        <f t="shared" si="16"/>
        <v>123.20437861420595</v>
      </c>
      <c r="P11" s="382">
        <f t="shared" si="17"/>
        <v>397.40767701192522</v>
      </c>
      <c r="Q11" s="382">
        <f t="shared" si="18"/>
        <v>0</v>
      </c>
      <c r="R11" s="382">
        <f t="shared" si="19"/>
        <v>1421.8668670860125</v>
      </c>
      <c r="S11" s="381">
        <f>'M4-营业成本'!W20</f>
        <v>869.38856382137601</v>
      </c>
      <c r="T11" s="381">
        <f>'M6-销售费用'!W11</f>
        <v>95.490590768144656</v>
      </c>
      <c r="U11" s="381">
        <f>'M7-管理费用'!W11</f>
        <v>351.1880470745553</v>
      </c>
      <c r="V11" s="381"/>
      <c r="W11" s="382">
        <f t="shared" si="2"/>
        <v>1316.067201664076</v>
      </c>
      <c r="X11" s="383">
        <f t="shared" si="3"/>
        <v>-3.5357644956022227E-2</v>
      </c>
      <c r="Y11" s="383">
        <f t="shared" si="4"/>
        <v>-0.22494158209135096</v>
      </c>
      <c r="Z11" s="383">
        <f t="shared" si="5"/>
        <v>-0.11630281096956008</v>
      </c>
      <c r="AA11" s="383">
        <f t="shared" si="6"/>
        <v>0</v>
      </c>
      <c r="AB11" s="383">
        <f t="shared" si="7"/>
        <v>-7.4408981509473726E-2</v>
      </c>
      <c r="AC11" s="381" t="e">
        <f>'M4-营业成本'!AA20</f>
        <v>#REF!</v>
      </c>
      <c r="AD11" s="381" t="e">
        <f>'M6-销售费用'!AA11</f>
        <v>#REF!</v>
      </c>
      <c r="AE11" s="381" t="e">
        <f>'M7-管理费用'!AA11</f>
        <v>#REF!</v>
      </c>
      <c r="AF11" s="381"/>
      <c r="AG11" s="382" t="e">
        <f t="shared" si="8"/>
        <v>#REF!</v>
      </c>
      <c r="AH11" s="383" t="e">
        <f t="shared" si="20"/>
        <v>#REF!</v>
      </c>
      <c r="AI11" s="383" t="e">
        <f t="shared" si="21"/>
        <v>#REF!</v>
      </c>
      <c r="AJ11" s="383" t="e">
        <f t="shared" si="22"/>
        <v>#REF!</v>
      </c>
      <c r="AK11" s="383">
        <f t="shared" si="23"/>
        <v>0</v>
      </c>
      <c r="AL11" s="383" t="e">
        <f t="shared" si="24"/>
        <v>#REF!</v>
      </c>
      <c r="AM11" s="381" t="e">
        <f>'M4-营业成本'!AE20</f>
        <v>#REF!</v>
      </c>
      <c r="AN11" s="381" t="e">
        <f>'M6-销售费用'!AE11</f>
        <v>#REF!</v>
      </c>
      <c r="AO11" s="381" t="e">
        <f>'M7-管理费用'!AE11</f>
        <v>#REF!</v>
      </c>
      <c r="AP11" s="381"/>
      <c r="AQ11" s="382" t="e">
        <f t="shared" si="10"/>
        <v>#REF!</v>
      </c>
      <c r="AR11" s="383" t="e">
        <f t="shared" si="25"/>
        <v>#REF!</v>
      </c>
      <c r="AS11" s="383" t="e">
        <f t="shared" si="11"/>
        <v>#REF!</v>
      </c>
      <c r="AT11" s="383" t="e">
        <f t="shared" si="12"/>
        <v>#REF!</v>
      </c>
      <c r="AU11" s="383">
        <f t="shared" si="13"/>
        <v>0</v>
      </c>
      <c r="AV11" s="383" t="e">
        <f t="shared" si="14"/>
        <v>#REF!</v>
      </c>
    </row>
    <row r="12" spans="2:48" ht="12.75" customHeight="1" outlineLevel="1">
      <c r="B12" s="379"/>
      <c r="C12" s="380" t="s">
        <v>947</v>
      </c>
      <c r="D12" s="381">
        <f>'M4-营业成本'!D21</f>
        <v>1001.678305</v>
      </c>
      <c r="E12" s="381">
        <f>'M6-销售费用'!D12</f>
        <v>138.717005</v>
      </c>
      <c r="F12" s="381">
        <f>'M7-管理费用'!D12</f>
        <v>249.91495399999999</v>
      </c>
      <c r="G12" s="381"/>
      <c r="H12" s="382">
        <f t="shared" si="0"/>
        <v>1390.3102640000002</v>
      </c>
      <c r="I12" s="95">
        <f>SUM('M4-营业成本'!E21:G21)</f>
        <v>333.30236162373603</v>
      </c>
      <c r="J12" s="95">
        <f>SUM('M6-销售费用'!E12:G12)</f>
        <v>37.114122000000002</v>
      </c>
      <c r="K12" s="95">
        <f>SUM('M7-管理费用'!E12:G12)</f>
        <v>79.475986259999999</v>
      </c>
      <c r="L12" s="381"/>
      <c r="M12" s="382">
        <f t="shared" si="1"/>
        <v>449.89246988373606</v>
      </c>
      <c r="N12" s="382">
        <f t="shared" si="15"/>
        <v>1334.9806666237359</v>
      </c>
      <c r="O12" s="382">
        <f t="shared" si="16"/>
        <v>175.83112700000001</v>
      </c>
      <c r="P12" s="382">
        <f t="shared" si="17"/>
        <v>329.39094025999998</v>
      </c>
      <c r="Q12" s="382">
        <f t="shared" si="18"/>
        <v>0</v>
      </c>
      <c r="R12" s="382">
        <f t="shared" si="19"/>
        <v>1840.2027338837358</v>
      </c>
      <c r="S12" s="381">
        <f>'M4-营业成本'!W21</f>
        <v>1123.3739609999998</v>
      </c>
      <c r="T12" s="381">
        <f>'M6-销售费用'!W12</f>
        <v>173.77716000000001</v>
      </c>
      <c r="U12" s="381">
        <f>'M7-管理费用'!W12</f>
        <v>272.75413199999997</v>
      </c>
      <c r="V12" s="381"/>
      <c r="W12" s="382">
        <f t="shared" si="2"/>
        <v>1569.9052529999999</v>
      </c>
      <c r="X12" s="383">
        <f t="shared" si="3"/>
        <v>-0.15850919111728046</v>
      </c>
      <c r="Y12" s="383">
        <f t="shared" si="4"/>
        <v>-1.1681475487556825E-2</v>
      </c>
      <c r="Z12" s="383">
        <f t="shared" si="5"/>
        <v>-0.17194403773004374</v>
      </c>
      <c r="AA12" s="383">
        <f t="shared" si="6"/>
        <v>0</v>
      </c>
      <c r="AB12" s="383">
        <f t="shared" si="7"/>
        <v>-0.14688462086635146</v>
      </c>
      <c r="AC12" s="381" t="e">
        <f>'M4-营业成本'!AA21</f>
        <v>#REF!</v>
      </c>
      <c r="AD12" s="381" t="e">
        <f>'M6-销售费用'!AA12</f>
        <v>#REF!</v>
      </c>
      <c r="AE12" s="381" t="e">
        <f>'M7-管理费用'!AA12</f>
        <v>#REF!</v>
      </c>
      <c r="AF12" s="381"/>
      <c r="AG12" s="382" t="e">
        <f t="shared" si="8"/>
        <v>#REF!</v>
      </c>
      <c r="AH12" s="383" t="e">
        <f t="shared" si="20"/>
        <v>#REF!</v>
      </c>
      <c r="AI12" s="383" t="e">
        <f t="shared" si="21"/>
        <v>#REF!</v>
      </c>
      <c r="AJ12" s="383" t="e">
        <f t="shared" si="22"/>
        <v>#REF!</v>
      </c>
      <c r="AK12" s="383">
        <f t="shared" si="23"/>
        <v>0</v>
      </c>
      <c r="AL12" s="383" t="e">
        <f t="shared" si="24"/>
        <v>#REF!</v>
      </c>
      <c r="AM12" s="381" t="e">
        <f>'M4-营业成本'!AE21</f>
        <v>#REF!</v>
      </c>
      <c r="AN12" s="381" t="e">
        <f>'M6-销售费用'!AE12</f>
        <v>#REF!</v>
      </c>
      <c r="AO12" s="381" t="e">
        <f>'M7-管理费用'!AE12</f>
        <v>#REF!</v>
      </c>
      <c r="AP12" s="381"/>
      <c r="AQ12" s="382" t="e">
        <f t="shared" si="10"/>
        <v>#REF!</v>
      </c>
      <c r="AR12" s="383" t="e">
        <f t="shared" si="25"/>
        <v>#REF!</v>
      </c>
      <c r="AS12" s="383" t="e">
        <f t="shared" si="11"/>
        <v>#REF!</v>
      </c>
      <c r="AT12" s="383" t="e">
        <f t="shared" si="12"/>
        <v>#REF!</v>
      </c>
      <c r="AU12" s="383">
        <f t="shared" si="13"/>
        <v>0</v>
      </c>
      <c r="AV12" s="383" t="e">
        <f t="shared" si="14"/>
        <v>#REF!</v>
      </c>
    </row>
    <row r="13" spans="2:48" ht="12.75" customHeight="1" outlineLevel="1">
      <c r="B13" s="379"/>
      <c r="C13" s="380" t="s">
        <v>948</v>
      </c>
      <c r="D13" s="381">
        <f>'M4-营业成本'!D22</f>
        <v>7.4024620000000008</v>
      </c>
      <c r="E13" s="381">
        <f>'M6-销售费用'!D13</f>
        <v>0.51858599999999999</v>
      </c>
      <c r="F13" s="381">
        <f>'M7-管理费用'!D13</f>
        <v>0.92656599999999978</v>
      </c>
      <c r="G13" s="381"/>
      <c r="H13" s="382">
        <f t="shared" si="0"/>
        <v>8.8476140000000001</v>
      </c>
      <c r="I13" s="95">
        <f>SUM('M4-营业成本'!E22:G22)</f>
        <v>4.1491356660000003</v>
      </c>
      <c r="J13" s="95">
        <f>SUM('M6-销售费用'!E13:G13)</f>
        <v>0.5479139999999999</v>
      </c>
      <c r="K13" s="95">
        <f>SUM('M7-管理费用'!E13:G13)</f>
        <v>0.6560218979700001</v>
      </c>
      <c r="L13" s="381"/>
      <c r="M13" s="382">
        <f t="shared" si="1"/>
        <v>5.3530715639699995</v>
      </c>
      <c r="N13" s="382">
        <f t="shared" si="15"/>
        <v>11.551597666000001</v>
      </c>
      <c r="O13" s="382">
        <f t="shared" si="16"/>
        <v>1.0665</v>
      </c>
      <c r="P13" s="382">
        <f t="shared" si="17"/>
        <v>1.5825878979699999</v>
      </c>
      <c r="Q13" s="382">
        <f t="shared" si="18"/>
        <v>0</v>
      </c>
      <c r="R13" s="382">
        <f t="shared" si="19"/>
        <v>14.200685563970001</v>
      </c>
      <c r="S13" s="381">
        <f>'M4-营业成本'!W22</f>
        <v>15.818082794999999</v>
      </c>
      <c r="T13" s="381">
        <f>'M6-销售费用'!W13</f>
        <v>0.76800000000000002</v>
      </c>
      <c r="U13" s="381">
        <f>'M7-管理费用'!W13</f>
        <v>1.7820333799500001</v>
      </c>
      <c r="V13" s="381"/>
      <c r="W13" s="382">
        <f t="shared" si="2"/>
        <v>18.36811617495</v>
      </c>
      <c r="X13" s="383">
        <f t="shared" si="3"/>
        <v>0.36934156229814086</v>
      </c>
      <c r="Y13" s="383">
        <f t="shared" si="4"/>
        <v>-0.27988748241912798</v>
      </c>
      <c r="Z13" s="383">
        <f t="shared" si="5"/>
        <v>0.12602490025093127</v>
      </c>
      <c r="AA13" s="383">
        <f t="shared" si="6"/>
        <v>0</v>
      </c>
      <c r="AB13" s="383">
        <f t="shared" si="7"/>
        <v>0.29346686061084326</v>
      </c>
      <c r="AC13" s="381" t="e">
        <f>'M4-营业成本'!AA22</f>
        <v>#REF!</v>
      </c>
      <c r="AD13" s="381" t="e">
        <f>'M6-销售费用'!AA13</f>
        <v>#REF!</v>
      </c>
      <c r="AE13" s="381" t="e">
        <f>'M7-管理费用'!AA13</f>
        <v>#REF!</v>
      </c>
      <c r="AF13" s="381"/>
      <c r="AG13" s="382" t="e">
        <f t="shared" si="8"/>
        <v>#REF!</v>
      </c>
      <c r="AH13" s="383" t="e">
        <f t="shared" si="20"/>
        <v>#REF!</v>
      </c>
      <c r="AI13" s="383" t="e">
        <f t="shared" si="21"/>
        <v>#REF!</v>
      </c>
      <c r="AJ13" s="383" t="e">
        <f t="shared" si="22"/>
        <v>#REF!</v>
      </c>
      <c r="AK13" s="383">
        <f t="shared" si="23"/>
        <v>0</v>
      </c>
      <c r="AL13" s="383" t="e">
        <f t="shared" si="24"/>
        <v>#REF!</v>
      </c>
      <c r="AM13" s="381" t="e">
        <f>'M4-营业成本'!AE22</f>
        <v>#REF!</v>
      </c>
      <c r="AN13" s="381" t="e">
        <f>'M6-销售费用'!AE13</f>
        <v>#REF!</v>
      </c>
      <c r="AO13" s="381" t="e">
        <f>'M7-管理费用'!AE13</f>
        <v>#REF!</v>
      </c>
      <c r="AP13" s="381"/>
      <c r="AQ13" s="382" t="e">
        <f t="shared" si="10"/>
        <v>#REF!</v>
      </c>
      <c r="AR13" s="383" t="e">
        <f t="shared" si="25"/>
        <v>#REF!</v>
      </c>
      <c r="AS13" s="383" t="e">
        <f t="shared" si="11"/>
        <v>#REF!</v>
      </c>
      <c r="AT13" s="383" t="e">
        <f t="shared" si="12"/>
        <v>#REF!</v>
      </c>
      <c r="AU13" s="383">
        <f t="shared" si="13"/>
        <v>0</v>
      </c>
      <c r="AV13" s="383" t="e">
        <f t="shared" si="14"/>
        <v>#REF!</v>
      </c>
    </row>
    <row r="14" spans="2:48" ht="12.75" customHeight="1" outlineLevel="1">
      <c r="B14" s="379"/>
      <c r="C14" s="380" t="s">
        <v>949</v>
      </c>
      <c r="D14" s="381">
        <f>'M4-营业成本'!D23</f>
        <v>333.45337000000001</v>
      </c>
      <c r="E14" s="381">
        <f>'M6-销售费用'!D14</f>
        <v>54.997021999999994</v>
      </c>
      <c r="F14" s="381">
        <f>'M7-管理费用'!D14</f>
        <v>78.451160999999999</v>
      </c>
      <c r="G14" s="381"/>
      <c r="H14" s="382">
        <f t="shared" si="0"/>
        <v>466.90155300000004</v>
      </c>
      <c r="I14" s="95">
        <f>SUM('M4-营业成本'!E23:G23)</f>
        <v>129.16269300000002</v>
      </c>
      <c r="J14" s="95">
        <f>SUM('M6-销售费用'!E14:G14)</f>
        <v>20.609628000000001</v>
      </c>
      <c r="K14" s="95">
        <f>SUM('M7-管理费用'!E14:G14)</f>
        <v>22.241411999999997</v>
      </c>
      <c r="L14" s="381"/>
      <c r="M14" s="382">
        <f t="shared" si="1"/>
        <v>172.01373300000003</v>
      </c>
      <c r="N14" s="382">
        <f t="shared" si="15"/>
        <v>462.61606300000005</v>
      </c>
      <c r="O14" s="382">
        <f t="shared" si="16"/>
        <v>75.606650000000002</v>
      </c>
      <c r="P14" s="382">
        <f t="shared" si="17"/>
        <v>100.692573</v>
      </c>
      <c r="Q14" s="382">
        <f t="shared" si="18"/>
        <v>0</v>
      </c>
      <c r="R14" s="382">
        <f t="shared" si="19"/>
        <v>638.91528600000015</v>
      </c>
      <c r="S14" s="381">
        <f>'M4-营业成本'!W23</f>
        <v>476.37112400000001</v>
      </c>
      <c r="T14" s="381">
        <f>'M6-销售费用'!W14</f>
        <v>92.976131999999993</v>
      </c>
      <c r="U14" s="381">
        <f>'M7-管理费用'!W14</f>
        <v>116.20665599999998</v>
      </c>
      <c r="V14" s="381"/>
      <c r="W14" s="382">
        <f t="shared" si="2"/>
        <v>685.55391199999997</v>
      </c>
      <c r="X14" s="383">
        <f t="shared" si="3"/>
        <v>2.973321097153514E-2</v>
      </c>
      <c r="Y14" s="383">
        <f t="shared" si="4"/>
        <v>0.22973484475241257</v>
      </c>
      <c r="Z14" s="383">
        <f t="shared" si="5"/>
        <v>0.15407375676059032</v>
      </c>
      <c r="AA14" s="383">
        <f t="shared" si="6"/>
        <v>0</v>
      </c>
      <c r="AB14" s="383">
        <f t="shared" si="7"/>
        <v>7.2996572506483837E-2</v>
      </c>
      <c r="AC14" s="381" t="e">
        <f>'M4-营业成本'!AA23</f>
        <v>#REF!</v>
      </c>
      <c r="AD14" s="381" t="e">
        <f>'M6-销售费用'!AA14</f>
        <v>#REF!</v>
      </c>
      <c r="AE14" s="381" t="e">
        <f>'M7-管理费用'!AA14</f>
        <v>#REF!</v>
      </c>
      <c r="AF14" s="381"/>
      <c r="AG14" s="382" t="e">
        <f t="shared" si="8"/>
        <v>#REF!</v>
      </c>
      <c r="AH14" s="383" t="e">
        <f t="shared" si="20"/>
        <v>#REF!</v>
      </c>
      <c r="AI14" s="383" t="e">
        <f t="shared" si="21"/>
        <v>#REF!</v>
      </c>
      <c r="AJ14" s="383" t="e">
        <f t="shared" si="22"/>
        <v>#REF!</v>
      </c>
      <c r="AK14" s="383">
        <f t="shared" si="23"/>
        <v>0</v>
      </c>
      <c r="AL14" s="383" t="e">
        <f t="shared" si="24"/>
        <v>#REF!</v>
      </c>
      <c r="AM14" s="381" t="e">
        <f>'M4-营业成本'!AE23</f>
        <v>#REF!</v>
      </c>
      <c r="AN14" s="381" t="e">
        <f>'M6-销售费用'!AE14</f>
        <v>#REF!</v>
      </c>
      <c r="AO14" s="381" t="e">
        <f>'M7-管理费用'!AE14</f>
        <v>#REF!</v>
      </c>
      <c r="AP14" s="381"/>
      <c r="AQ14" s="382" t="e">
        <f t="shared" si="10"/>
        <v>#REF!</v>
      </c>
      <c r="AR14" s="383" t="e">
        <f t="shared" si="25"/>
        <v>#REF!</v>
      </c>
      <c r="AS14" s="383" t="e">
        <f t="shared" si="11"/>
        <v>#REF!</v>
      </c>
      <c r="AT14" s="383" t="e">
        <f t="shared" si="12"/>
        <v>#REF!</v>
      </c>
      <c r="AU14" s="383">
        <f t="shared" si="13"/>
        <v>0</v>
      </c>
      <c r="AV14" s="383" t="e">
        <f t="shared" si="14"/>
        <v>#REF!</v>
      </c>
    </row>
    <row r="15" spans="2:48" ht="12.75" customHeight="1" outlineLevel="1">
      <c r="B15" s="379"/>
      <c r="C15" s="384" t="s">
        <v>950</v>
      </c>
      <c r="D15" s="381">
        <f>'M4-营业成本'!D24</f>
        <v>0</v>
      </c>
      <c r="E15" s="381">
        <f>'M6-销售费用'!D15</f>
        <v>0</v>
      </c>
      <c r="F15" s="381">
        <f>'M7-管理费用'!D15</f>
        <v>0</v>
      </c>
      <c r="G15" s="381"/>
      <c r="H15" s="382">
        <f t="shared" si="0"/>
        <v>0</v>
      </c>
      <c r="I15" s="95">
        <f>SUM('M4-营业成本'!E24:G24)</f>
        <v>0</v>
      </c>
      <c r="J15" s="95">
        <f>SUM('M6-销售费用'!E15:G15)</f>
        <v>0</v>
      </c>
      <c r="K15" s="95">
        <f>SUM('M7-管理费用'!E15:G15)</f>
        <v>0</v>
      </c>
      <c r="L15" s="381"/>
      <c r="M15" s="382">
        <f t="shared" si="1"/>
        <v>0</v>
      </c>
      <c r="N15" s="382">
        <f t="shared" si="15"/>
        <v>0</v>
      </c>
      <c r="O15" s="382">
        <f t="shared" si="16"/>
        <v>0</v>
      </c>
      <c r="P15" s="382">
        <f t="shared" si="17"/>
        <v>0</v>
      </c>
      <c r="Q15" s="382">
        <f t="shared" si="18"/>
        <v>0</v>
      </c>
      <c r="R15" s="382">
        <f t="shared" si="19"/>
        <v>0</v>
      </c>
      <c r="S15" s="381">
        <f>'M4-营业成本'!W24</f>
        <v>0</v>
      </c>
      <c r="T15" s="381">
        <f>'M6-销售费用'!W15</f>
        <v>0</v>
      </c>
      <c r="U15" s="381">
        <f>'M7-管理费用'!W15</f>
        <v>0</v>
      </c>
      <c r="V15" s="381"/>
      <c r="W15" s="382">
        <f t="shared" si="2"/>
        <v>0</v>
      </c>
      <c r="X15" s="383">
        <f t="shared" si="3"/>
        <v>0</v>
      </c>
      <c r="Y15" s="383">
        <f t="shared" si="4"/>
        <v>0</v>
      </c>
      <c r="Z15" s="383">
        <f t="shared" si="5"/>
        <v>0</v>
      </c>
      <c r="AA15" s="383">
        <f t="shared" si="6"/>
        <v>0</v>
      </c>
      <c r="AB15" s="383">
        <f t="shared" si="7"/>
        <v>0</v>
      </c>
      <c r="AC15" s="381" t="e">
        <f>'M4-营业成本'!AA24</f>
        <v>#REF!</v>
      </c>
      <c r="AD15" s="381" t="e">
        <f>'M6-销售费用'!AA15</f>
        <v>#REF!</v>
      </c>
      <c r="AE15" s="381" t="e">
        <f>'M7-管理费用'!AA15</f>
        <v>#REF!</v>
      </c>
      <c r="AF15" s="381"/>
      <c r="AG15" s="382" t="e">
        <f t="shared" si="8"/>
        <v>#REF!</v>
      </c>
      <c r="AH15" s="383">
        <f t="shared" si="20"/>
        <v>0</v>
      </c>
      <c r="AI15" s="383">
        <f t="shared" si="21"/>
        <v>0</v>
      </c>
      <c r="AJ15" s="383">
        <f t="shared" si="22"/>
        <v>0</v>
      </c>
      <c r="AK15" s="383">
        <f t="shared" si="23"/>
        <v>0</v>
      </c>
      <c r="AL15" s="383">
        <f t="shared" si="24"/>
        <v>0</v>
      </c>
      <c r="AM15" s="381" t="e">
        <f>'M4-营业成本'!AE24</f>
        <v>#REF!</v>
      </c>
      <c r="AN15" s="381" t="e">
        <f>'M6-销售费用'!AE15</f>
        <v>#REF!</v>
      </c>
      <c r="AO15" s="381" t="e">
        <f>'M7-管理费用'!AE15</f>
        <v>#REF!</v>
      </c>
      <c r="AP15" s="381"/>
      <c r="AQ15" s="382" t="e">
        <f t="shared" si="10"/>
        <v>#REF!</v>
      </c>
      <c r="AR15" s="383">
        <f t="shared" si="25"/>
        <v>0</v>
      </c>
      <c r="AS15" s="383">
        <f t="shared" si="11"/>
        <v>0</v>
      </c>
      <c r="AT15" s="383">
        <f t="shared" si="12"/>
        <v>0</v>
      </c>
      <c r="AU15" s="383">
        <f t="shared" si="13"/>
        <v>0</v>
      </c>
      <c r="AV15" s="383">
        <f t="shared" si="14"/>
        <v>0</v>
      </c>
    </row>
    <row r="16" spans="2:48" ht="12.75" customHeight="1" outlineLevel="1">
      <c r="B16" s="379"/>
      <c r="C16" s="384" t="s">
        <v>951</v>
      </c>
      <c r="D16" s="381">
        <f>'M4-营业成本'!D25</f>
        <v>0</v>
      </c>
      <c r="E16" s="381">
        <f>'M6-销售费用'!D16</f>
        <v>0</v>
      </c>
      <c r="F16" s="381">
        <f>'M7-管理费用'!D16</f>
        <v>0</v>
      </c>
      <c r="G16" s="381"/>
      <c r="H16" s="382">
        <f t="shared" si="0"/>
        <v>0</v>
      </c>
      <c r="I16" s="95">
        <f>SUM('M4-营业成本'!E25:G25)</f>
        <v>0</v>
      </c>
      <c r="J16" s="95">
        <f>SUM('M6-销售费用'!E16:G16)</f>
        <v>0</v>
      </c>
      <c r="K16" s="95">
        <f>SUM('M7-管理费用'!E16:G16)</f>
        <v>0</v>
      </c>
      <c r="L16" s="381"/>
      <c r="M16" s="382">
        <f t="shared" si="1"/>
        <v>0</v>
      </c>
      <c r="N16" s="382">
        <f t="shared" si="15"/>
        <v>0</v>
      </c>
      <c r="O16" s="382">
        <f t="shared" si="16"/>
        <v>0</v>
      </c>
      <c r="P16" s="382">
        <f t="shared" si="17"/>
        <v>0</v>
      </c>
      <c r="Q16" s="382">
        <f t="shared" si="18"/>
        <v>0</v>
      </c>
      <c r="R16" s="382">
        <f t="shared" si="19"/>
        <v>0</v>
      </c>
      <c r="S16" s="381">
        <f>'M4-营业成本'!W25</f>
        <v>0</v>
      </c>
      <c r="T16" s="381">
        <f>'M6-销售费用'!W16</f>
        <v>0</v>
      </c>
      <c r="U16" s="381">
        <f>'M7-管理费用'!W16</f>
        <v>0</v>
      </c>
      <c r="V16" s="381"/>
      <c r="W16" s="382">
        <f t="shared" si="2"/>
        <v>0</v>
      </c>
      <c r="X16" s="383">
        <f t="shared" si="3"/>
        <v>0</v>
      </c>
      <c r="Y16" s="383">
        <f t="shared" si="4"/>
        <v>0</v>
      </c>
      <c r="Z16" s="383">
        <f t="shared" si="5"/>
        <v>0</v>
      </c>
      <c r="AA16" s="383">
        <f t="shared" si="6"/>
        <v>0</v>
      </c>
      <c r="AB16" s="383">
        <f t="shared" si="7"/>
        <v>0</v>
      </c>
      <c r="AC16" s="381" t="e">
        <f>'M4-营业成本'!AA25</f>
        <v>#REF!</v>
      </c>
      <c r="AD16" s="381" t="e">
        <f>'M6-销售费用'!AA16</f>
        <v>#REF!</v>
      </c>
      <c r="AE16" s="381" t="e">
        <f>'M7-管理费用'!AA16</f>
        <v>#REF!</v>
      </c>
      <c r="AF16" s="381"/>
      <c r="AG16" s="382" t="e">
        <f t="shared" si="8"/>
        <v>#REF!</v>
      </c>
      <c r="AH16" s="383">
        <f t="shared" si="20"/>
        <v>0</v>
      </c>
      <c r="AI16" s="383">
        <f t="shared" si="21"/>
        <v>0</v>
      </c>
      <c r="AJ16" s="383">
        <f t="shared" si="22"/>
        <v>0</v>
      </c>
      <c r="AK16" s="383">
        <f t="shared" si="23"/>
        <v>0</v>
      </c>
      <c r="AL16" s="383">
        <f t="shared" si="24"/>
        <v>0</v>
      </c>
      <c r="AM16" s="381" t="e">
        <f>'M4-营业成本'!AE25</f>
        <v>#REF!</v>
      </c>
      <c r="AN16" s="381" t="e">
        <f>'M6-销售费用'!AE16</f>
        <v>#REF!</v>
      </c>
      <c r="AO16" s="381" t="e">
        <f>'M7-管理费用'!AE16</f>
        <v>#REF!</v>
      </c>
      <c r="AP16" s="381"/>
      <c r="AQ16" s="382" t="e">
        <f t="shared" si="10"/>
        <v>#REF!</v>
      </c>
      <c r="AR16" s="383">
        <f t="shared" si="25"/>
        <v>0</v>
      </c>
      <c r="AS16" s="383">
        <f t="shared" si="11"/>
        <v>0</v>
      </c>
      <c r="AT16" s="383">
        <f t="shared" si="12"/>
        <v>0</v>
      </c>
      <c r="AU16" s="383">
        <f t="shared" si="13"/>
        <v>0</v>
      </c>
      <c r="AV16" s="383">
        <f t="shared" si="14"/>
        <v>0</v>
      </c>
    </row>
    <row r="17" spans="2:48" ht="12.75" customHeight="1" outlineLevel="1">
      <c r="B17" s="379"/>
      <c r="C17" s="384" t="s">
        <v>952</v>
      </c>
      <c r="D17" s="381">
        <f>'M4-营业成本'!D26</f>
        <v>0</v>
      </c>
      <c r="E17" s="381">
        <f>'M6-销售费用'!D17</f>
        <v>0</v>
      </c>
      <c r="F17" s="381">
        <f>'M7-管理费用'!D17</f>
        <v>0</v>
      </c>
      <c r="G17" s="381"/>
      <c r="H17" s="382">
        <f t="shared" si="0"/>
        <v>0</v>
      </c>
      <c r="I17" s="95">
        <f>SUM('M4-营业成本'!E26:G26)</f>
        <v>0</v>
      </c>
      <c r="J17" s="95">
        <f>SUM('M6-销售费用'!E17:G17)</f>
        <v>0</v>
      </c>
      <c r="K17" s="95">
        <f>SUM('M7-管理费用'!E17:G17)</f>
        <v>0</v>
      </c>
      <c r="L17" s="381"/>
      <c r="M17" s="382">
        <f t="shared" si="1"/>
        <v>0</v>
      </c>
      <c r="N17" s="382">
        <f t="shared" si="15"/>
        <v>0</v>
      </c>
      <c r="O17" s="382">
        <f t="shared" si="16"/>
        <v>0</v>
      </c>
      <c r="P17" s="382">
        <f t="shared" si="17"/>
        <v>0</v>
      </c>
      <c r="Q17" s="382">
        <f t="shared" si="18"/>
        <v>0</v>
      </c>
      <c r="R17" s="382">
        <f t="shared" si="19"/>
        <v>0</v>
      </c>
      <c r="S17" s="381">
        <f>'M4-营业成本'!W26</f>
        <v>0</v>
      </c>
      <c r="T17" s="381">
        <f>'M6-销售费用'!W17</f>
        <v>0</v>
      </c>
      <c r="U17" s="381">
        <f>'M7-管理费用'!W17</f>
        <v>0</v>
      </c>
      <c r="V17" s="381"/>
      <c r="W17" s="382">
        <f t="shared" si="2"/>
        <v>0</v>
      </c>
      <c r="X17" s="383">
        <f t="shared" si="3"/>
        <v>0</v>
      </c>
      <c r="Y17" s="383">
        <f t="shared" si="4"/>
        <v>0</v>
      </c>
      <c r="Z17" s="383">
        <f t="shared" si="5"/>
        <v>0</v>
      </c>
      <c r="AA17" s="383">
        <f t="shared" si="6"/>
        <v>0</v>
      </c>
      <c r="AB17" s="383">
        <f t="shared" si="7"/>
        <v>0</v>
      </c>
      <c r="AC17" s="381" t="e">
        <f>'M4-营业成本'!AA26</f>
        <v>#REF!</v>
      </c>
      <c r="AD17" s="381" t="e">
        <f>'M6-销售费用'!AA17</f>
        <v>#REF!</v>
      </c>
      <c r="AE17" s="381" t="e">
        <f>'M7-管理费用'!AA17</f>
        <v>#REF!</v>
      </c>
      <c r="AF17" s="381"/>
      <c r="AG17" s="382" t="e">
        <f t="shared" si="8"/>
        <v>#REF!</v>
      </c>
      <c r="AH17" s="383">
        <f t="shared" si="20"/>
        <v>0</v>
      </c>
      <c r="AI17" s="383">
        <f t="shared" si="21"/>
        <v>0</v>
      </c>
      <c r="AJ17" s="383">
        <f t="shared" si="22"/>
        <v>0</v>
      </c>
      <c r="AK17" s="383">
        <f t="shared" si="23"/>
        <v>0</v>
      </c>
      <c r="AL17" s="383">
        <f t="shared" si="24"/>
        <v>0</v>
      </c>
      <c r="AM17" s="381" t="e">
        <f>'M4-营业成本'!AE26</f>
        <v>#REF!</v>
      </c>
      <c r="AN17" s="381" t="e">
        <f>'M6-销售费用'!AE17</f>
        <v>#REF!</v>
      </c>
      <c r="AO17" s="381" t="e">
        <f>'M7-管理费用'!AE17</f>
        <v>#REF!</v>
      </c>
      <c r="AP17" s="381"/>
      <c r="AQ17" s="382" t="e">
        <f t="shared" si="10"/>
        <v>#REF!</v>
      </c>
      <c r="AR17" s="383">
        <f t="shared" si="25"/>
        <v>0</v>
      </c>
      <c r="AS17" s="383">
        <f t="shared" si="11"/>
        <v>0</v>
      </c>
      <c r="AT17" s="383">
        <f t="shared" si="12"/>
        <v>0</v>
      </c>
      <c r="AU17" s="383">
        <f t="shared" si="13"/>
        <v>0</v>
      </c>
      <c r="AV17" s="383">
        <f t="shared" si="14"/>
        <v>0</v>
      </c>
    </row>
    <row r="18" spans="2:48" ht="12.75" customHeight="1" outlineLevel="1">
      <c r="B18" s="379"/>
      <c r="C18" s="384" t="s">
        <v>953</v>
      </c>
      <c r="D18" s="381">
        <f>'M4-营业成本'!D27</f>
        <v>0</v>
      </c>
      <c r="E18" s="381">
        <f>'M6-销售费用'!D18</f>
        <v>0</v>
      </c>
      <c r="F18" s="381">
        <f>'M7-管理费用'!D18</f>
        <v>0</v>
      </c>
      <c r="G18" s="381"/>
      <c r="H18" s="382">
        <f t="shared" si="0"/>
        <v>0</v>
      </c>
      <c r="I18" s="95">
        <f>SUM('M4-营业成本'!E27:G27)</f>
        <v>0</v>
      </c>
      <c r="J18" s="95">
        <f>SUM('M6-销售费用'!E18:G18)</f>
        <v>0</v>
      </c>
      <c r="K18" s="95">
        <f>SUM('M7-管理费用'!E18:G18)</f>
        <v>0</v>
      </c>
      <c r="L18" s="381"/>
      <c r="M18" s="382">
        <f t="shared" si="1"/>
        <v>0</v>
      </c>
      <c r="N18" s="382">
        <f t="shared" si="15"/>
        <v>0</v>
      </c>
      <c r="O18" s="382">
        <f t="shared" si="16"/>
        <v>0</v>
      </c>
      <c r="P18" s="382">
        <f t="shared" si="17"/>
        <v>0</v>
      </c>
      <c r="Q18" s="382">
        <f t="shared" si="18"/>
        <v>0</v>
      </c>
      <c r="R18" s="382">
        <f t="shared" si="19"/>
        <v>0</v>
      </c>
      <c r="S18" s="381">
        <f>'M4-营业成本'!W27</f>
        <v>0</v>
      </c>
      <c r="T18" s="381">
        <f>'M6-销售费用'!W18</f>
        <v>0</v>
      </c>
      <c r="U18" s="381">
        <f>'M7-管理费用'!W18</f>
        <v>0</v>
      </c>
      <c r="V18" s="381"/>
      <c r="W18" s="382">
        <f t="shared" si="2"/>
        <v>0</v>
      </c>
      <c r="X18" s="383">
        <f t="shared" si="3"/>
        <v>0</v>
      </c>
      <c r="Y18" s="383">
        <f t="shared" si="4"/>
        <v>0</v>
      </c>
      <c r="Z18" s="383">
        <f t="shared" si="5"/>
        <v>0</v>
      </c>
      <c r="AA18" s="383">
        <f t="shared" si="6"/>
        <v>0</v>
      </c>
      <c r="AB18" s="383">
        <f t="shared" si="7"/>
        <v>0</v>
      </c>
      <c r="AC18" s="381" t="e">
        <f>'M4-营业成本'!AA27</f>
        <v>#REF!</v>
      </c>
      <c r="AD18" s="381" t="e">
        <f>'M6-销售费用'!AA18</f>
        <v>#REF!</v>
      </c>
      <c r="AE18" s="381" t="e">
        <f>'M7-管理费用'!AA18</f>
        <v>#REF!</v>
      </c>
      <c r="AF18" s="381"/>
      <c r="AG18" s="382" t="e">
        <f t="shared" si="8"/>
        <v>#REF!</v>
      </c>
      <c r="AH18" s="383">
        <f t="shared" si="20"/>
        <v>0</v>
      </c>
      <c r="AI18" s="383">
        <f t="shared" si="21"/>
        <v>0</v>
      </c>
      <c r="AJ18" s="383">
        <f t="shared" si="22"/>
        <v>0</v>
      </c>
      <c r="AK18" s="383">
        <f t="shared" si="23"/>
        <v>0</v>
      </c>
      <c r="AL18" s="383">
        <f t="shared" si="24"/>
        <v>0</v>
      </c>
      <c r="AM18" s="381" t="e">
        <f>'M4-营业成本'!AE27</f>
        <v>#REF!</v>
      </c>
      <c r="AN18" s="381" t="e">
        <f>'M6-销售费用'!AE18</f>
        <v>#REF!</v>
      </c>
      <c r="AO18" s="381" t="e">
        <f>'M7-管理费用'!AE18</f>
        <v>#REF!</v>
      </c>
      <c r="AP18" s="381"/>
      <c r="AQ18" s="382" t="e">
        <f t="shared" si="10"/>
        <v>#REF!</v>
      </c>
      <c r="AR18" s="383">
        <f t="shared" si="25"/>
        <v>0</v>
      </c>
      <c r="AS18" s="383">
        <f t="shared" si="11"/>
        <v>0</v>
      </c>
      <c r="AT18" s="383">
        <f t="shared" si="12"/>
        <v>0</v>
      </c>
      <c r="AU18" s="383">
        <f t="shared" si="13"/>
        <v>0</v>
      </c>
      <c r="AV18" s="383">
        <f t="shared" si="14"/>
        <v>0</v>
      </c>
    </row>
    <row r="19" spans="2:48" ht="12.75" customHeight="1" outlineLevel="1">
      <c r="B19" s="379"/>
      <c r="C19" s="384" t="s">
        <v>954</v>
      </c>
      <c r="D19" s="381">
        <f>'M4-营业成本'!D28</f>
        <v>10.242999000000001</v>
      </c>
      <c r="E19" s="381">
        <f>'M6-销售费用'!D19</f>
        <v>1.0006949999999999</v>
      </c>
      <c r="F19" s="381">
        <f>'M7-管理费用'!D19</f>
        <v>24.869201</v>
      </c>
      <c r="G19" s="381"/>
      <c r="H19" s="382">
        <f t="shared" si="0"/>
        <v>36.112895000000002</v>
      </c>
      <c r="I19" s="95">
        <f>SUM('M4-营业成本'!E28:G28)</f>
        <v>7.0506346855710937</v>
      </c>
      <c r="J19" s="95">
        <f>SUM('M6-销售费用'!E19:G19)</f>
        <v>0.73256399999999999</v>
      </c>
      <c r="K19" s="95">
        <f>SUM('M7-管理费用'!E19:G19)</f>
        <v>5.1467550000000006</v>
      </c>
      <c r="L19" s="381"/>
      <c r="M19" s="382">
        <f t="shared" si="1"/>
        <v>12.929953685571094</v>
      </c>
      <c r="N19" s="382">
        <f t="shared" si="15"/>
        <v>17.293633685571095</v>
      </c>
      <c r="O19" s="382">
        <f t="shared" si="16"/>
        <v>1.7332589999999999</v>
      </c>
      <c r="P19" s="382">
        <f t="shared" si="17"/>
        <v>30.015956000000003</v>
      </c>
      <c r="Q19" s="382">
        <f t="shared" si="18"/>
        <v>0</v>
      </c>
      <c r="R19" s="382">
        <f t="shared" si="19"/>
        <v>49.042848685571101</v>
      </c>
      <c r="S19" s="381">
        <f>'M4-营业成本'!W28</f>
        <v>53.841976498775175</v>
      </c>
      <c r="T19" s="381">
        <f>'M6-销售费用'!W19</f>
        <v>5.8690847457627111</v>
      </c>
      <c r="U19" s="381">
        <f>'M7-管理费用'!W19</f>
        <v>47.768005930642332</v>
      </c>
      <c r="V19" s="381"/>
      <c r="W19" s="382">
        <f t="shared" si="2"/>
        <v>107.47906717518022</v>
      </c>
      <c r="X19" s="383">
        <f t="shared" si="3"/>
        <v>2.1133986921266934</v>
      </c>
      <c r="Y19" s="383">
        <f t="shared" si="4"/>
        <v>2.3861556442301532</v>
      </c>
      <c r="Z19" s="383">
        <f t="shared" si="5"/>
        <v>0.59142044086959378</v>
      </c>
      <c r="AA19" s="383">
        <f t="shared" si="6"/>
        <v>0</v>
      </c>
      <c r="AB19" s="383">
        <f t="shared" si="7"/>
        <v>1.1915339352381795</v>
      </c>
      <c r="AC19" s="381" t="e">
        <f>'M4-营业成本'!AA28</f>
        <v>#REF!</v>
      </c>
      <c r="AD19" s="381" t="e">
        <f>'M6-销售费用'!AA19</f>
        <v>#REF!</v>
      </c>
      <c r="AE19" s="381" t="e">
        <f>'M7-管理费用'!AA19</f>
        <v>#REF!</v>
      </c>
      <c r="AF19" s="381"/>
      <c r="AG19" s="382" t="e">
        <f t="shared" si="8"/>
        <v>#REF!</v>
      </c>
      <c r="AH19" s="383" t="e">
        <f t="shared" si="20"/>
        <v>#REF!</v>
      </c>
      <c r="AI19" s="383" t="e">
        <f t="shared" si="21"/>
        <v>#REF!</v>
      </c>
      <c r="AJ19" s="383" t="e">
        <f t="shared" si="22"/>
        <v>#REF!</v>
      </c>
      <c r="AK19" s="383">
        <f t="shared" si="23"/>
        <v>0</v>
      </c>
      <c r="AL19" s="383" t="e">
        <f t="shared" si="24"/>
        <v>#REF!</v>
      </c>
      <c r="AM19" s="381" t="e">
        <f>'M4-营业成本'!AE28</f>
        <v>#REF!</v>
      </c>
      <c r="AN19" s="381" t="e">
        <f>'M6-销售费用'!AE19</f>
        <v>#REF!</v>
      </c>
      <c r="AO19" s="381" t="e">
        <f>'M7-管理费用'!AE19</f>
        <v>#REF!</v>
      </c>
      <c r="AP19" s="381"/>
      <c r="AQ19" s="382" t="e">
        <f t="shared" si="10"/>
        <v>#REF!</v>
      </c>
      <c r="AR19" s="383" t="e">
        <f t="shared" si="25"/>
        <v>#REF!</v>
      </c>
      <c r="AS19" s="383" t="e">
        <f t="shared" si="11"/>
        <v>#REF!</v>
      </c>
      <c r="AT19" s="383" t="e">
        <f t="shared" si="12"/>
        <v>#REF!</v>
      </c>
      <c r="AU19" s="383">
        <f t="shared" si="13"/>
        <v>0</v>
      </c>
      <c r="AV19" s="383" t="e">
        <f t="shared" si="14"/>
        <v>#REF!</v>
      </c>
    </row>
    <row r="20" spans="2:48" ht="12.75" customHeight="1" outlineLevel="1">
      <c r="B20" s="379"/>
      <c r="C20" s="384" t="s">
        <v>955</v>
      </c>
      <c r="D20" s="381">
        <f>'M4-营业成本'!D29</f>
        <v>0</v>
      </c>
      <c r="E20" s="381">
        <f>'M6-销售费用'!D20</f>
        <v>0</v>
      </c>
      <c r="F20" s="381">
        <f>'M7-管理费用'!D20</f>
        <v>0</v>
      </c>
      <c r="G20" s="381"/>
      <c r="H20" s="382">
        <f t="shared" si="0"/>
        <v>0</v>
      </c>
      <c r="I20" s="95">
        <f>SUM('M4-营业成本'!E29:G29)</f>
        <v>0</v>
      </c>
      <c r="J20" s="95">
        <f>SUM('M6-销售费用'!E20:G20)</f>
        <v>0</v>
      </c>
      <c r="K20" s="95">
        <f>SUM('M7-管理费用'!E20:G20)</f>
        <v>0</v>
      </c>
      <c r="L20" s="381"/>
      <c r="M20" s="382">
        <f t="shared" si="1"/>
        <v>0</v>
      </c>
      <c r="N20" s="382">
        <f t="shared" si="15"/>
        <v>0</v>
      </c>
      <c r="O20" s="382">
        <f t="shared" si="16"/>
        <v>0</v>
      </c>
      <c r="P20" s="382">
        <f t="shared" si="17"/>
        <v>0</v>
      </c>
      <c r="Q20" s="382">
        <f t="shared" si="18"/>
        <v>0</v>
      </c>
      <c r="R20" s="382">
        <f t="shared" si="19"/>
        <v>0</v>
      </c>
      <c r="S20" s="381">
        <f>'M4-营业成本'!W29</f>
        <v>0</v>
      </c>
      <c r="T20" s="381">
        <f>'M6-销售费用'!W20</f>
        <v>0</v>
      </c>
      <c r="U20" s="381">
        <f>'M7-管理费用'!W20</f>
        <v>0</v>
      </c>
      <c r="V20" s="381"/>
      <c r="W20" s="382">
        <f t="shared" si="2"/>
        <v>0</v>
      </c>
      <c r="X20" s="383">
        <f t="shared" si="3"/>
        <v>0</v>
      </c>
      <c r="Y20" s="383">
        <f t="shared" si="4"/>
        <v>0</v>
      </c>
      <c r="Z20" s="383">
        <f t="shared" si="5"/>
        <v>0</v>
      </c>
      <c r="AA20" s="383">
        <f t="shared" si="6"/>
        <v>0</v>
      </c>
      <c r="AB20" s="383">
        <f t="shared" si="7"/>
        <v>0</v>
      </c>
      <c r="AC20" s="381" t="e">
        <f>'M4-营业成本'!AA29</f>
        <v>#REF!</v>
      </c>
      <c r="AD20" s="381" t="e">
        <f>'M6-销售费用'!AA20</f>
        <v>#REF!</v>
      </c>
      <c r="AE20" s="381" t="e">
        <f>'M7-管理费用'!AA20</f>
        <v>#REF!</v>
      </c>
      <c r="AF20" s="381"/>
      <c r="AG20" s="382" t="e">
        <f t="shared" si="8"/>
        <v>#REF!</v>
      </c>
      <c r="AH20" s="383">
        <f t="shared" si="20"/>
        <v>0</v>
      </c>
      <c r="AI20" s="383">
        <f t="shared" si="21"/>
        <v>0</v>
      </c>
      <c r="AJ20" s="383">
        <f t="shared" si="22"/>
        <v>0</v>
      </c>
      <c r="AK20" s="383">
        <f t="shared" si="23"/>
        <v>0</v>
      </c>
      <c r="AL20" s="383">
        <f t="shared" si="24"/>
        <v>0</v>
      </c>
      <c r="AM20" s="381" t="e">
        <f>'M4-营业成本'!AE29</f>
        <v>#REF!</v>
      </c>
      <c r="AN20" s="381" t="e">
        <f>'M6-销售费用'!AE20</f>
        <v>#REF!</v>
      </c>
      <c r="AO20" s="381" t="e">
        <f>'M7-管理费用'!AE20</f>
        <v>#REF!</v>
      </c>
      <c r="AP20" s="381"/>
      <c r="AQ20" s="382" t="e">
        <f t="shared" si="10"/>
        <v>#REF!</v>
      </c>
      <c r="AR20" s="383">
        <f t="shared" si="25"/>
        <v>0</v>
      </c>
      <c r="AS20" s="383">
        <f t="shared" si="11"/>
        <v>0</v>
      </c>
      <c r="AT20" s="383">
        <f t="shared" si="12"/>
        <v>0</v>
      </c>
      <c r="AU20" s="383">
        <f t="shared" si="13"/>
        <v>0</v>
      </c>
      <c r="AV20" s="383">
        <f t="shared" si="14"/>
        <v>0</v>
      </c>
    </row>
    <row r="21" spans="2:48" ht="12.75" customHeight="1" outlineLevel="1">
      <c r="B21" s="379"/>
      <c r="C21" s="384" t="s">
        <v>956</v>
      </c>
      <c r="D21" s="381">
        <f>'M4-营业成本'!D30</f>
        <v>0</v>
      </c>
      <c r="E21" s="381">
        <f>'M6-销售费用'!D21</f>
        <v>0</v>
      </c>
      <c r="F21" s="381">
        <f>'M7-管理费用'!D21</f>
        <v>0</v>
      </c>
      <c r="G21" s="381"/>
      <c r="H21" s="382">
        <f t="shared" si="0"/>
        <v>0</v>
      </c>
      <c r="I21" s="95">
        <f>SUM('M4-营业成本'!E30:G30)</f>
        <v>0</v>
      </c>
      <c r="J21" s="95">
        <f>SUM('M6-销售费用'!E21:G21)</f>
        <v>0</v>
      </c>
      <c r="K21" s="95">
        <f>SUM('M7-管理费用'!E21:G21)</f>
        <v>0</v>
      </c>
      <c r="L21" s="381"/>
      <c r="M21" s="382">
        <f t="shared" si="1"/>
        <v>0</v>
      </c>
      <c r="N21" s="382">
        <f t="shared" si="15"/>
        <v>0</v>
      </c>
      <c r="O21" s="382">
        <f t="shared" si="16"/>
        <v>0</v>
      </c>
      <c r="P21" s="382">
        <f t="shared" si="17"/>
        <v>0</v>
      </c>
      <c r="Q21" s="382">
        <f t="shared" si="18"/>
        <v>0</v>
      </c>
      <c r="R21" s="382">
        <f t="shared" si="19"/>
        <v>0</v>
      </c>
      <c r="S21" s="381">
        <f>'M4-营业成本'!W30</f>
        <v>0</v>
      </c>
      <c r="T21" s="381">
        <f>'M6-销售费用'!W21</f>
        <v>0</v>
      </c>
      <c r="U21" s="381">
        <f>'M7-管理费用'!W21</f>
        <v>0</v>
      </c>
      <c r="V21" s="381"/>
      <c r="W21" s="382">
        <f t="shared" si="2"/>
        <v>0</v>
      </c>
      <c r="X21" s="383">
        <f t="shared" si="3"/>
        <v>0</v>
      </c>
      <c r="Y21" s="383">
        <f t="shared" si="4"/>
        <v>0</v>
      </c>
      <c r="Z21" s="383">
        <f t="shared" si="5"/>
        <v>0</v>
      </c>
      <c r="AA21" s="383">
        <f t="shared" si="6"/>
        <v>0</v>
      </c>
      <c r="AB21" s="383">
        <f t="shared" si="7"/>
        <v>0</v>
      </c>
      <c r="AC21" s="381" t="e">
        <f>'M4-营业成本'!AA30</f>
        <v>#REF!</v>
      </c>
      <c r="AD21" s="381" t="e">
        <f>'M6-销售费用'!AA21</f>
        <v>#REF!</v>
      </c>
      <c r="AE21" s="381" t="e">
        <f>'M7-管理费用'!AA21</f>
        <v>#REF!</v>
      </c>
      <c r="AF21" s="381"/>
      <c r="AG21" s="382" t="e">
        <f t="shared" si="8"/>
        <v>#REF!</v>
      </c>
      <c r="AH21" s="383">
        <f t="shared" si="20"/>
        <v>0</v>
      </c>
      <c r="AI21" s="383">
        <f t="shared" si="21"/>
        <v>0</v>
      </c>
      <c r="AJ21" s="383">
        <f t="shared" si="22"/>
        <v>0</v>
      </c>
      <c r="AK21" s="383">
        <f t="shared" si="23"/>
        <v>0</v>
      </c>
      <c r="AL21" s="383">
        <f t="shared" si="24"/>
        <v>0</v>
      </c>
      <c r="AM21" s="381" t="e">
        <f>'M4-营业成本'!AE30</f>
        <v>#REF!</v>
      </c>
      <c r="AN21" s="381" t="e">
        <f>'M6-销售费用'!AE21</f>
        <v>#REF!</v>
      </c>
      <c r="AO21" s="381" t="e">
        <f>'M7-管理费用'!AE21</f>
        <v>#REF!</v>
      </c>
      <c r="AP21" s="381"/>
      <c r="AQ21" s="382" t="e">
        <f t="shared" si="10"/>
        <v>#REF!</v>
      </c>
      <c r="AR21" s="383">
        <f t="shared" si="25"/>
        <v>0</v>
      </c>
      <c r="AS21" s="383">
        <f t="shared" si="11"/>
        <v>0</v>
      </c>
      <c r="AT21" s="383">
        <f t="shared" si="12"/>
        <v>0</v>
      </c>
      <c r="AU21" s="383">
        <f t="shared" si="13"/>
        <v>0</v>
      </c>
      <c r="AV21" s="383">
        <f t="shared" si="14"/>
        <v>0</v>
      </c>
    </row>
    <row r="22" spans="2:48" ht="12.75" customHeight="1" outlineLevel="1">
      <c r="B22" s="379"/>
      <c r="C22" s="385" t="s">
        <v>1047</v>
      </c>
      <c r="D22" s="381">
        <f>'M4-营业成本'!D31</f>
        <v>0</v>
      </c>
      <c r="E22" s="381">
        <f>'M6-销售费用'!D22</f>
        <v>0</v>
      </c>
      <c r="F22" s="381">
        <f>'M7-管理费用'!D22</f>
        <v>0</v>
      </c>
      <c r="G22" s="381"/>
      <c r="H22" s="382">
        <f t="shared" si="0"/>
        <v>0</v>
      </c>
      <c r="I22" s="95">
        <f>SUM('M4-营业成本'!E31:G31)</f>
        <v>0</v>
      </c>
      <c r="J22" s="95">
        <f>SUM('M6-销售费用'!E22:G22)</f>
        <v>0</v>
      </c>
      <c r="K22" s="95">
        <f>SUM('M7-管理费用'!E22:G22)</f>
        <v>0</v>
      </c>
      <c r="L22" s="381"/>
      <c r="M22" s="382">
        <f t="shared" si="1"/>
        <v>0</v>
      </c>
      <c r="N22" s="382">
        <f t="shared" ref="N22:Q25" si="26">D22+I22</f>
        <v>0</v>
      </c>
      <c r="O22" s="382">
        <f t="shared" si="26"/>
        <v>0</v>
      </c>
      <c r="P22" s="382">
        <f t="shared" si="26"/>
        <v>0</v>
      </c>
      <c r="Q22" s="382">
        <f t="shared" si="26"/>
        <v>0</v>
      </c>
      <c r="R22" s="382">
        <f>SUM(N22:Q22)</f>
        <v>0</v>
      </c>
      <c r="S22" s="381">
        <f>'M4-营业成本'!W31</f>
        <v>0</v>
      </c>
      <c r="T22" s="381">
        <f>'M6-销售费用'!W22</f>
        <v>0</v>
      </c>
      <c r="U22" s="381">
        <f>'M7-管理费用'!W22</f>
        <v>0</v>
      </c>
      <c r="V22" s="381"/>
      <c r="W22" s="382">
        <f t="shared" si="2"/>
        <v>0</v>
      </c>
      <c r="X22" s="383">
        <f t="shared" si="3"/>
        <v>0</v>
      </c>
      <c r="Y22" s="383">
        <f t="shared" si="4"/>
        <v>0</v>
      </c>
      <c r="Z22" s="383">
        <f t="shared" si="5"/>
        <v>0</v>
      </c>
      <c r="AA22" s="383">
        <f t="shared" si="6"/>
        <v>0</v>
      </c>
      <c r="AB22" s="383">
        <f t="shared" si="7"/>
        <v>0</v>
      </c>
      <c r="AC22" s="381" t="e">
        <f>'M4-营业成本'!AA31</f>
        <v>#REF!</v>
      </c>
      <c r="AD22" s="381" t="e">
        <f>'M6-销售费用'!AA22</f>
        <v>#REF!</v>
      </c>
      <c r="AE22" s="381" t="e">
        <f>'M7-管理费用'!AA22</f>
        <v>#REF!</v>
      </c>
      <c r="AF22" s="381"/>
      <c r="AG22" s="382" t="e">
        <f t="shared" si="8"/>
        <v>#REF!</v>
      </c>
      <c r="AH22" s="383">
        <f t="shared" si="20"/>
        <v>0</v>
      </c>
      <c r="AI22" s="383">
        <f t="shared" si="21"/>
        <v>0</v>
      </c>
      <c r="AJ22" s="383">
        <f t="shared" si="22"/>
        <v>0</v>
      </c>
      <c r="AK22" s="383">
        <f t="shared" si="23"/>
        <v>0</v>
      </c>
      <c r="AL22" s="383">
        <f t="shared" si="24"/>
        <v>0</v>
      </c>
      <c r="AM22" s="381" t="e">
        <f>'M4-营业成本'!AE31</f>
        <v>#REF!</v>
      </c>
      <c r="AN22" s="381" t="e">
        <f>'M6-销售费用'!AE22</f>
        <v>#REF!</v>
      </c>
      <c r="AO22" s="381" t="e">
        <f>'M7-管理费用'!AE22</f>
        <v>#REF!</v>
      </c>
      <c r="AP22" s="381"/>
      <c r="AQ22" s="382" t="e">
        <f t="shared" si="10"/>
        <v>#REF!</v>
      </c>
      <c r="AR22" s="383">
        <f t="shared" si="25"/>
        <v>0</v>
      </c>
      <c r="AS22" s="383">
        <f t="shared" si="11"/>
        <v>0</v>
      </c>
      <c r="AT22" s="383">
        <f t="shared" si="12"/>
        <v>0</v>
      </c>
      <c r="AU22" s="383">
        <f t="shared" si="13"/>
        <v>0</v>
      </c>
      <c r="AV22" s="383">
        <f t="shared" si="14"/>
        <v>0</v>
      </c>
    </row>
    <row r="23" spans="2:48" ht="12.75" customHeight="1" outlineLevel="1">
      <c r="B23" s="379"/>
      <c r="C23" s="380" t="s">
        <v>983</v>
      </c>
      <c r="D23" s="379"/>
      <c r="F23" s="381">
        <f>'M7-管理费用'!D23</f>
        <v>0</v>
      </c>
      <c r="H23" s="382">
        <f t="shared" si="0"/>
        <v>0</v>
      </c>
      <c r="I23" s="379"/>
      <c r="K23" s="95">
        <f>SUM('M7-管理费用'!E23:G23)</f>
        <v>0</v>
      </c>
      <c r="M23" s="382">
        <f t="shared" si="1"/>
        <v>0</v>
      </c>
      <c r="N23" s="382">
        <f t="shared" si="26"/>
        <v>0</v>
      </c>
      <c r="O23" s="382">
        <f t="shared" si="26"/>
        <v>0</v>
      </c>
      <c r="P23" s="382">
        <f t="shared" si="26"/>
        <v>0</v>
      </c>
      <c r="Q23" s="382">
        <f t="shared" si="26"/>
        <v>0</v>
      </c>
      <c r="R23" s="382">
        <f>SUM(N23:Q23)</f>
        <v>0</v>
      </c>
      <c r="S23" s="379"/>
      <c r="U23" s="381">
        <f>'M7-管理费用'!W23</f>
        <v>0</v>
      </c>
      <c r="W23" s="382">
        <f t="shared" si="2"/>
        <v>0</v>
      </c>
      <c r="X23" s="383">
        <f t="shared" si="3"/>
        <v>0</v>
      </c>
      <c r="Y23" s="383">
        <f t="shared" si="4"/>
        <v>0</v>
      </c>
      <c r="Z23" s="383">
        <f t="shared" si="5"/>
        <v>0</v>
      </c>
      <c r="AA23" s="383">
        <f t="shared" si="6"/>
        <v>0</v>
      </c>
      <c r="AB23" s="383">
        <f t="shared" si="7"/>
        <v>0</v>
      </c>
      <c r="AC23" s="379"/>
      <c r="AE23" s="381" t="e">
        <f>'M7-管理费用'!AA23</f>
        <v>#REF!</v>
      </c>
      <c r="AG23" s="382" t="e">
        <f t="shared" si="8"/>
        <v>#REF!</v>
      </c>
      <c r="AH23" s="383">
        <f t="shared" si="20"/>
        <v>0</v>
      </c>
      <c r="AI23" s="383">
        <f t="shared" si="21"/>
        <v>0</v>
      </c>
      <c r="AJ23" s="383">
        <f t="shared" si="22"/>
        <v>0</v>
      </c>
      <c r="AK23" s="383">
        <f t="shared" si="23"/>
        <v>0</v>
      </c>
      <c r="AL23" s="383">
        <f t="shared" si="24"/>
        <v>0</v>
      </c>
      <c r="AM23" s="379"/>
      <c r="AO23" s="381" t="e">
        <f>'M7-管理费用'!AE23</f>
        <v>#REF!</v>
      </c>
      <c r="AQ23" s="382" t="e">
        <f t="shared" si="10"/>
        <v>#REF!</v>
      </c>
      <c r="AR23" s="383">
        <f t="shared" si="25"/>
        <v>0</v>
      </c>
      <c r="AS23" s="383">
        <f t="shared" si="11"/>
        <v>0</v>
      </c>
      <c r="AT23" s="383">
        <f t="shared" si="12"/>
        <v>0</v>
      </c>
      <c r="AU23" s="383">
        <f t="shared" si="13"/>
        <v>0</v>
      </c>
      <c r="AV23" s="383">
        <f t="shared" si="14"/>
        <v>0</v>
      </c>
    </row>
    <row r="24" spans="2:48" ht="12.75" customHeight="1" outlineLevel="1">
      <c r="B24" s="379"/>
      <c r="C24" s="384" t="s">
        <v>1050</v>
      </c>
      <c r="D24" s="381">
        <f>'M4-营业成本'!D32</f>
        <v>0</v>
      </c>
      <c r="E24" s="381">
        <f>'M6-销售费用'!D23</f>
        <v>0</v>
      </c>
      <c r="F24" s="381">
        <f>'M7-管理费用'!D24</f>
        <v>0</v>
      </c>
      <c r="G24" s="381"/>
      <c r="H24" s="382">
        <f t="shared" si="0"/>
        <v>0</v>
      </c>
      <c r="I24" s="95">
        <f>SUM('M4-营业成本'!E32:G32)</f>
        <v>0</v>
      </c>
      <c r="J24" s="95">
        <f>SUM('M6-销售费用'!E23:G23)</f>
        <v>0</v>
      </c>
      <c r="K24" s="95">
        <f>SUM('M7-管理费用'!E24:G24)</f>
        <v>0</v>
      </c>
      <c r="L24" s="381"/>
      <c r="M24" s="382">
        <f>SUM(I24:L24)</f>
        <v>0</v>
      </c>
      <c r="N24" s="382">
        <f t="shared" si="26"/>
        <v>0</v>
      </c>
      <c r="O24" s="382">
        <f t="shared" si="26"/>
        <v>0</v>
      </c>
      <c r="P24" s="382">
        <f t="shared" si="26"/>
        <v>0</v>
      </c>
      <c r="Q24" s="382">
        <f t="shared" si="26"/>
        <v>0</v>
      </c>
      <c r="R24" s="382">
        <f>SUM(N24:Q24)</f>
        <v>0</v>
      </c>
      <c r="S24" s="381">
        <f>'M4-营业成本'!W32</f>
        <v>0</v>
      </c>
      <c r="T24" s="381">
        <f>'M6-销售费用'!W23</f>
        <v>0</v>
      </c>
      <c r="U24" s="381">
        <f>'M7-管理费用'!W24</f>
        <v>0</v>
      </c>
      <c r="V24" s="381"/>
      <c r="W24" s="382">
        <f t="shared" si="2"/>
        <v>0</v>
      </c>
      <c r="X24" s="383">
        <f t="shared" si="3"/>
        <v>0</v>
      </c>
      <c r="Y24" s="383">
        <f t="shared" si="4"/>
        <v>0</v>
      </c>
      <c r="Z24" s="383">
        <f t="shared" si="5"/>
        <v>0</v>
      </c>
      <c r="AA24" s="383">
        <f t="shared" si="6"/>
        <v>0</v>
      </c>
      <c r="AB24" s="383">
        <f t="shared" si="7"/>
        <v>0</v>
      </c>
      <c r="AC24" s="381" t="e">
        <f>'M4-营业成本'!AA32</f>
        <v>#REF!</v>
      </c>
      <c r="AD24" s="381" t="e">
        <f>'M6-销售费用'!AA23</f>
        <v>#REF!</v>
      </c>
      <c r="AE24" s="381" t="e">
        <f>'M7-管理费用'!AA24</f>
        <v>#REF!</v>
      </c>
      <c r="AF24" s="381"/>
      <c r="AG24" s="382" t="e">
        <f t="shared" si="8"/>
        <v>#REF!</v>
      </c>
      <c r="AH24" s="383">
        <f t="shared" si="20"/>
        <v>0</v>
      </c>
      <c r="AI24" s="383">
        <f t="shared" si="21"/>
        <v>0</v>
      </c>
      <c r="AJ24" s="383">
        <f t="shared" si="22"/>
        <v>0</v>
      </c>
      <c r="AK24" s="383">
        <f t="shared" si="23"/>
        <v>0</v>
      </c>
      <c r="AL24" s="383">
        <f t="shared" si="24"/>
        <v>0</v>
      </c>
      <c r="AM24" s="381" t="e">
        <f>'M4-营业成本'!AE32</f>
        <v>#REF!</v>
      </c>
      <c r="AN24" s="381" t="e">
        <f>'M6-销售费用'!AE23</f>
        <v>#REF!</v>
      </c>
      <c r="AO24" s="381" t="e">
        <f>'M7-管理费用'!AE24</f>
        <v>#REF!</v>
      </c>
      <c r="AP24" s="381"/>
      <c r="AQ24" s="382" t="e">
        <f t="shared" si="10"/>
        <v>#REF!</v>
      </c>
      <c r="AR24" s="383">
        <f t="shared" si="25"/>
        <v>0</v>
      </c>
      <c r="AS24" s="383">
        <f t="shared" si="11"/>
        <v>0</v>
      </c>
      <c r="AT24" s="383">
        <f t="shared" si="12"/>
        <v>0</v>
      </c>
      <c r="AU24" s="383">
        <f t="shared" si="13"/>
        <v>0</v>
      </c>
      <c r="AV24" s="383">
        <f t="shared" si="14"/>
        <v>0</v>
      </c>
    </row>
    <row r="25" spans="2:48" s="378" customFormat="1" ht="12.75" customHeight="1">
      <c r="B25" s="131" t="s">
        <v>899</v>
      </c>
      <c r="C25" s="131" t="s">
        <v>900</v>
      </c>
      <c r="D25" s="376">
        <f>SUM(D26:D52)</f>
        <v>2613.915763</v>
      </c>
      <c r="E25" s="376">
        <f>SUM(E26:E52)</f>
        <v>172.68219800000003</v>
      </c>
      <c r="F25" s="376">
        <f>SUM(F26:F52)</f>
        <v>475.11942099999999</v>
      </c>
      <c r="G25" s="376">
        <f>SUM(G26:G52)</f>
        <v>0</v>
      </c>
      <c r="H25" s="376">
        <f t="shared" si="0"/>
        <v>3261.7173819999998</v>
      </c>
      <c r="I25" s="376">
        <f>SUM(I26:I52)</f>
        <v>817.94462349859896</v>
      </c>
      <c r="J25" s="376">
        <f>SUM(J26:J52)</f>
        <v>49.986266971018516</v>
      </c>
      <c r="K25" s="376">
        <f>SUM(K26:K52)</f>
        <v>149.30022565458412</v>
      </c>
      <c r="L25" s="376">
        <f>SUM(L26:L52)</f>
        <v>0</v>
      </c>
      <c r="M25" s="376">
        <f t="shared" si="1"/>
        <v>1017.2311161242015</v>
      </c>
      <c r="N25" s="376">
        <f t="shared" si="26"/>
        <v>3431.8603864985989</v>
      </c>
      <c r="O25" s="376">
        <f t="shared" si="26"/>
        <v>222.66846497101855</v>
      </c>
      <c r="P25" s="376">
        <f t="shared" si="26"/>
        <v>624.41964665458408</v>
      </c>
      <c r="Q25" s="376">
        <f t="shared" si="26"/>
        <v>0</v>
      </c>
      <c r="R25" s="376">
        <f>SUM(N25:Q25)</f>
        <v>4278.9484981242022</v>
      </c>
      <c r="S25" s="376">
        <f>SUM(S26:S52)</f>
        <v>3458.2692993524684</v>
      </c>
      <c r="T25" s="376">
        <f>SUM(T26:T52)</f>
        <v>238.07108869469661</v>
      </c>
      <c r="U25" s="376">
        <f>SUM(U26:U52)</f>
        <v>684.08145736652591</v>
      </c>
      <c r="V25" s="376">
        <f>SUM(V26:V52)</f>
        <v>0</v>
      </c>
      <c r="W25" s="376">
        <f t="shared" si="2"/>
        <v>4380.4218454136908</v>
      </c>
      <c r="X25" s="377">
        <f t="shared" si="3"/>
        <v>7.6952177185778403E-3</v>
      </c>
      <c r="Y25" s="377">
        <f t="shared" si="4"/>
        <v>6.9172901181506763E-2</v>
      </c>
      <c r="Z25" s="377">
        <f t="shared" si="5"/>
        <v>9.5547619347963186E-2</v>
      </c>
      <c r="AA25" s="377">
        <f t="shared" si="6"/>
        <v>0</v>
      </c>
      <c r="AB25" s="377">
        <f t="shared" si="7"/>
        <v>2.3714552146157475E-2</v>
      </c>
      <c r="AC25" s="376" t="e">
        <f>SUM(AC26:AC52)</f>
        <v>#REF!</v>
      </c>
      <c r="AD25" s="376" t="e">
        <f>SUM(AD26:AD52)</f>
        <v>#REF!</v>
      </c>
      <c r="AE25" s="376" t="e">
        <f>SUM(AE26:AE52)</f>
        <v>#REF!</v>
      </c>
      <c r="AF25" s="376">
        <f>SUM(AF26:AF52)</f>
        <v>0</v>
      </c>
      <c r="AG25" s="376" t="e">
        <f t="shared" si="8"/>
        <v>#REF!</v>
      </c>
      <c r="AH25" s="377" t="e">
        <f>IF(X25=0,0,AC25/S25-1)</f>
        <v>#REF!</v>
      </c>
      <c r="AI25" s="377" t="e">
        <f t="shared" si="21"/>
        <v>#REF!</v>
      </c>
      <c r="AJ25" s="377" t="e">
        <f t="shared" si="22"/>
        <v>#REF!</v>
      </c>
      <c r="AK25" s="377">
        <f t="shared" si="23"/>
        <v>0</v>
      </c>
      <c r="AL25" s="377" t="e">
        <f t="shared" si="24"/>
        <v>#REF!</v>
      </c>
      <c r="AM25" s="376" t="e">
        <f>SUM(AM26:AM52)</f>
        <v>#REF!</v>
      </c>
      <c r="AN25" s="376" t="e">
        <f>SUM(AN26:AN52)</f>
        <v>#REF!</v>
      </c>
      <c r="AO25" s="376" t="e">
        <f>SUM(AO26:AO52)</f>
        <v>#REF!</v>
      </c>
      <c r="AP25" s="376">
        <f>SUM(AP26:AP52)</f>
        <v>0</v>
      </c>
      <c r="AQ25" s="376" t="e">
        <f t="shared" si="10"/>
        <v>#REF!</v>
      </c>
      <c r="AR25" s="377" t="e">
        <f>IF(AH25=0,0,AM25/AC25-1)</f>
        <v>#REF!</v>
      </c>
      <c r="AS25" s="377" t="e">
        <f t="shared" si="11"/>
        <v>#REF!</v>
      </c>
      <c r="AT25" s="377" t="e">
        <f t="shared" si="12"/>
        <v>#REF!</v>
      </c>
      <c r="AU25" s="377">
        <f t="shared" si="13"/>
        <v>0</v>
      </c>
      <c r="AV25" s="377" t="e">
        <f t="shared" si="14"/>
        <v>#REF!</v>
      </c>
    </row>
    <row r="26" spans="2:48" ht="12.75" customHeight="1" outlineLevel="1">
      <c r="B26" s="134"/>
      <c r="C26" s="380" t="s">
        <v>958</v>
      </c>
      <c r="D26" s="381">
        <f>'M4-营业成本'!D34</f>
        <v>251.30571900000012</v>
      </c>
      <c r="E26" s="381">
        <f>'M6-销售费用'!D25</f>
        <v>16.799683999999999</v>
      </c>
      <c r="F26" s="381">
        <f>'M7-管理费用'!D26</f>
        <v>47.189661000000001</v>
      </c>
      <c r="G26" s="381"/>
      <c r="H26" s="382">
        <f t="shared" si="0"/>
        <v>315.29506400000014</v>
      </c>
      <c r="I26" s="95">
        <f>SUM('M4-营业成本'!E34:G34)</f>
        <v>59.21329220629579</v>
      </c>
      <c r="J26" s="95">
        <f>SUM('M6-销售费用'!E25:G25)</f>
        <v>4.1999999999999993</v>
      </c>
      <c r="K26" s="95">
        <f>SUM('M7-管理费用'!E26:G26)</f>
        <v>14.1058340781677</v>
      </c>
      <c r="L26" s="381"/>
      <c r="M26" s="382">
        <f t="shared" si="1"/>
        <v>77.519126284463496</v>
      </c>
      <c r="N26" s="382">
        <f t="shared" ref="N26:N31" si="27">D26+I26</f>
        <v>310.51901120629589</v>
      </c>
      <c r="O26" s="382">
        <f t="shared" ref="O26:O31" si="28">E26+J26</f>
        <v>20.999683999999998</v>
      </c>
      <c r="P26" s="382">
        <f t="shared" ref="P26:P31" si="29">F26+K26</f>
        <v>61.295495078167704</v>
      </c>
      <c r="Q26" s="382">
        <f t="shared" ref="Q26:Q31" si="30">G26+L26</f>
        <v>0</v>
      </c>
      <c r="R26" s="382">
        <f t="shared" ref="R26:R31" si="31">SUM(N26:Q26)</f>
        <v>392.81419028446362</v>
      </c>
      <c r="S26" s="381">
        <f>'M4-营业成本'!W34</f>
        <v>313.84999852650952</v>
      </c>
      <c r="T26" s="381">
        <f>'M6-销售费用'!W25</f>
        <v>17.890284323451581</v>
      </c>
      <c r="U26" s="381">
        <f>'M7-管理费用'!W26</f>
        <v>50.33984657017681</v>
      </c>
      <c r="V26" s="381"/>
      <c r="W26" s="382">
        <f t="shared" si="2"/>
        <v>382.08012942013789</v>
      </c>
      <c r="X26" s="383">
        <f t="shared" si="3"/>
        <v>1.0727160656841983E-2</v>
      </c>
      <c r="Y26" s="383">
        <f t="shared" si="4"/>
        <v>-0.1480688793482996</v>
      </c>
      <c r="Z26" s="383">
        <f t="shared" si="5"/>
        <v>-0.17873497055565979</v>
      </c>
      <c r="AA26" s="383">
        <f t="shared" si="6"/>
        <v>0</v>
      </c>
      <c r="AB26" s="383">
        <f t="shared" si="7"/>
        <v>-2.7326051679936625E-2</v>
      </c>
      <c r="AC26" s="381" t="e">
        <f>'M4-营业成本'!AA34</f>
        <v>#REF!</v>
      </c>
      <c r="AD26" s="381" t="e">
        <f>'M6-销售费用'!AA25</f>
        <v>#REF!</v>
      </c>
      <c r="AE26" s="381" t="e">
        <f>'M7-管理费用'!AA26</f>
        <v>#REF!</v>
      </c>
      <c r="AF26" s="381"/>
      <c r="AG26" s="382" t="e">
        <f t="shared" si="8"/>
        <v>#REF!</v>
      </c>
      <c r="AH26" s="383" t="e">
        <f t="shared" ref="AH26:AH52" si="32">IF(X26=0,0,AC26/S26-1)</f>
        <v>#REF!</v>
      </c>
      <c r="AI26" s="383" t="e">
        <f t="shared" ref="AI26:AI53" si="33">IF(Y26=0,0,AD26/T26-1)</f>
        <v>#REF!</v>
      </c>
      <c r="AJ26" s="383" t="e">
        <f t="shared" ref="AJ26:AJ53" si="34">IF(Z26=0,0,AE26/U26-1)</f>
        <v>#REF!</v>
      </c>
      <c r="AK26" s="383">
        <f t="shared" ref="AK26:AK53" si="35">IF(AA26=0,0,AF26/V26-1)</f>
        <v>0</v>
      </c>
      <c r="AL26" s="383" t="e">
        <f t="shared" ref="AL26:AL53" si="36">IF(AB26=0,0,AG26/W26-1)</f>
        <v>#REF!</v>
      </c>
      <c r="AM26" s="381" t="e">
        <f>'M4-营业成本'!AE34</f>
        <v>#REF!</v>
      </c>
      <c r="AN26" s="381" t="e">
        <f>'M6-销售费用'!AE25</f>
        <v>#REF!</v>
      </c>
      <c r="AO26" s="381" t="e">
        <f>'M7-管理费用'!AE26</f>
        <v>#REF!</v>
      </c>
      <c r="AP26" s="381"/>
      <c r="AQ26" s="382" t="e">
        <f t="shared" si="10"/>
        <v>#REF!</v>
      </c>
      <c r="AR26" s="383" t="e">
        <f t="shared" ref="AR26:AR52" si="37">IF(AH26=0,0,AM26/AC26-1)</f>
        <v>#REF!</v>
      </c>
      <c r="AS26" s="383" t="e">
        <f t="shared" si="11"/>
        <v>#REF!</v>
      </c>
      <c r="AT26" s="383" t="e">
        <f t="shared" si="12"/>
        <v>#REF!</v>
      </c>
      <c r="AU26" s="383">
        <f t="shared" si="13"/>
        <v>0</v>
      </c>
      <c r="AV26" s="383" t="e">
        <f t="shared" si="14"/>
        <v>#REF!</v>
      </c>
    </row>
    <row r="27" spans="2:48" ht="12.75" customHeight="1" outlineLevel="1">
      <c r="B27" s="134"/>
      <c r="C27" s="380" t="s">
        <v>959</v>
      </c>
      <c r="E27" s="381">
        <f>'M6-销售费用'!D26</f>
        <v>0</v>
      </c>
      <c r="F27" s="381">
        <f>'M7-管理费用'!D27</f>
        <v>0</v>
      </c>
      <c r="G27" s="381"/>
      <c r="H27" s="382">
        <f t="shared" si="0"/>
        <v>0</v>
      </c>
      <c r="J27" s="95">
        <f>SUM('M6-销售费用'!E26:G26)</f>
        <v>0</v>
      </c>
      <c r="K27" s="95">
        <f>SUM('M7-管理费用'!E27:G27)</f>
        <v>0</v>
      </c>
      <c r="L27" s="381"/>
      <c r="M27" s="382">
        <f t="shared" si="1"/>
        <v>0</v>
      </c>
      <c r="N27" s="382">
        <f t="shared" si="27"/>
        <v>0</v>
      </c>
      <c r="O27" s="382">
        <f t="shared" si="28"/>
        <v>0</v>
      </c>
      <c r="P27" s="382">
        <f t="shared" si="29"/>
        <v>0</v>
      </c>
      <c r="Q27" s="382">
        <f t="shared" si="30"/>
        <v>0</v>
      </c>
      <c r="R27" s="382">
        <f t="shared" si="31"/>
        <v>0</v>
      </c>
      <c r="T27" s="381">
        <f>'M6-销售费用'!W26</f>
        <v>0</v>
      </c>
      <c r="U27" s="381">
        <f>'M7-管理费用'!W27</f>
        <v>0</v>
      </c>
      <c r="V27" s="381"/>
      <c r="W27" s="382">
        <f t="shared" si="2"/>
        <v>0</v>
      </c>
      <c r="X27" s="383">
        <f t="shared" si="3"/>
        <v>0</v>
      </c>
      <c r="Y27" s="383">
        <f t="shared" si="4"/>
        <v>0</v>
      </c>
      <c r="Z27" s="383">
        <f t="shared" si="5"/>
        <v>0</v>
      </c>
      <c r="AA27" s="383">
        <f t="shared" si="6"/>
        <v>0</v>
      </c>
      <c r="AB27" s="383">
        <f t="shared" si="7"/>
        <v>0</v>
      </c>
      <c r="AD27" s="381" t="e">
        <f>'M6-销售费用'!AA26</f>
        <v>#REF!</v>
      </c>
      <c r="AE27" s="381" t="e">
        <f>'M7-管理费用'!AA27</f>
        <v>#REF!</v>
      </c>
      <c r="AF27" s="381"/>
      <c r="AG27" s="382" t="e">
        <f t="shared" si="8"/>
        <v>#REF!</v>
      </c>
      <c r="AH27" s="383">
        <f t="shared" si="32"/>
        <v>0</v>
      </c>
      <c r="AI27" s="383">
        <f t="shared" si="33"/>
        <v>0</v>
      </c>
      <c r="AJ27" s="383">
        <f t="shared" si="34"/>
        <v>0</v>
      </c>
      <c r="AK27" s="383">
        <f t="shared" si="35"/>
        <v>0</v>
      </c>
      <c r="AL27" s="383">
        <f t="shared" si="36"/>
        <v>0</v>
      </c>
      <c r="AN27" s="381" t="e">
        <f>'M6-销售费用'!AE26</f>
        <v>#REF!</v>
      </c>
      <c r="AO27" s="381" t="e">
        <f>'M7-管理费用'!AE27</f>
        <v>#REF!</v>
      </c>
      <c r="AP27" s="381"/>
      <c r="AQ27" s="382" t="e">
        <f t="shared" si="10"/>
        <v>#REF!</v>
      </c>
      <c r="AR27" s="383">
        <f t="shared" si="37"/>
        <v>0</v>
      </c>
      <c r="AS27" s="383">
        <f t="shared" si="11"/>
        <v>0</v>
      </c>
      <c r="AT27" s="383">
        <f t="shared" si="12"/>
        <v>0</v>
      </c>
      <c r="AU27" s="383">
        <f t="shared" si="13"/>
        <v>0</v>
      </c>
      <c r="AV27" s="383">
        <f t="shared" si="14"/>
        <v>0</v>
      </c>
    </row>
    <row r="28" spans="2:48" ht="12.75" customHeight="1" outlineLevel="1">
      <c r="B28" s="134"/>
      <c r="C28" s="380" t="s">
        <v>960</v>
      </c>
      <c r="D28" s="381">
        <f>'M4-营业成本'!D35</f>
        <v>0</v>
      </c>
      <c r="E28" s="381">
        <f>'M6-销售费用'!D27</f>
        <v>0</v>
      </c>
      <c r="F28" s="381">
        <f>'M7-管理费用'!D28</f>
        <v>0</v>
      </c>
      <c r="G28" s="381"/>
      <c r="H28" s="382">
        <f t="shared" si="0"/>
        <v>0</v>
      </c>
      <c r="I28" s="95">
        <f>SUM('M4-营业成本'!E35:G35)</f>
        <v>0</v>
      </c>
      <c r="J28" s="95">
        <f>SUM('M6-销售费用'!E27:G27)</f>
        <v>0</v>
      </c>
      <c r="K28" s="95">
        <f>SUM('M7-管理费用'!E28:G28)</f>
        <v>0</v>
      </c>
      <c r="L28" s="381"/>
      <c r="M28" s="382">
        <f>SUM(I28:L28)</f>
        <v>0</v>
      </c>
      <c r="N28" s="382">
        <f t="shared" si="27"/>
        <v>0</v>
      </c>
      <c r="O28" s="382">
        <f t="shared" si="28"/>
        <v>0</v>
      </c>
      <c r="P28" s="382">
        <f t="shared" si="29"/>
        <v>0</v>
      </c>
      <c r="Q28" s="382">
        <f t="shared" si="30"/>
        <v>0</v>
      </c>
      <c r="R28" s="382">
        <f t="shared" si="31"/>
        <v>0</v>
      </c>
      <c r="S28" s="381">
        <f>'M4-营业成本'!W35</f>
        <v>0</v>
      </c>
      <c r="T28" s="381">
        <f>'M6-销售费用'!W27</f>
        <v>0</v>
      </c>
      <c r="U28" s="381">
        <f>'M7-管理费用'!W28</f>
        <v>0</v>
      </c>
      <c r="V28" s="381"/>
      <c r="W28" s="382">
        <f t="shared" si="2"/>
        <v>0</v>
      </c>
      <c r="X28" s="383">
        <f t="shared" si="3"/>
        <v>0</v>
      </c>
      <c r="Y28" s="383">
        <f t="shared" si="4"/>
        <v>0</v>
      </c>
      <c r="Z28" s="383">
        <f t="shared" si="5"/>
        <v>0</v>
      </c>
      <c r="AA28" s="383">
        <f t="shared" si="6"/>
        <v>0</v>
      </c>
      <c r="AB28" s="383">
        <f t="shared" si="7"/>
        <v>0</v>
      </c>
      <c r="AC28" s="381" t="e">
        <f>'M4-营业成本'!AA35</f>
        <v>#REF!</v>
      </c>
      <c r="AD28" s="381" t="e">
        <f>'M6-销售费用'!AA27</f>
        <v>#REF!</v>
      </c>
      <c r="AE28" s="381" t="e">
        <f>'M7-管理费用'!AA28</f>
        <v>#REF!</v>
      </c>
      <c r="AF28" s="381"/>
      <c r="AG28" s="382" t="e">
        <f t="shared" si="8"/>
        <v>#REF!</v>
      </c>
      <c r="AH28" s="383">
        <f t="shared" si="32"/>
        <v>0</v>
      </c>
      <c r="AI28" s="383">
        <f t="shared" si="33"/>
        <v>0</v>
      </c>
      <c r="AJ28" s="383">
        <f t="shared" si="34"/>
        <v>0</v>
      </c>
      <c r="AK28" s="383">
        <f t="shared" si="35"/>
        <v>0</v>
      </c>
      <c r="AL28" s="383">
        <f t="shared" si="36"/>
        <v>0</v>
      </c>
      <c r="AM28" s="381" t="e">
        <f>'M4-营业成本'!AE35</f>
        <v>#REF!</v>
      </c>
      <c r="AN28" s="381" t="e">
        <f>'M6-销售费用'!AE27</f>
        <v>#REF!</v>
      </c>
      <c r="AO28" s="381" t="e">
        <f>'M7-管理费用'!AE28</f>
        <v>#REF!</v>
      </c>
      <c r="AP28" s="381"/>
      <c r="AQ28" s="382" t="e">
        <f t="shared" si="10"/>
        <v>#REF!</v>
      </c>
      <c r="AR28" s="383">
        <f t="shared" si="37"/>
        <v>0</v>
      </c>
      <c r="AS28" s="383">
        <f t="shared" si="11"/>
        <v>0</v>
      </c>
      <c r="AT28" s="383">
        <f t="shared" si="12"/>
        <v>0</v>
      </c>
      <c r="AU28" s="383">
        <f t="shared" si="13"/>
        <v>0</v>
      </c>
      <c r="AV28" s="383">
        <f t="shared" si="14"/>
        <v>0</v>
      </c>
    </row>
    <row r="29" spans="2:48" ht="12.75" customHeight="1" outlineLevel="1">
      <c r="B29" s="134"/>
      <c r="C29" s="380" t="s">
        <v>961</v>
      </c>
      <c r="D29" s="381">
        <f>'M4-营业成本'!D36</f>
        <v>0</v>
      </c>
      <c r="E29" s="381">
        <f>'M6-销售费用'!D28</f>
        <v>0</v>
      </c>
      <c r="F29" s="381">
        <f>'M7-管理费用'!D29</f>
        <v>0</v>
      </c>
      <c r="G29" s="381"/>
      <c r="H29" s="382">
        <f t="shared" si="0"/>
        <v>0</v>
      </c>
      <c r="I29" s="95">
        <f>SUM('M4-营业成本'!E36:G36)</f>
        <v>0</v>
      </c>
      <c r="J29" s="95">
        <f>SUM('M6-销售费用'!E28:G28)</f>
        <v>0</v>
      </c>
      <c r="K29" s="95">
        <f>SUM('M7-管理费用'!E29:G29)</f>
        <v>0</v>
      </c>
      <c r="L29" s="381"/>
      <c r="M29" s="382">
        <f t="shared" si="1"/>
        <v>0</v>
      </c>
      <c r="N29" s="382">
        <f t="shared" si="27"/>
        <v>0</v>
      </c>
      <c r="O29" s="382">
        <f t="shared" si="28"/>
        <v>0</v>
      </c>
      <c r="P29" s="382">
        <f t="shared" si="29"/>
        <v>0</v>
      </c>
      <c r="Q29" s="382">
        <f t="shared" si="30"/>
        <v>0</v>
      </c>
      <c r="R29" s="382">
        <f t="shared" si="31"/>
        <v>0</v>
      </c>
      <c r="S29" s="381">
        <f>'M4-营业成本'!W36</f>
        <v>0</v>
      </c>
      <c r="T29" s="381">
        <f>'M6-销售费用'!W28</f>
        <v>0</v>
      </c>
      <c r="U29" s="381">
        <f>'M7-管理费用'!W29</f>
        <v>0</v>
      </c>
      <c r="V29" s="381"/>
      <c r="W29" s="382">
        <f t="shared" si="2"/>
        <v>0</v>
      </c>
      <c r="X29" s="383">
        <f t="shared" si="3"/>
        <v>0</v>
      </c>
      <c r="Y29" s="383">
        <f t="shared" si="4"/>
        <v>0</v>
      </c>
      <c r="Z29" s="383">
        <f t="shared" si="5"/>
        <v>0</v>
      </c>
      <c r="AA29" s="383">
        <f t="shared" si="6"/>
        <v>0</v>
      </c>
      <c r="AB29" s="383">
        <f t="shared" si="7"/>
        <v>0</v>
      </c>
      <c r="AC29" s="381" t="e">
        <f>'M4-营业成本'!AA36</f>
        <v>#REF!</v>
      </c>
      <c r="AD29" s="381" t="e">
        <f>'M6-销售费用'!AA28</f>
        <v>#REF!</v>
      </c>
      <c r="AE29" s="381" t="e">
        <f>'M7-管理费用'!AA29</f>
        <v>#REF!</v>
      </c>
      <c r="AF29" s="381"/>
      <c r="AG29" s="382" t="e">
        <f t="shared" si="8"/>
        <v>#REF!</v>
      </c>
      <c r="AH29" s="383">
        <f t="shared" si="32"/>
        <v>0</v>
      </c>
      <c r="AI29" s="383">
        <f t="shared" si="33"/>
        <v>0</v>
      </c>
      <c r="AJ29" s="383">
        <f t="shared" si="34"/>
        <v>0</v>
      </c>
      <c r="AK29" s="383">
        <f t="shared" si="35"/>
        <v>0</v>
      </c>
      <c r="AL29" s="383">
        <f t="shared" si="36"/>
        <v>0</v>
      </c>
      <c r="AM29" s="381" t="e">
        <f>'M4-营业成本'!AE36</f>
        <v>#REF!</v>
      </c>
      <c r="AN29" s="381" t="e">
        <f>'M6-销售费用'!AE28</f>
        <v>#REF!</v>
      </c>
      <c r="AO29" s="381" t="e">
        <f>'M7-管理费用'!AE29</f>
        <v>#REF!</v>
      </c>
      <c r="AP29" s="381"/>
      <c r="AQ29" s="382" t="e">
        <f t="shared" si="10"/>
        <v>#REF!</v>
      </c>
      <c r="AR29" s="383">
        <f t="shared" si="37"/>
        <v>0</v>
      </c>
      <c r="AS29" s="383">
        <f t="shared" si="11"/>
        <v>0</v>
      </c>
      <c r="AT29" s="383">
        <f t="shared" si="12"/>
        <v>0</v>
      </c>
      <c r="AU29" s="383">
        <f t="shared" si="13"/>
        <v>0</v>
      </c>
      <c r="AV29" s="383">
        <f t="shared" si="14"/>
        <v>0</v>
      </c>
    </row>
    <row r="30" spans="2:48" ht="12.75" customHeight="1" outlineLevel="1">
      <c r="B30" s="134"/>
      <c r="C30" s="380" t="s">
        <v>962</v>
      </c>
      <c r="D30" s="381">
        <f>'M4-营业成本'!D37</f>
        <v>0</v>
      </c>
      <c r="E30" s="381">
        <f>'M6-销售费用'!D29</f>
        <v>0</v>
      </c>
      <c r="F30" s="381">
        <f>'M7-管理费用'!D30</f>
        <v>0</v>
      </c>
      <c r="G30" s="381"/>
      <c r="H30" s="382">
        <f t="shared" si="0"/>
        <v>0</v>
      </c>
      <c r="I30" s="95">
        <f>SUM('M4-营业成本'!E37:G37)</f>
        <v>0</v>
      </c>
      <c r="J30" s="95">
        <f>SUM('M6-销售费用'!E29:G29)</f>
        <v>0</v>
      </c>
      <c r="K30" s="95">
        <f>SUM('M7-管理费用'!E30:G30)</f>
        <v>0</v>
      </c>
      <c r="L30" s="381"/>
      <c r="M30" s="382">
        <f t="shared" si="1"/>
        <v>0</v>
      </c>
      <c r="N30" s="382">
        <f t="shared" si="27"/>
        <v>0</v>
      </c>
      <c r="O30" s="382">
        <f t="shared" si="28"/>
        <v>0</v>
      </c>
      <c r="P30" s="382">
        <f t="shared" si="29"/>
        <v>0</v>
      </c>
      <c r="Q30" s="382">
        <f t="shared" si="30"/>
        <v>0</v>
      </c>
      <c r="R30" s="382">
        <f t="shared" si="31"/>
        <v>0</v>
      </c>
      <c r="S30" s="381">
        <f>'M4-营业成本'!W37</f>
        <v>0</v>
      </c>
      <c r="T30" s="381">
        <f>'M6-销售费用'!W29</f>
        <v>0</v>
      </c>
      <c r="U30" s="381">
        <f>'M7-管理费用'!W30</f>
        <v>0</v>
      </c>
      <c r="V30" s="381"/>
      <c r="W30" s="382">
        <f t="shared" si="2"/>
        <v>0</v>
      </c>
      <c r="X30" s="383">
        <f t="shared" si="3"/>
        <v>0</v>
      </c>
      <c r="Y30" s="383">
        <f t="shared" si="4"/>
        <v>0</v>
      </c>
      <c r="Z30" s="383">
        <f t="shared" si="5"/>
        <v>0</v>
      </c>
      <c r="AA30" s="383">
        <f t="shared" si="6"/>
        <v>0</v>
      </c>
      <c r="AB30" s="383">
        <f t="shared" si="7"/>
        <v>0</v>
      </c>
      <c r="AC30" s="381" t="e">
        <f>'M4-营业成本'!AA37</f>
        <v>#REF!</v>
      </c>
      <c r="AD30" s="381" t="e">
        <f>'M6-销售费用'!AA29</f>
        <v>#REF!</v>
      </c>
      <c r="AE30" s="381" t="e">
        <f>'M7-管理费用'!AA30</f>
        <v>#REF!</v>
      </c>
      <c r="AF30" s="381"/>
      <c r="AG30" s="382" t="e">
        <f t="shared" si="8"/>
        <v>#REF!</v>
      </c>
      <c r="AH30" s="383">
        <f t="shared" si="32"/>
        <v>0</v>
      </c>
      <c r="AI30" s="383">
        <f t="shared" si="33"/>
        <v>0</v>
      </c>
      <c r="AJ30" s="383">
        <f t="shared" si="34"/>
        <v>0</v>
      </c>
      <c r="AK30" s="383">
        <f t="shared" si="35"/>
        <v>0</v>
      </c>
      <c r="AL30" s="383">
        <f t="shared" si="36"/>
        <v>0</v>
      </c>
      <c r="AM30" s="381" t="e">
        <f>'M4-营业成本'!AE37</f>
        <v>#REF!</v>
      </c>
      <c r="AN30" s="381" t="e">
        <f>'M6-销售费用'!AE29</f>
        <v>#REF!</v>
      </c>
      <c r="AO30" s="381" t="e">
        <f>'M7-管理费用'!AE30</f>
        <v>#REF!</v>
      </c>
      <c r="AP30" s="381"/>
      <c r="AQ30" s="382" t="e">
        <f t="shared" si="10"/>
        <v>#REF!</v>
      </c>
      <c r="AR30" s="383">
        <f t="shared" si="37"/>
        <v>0</v>
      </c>
      <c r="AS30" s="383">
        <f t="shared" si="11"/>
        <v>0</v>
      </c>
      <c r="AT30" s="383">
        <f t="shared" si="12"/>
        <v>0</v>
      </c>
      <c r="AU30" s="383">
        <f t="shared" si="13"/>
        <v>0</v>
      </c>
      <c r="AV30" s="383">
        <f t="shared" si="14"/>
        <v>0</v>
      </c>
    </row>
    <row r="31" spans="2:48" ht="12.75" customHeight="1" outlineLevel="1">
      <c r="B31" s="134"/>
      <c r="C31" s="380" t="s">
        <v>963</v>
      </c>
      <c r="D31" s="381">
        <f>'M4-营业成本'!D38</f>
        <v>3.7199800000000005</v>
      </c>
      <c r="E31" s="381">
        <f>'M6-销售费用'!D30</f>
        <v>0</v>
      </c>
      <c r="F31" s="381">
        <f>'M7-管理费用'!D31</f>
        <v>1.6343909999999999</v>
      </c>
      <c r="G31" s="381"/>
      <c r="H31" s="382">
        <f t="shared" si="0"/>
        <v>5.3543710000000004</v>
      </c>
      <c r="I31" s="95">
        <f>SUM('M4-营业成本'!E38:G38)</f>
        <v>0.66249999999999998</v>
      </c>
      <c r="J31" s="95">
        <f>SUM('M6-销售费用'!E30:G30)</f>
        <v>0</v>
      </c>
      <c r="K31" s="95">
        <f>SUM('M7-管理费用'!E31:G31)</f>
        <v>0.66</v>
      </c>
      <c r="L31" s="381"/>
      <c r="M31" s="382">
        <f t="shared" si="1"/>
        <v>1.3225</v>
      </c>
      <c r="N31" s="382">
        <f t="shared" si="27"/>
        <v>4.3824800000000002</v>
      </c>
      <c r="O31" s="382">
        <f t="shared" si="28"/>
        <v>0</v>
      </c>
      <c r="P31" s="382">
        <f t="shared" si="29"/>
        <v>2.2943910000000001</v>
      </c>
      <c r="Q31" s="382">
        <f t="shared" si="30"/>
        <v>0</v>
      </c>
      <c r="R31" s="382">
        <f t="shared" si="31"/>
        <v>6.6768710000000002</v>
      </c>
      <c r="S31" s="381">
        <f>'M4-营业成本'!W38</f>
        <v>3.9063859999999999</v>
      </c>
      <c r="T31" s="381">
        <f>'M6-销售费用'!W30</f>
        <v>0</v>
      </c>
      <c r="U31" s="381">
        <f>'M7-管理费用'!W31</f>
        <v>2.73</v>
      </c>
      <c r="V31" s="381"/>
      <c r="W31" s="382">
        <f t="shared" si="2"/>
        <v>6.6363859999999999</v>
      </c>
      <c r="X31" s="383">
        <f t="shared" si="3"/>
        <v>-0.10863574962121914</v>
      </c>
      <c r="Y31" s="383">
        <f t="shared" si="4"/>
        <v>0</v>
      </c>
      <c r="Z31" s="383">
        <f t="shared" si="5"/>
        <v>0.1898582238162545</v>
      </c>
      <c r="AA31" s="383">
        <f t="shared" si="6"/>
        <v>0</v>
      </c>
      <c r="AB31" s="383">
        <f t="shared" si="7"/>
        <v>-6.063468951249873E-3</v>
      </c>
      <c r="AC31" s="381" t="e">
        <f>'M4-营业成本'!AA38</f>
        <v>#REF!</v>
      </c>
      <c r="AD31" s="381" t="e">
        <f>'M6-销售费用'!AA30</f>
        <v>#REF!</v>
      </c>
      <c r="AE31" s="381" t="e">
        <f>'M7-管理费用'!AA31</f>
        <v>#REF!</v>
      </c>
      <c r="AF31" s="381"/>
      <c r="AG31" s="382" t="e">
        <f t="shared" si="8"/>
        <v>#REF!</v>
      </c>
      <c r="AH31" s="383" t="e">
        <f t="shared" si="32"/>
        <v>#REF!</v>
      </c>
      <c r="AI31" s="383">
        <f t="shared" si="33"/>
        <v>0</v>
      </c>
      <c r="AJ31" s="383" t="e">
        <f t="shared" si="34"/>
        <v>#REF!</v>
      </c>
      <c r="AK31" s="383">
        <f t="shared" si="35"/>
        <v>0</v>
      </c>
      <c r="AL31" s="383" t="e">
        <f t="shared" si="36"/>
        <v>#REF!</v>
      </c>
      <c r="AM31" s="381" t="e">
        <f>'M4-营业成本'!AE38</f>
        <v>#REF!</v>
      </c>
      <c r="AN31" s="381" t="e">
        <f>'M6-销售费用'!AE30</f>
        <v>#REF!</v>
      </c>
      <c r="AO31" s="381" t="e">
        <f>'M7-管理费用'!AE31</f>
        <v>#REF!</v>
      </c>
      <c r="AP31" s="381"/>
      <c r="AQ31" s="382" t="e">
        <f t="shared" si="10"/>
        <v>#REF!</v>
      </c>
      <c r="AR31" s="383" t="e">
        <f t="shared" si="37"/>
        <v>#REF!</v>
      </c>
      <c r="AS31" s="383">
        <f t="shared" si="11"/>
        <v>0</v>
      </c>
      <c r="AT31" s="383" t="e">
        <f t="shared" si="12"/>
        <v>#REF!</v>
      </c>
      <c r="AU31" s="383">
        <f t="shared" si="13"/>
        <v>0</v>
      </c>
      <c r="AV31" s="383" t="e">
        <f t="shared" si="14"/>
        <v>#REF!</v>
      </c>
    </row>
    <row r="32" spans="2:48" ht="12.75" customHeight="1" outlineLevel="1">
      <c r="B32" s="134"/>
      <c r="C32" s="380" t="s">
        <v>964</v>
      </c>
      <c r="D32" s="381">
        <f>'M4-营业成本'!D39</f>
        <v>0</v>
      </c>
      <c r="E32" s="381">
        <f>'M6-销售费用'!D31</f>
        <v>106.911817</v>
      </c>
      <c r="F32" s="381">
        <f>'M7-管理费用'!D32</f>
        <v>0</v>
      </c>
      <c r="G32" s="381"/>
      <c r="H32" s="382">
        <f t="shared" si="0"/>
        <v>106.911817</v>
      </c>
      <c r="I32" s="95">
        <f>SUM('M4-营业成本'!E39:G39)</f>
        <v>0</v>
      </c>
      <c r="J32" s="95">
        <f>SUM('M6-销售费用'!E31:G31)</f>
        <v>29.950000000000003</v>
      </c>
      <c r="K32" s="95">
        <f>SUM('M7-管理费用'!E32:G32)</f>
        <v>0</v>
      </c>
      <c r="L32" s="381"/>
      <c r="M32" s="382">
        <f t="shared" si="1"/>
        <v>29.950000000000003</v>
      </c>
      <c r="N32" s="382">
        <f t="shared" ref="N32:N39" si="38">D33+I32</f>
        <v>0</v>
      </c>
      <c r="O32" s="382">
        <f t="shared" ref="O32:O51" si="39">E32+J32</f>
        <v>136.861817</v>
      </c>
      <c r="P32" s="382">
        <f t="shared" ref="P32:P51" si="40">F32+K32</f>
        <v>0</v>
      </c>
      <c r="Q32" s="382">
        <f t="shared" ref="Q32:Q51" si="41">G32+L32</f>
        <v>0</v>
      </c>
      <c r="R32" s="382">
        <f t="shared" si="19"/>
        <v>136.861817</v>
      </c>
      <c r="S32" s="381">
        <f>'M4-营业成本'!W39</f>
        <v>0</v>
      </c>
      <c r="T32" s="381">
        <f>'M6-销售费用'!W31</f>
        <v>130.80000000000001</v>
      </c>
      <c r="U32" s="381">
        <f>'M7-管理费用'!W32</f>
        <v>0</v>
      </c>
      <c r="V32" s="381"/>
      <c r="W32" s="382">
        <f t="shared" si="2"/>
        <v>130.80000000000001</v>
      </c>
      <c r="X32" s="383">
        <f t="shared" si="3"/>
        <v>0</v>
      </c>
      <c r="Y32" s="383">
        <f t="shared" si="4"/>
        <v>-4.429151338828119E-2</v>
      </c>
      <c r="Z32" s="383">
        <f t="shared" si="5"/>
        <v>0</v>
      </c>
      <c r="AA32" s="383">
        <f t="shared" si="6"/>
        <v>0</v>
      </c>
      <c r="AB32" s="383">
        <f t="shared" si="7"/>
        <v>-4.429151338828119E-2</v>
      </c>
      <c r="AC32" s="381" t="e">
        <f>'M4-营业成本'!AA39</f>
        <v>#REF!</v>
      </c>
      <c r="AD32" s="381" t="e">
        <f>'M6-销售费用'!AA31</f>
        <v>#REF!</v>
      </c>
      <c r="AE32" s="381" t="e">
        <f>'M7-管理费用'!AA32</f>
        <v>#REF!</v>
      </c>
      <c r="AF32" s="381"/>
      <c r="AG32" s="382" t="e">
        <f t="shared" si="8"/>
        <v>#REF!</v>
      </c>
      <c r="AH32" s="383">
        <f t="shared" si="32"/>
        <v>0</v>
      </c>
      <c r="AI32" s="383" t="e">
        <f t="shared" si="33"/>
        <v>#REF!</v>
      </c>
      <c r="AJ32" s="383">
        <f t="shared" si="34"/>
        <v>0</v>
      </c>
      <c r="AK32" s="383">
        <f t="shared" si="35"/>
        <v>0</v>
      </c>
      <c r="AL32" s="383" t="e">
        <f t="shared" si="36"/>
        <v>#REF!</v>
      </c>
      <c r="AM32" s="381" t="e">
        <f>'M4-营业成本'!AE39</f>
        <v>#REF!</v>
      </c>
      <c r="AN32" s="381" t="e">
        <f>'M6-销售费用'!AE31</f>
        <v>#REF!</v>
      </c>
      <c r="AO32" s="381" t="e">
        <f>'M7-管理费用'!AE32</f>
        <v>#REF!</v>
      </c>
      <c r="AP32" s="381"/>
      <c r="AQ32" s="382" t="e">
        <f t="shared" si="10"/>
        <v>#REF!</v>
      </c>
      <c r="AR32" s="383">
        <f t="shared" si="37"/>
        <v>0</v>
      </c>
      <c r="AS32" s="383" t="e">
        <f t="shared" si="11"/>
        <v>#REF!</v>
      </c>
      <c r="AT32" s="383">
        <f t="shared" si="12"/>
        <v>0</v>
      </c>
      <c r="AU32" s="383">
        <f t="shared" si="13"/>
        <v>0</v>
      </c>
      <c r="AV32" s="383" t="e">
        <f t="shared" si="14"/>
        <v>#REF!</v>
      </c>
    </row>
    <row r="33" spans="2:48" ht="12.75" customHeight="1" outlineLevel="1">
      <c r="B33" s="134"/>
      <c r="C33" s="380" t="s">
        <v>965</v>
      </c>
      <c r="D33" s="381">
        <f>'M4-营业成本'!D40</f>
        <v>0</v>
      </c>
      <c r="E33" s="381">
        <f>'M6-销售费用'!D32</f>
        <v>0</v>
      </c>
      <c r="F33" s="381">
        <f>'M7-管理费用'!D33</f>
        <v>0</v>
      </c>
      <c r="G33" s="381"/>
      <c r="H33" s="382">
        <f t="shared" si="0"/>
        <v>0</v>
      </c>
      <c r="I33" s="95">
        <f>SUM('M4-营业成本'!E40:G40)</f>
        <v>0</v>
      </c>
      <c r="J33" s="95">
        <f>SUM('M6-销售费用'!E32:G32)</f>
        <v>0</v>
      </c>
      <c r="K33" s="95">
        <f>SUM('M7-管理费用'!E33:G33)</f>
        <v>0</v>
      </c>
      <c r="L33" s="381"/>
      <c r="M33" s="382">
        <f t="shared" si="1"/>
        <v>0</v>
      </c>
      <c r="N33" s="382">
        <f t="shared" si="38"/>
        <v>0</v>
      </c>
      <c r="O33" s="382">
        <f t="shared" si="39"/>
        <v>0</v>
      </c>
      <c r="P33" s="382">
        <f t="shared" si="40"/>
        <v>0</v>
      </c>
      <c r="Q33" s="382">
        <f t="shared" si="41"/>
        <v>0</v>
      </c>
      <c r="R33" s="382">
        <f t="shared" si="19"/>
        <v>0</v>
      </c>
      <c r="S33" s="381">
        <f>'M4-营业成本'!W40</f>
        <v>0</v>
      </c>
      <c r="T33" s="381">
        <f>'M6-销售费用'!W32</f>
        <v>0</v>
      </c>
      <c r="U33" s="381">
        <f>'M7-管理费用'!W33</f>
        <v>0</v>
      </c>
      <c r="V33" s="381"/>
      <c r="W33" s="382">
        <f t="shared" si="2"/>
        <v>0</v>
      </c>
      <c r="X33" s="383">
        <f t="shared" si="3"/>
        <v>0</v>
      </c>
      <c r="Y33" s="383">
        <f t="shared" si="4"/>
        <v>0</v>
      </c>
      <c r="Z33" s="383">
        <f t="shared" si="5"/>
        <v>0</v>
      </c>
      <c r="AA33" s="383">
        <f t="shared" si="6"/>
        <v>0</v>
      </c>
      <c r="AB33" s="383">
        <f t="shared" si="7"/>
        <v>0</v>
      </c>
      <c r="AC33" s="381" t="e">
        <f>'M4-营业成本'!AA40</f>
        <v>#REF!</v>
      </c>
      <c r="AD33" s="381" t="e">
        <f>'M6-销售费用'!AA32</f>
        <v>#REF!</v>
      </c>
      <c r="AE33" s="381" t="e">
        <f>'M7-管理费用'!AA33</f>
        <v>#REF!</v>
      </c>
      <c r="AF33" s="381"/>
      <c r="AG33" s="382" t="e">
        <f t="shared" si="8"/>
        <v>#REF!</v>
      </c>
      <c r="AH33" s="383">
        <f t="shared" si="32"/>
        <v>0</v>
      </c>
      <c r="AI33" s="383">
        <f t="shared" si="33"/>
        <v>0</v>
      </c>
      <c r="AJ33" s="383">
        <f t="shared" si="34"/>
        <v>0</v>
      </c>
      <c r="AK33" s="383">
        <f t="shared" si="35"/>
        <v>0</v>
      </c>
      <c r="AL33" s="383">
        <f t="shared" si="36"/>
        <v>0</v>
      </c>
      <c r="AM33" s="381" t="e">
        <f>'M4-营业成本'!AE40</f>
        <v>#REF!</v>
      </c>
      <c r="AN33" s="381" t="e">
        <f>'M6-销售费用'!AE32</f>
        <v>#REF!</v>
      </c>
      <c r="AO33" s="381" t="e">
        <f>'M7-管理费用'!AE33</f>
        <v>#REF!</v>
      </c>
      <c r="AP33" s="381"/>
      <c r="AQ33" s="382" t="e">
        <f t="shared" si="10"/>
        <v>#REF!</v>
      </c>
      <c r="AR33" s="383">
        <f t="shared" si="37"/>
        <v>0</v>
      </c>
      <c r="AS33" s="383">
        <f t="shared" si="11"/>
        <v>0</v>
      </c>
      <c r="AT33" s="383">
        <f t="shared" si="12"/>
        <v>0</v>
      </c>
      <c r="AU33" s="383">
        <f t="shared" si="13"/>
        <v>0</v>
      </c>
      <c r="AV33" s="383">
        <f t="shared" si="14"/>
        <v>0</v>
      </c>
    </row>
    <row r="34" spans="2:48" ht="12.75" customHeight="1" outlineLevel="1">
      <c r="B34" s="134"/>
      <c r="C34" s="380" t="s">
        <v>966</v>
      </c>
      <c r="D34" s="381">
        <f>'M4-营业成本'!D41</f>
        <v>0</v>
      </c>
      <c r="E34" s="381">
        <f>'M6-销售费用'!D33</f>
        <v>9.1996760000000002</v>
      </c>
      <c r="F34" s="381">
        <f>'M7-管理费用'!D34</f>
        <v>15.706780999999999</v>
      </c>
      <c r="G34" s="381"/>
      <c r="H34" s="382">
        <f t="shared" si="0"/>
        <v>24.906457</v>
      </c>
      <c r="I34" s="95">
        <f>SUM('M4-营业成本'!E41:G41)</f>
        <v>0</v>
      </c>
      <c r="J34" s="95">
        <f>SUM('M6-销售费用'!E33:G33)</f>
        <v>3.45</v>
      </c>
      <c r="K34" s="95">
        <f>SUM('M7-管理费用'!E34:G34)</f>
        <v>2</v>
      </c>
      <c r="L34" s="381"/>
      <c r="M34" s="382">
        <f t="shared" si="1"/>
        <v>5.45</v>
      </c>
      <c r="N34" s="382">
        <f t="shared" si="38"/>
        <v>22.104698000000003</v>
      </c>
      <c r="O34" s="382">
        <f t="shared" si="39"/>
        <v>12.649675999999999</v>
      </c>
      <c r="P34" s="382">
        <f t="shared" si="40"/>
        <v>17.706780999999999</v>
      </c>
      <c r="Q34" s="382">
        <f t="shared" si="41"/>
        <v>0</v>
      </c>
      <c r="R34" s="382">
        <f t="shared" si="19"/>
        <v>52.461154999999998</v>
      </c>
      <c r="S34" s="381">
        <f>'M4-营业成本'!W41</f>
        <v>0</v>
      </c>
      <c r="T34" s="381">
        <f>'M6-销售费用'!W33</f>
        <v>30.4</v>
      </c>
      <c r="U34" s="381">
        <f>'M7-管理费用'!W34</f>
        <v>7.8</v>
      </c>
      <c r="V34" s="381"/>
      <c r="W34" s="382">
        <f t="shared" si="2"/>
        <v>38.199999999999996</v>
      </c>
      <c r="X34" s="383">
        <f t="shared" si="3"/>
        <v>-1</v>
      </c>
      <c r="Y34" s="383">
        <f t="shared" si="4"/>
        <v>1.4032236082568437</v>
      </c>
      <c r="Z34" s="383">
        <f t="shared" si="5"/>
        <v>-0.55949079620965547</v>
      </c>
      <c r="AA34" s="383">
        <f t="shared" si="6"/>
        <v>0</v>
      </c>
      <c r="AB34" s="383">
        <f t="shared" si="7"/>
        <v>-0.27184218494617596</v>
      </c>
      <c r="AC34" s="381" t="e">
        <f>'M4-营业成本'!AA41</f>
        <v>#REF!</v>
      </c>
      <c r="AD34" s="381" t="e">
        <f>'M6-销售费用'!AA33</f>
        <v>#REF!</v>
      </c>
      <c r="AE34" s="381" t="e">
        <f>'M7-管理费用'!AA34</f>
        <v>#REF!</v>
      </c>
      <c r="AF34" s="381"/>
      <c r="AG34" s="382" t="e">
        <f t="shared" si="8"/>
        <v>#REF!</v>
      </c>
      <c r="AH34" s="383" t="e">
        <f t="shared" si="32"/>
        <v>#REF!</v>
      </c>
      <c r="AI34" s="383" t="e">
        <f t="shared" si="33"/>
        <v>#REF!</v>
      </c>
      <c r="AJ34" s="383" t="e">
        <f t="shared" si="34"/>
        <v>#REF!</v>
      </c>
      <c r="AK34" s="383">
        <f t="shared" si="35"/>
        <v>0</v>
      </c>
      <c r="AL34" s="383" t="e">
        <f t="shared" si="36"/>
        <v>#REF!</v>
      </c>
      <c r="AM34" s="381" t="e">
        <f>'M4-营业成本'!AE41</f>
        <v>#REF!</v>
      </c>
      <c r="AN34" s="381" t="e">
        <f>'M6-销售费用'!AE33</f>
        <v>#REF!</v>
      </c>
      <c r="AO34" s="381" t="e">
        <f>'M7-管理费用'!AE34</f>
        <v>#REF!</v>
      </c>
      <c r="AP34" s="381"/>
      <c r="AQ34" s="382" t="e">
        <f t="shared" si="10"/>
        <v>#REF!</v>
      </c>
      <c r="AR34" s="383" t="e">
        <f t="shared" si="37"/>
        <v>#REF!</v>
      </c>
      <c r="AS34" s="383" t="e">
        <f t="shared" si="11"/>
        <v>#REF!</v>
      </c>
      <c r="AT34" s="383" t="e">
        <f t="shared" si="12"/>
        <v>#REF!</v>
      </c>
      <c r="AU34" s="383">
        <f t="shared" si="13"/>
        <v>0</v>
      </c>
      <c r="AV34" s="383" t="e">
        <f t="shared" si="14"/>
        <v>#REF!</v>
      </c>
    </row>
    <row r="35" spans="2:48" ht="12.75" customHeight="1" outlineLevel="1">
      <c r="B35" s="134"/>
      <c r="C35" s="380" t="s">
        <v>967</v>
      </c>
      <c r="D35" s="381">
        <f>'M4-营业成本'!D42</f>
        <v>22.104698000000003</v>
      </c>
      <c r="E35" s="381">
        <f>'M6-销售费用'!D34</f>
        <v>7.5379500000000004</v>
      </c>
      <c r="F35" s="381">
        <f>'M7-管理费用'!D35</f>
        <v>2.9618199999999999</v>
      </c>
      <c r="G35" s="381"/>
      <c r="H35" s="382">
        <f t="shared" si="0"/>
        <v>32.604468000000004</v>
      </c>
      <c r="I35" s="95">
        <f>SUM('M4-营业成本'!E42:G42)</f>
        <v>10.863651875</v>
      </c>
      <c r="J35" s="95">
        <f>SUM('M6-销售费用'!E34:G34)</f>
        <v>3.3000000000000003</v>
      </c>
      <c r="K35" s="95">
        <f>SUM('M7-管理费用'!E35:G35)</f>
        <v>1.3425469999999999</v>
      </c>
      <c r="L35" s="381"/>
      <c r="M35" s="382">
        <f t="shared" si="1"/>
        <v>15.506198875000001</v>
      </c>
      <c r="N35" s="382">
        <f t="shared" si="38"/>
        <v>11.341901875</v>
      </c>
      <c r="O35" s="382">
        <f t="shared" si="39"/>
        <v>10.837950000000001</v>
      </c>
      <c r="P35" s="382">
        <f t="shared" si="40"/>
        <v>4.3043670000000001</v>
      </c>
      <c r="Q35" s="382">
        <f t="shared" si="41"/>
        <v>0</v>
      </c>
      <c r="R35" s="382">
        <f t="shared" si="19"/>
        <v>26.484218875</v>
      </c>
      <c r="S35" s="381">
        <f>'M4-营业成本'!W42</f>
        <v>50.795402971599998</v>
      </c>
      <c r="T35" s="381">
        <f>'M6-销售费用'!W34</f>
        <v>13.98</v>
      </c>
      <c r="U35" s="381">
        <f>'M7-管理费用'!W35</f>
        <v>4.1715</v>
      </c>
      <c r="V35" s="381"/>
      <c r="W35" s="382">
        <f t="shared" si="2"/>
        <v>68.946902971599997</v>
      </c>
      <c r="X35" s="383">
        <f t="shared" si="3"/>
        <v>3.4785613146207899</v>
      </c>
      <c r="Y35" s="383">
        <f t="shared" si="4"/>
        <v>0.28991183757075811</v>
      </c>
      <c r="Z35" s="383">
        <f t="shared" si="5"/>
        <v>-3.086795340638937E-2</v>
      </c>
      <c r="AA35" s="383">
        <f t="shared" si="6"/>
        <v>0</v>
      </c>
      <c r="AB35" s="383">
        <f t="shared" si="7"/>
        <v>1.6033202374974707</v>
      </c>
      <c r="AC35" s="381" t="e">
        <f>'M4-营业成本'!AA42</f>
        <v>#REF!</v>
      </c>
      <c r="AD35" s="381" t="e">
        <f>'M6-销售费用'!AA34</f>
        <v>#REF!</v>
      </c>
      <c r="AE35" s="381" t="e">
        <f>'M7-管理费用'!AA35</f>
        <v>#REF!</v>
      </c>
      <c r="AF35" s="381"/>
      <c r="AG35" s="382" t="e">
        <f t="shared" si="8"/>
        <v>#REF!</v>
      </c>
      <c r="AH35" s="383" t="e">
        <f t="shared" si="32"/>
        <v>#REF!</v>
      </c>
      <c r="AI35" s="383" t="e">
        <f t="shared" si="33"/>
        <v>#REF!</v>
      </c>
      <c r="AJ35" s="383" t="e">
        <f t="shared" si="34"/>
        <v>#REF!</v>
      </c>
      <c r="AK35" s="383">
        <f t="shared" si="35"/>
        <v>0</v>
      </c>
      <c r="AL35" s="383" t="e">
        <f t="shared" si="36"/>
        <v>#REF!</v>
      </c>
      <c r="AM35" s="381" t="e">
        <f>'M4-营业成本'!AE42</f>
        <v>#REF!</v>
      </c>
      <c r="AN35" s="381" t="e">
        <f>'M6-销售费用'!AE34</f>
        <v>#REF!</v>
      </c>
      <c r="AO35" s="381" t="e">
        <f>'M7-管理费用'!AE35</f>
        <v>#REF!</v>
      </c>
      <c r="AP35" s="381"/>
      <c r="AQ35" s="382" t="e">
        <f t="shared" si="10"/>
        <v>#REF!</v>
      </c>
      <c r="AR35" s="383" t="e">
        <f t="shared" si="37"/>
        <v>#REF!</v>
      </c>
      <c r="AS35" s="383" t="e">
        <f t="shared" si="11"/>
        <v>#REF!</v>
      </c>
      <c r="AT35" s="383" t="e">
        <f t="shared" si="12"/>
        <v>#REF!</v>
      </c>
      <c r="AU35" s="383">
        <f t="shared" si="13"/>
        <v>0</v>
      </c>
      <c r="AV35" s="383" t="e">
        <f t="shared" si="14"/>
        <v>#REF!</v>
      </c>
    </row>
    <row r="36" spans="2:48" ht="12.75" customHeight="1" outlineLevel="1">
      <c r="B36" s="134"/>
      <c r="C36" s="380" t="s">
        <v>968</v>
      </c>
      <c r="D36" s="381">
        <f>'M4-营业成本'!D43</f>
        <v>0.47825000000000001</v>
      </c>
      <c r="E36" s="381">
        <f>'M6-销售费用'!D35</f>
        <v>0</v>
      </c>
      <c r="F36" s="381">
        <f>'M7-管理费用'!D36</f>
        <v>0</v>
      </c>
      <c r="G36" s="381"/>
      <c r="H36" s="382">
        <f t="shared" si="0"/>
        <v>0.47825000000000001</v>
      </c>
      <c r="I36" s="95">
        <f>SUM('M4-营业成本'!E43:G43)</f>
        <v>1</v>
      </c>
      <c r="J36" s="95">
        <f>SUM('M6-销售费用'!E35:G35)</f>
        <v>0</v>
      </c>
      <c r="K36" s="95">
        <f>SUM('M7-管理费用'!E36:G36)</f>
        <v>0</v>
      </c>
      <c r="L36" s="381"/>
      <c r="M36" s="382">
        <f t="shared" si="1"/>
        <v>1</v>
      </c>
      <c r="N36" s="382">
        <f t="shared" si="38"/>
        <v>1</v>
      </c>
      <c r="O36" s="382">
        <f t="shared" si="39"/>
        <v>0</v>
      </c>
      <c r="P36" s="382">
        <f t="shared" si="40"/>
        <v>0</v>
      </c>
      <c r="Q36" s="382">
        <f t="shared" si="41"/>
        <v>0</v>
      </c>
      <c r="R36" s="382">
        <f t="shared" si="19"/>
        <v>1</v>
      </c>
      <c r="S36" s="381">
        <f>'M4-营业成本'!W43</f>
        <v>1.9582500000000003</v>
      </c>
      <c r="T36" s="381">
        <f>'M6-销售费用'!W35</f>
        <v>0</v>
      </c>
      <c r="U36" s="381">
        <f>'M7-管理费用'!W36</f>
        <v>0</v>
      </c>
      <c r="V36" s="381"/>
      <c r="W36" s="382">
        <f t="shared" si="2"/>
        <v>1.9582500000000003</v>
      </c>
      <c r="X36" s="383">
        <f t="shared" si="3"/>
        <v>0.95825000000000027</v>
      </c>
      <c r="Y36" s="383">
        <f t="shared" si="4"/>
        <v>0</v>
      </c>
      <c r="Z36" s="383">
        <f t="shared" si="5"/>
        <v>0</v>
      </c>
      <c r="AA36" s="383">
        <f t="shared" si="6"/>
        <v>0</v>
      </c>
      <c r="AB36" s="383">
        <f t="shared" si="7"/>
        <v>0.95825000000000027</v>
      </c>
      <c r="AC36" s="381" t="e">
        <f>'M4-营业成本'!AA43</f>
        <v>#REF!</v>
      </c>
      <c r="AD36" s="381" t="e">
        <f>'M6-销售费用'!AA35</f>
        <v>#REF!</v>
      </c>
      <c r="AE36" s="381" t="e">
        <f>'M7-管理费用'!AA36</f>
        <v>#REF!</v>
      </c>
      <c r="AF36" s="381"/>
      <c r="AG36" s="382" t="e">
        <f t="shared" si="8"/>
        <v>#REF!</v>
      </c>
      <c r="AH36" s="383" t="e">
        <f t="shared" si="32"/>
        <v>#REF!</v>
      </c>
      <c r="AI36" s="383">
        <f t="shared" si="33"/>
        <v>0</v>
      </c>
      <c r="AJ36" s="383">
        <f t="shared" si="34"/>
        <v>0</v>
      </c>
      <c r="AK36" s="383">
        <f t="shared" si="35"/>
        <v>0</v>
      </c>
      <c r="AL36" s="383" t="e">
        <f t="shared" si="36"/>
        <v>#REF!</v>
      </c>
      <c r="AM36" s="381" t="e">
        <f>'M4-营业成本'!AE43</f>
        <v>#REF!</v>
      </c>
      <c r="AN36" s="381" t="e">
        <f>'M6-销售费用'!AE35</f>
        <v>#REF!</v>
      </c>
      <c r="AO36" s="381" t="e">
        <f>'M7-管理费用'!AE36</f>
        <v>#REF!</v>
      </c>
      <c r="AP36" s="381"/>
      <c r="AQ36" s="382" t="e">
        <f t="shared" si="10"/>
        <v>#REF!</v>
      </c>
      <c r="AR36" s="383" t="e">
        <f t="shared" si="37"/>
        <v>#REF!</v>
      </c>
      <c r="AS36" s="383">
        <f t="shared" si="11"/>
        <v>0</v>
      </c>
      <c r="AT36" s="383">
        <f t="shared" si="12"/>
        <v>0</v>
      </c>
      <c r="AU36" s="383">
        <f t="shared" si="13"/>
        <v>0</v>
      </c>
      <c r="AV36" s="383" t="e">
        <f t="shared" si="14"/>
        <v>#REF!</v>
      </c>
    </row>
    <row r="37" spans="2:48" ht="12.75" customHeight="1" outlineLevel="1">
      <c r="B37" s="134"/>
      <c r="C37" s="380" t="s">
        <v>969</v>
      </c>
      <c r="D37" s="381">
        <f>'M4-营业成本'!D44</f>
        <v>0</v>
      </c>
      <c r="E37" s="381">
        <f>'M6-销售费用'!D36</f>
        <v>0</v>
      </c>
      <c r="F37" s="381">
        <f>'M7-管理费用'!D37</f>
        <v>154.24698999999998</v>
      </c>
      <c r="G37" s="381"/>
      <c r="H37" s="382">
        <f t="shared" si="0"/>
        <v>154.24698999999998</v>
      </c>
      <c r="I37" s="95">
        <f>SUM('M4-营业成本'!E44:G44)</f>
        <v>0</v>
      </c>
      <c r="J37" s="95">
        <f>SUM('M6-销售费用'!E36:G36)</f>
        <v>0</v>
      </c>
      <c r="K37" s="95">
        <f>SUM('M7-管理费用'!E37:G37)</f>
        <v>54.569676000000001</v>
      </c>
      <c r="L37" s="381"/>
      <c r="M37" s="382">
        <f t="shared" si="1"/>
        <v>54.569676000000001</v>
      </c>
      <c r="N37" s="382">
        <f t="shared" si="38"/>
        <v>106.83296599999998</v>
      </c>
      <c r="O37" s="382">
        <f t="shared" si="39"/>
        <v>0</v>
      </c>
      <c r="P37" s="382">
        <f t="shared" si="40"/>
        <v>208.816666</v>
      </c>
      <c r="Q37" s="382">
        <f t="shared" si="41"/>
        <v>0</v>
      </c>
      <c r="R37" s="382">
        <f t="shared" si="19"/>
        <v>315.649632</v>
      </c>
      <c r="S37" s="381">
        <f>'M4-营业成本'!W44</f>
        <v>0</v>
      </c>
      <c r="T37" s="381">
        <f>'M6-销售费用'!W36</f>
        <v>0</v>
      </c>
      <c r="U37" s="381">
        <f>'M7-管理费用'!W37</f>
        <v>259.31574396000002</v>
      </c>
      <c r="V37" s="381"/>
      <c r="W37" s="382">
        <f t="shared" si="2"/>
        <v>259.31574396000002</v>
      </c>
      <c r="X37" s="383">
        <f t="shared" si="3"/>
        <v>-1</v>
      </c>
      <c r="Y37" s="383">
        <f t="shared" si="4"/>
        <v>0</v>
      </c>
      <c r="Z37" s="383">
        <f t="shared" si="5"/>
        <v>0.2418345188980271</v>
      </c>
      <c r="AA37" s="383">
        <f t="shared" si="6"/>
        <v>0</v>
      </c>
      <c r="AB37" s="383">
        <f t="shared" si="7"/>
        <v>-0.17846967754424625</v>
      </c>
      <c r="AC37" s="381" t="e">
        <f>'M4-营业成本'!AA44</f>
        <v>#REF!</v>
      </c>
      <c r="AD37" s="381" t="e">
        <f>'M6-销售费用'!AA36</f>
        <v>#REF!</v>
      </c>
      <c r="AE37" s="381" t="e">
        <f>'M7-管理费用'!AA37</f>
        <v>#REF!</v>
      </c>
      <c r="AF37" s="381"/>
      <c r="AG37" s="382" t="e">
        <f t="shared" si="8"/>
        <v>#REF!</v>
      </c>
      <c r="AH37" s="383" t="e">
        <f t="shared" si="32"/>
        <v>#REF!</v>
      </c>
      <c r="AI37" s="383">
        <f t="shared" si="33"/>
        <v>0</v>
      </c>
      <c r="AJ37" s="383" t="e">
        <f t="shared" si="34"/>
        <v>#REF!</v>
      </c>
      <c r="AK37" s="383">
        <f t="shared" si="35"/>
        <v>0</v>
      </c>
      <c r="AL37" s="383" t="e">
        <f t="shared" si="36"/>
        <v>#REF!</v>
      </c>
      <c r="AM37" s="381" t="e">
        <f>'M4-营业成本'!AE44</f>
        <v>#REF!</v>
      </c>
      <c r="AN37" s="381" t="e">
        <f>'M6-销售费用'!AE36</f>
        <v>#REF!</v>
      </c>
      <c r="AO37" s="381" t="e">
        <f>'M7-管理费用'!AE37</f>
        <v>#REF!</v>
      </c>
      <c r="AP37" s="381"/>
      <c r="AQ37" s="382" t="e">
        <f t="shared" si="10"/>
        <v>#REF!</v>
      </c>
      <c r="AR37" s="383" t="e">
        <f t="shared" si="37"/>
        <v>#REF!</v>
      </c>
      <c r="AS37" s="383">
        <f t="shared" si="11"/>
        <v>0</v>
      </c>
      <c r="AT37" s="383" t="e">
        <f t="shared" si="12"/>
        <v>#REF!</v>
      </c>
      <c r="AU37" s="383">
        <f t="shared" si="13"/>
        <v>0</v>
      </c>
      <c r="AV37" s="383" t="e">
        <f t="shared" si="14"/>
        <v>#REF!</v>
      </c>
    </row>
    <row r="38" spans="2:48" ht="12.75" customHeight="1" outlineLevel="1">
      <c r="B38" s="134"/>
      <c r="C38" s="380" t="s">
        <v>970</v>
      </c>
      <c r="D38" s="381">
        <f>'M4-营业成本'!D45</f>
        <v>106.83296599999998</v>
      </c>
      <c r="E38" s="381">
        <f>'M6-销售费用'!D37</f>
        <v>15.482987</v>
      </c>
      <c r="F38" s="381">
        <f>'M7-管理费用'!D38</f>
        <v>54.180954000000007</v>
      </c>
      <c r="G38" s="381"/>
      <c r="H38" s="382">
        <f t="shared" si="0"/>
        <v>176.49690699999999</v>
      </c>
      <c r="I38" s="95">
        <f>SUM('M4-营业成本'!E45:G45)</f>
        <v>37.64280582</v>
      </c>
      <c r="J38" s="95">
        <f>SUM('M6-销售费用'!E37:G37)</f>
        <v>3.9000000000000004</v>
      </c>
      <c r="K38" s="95">
        <f>SUM('M7-管理费用'!E38:G38)</f>
        <v>13.830000000000002</v>
      </c>
      <c r="L38" s="381"/>
      <c r="M38" s="382">
        <f t="shared" si="1"/>
        <v>55.372805819999996</v>
      </c>
      <c r="N38" s="382">
        <f t="shared" si="38"/>
        <v>39.513490820000001</v>
      </c>
      <c r="O38" s="382">
        <f t="shared" si="39"/>
        <v>19.382987</v>
      </c>
      <c r="P38" s="382">
        <f t="shared" si="40"/>
        <v>68.010954000000012</v>
      </c>
      <c r="Q38" s="382">
        <f t="shared" si="41"/>
        <v>0</v>
      </c>
      <c r="R38" s="382">
        <f t="shared" si="19"/>
        <v>126.90743182000001</v>
      </c>
      <c r="S38" s="381">
        <f>'M4-营业成本'!W45</f>
        <v>139.24622194</v>
      </c>
      <c r="T38" s="381">
        <f>'M6-销售费用'!W37</f>
        <v>20.399999999999999</v>
      </c>
      <c r="U38" s="381">
        <f>'M7-管理费用'!W38</f>
        <v>65.514797999999999</v>
      </c>
      <c r="V38" s="381"/>
      <c r="W38" s="382">
        <f t="shared" si="2"/>
        <v>225.16101994000002</v>
      </c>
      <c r="X38" s="383">
        <f t="shared" si="3"/>
        <v>2.5240172166595731</v>
      </c>
      <c r="Y38" s="383">
        <f t="shared" si="4"/>
        <v>5.2469363983992601E-2</v>
      </c>
      <c r="Z38" s="383">
        <f t="shared" si="5"/>
        <v>-3.6702264167622345E-2</v>
      </c>
      <c r="AA38" s="383">
        <f t="shared" si="6"/>
        <v>0</v>
      </c>
      <c r="AB38" s="383">
        <f t="shared" si="7"/>
        <v>0.77421461226446242</v>
      </c>
      <c r="AC38" s="381" t="e">
        <f>'M4-营业成本'!AA45</f>
        <v>#REF!</v>
      </c>
      <c r="AD38" s="381" t="e">
        <f>'M6-销售费用'!AA37</f>
        <v>#REF!</v>
      </c>
      <c r="AE38" s="381" t="e">
        <f>'M7-管理费用'!AA38</f>
        <v>#REF!</v>
      </c>
      <c r="AF38" s="381"/>
      <c r="AG38" s="382" t="e">
        <f t="shared" si="8"/>
        <v>#REF!</v>
      </c>
      <c r="AH38" s="383" t="e">
        <f t="shared" si="32"/>
        <v>#REF!</v>
      </c>
      <c r="AI38" s="383" t="e">
        <f t="shared" si="33"/>
        <v>#REF!</v>
      </c>
      <c r="AJ38" s="383" t="e">
        <f t="shared" si="34"/>
        <v>#REF!</v>
      </c>
      <c r="AK38" s="383">
        <f t="shared" si="35"/>
        <v>0</v>
      </c>
      <c r="AL38" s="383" t="e">
        <f t="shared" si="36"/>
        <v>#REF!</v>
      </c>
      <c r="AM38" s="381" t="e">
        <f>'M4-营业成本'!AE45</f>
        <v>#REF!</v>
      </c>
      <c r="AN38" s="381" t="e">
        <f>'M6-销售费用'!AE37</f>
        <v>#REF!</v>
      </c>
      <c r="AO38" s="381" t="e">
        <f>'M7-管理费用'!AE38</f>
        <v>#REF!</v>
      </c>
      <c r="AP38" s="381"/>
      <c r="AQ38" s="382" t="e">
        <f t="shared" si="10"/>
        <v>#REF!</v>
      </c>
      <c r="AR38" s="383" t="e">
        <f t="shared" si="37"/>
        <v>#REF!</v>
      </c>
      <c r="AS38" s="383" t="e">
        <f t="shared" si="11"/>
        <v>#REF!</v>
      </c>
      <c r="AT38" s="383" t="e">
        <f t="shared" si="12"/>
        <v>#REF!</v>
      </c>
      <c r="AU38" s="383">
        <f t="shared" si="13"/>
        <v>0</v>
      </c>
      <c r="AV38" s="383" t="e">
        <f t="shared" si="14"/>
        <v>#REF!</v>
      </c>
    </row>
    <row r="39" spans="2:48" ht="12.75" customHeight="1" outlineLevel="1">
      <c r="B39" s="134"/>
      <c r="C39" s="380" t="s">
        <v>971</v>
      </c>
      <c r="D39" s="381">
        <f>'M4-营业成本'!D46</f>
        <v>1.8706849999999999</v>
      </c>
      <c r="E39" s="381">
        <f>'M6-销售费用'!D38</f>
        <v>5.3461429999999996</v>
      </c>
      <c r="F39" s="381">
        <f>'M7-管理费用'!D39</f>
        <v>4.0505330000000006</v>
      </c>
      <c r="G39" s="381"/>
      <c r="H39" s="382">
        <f t="shared" si="0"/>
        <v>11.267361000000001</v>
      </c>
      <c r="I39" s="95">
        <f>SUM('M4-营业成本'!E46:G46)</f>
        <v>0.506301</v>
      </c>
      <c r="J39" s="95">
        <f>SUM('M6-销售费用'!E38:G38)</f>
        <v>1.5</v>
      </c>
      <c r="K39" s="95">
        <f>SUM('M7-管理费用'!E39:G39)</f>
        <v>1.350501</v>
      </c>
      <c r="L39" s="381"/>
      <c r="M39" s="382">
        <f t="shared" si="1"/>
        <v>3.3568020000000001</v>
      </c>
      <c r="N39" s="382">
        <f t="shared" si="38"/>
        <v>0.506301</v>
      </c>
      <c r="O39" s="382">
        <f t="shared" si="39"/>
        <v>6.8461429999999996</v>
      </c>
      <c r="P39" s="382">
        <f t="shared" si="40"/>
        <v>5.401034000000001</v>
      </c>
      <c r="Q39" s="382">
        <f t="shared" si="41"/>
        <v>0</v>
      </c>
      <c r="R39" s="382">
        <f t="shared" si="19"/>
        <v>12.753478000000001</v>
      </c>
      <c r="S39" s="381">
        <f>'M4-营业成本'!W46</f>
        <v>2.1223000000000001</v>
      </c>
      <c r="T39" s="381">
        <f>'M6-销售费用'!W38</f>
        <v>7.5</v>
      </c>
      <c r="U39" s="381">
        <f>'M7-管理费用'!W39</f>
        <v>5.2820040000000006</v>
      </c>
      <c r="V39" s="381"/>
      <c r="W39" s="382">
        <f t="shared" si="2"/>
        <v>14.904304</v>
      </c>
      <c r="X39" s="383">
        <f t="shared" si="3"/>
        <v>3.1917752483206634</v>
      </c>
      <c r="Y39" s="383">
        <f t="shared" si="4"/>
        <v>9.5507353556593788E-2</v>
      </c>
      <c r="Z39" s="383">
        <f t="shared" si="5"/>
        <v>-2.203837265234776E-2</v>
      </c>
      <c r="AA39" s="383">
        <f t="shared" si="6"/>
        <v>0</v>
      </c>
      <c r="AB39" s="383">
        <f t="shared" si="7"/>
        <v>0.1686462312476642</v>
      </c>
      <c r="AC39" s="381" t="e">
        <f>'M4-营业成本'!AA46</f>
        <v>#REF!</v>
      </c>
      <c r="AD39" s="381" t="e">
        <f>'M6-销售费用'!AA38</f>
        <v>#REF!</v>
      </c>
      <c r="AE39" s="381" t="e">
        <f>'M7-管理费用'!AA39</f>
        <v>#REF!</v>
      </c>
      <c r="AF39" s="381"/>
      <c r="AG39" s="382" t="e">
        <f t="shared" si="8"/>
        <v>#REF!</v>
      </c>
      <c r="AH39" s="383" t="e">
        <f t="shared" si="32"/>
        <v>#REF!</v>
      </c>
      <c r="AI39" s="383" t="e">
        <f t="shared" si="33"/>
        <v>#REF!</v>
      </c>
      <c r="AJ39" s="383" t="e">
        <f t="shared" si="34"/>
        <v>#REF!</v>
      </c>
      <c r="AK39" s="383">
        <f t="shared" si="35"/>
        <v>0</v>
      </c>
      <c r="AL39" s="383" t="e">
        <f t="shared" si="36"/>
        <v>#REF!</v>
      </c>
      <c r="AM39" s="381" t="e">
        <f>'M4-营业成本'!AE46</f>
        <v>#REF!</v>
      </c>
      <c r="AN39" s="381" t="e">
        <f>'M6-销售费用'!AE38</f>
        <v>#REF!</v>
      </c>
      <c r="AO39" s="381" t="e">
        <f>'M7-管理费用'!AE39</f>
        <v>#REF!</v>
      </c>
      <c r="AP39" s="381"/>
      <c r="AQ39" s="382" t="e">
        <f t="shared" si="10"/>
        <v>#REF!</v>
      </c>
      <c r="AR39" s="383" t="e">
        <f t="shared" si="37"/>
        <v>#REF!</v>
      </c>
      <c r="AS39" s="383" t="e">
        <f t="shared" si="11"/>
        <v>#REF!</v>
      </c>
      <c r="AT39" s="383" t="e">
        <f t="shared" si="12"/>
        <v>#REF!</v>
      </c>
      <c r="AU39" s="383">
        <f t="shared" si="13"/>
        <v>0</v>
      </c>
      <c r="AV39" s="383" t="e">
        <f t="shared" si="14"/>
        <v>#REF!</v>
      </c>
    </row>
    <row r="40" spans="2:48" ht="12.75" customHeight="1" outlineLevel="1">
      <c r="B40" s="134"/>
      <c r="C40" s="380" t="s">
        <v>972</v>
      </c>
      <c r="D40" s="381">
        <f>'M4-营业成本'!D47</f>
        <v>0</v>
      </c>
      <c r="E40" s="381">
        <f>'M6-销售费用'!D39</f>
        <v>0</v>
      </c>
      <c r="F40" s="381">
        <f>'M7-管理费用'!D40</f>
        <v>0</v>
      </c>
      <c r="G40" s="381"/>
      <c r="H40" s="382">
        <f t="shared" si="0"/>
        <v>0</v>
      </c>
      <c r="I40" s="95">
        <f>SUM('M4-营业成本'!E47:G47)</f>
        <v>0</v>
      </c>
      <c r="J40" s="95">
        <f>SUM('M6-销售费用'!E39:G39)</f>
        <v>0</v>
      </c>
      <c r="K40" s="95">
        <f>SUM('M7-管理费用'!E40:G40)</f>
        <v>0</v>
      </c>
      <c r="L40" s="381"/>
      <c r="M40" s="382">
        <f t="shared" si="1"/>
        <v>0</v>
      </c>
      <c r="N40" s="382">
        <f t="shared" ref="N40:N47" si="42">D41+I40</f>
        <v>0</v>
      </c>
      <c r="O40" s="382">
        <f t="shared" ref="O40:O47" si="43">E40+J40</f>
        <v>0</v>
      </c>
      <c r="P40" s="382">
        <f t="shared" ref="P40:P47" si="44">F40+K40</f>
        <v>0</v>
      </c>
      <c r="Q40" s="382">
        <f t="shared" ref="Q40:Q47" si="45">G40+L40</f>
        <v>0</v>
      </c>
      <c r="R40" s="382">
        <f t="shared" ref="R40:R47" si="46">SUM(N40:Q40)</f>
        <v>0</v>
      </c>
      <c r="S40" s="381">
        <f>'M4-营业成本'!W47</f>
        <v>0</v>
      </c>
      <c r="T40" s="381">
        <f>'M6-销售费用'!W39</f>
        <v>0</v>
      </c>
      <c r="U40" s="381">
        <f>'M7-管理费用'!W40</f>
        <v>0</v>
      </c>
      <c r="V40" s="381"/>
      <c r="W40" s="382">
        <f t="shared" si="2"/>
        <v>0</v>
      </c>
      <c r="X40" s="383">
        <f t="shared" si="3"/>
        <v>0</v>
      </c>
      <c r="Y40" s="383">
        <f t="shared" si="4"/>
        <v>0</v>
      </c>
      <c r="Z40" s="383">
        <f t="shared" si="5"/>
        <v>0</v>
      </c>
      <c r="AA40" s="383">
        <f t="shared" si="6"/>
        <v>0</v>
      </c>
      <c r="AB40" s="383">
        <f t="shared" si="7"/>
        <v>0</v>
      </c>
      <c r="AC40" s="381" t="e">
        <f>'M4-营业成本'!AA47</f>
        <v>#REF!</v>
      </c>
      <c r="AD40" s="381" t="e">
        <f>'M6-销售费用'!AA39</f>
        <v>#REF!</v>
      </c>
      <c r="AE40" s="381" t="e">
        <f>'M7-管理费用'!AA40</f>
        <v>#REF!</v>
      </c>
      <c r="AF40" s="381"/>
      <c r="AG40" s="382" t="e">
        <f t="shared" si="8"/>
        <v>#REF!</v>
      </c>
      <c r="AH40" s="383">
        <f t="shared" si="32"/>
        <v>0</v>
      </c>
      <c r="AI40" s="383">
        <f t="shared" si="33"/>
        <v>0</v>
      </c>
      <c r="AJ40" s="383">
        <f t="shared" si="34"/>
        <v>0</v>
      </c>
      <c r="AK40" s="383">
        <f t="shared" si="35"/>
        <v>0</v>
      </c>
      <c r="AL40" s="383">
        <f t="shared" si="36"/>
        <v>0</v>
      </c>
      <c r="AM40" s="381" t="e">
        <f>'M4-营业成本'!AE47</f>
        <v>#REF!</v>
      </c>
      <c r="AN40" s="381" t="e">
        <f>'M6-销售费用'!AE39</f>
        <v>#REF!</v>
      </c>
      <c r="AO40" s="381" t="e">
        <f>'M7-管理费用'!AE40</f>
        <v>#REF!</v>
      </c>
      <c r="AP40" s="381"/>
      <c r="AQ40" s="382" t="e">
        <f t="shared" si="10"/>
        <v>#REF!</v>
      </c>
      <c r="AR40" s="383">
        <f t="shared" si="37"/>
        <v>0</v>
      </c>
      <c r="AS40" s="383">
        <f t="shared" si="11"/>
        <v>0</v>
      </c>
      <c r="AT40" s="383">
        <f t="shared" si="12"/>
        <v>0</v>
      </c>
      <c r="AU40" s="383">
        <f t="shared" si="13"/>
        <v>0</v>
      </c>
      <c r="AV40" s="383">
        <f t="shared" si="14"/>
        <v>0</v>
      </c>
    </row>
    <row r="41" spans="2:48" ht="12.75" customHeight="1" outlineLevel="1">
      <c r="B41" s="134"/>
      <c r="C41" s="380" t="s">
        <v>984</v>
      </c>
      <c r="D41" s="381"/>
      <c r="F41" s="381">
        <f>'M7-管理费用'!D41</f>
        <v>3.5</v>
      </c>
      <c r="H41" s="382">
        <f t="shared" si="0"/>
        <v>3.5</v>
      </c>
      <c r="I41" s="379"/>
      <c r="J41" s="379"/>
      <c r="K41" s="95">
        <f>SUM('M7-管理费用'!E41:G41)</f>
        <v>0</v>
      </c>
      <c r="M41" s="382">
        <f t="shared" si="1"/>
        <v>0</v>
      </c>
      <c r="N41" s="382">
        <f t="shared" si="42"/>
        <v>0</v>
      </c>
      <c r="O41" s="382">
        <f t="shared" si="43"/>
        <v>0</v>
      </c>
      <c r="P41" s="382">
        <f t="shared" si="44"/>
        <v>3.5</v>
      </c>
      <c r="Q41" s="382">
        <f t="shared" si="45"/>
        <v>0</v>
      </c>
      <c r="R41" s="382">
        <f t="shared" si="46"/>
        <v>3.5</v>
      </c>
      <c r="S41" s="381"/>
      <c r="U41" s="381">
        <f>'M7-管理费用'!W41</f>
        <v>8.4</v>
      </c>
      <c r="W41" s="382">
        <f t="shared" si="2"/>
        <v>8.4</v>
      </c>
      <c r="X41" s="383">
        <f t="shared" si="3"/>
        <v>0</v>
      </c>
      <c r="Y41" s="383">
        <f t="shared" si="4"/>
        <v>0</v>
      </c>
      <c r="Z41" s="383">
        <f t="shared" si="5"/>
        <v>1.4</v>
      </c>
      <c r="AA41" s="383">
        <f t="shared" si="6"/>
        <v>0</v>
      </c>
      <c r="AB41" s="383">
        <f t="shared" si="7"/>
        <v>1.4</v>
      </c>
      <c r="AC41" s="381"/>
      <c r="AE41" s="381" t="e">
        <f>'M7-管理费用'!AA41</f>
        <v>#REF!</v>
      </c>
      <c r="AG41" s="382" t="e">
        <f t="shared" si="8"/>
        <v>#REF!</v>
      </c>
      <c r="AH41" s="383">
        <f t="shared" si="32"/>
        <v>0</v>
      </c>
      <c r="AI41" s="383">
        <f t="shared" si="33"/>
        <v>0</v>
      </c>
      <c r="AJ41" s="383" t="e">
        <f t="shared" si="34"/>
        <v>#REF!</v>
      </c>
      <c r="AK41" s="383">
        <f t="shared" si="35"/>
        <v>0</v>
      </c>
      <c r="AL41" s="383" t="e">
        <f t="shared" si="36"/>
        <v>#REF!</v>
      </c>
      <c r="AM41" s="381"/>
      <c r="AO41" s="381" t="e">
        <f>'M7-管理费用'!AE41</f>
        <v>#REF!</v>
      </c>
      <c r="AQ41" s="382" t="e">
        <f t="shared" si="10"/>
        <v>#REF!</v>
      </c>
      <c r="AR41" s="383">
        <f t="shared" si="37"/>
        <v>0</v>
      </c>
      <c r="AS41" s="383">
        <f t="shared" si="11"/>
        <v>0</v>
      </c>
      <c r="AT41" s="383" t="e">
        <f t="shared" si="12"/>
        <v>#REF!</v>
      </c>
      <c r="AU41" s="383">
        <f t="shared" si="13"/>
        <v>0</v>
      </c>
      <c r="AV41" s="383" t="e">
        <f t="shared" si="14"/>
        <v>#REF!</v>
      </c>
    </row>
    <row r="42" spans="2:48" ht="12.75" customHeight="1" outlineLevel="1">
      <c r="B42" s="134"/>
      <c r="C42" s="380" t="s">
        <v>985</v>
      </c>
      <c r="D42" s="381"/>
      <c r="E42" s="381"/>
      <c r="F42" s="381">
        <f>'M7-管理费用'!D42</f>
        <v>20.408229000000002</v>
      </c>
      <c r="G42" s="381"/>
      <c r="H42" s="382">
        <f t="shared" si="0"/>
        <v>20.408229000000002</v>
      </c>
      <c r="I42" s="379"/>
      <c r="J42" s="379"/>
      <c r="K42" s="95">
        <f>SUM('M7-管理费用'!E42:G42)</f>
        <v>4.8192479999999991</v>
      </c>
      <c r="L42" s="381"/>
      <c r="M42" s="382">
        <f t="shared" si="1"/>
        <v>4.8192479999999991</v>
      </c>
      <c r="N42" s="382">
        <f t="shared" si="42"/>
        <v>0</v>
      </c>
      <c r="O42" s="382">
        <f t="shared" si="43"/>
        <v>0</v>
      </c>
      <c r="P42" s="382">
        <f t="shared" si="44"/>
        <v>25.227477</v>
      </c>
      <c r="Q42" s="382">
        <f t="shared" si="45"/>
        <v>0</v>
      </c>
      <c r="R42" s="382">
        <f t="shared" si="46"/>
        <v>25.227477</v>
      </c>
      <c r="S42" s="381"/>
      <c r="T42" s="381"/>
      <c r="U42" s="381">
        <f>'M7-管理费用'!W42</f>
        <v>27.748025000000002</v>
      </c>
      <c r="V42" s="381"/>
      <c r="W42" s="382">
        <f t="shared" si="2"/>
        <v>27.748025000000002</v>
      </c>
      <c r="X42" s="383">
        <f t="shared" si="3"/>
        <v>0</v>
      </c>
      <c r="Y42" s="383">
        <f t="shared" si="4"/>
        <v>0</v>
      </c>
      <c r="Z42" s="383">
        <f t="shared" si="5"/>
        <v>9.9912805390725445E-2</v>
      </c>
      <c r="AA42" s="383">
        <f t="shared" si="6"/>
        <v>0</v>
      </c>
      <c r="AB42" s="383">
        <f t="shared" si="7"/>
        <v>9.9912805390725445E-2</v>
      </c>
      <c r="AC42" s="381"/>
      <c r="AD42" s="381"/>
      <c r="AE42" s="381" t="e">
        <f>'M7-管理费用'!AA42</f>
        <v>#REF!</v>
      </c>
      <c r="AF42" s="381"/>
      <c r="AG42" s="382" t="e">
        <f t="shared" si="8"/>
        <v>#REF!</v>
      </c>
      <c r="AH42" s="383">
        <f t="shared" si="32"/>
        <v>0</v>
      </c>
      <c r="AI42" s="383">
        <f t="shared" si="33"/>
        <v>0</v>
      </c>
      <c r="AJ42" s="383" t="e">
        <f t="shared" si="34"/>
        <v>#REF!</v>
      </c>
      <c r="AK42" s="383">
        <f t="shared" si="35"/>
        <v>0</v>
      </c>
      <c r="AL42" s="383" t="e">
        <f t="shared" si="36"/>
        <v>#REF!</v>
      </c>
      <c r="AM42" s="381"/>
      <c r="AN42" s="381"/>
      <c r="AO42" s="381" t="e">
        <f>'M7-管理费用'!AE42</f>
        <v>#REF!</v>
      </c>
      <c r="AP42" s="381"/>
      <c r="AQ42" s="382" t="e">
        <f t="shared" si="10"/>
        <v>#REF!</v>
      </c>
      <c r="AR42" s="383">
        <f t="shared" si="37"/>
        <v>0</v>
      </c>
      <c r="AS42" s="383">
        <f t="shared" si="11"/>
        <v>0</v>
      </c>
      <c r="AT42" s="383" t="e">
        <f t="shared" si="12"/>
        <v>#REF!</v>
      </c>
      <c r="AU42" s="383">
        <f t="shared" si="13"/>
        <v>0</v>
      </c>
      <c r="AV42" s="383" t="e">
        <f t="shared" si="14"/>
        <v>#REF!</v>
      </c>
    </row>
    <row r="43" spans="2:48" ht="12.75" customHeight="1" outlineLevel="1">
      <c r="B43" s="134"/>
      <c r="C43" s="380" t="s">
        <v>973</v>
      </c>
      <c r="D43" s="381">
        <f>'M4-营业成本'!D48</f>
        <v>0</v>
      </c>
      <c r="E43" s="381">
        <f>'M6-销售费用'!D40</f>
        <v>0</v>
      </c>
      <c r="F43" s="381">
        <f>'M7-管理费用'!D43</f>
        <v>155.77202199999999</v>
      </c>
      <c r="G43" s="381"/>
      <c r="H43" s="382">
        <f>SUM(D43:G43)</f>
        <v>155.77202199999999</v>
      </c>
      <c r="I43" s="95">
        <f>SUM('M4-营业成本'!E48:G48)</f>
        <v>0</v>
      </c>
      <c r="J43" s="95">
        <f>SUM('M6-销售费用'!E40:G40)</f>
        <v>0</v>
      </c>
      <c r="K43" s="95">
        <f>SUM('M7-管理费用'!E43:G43)</f>
        <v>42.455249999999999</v>
      </c>
      <c r="L43" s="381"/>
      <c r="M43" s="382">
        <f>SUM(I43:L43)</f>
        <v>42.455249999999999</v>
      </c>
      <c r="N43" s="382">
        <f t="shared" si="42"/>
        <v>593.37662100000011</v>
      </c>
      <c r="O43" s="382">
        <f t="shared" si="43"/>
        <v>0</v>
      </c>
      <c r="P43" s="382">
        <f t="shared" si="44"/>
        <v>198.227272</v>
      </c>
      <c r="Q43" s="382">
        <f t="shared" si="45"/>
        <v>0</v>
      </c>
      <c r="R43" s="382">
        <f t="shared" si="46"/>
        <v>791.60389300000008</v>
      </c>
      <c r="S43" s="381">
        <f>'M4-营业成本'!W48</f>
        <v>0</v>
      </c>
      <c r="T43" s="381">
        <f>'M6-销售费用'!W40</f>
        <v>0</v>
      </c>
      <c r="U43" s="381">
        <f>'M7-管理费用'!W43</f>
        <v>185.69938500000001</v>
      </c>
      <c r="V43" s="381"/>
      <c r="W43" s="382">
        <f t="shared" si="2"/>
        <v>185.69938500000001</v>
      </c>
      <c r="X43" s="383">
        <f t="shared" si="3"/>
        <v>-1</v>
      </c>
      <c r="Y43" s="383">
        <f t="shared" si="4"/>
        <v>0</v>
      </c>
      <c r="Z43" s="383">
        <f t="shared" si="5"/>
        <v>-6.3199613623295958E-2</v>
      </c>
      <c r="AA43" s="383">
        <f t="shared" si="6"/>
        <v>0</v>
      </c>
      <c r="AB43" s="383">
        <f t="shared" si="7"/>
        <v>-0.76541375472998086</v>
      </c>
      <c r="AC43" s="381" t="e">
        <f>'M4-营业成本'!AA48</f>
        <v>#REF!</v>
      </c>
      <c r="AD43" s="381" t="e">
        <f>'M6-销售费用'!AA40</f>
        <v>#REF!</v>
      </c>
      <c r="AE43" s="381" t="e">
        <f>'M7-管理费用'!AA43</f>
        <v>#REF!</v>
      </c>
      <c r="AF43" s="381"/>
      <c r="AG43" s="382" t="e">
        <f t="shared" si="8"/>
        <v>#REF!</v>
      </c>
      <c r="AH43" s="383" t="e">
        <f t="shared" si="32"/>
        <v>#REF!</v>
      </c>
      <c r="AI43" s="383">
        <f t="shared" si="33"/>
        <v>0</v>
      </c>
      <c r="AJ43" s="383" t="e">
        <f t="shared" si="34"/>
        <v>#REF!</v>
      </c>
      <c r="AK43" s="383">
        <f t="shared" si="35"/>
        <v>0</v>
      </c>
      <c r="AL43" s="383" t="e">
        <f t="shared" si="36"/>
        <v>#REF!</v>
      </c>
      <c r="AM43" s="381" t="e">
        <f>'M4-营业成本'!AE48</f>
        <v>#REF!</v>
      </c>
      <c r="AN43" s="381" t="e">
        <f>'M6-销售费用'!AE40</f>
        <v>#REF!</v>
      </c>
      <c r="AO43" s="381" t="e">
        <f>'M7-管理费用'!AE43</f>
        <v>#REF!</v>
      </c>
      <c r="AP43" s="381"/>
      <c r="AQ43" s="382" t="e">
        <f t="shared" si="10"/>
        <v>#REF!</v>
      </c>
      <c r="AR43" s="383" t="e">
        <f t="shared" si="37"/>
        <v>#REF!</v>
      </c>
      <c r="AS43" s="383">
        <f t="shared" si="11"/>
        <v>0</v>
      </c>
      <c r="AT43" s="383" t="e">
        <f t="shared" si="12"/>
        <v>#REF!</v>
      </c>
      <c r="AU43" s="383">
        <f t="shared" si="13"/>
        <v>0</v>
      </c>
      <c r="AV43" s="383" t="e">
        <f t="shared" si="14"/>
        <v>#REF!</v>
      </c>
    </row>
    <row r="44" spans="2:48" ht="12.75" customHeight="1" outlineLevel="1">
      <c r="B44" s="134"/>
      <c r="C44" s="386" t="s">
        <v>1048</v>
      </c>
      <c r="D44" s="381">
        <f>'M4-营业成本'!D49</f>
        <v>593.37662100000011</v>
      </c>
      <c r="E44" s="381">
        <f>'M6-销售费用'!D41</f>
        <v>0</v>
      </c>
      <c r="F44" s="381">
        <f>'M7-管理费用'!D44</f>
        <v>0</v>
      </c>
      <c r="G44" s="381"/>
      <c r="H44" s="382">
        <f>SUM(D44:G44)</f>
        <v>593.37662100000011</v>
      </c>
      <c r="I44" s="95">
        <f>SUM('M4-营业成本'!E49:G49)</f>
        <v>206.57067555059581</v>
      </c>
      <c r="J44" s="95">
        <f>SUM('M6-销售费用'!E41:G41)</f>
        <v>0</v>
      </c>
      <c r="K44" s="95">
        <f>SUM('M7-管理费用'!E44:G44)</f>
        <v>0</v>
      </c>
      <c r="L44" s="381"/>
      <c r="M44" s="382">
        <f>SUM(I44:L44)</f>
        <v>206.57067555059581</v>
      </c>
      <c r="N44" s="382">
        <f t="shared" si="42"/>
        <v>206.57067555059581</v>
      </c>
      <c r="O44" s="382">
        <f t="shared" si="43"/>
        <v>0</v>
      </c>
      <c r="P44" s="382">
        <f t="shared" si="44"/>
        <v>0</v>
      </c>
      <c r="Q44" s="382">
        <f t="shared" si="45"/>
        <v>0</v>
      </c>
      <c r="R44" s="382">
        <f t="shared" si="46"/>
        <v>206.57067555059581</v>
      </c>
      <c r="S44" s="381">
        <f>'M4-营业成本'!W49</f>
        <v>881.62094394949304</v>
      </c>
      <c r="T44" s="381">
        <f>'M6-销售费用'!W41</f>
        <v>0</v>
      </c>
      <c r="U44" s="381">
        <f>'M7-管理费用'!W44</f>
        <v>0</v>
      </c>
      <c r="V44" s="381"/>
      <c r="W44" s="382">
        <f t="shared" si="2"/>
        <v>881.62094394949304</v>
      </c>
      <c r="X44" s="383">
        <f t="shared" si="3"/>
        <v>3.2678901136359775</v>
      </c>
      <c r="Y44" s="383">
        <f t="shared" si="4"/>
        <v>0</v>
      </c>
      <c r="Z44" s="383">
        <f t="shared" si="5"/>
        <v>0</v>
      </c>
      <c r="AA44" s="383">
        <f t="shared" si="6"/>
        <v>0</v>
      </c>
      <c r="AB44" s="383">
        <f t="shared" si="7"/>
        <v>3.2678901136359775</v>
      </c>
      <c r="AC44" s="381" t="e">
        <f>'M4-营业成本'!AA49</f>
        <v>#REF!</v>
      </c>
      <c r="AD44" s="381" t="e">
        <f>'M6-销售费用'!AA41</f>
        <v>#REF!</v>
      </c>
      <c r="AE44" s="381" t="e">
        <f>'M7-管理费用'!AA44</f>
        <v>#REF!</v>
      </c>
      <c r="AF44" s="381"/>
      <c r="AG44" s="382" t="e">
        <f t="shared" si="8"/>
        <v>#REF!</v>
      </c>
      <c r="AH44" s="383" t="e">
        <f t="shared" si="32"/>
        <v>#REF!</v>
      </c>
      <c r="AI44" s="383">
        <f t="shared" si="33"/>
        <v>0</v>
      </c>
      <c r="AJ44" s="383">
        <f t="shared" si="34"/>
        <v>0</v>
      </c>
      <c r="AK44" s="383">
        <f t="shared" si="35"/>
        <v>0</v>
      </c>
      <c r="AL44" s="383" t="e">
        <f t="shared" si="36"/>
        <v>#REF!</v>
      </c>
      <c r="AM44" s="381" t="e">
        <f>'M4-营业成本'!AE49</f>
        <v>#REF!</v>
      </c>
      <c r="AN44" s="381" t="e">
        <f>'M6-销售费用'!AE41</f>
        <v>#REF!</v>
      </c>
      <c r="AO44" s="381" t="e">
        <f>'M7-管理费用'!AE44</f>
        <v>#REF!</v>
      </c>
      <c r="AP44" s="381"/>
      <c r="AQ44" s="382" t="e">
        <f t="shared" si="10"/>
        <v>#REF!</v>
      </c>
      <c r="AR44" s="383" t="e">
        <f t="shared" si="37"/>
        <v>#REF!</v>
      </c>
      <c r="AS44" s="383">
        <f t="shared" si="11"/>
        <v>0</v>
      </c>
      <c r="AT44" s="383">
        <f t="shared" si="12"/>
        <v>0</v>
      </c>
      <c r="AU44" s="383">
        <f t="shared" si="13"/>
        <v>0</v>
      </c>
      <c r="AV44" s="383" t="e">
        <f t="shared" si="14"/>
        <v>#REF!</v>
      </c>
    </row>
    <row r="45" spans="2:48" ht="12.75" customHeight="1" outlineLevel="1">
      <c r="B45" s="146"/>
      <c r="C45" s="380" t="s">
        <v>986</v>
      </c>
      <c r="E45" s="381"/>
      <c r="F45" s="381">
        <f>'M7-管理费用'!D45</f>
        <v>0</v>
      </c>
      <c r="H45" s="382">
        <f t="shared" si="0"/>
        <v>0</v>
      </c>
      <c r="I45" s="379"/>
      <c r="K45" s="95">
        <f>SUM('M7-管理费用'!E45:G45)</f>
        <v>0</v>
      </c>
      <c r="M45" s="382">
        <f t="shared" si="1"/>
        <v>0</v>
      </c>
      <c r="N45" s="382">
        <f t="shared" si="42"/>
        <v>0</v>
      </c>
      <c r="O45" s="382">
        <f t="shared" si="43"/>
        <v>0</v>
      </c>
      <c r="P45" s="382">
        <f t="shared" si="44"/>
        <v>0</v>
      </c>
      <c r="Q45" s="382">
        <f t="shared" si="45"/>
        <v>0</v>
      </c>
      <c r="R45" s="382">
        <f t="shared" si="46"/>
        <v>0</v>
      </c>
      <c r="T45" s="381"/>
      <c r="U45" s="381">
        <f>'M7-管理费用'!W45</f>
        <v>0</v>
      </c>
      <c r="W45" s="382">
        <f t="shared" si="2"/>
        <v>0</v>
      </c>
      <c r="X45" s="383">
        <f t="shared" si="3"/>
        <v>0</v>
      </c>
      <c r="Y45" s="383">
        <f t="shared" si="4"/>
        <v>0</v>
      </c>
      <c r="Z45" s="383">
        <f t="shared" si="5"/>
        <v>0</v>
      </c>
      <c r="AA45" s="383">
        <f t="shared" si="6"/>
        <v>0</v>
      </c>
      <c r="AB45" s="383">
        <f t="shared" si="7"/>
        <v>0</v>
      </c>
      <c r="AD45" s="381"/>
      <c r="AE45" s="381" t="e">
        <f>'M7-管理费用'!AA45</f>
        <v>#REF!</v>
      </c>
      <c r="AG45" s="382" t="e">
        <f t="shared" si="8"/>
        <v>#REF!</v>
      </c>
      <c r="AH45" s="383">
        <f t="shared" si="32"/>
        <v>0</v>
      </c>
      <c r="AI45" s="383">
        <f t="shared" si="33"/>
        <v>0</v>
      </c>
      <c r="AJ45" s="383">
        <f t="shared" si="34"/>
        <v>0</v>
      </c>
      <c r="AK45" s="383">
        <f t="shared" si="35"/>
        <v>0</v>
      </c>
      <c r="AL45" s="383">
        <f t="shared" si="36"/>
        <v>0</v>
      </c>
      <c r="AN45" s="381"/>
      <c r="AO45" s="381" t="e">
        <f>'M7-管理费用'!AE45</f>
        <v>#REF!</v>
      </c>
      <c r="AQ45" s="382" t="e">
        <f t="shared" si="10"/>
        <v>#REF!</v>
      </c>
      <c r="AR45" s="383">
        <f t="shared" si="37"/>
        <v>0</v>
      </c>
      <c r="AS45" s="383">
        <f t="shared" si="11"/>
        <v>0</v>
      </c>
      <c r="AT45" s="383">
        <f t="shared" si="12"/>
        <v>0</v>
      </c>
      <c r="AU45" s="383">
        <f t="shared" si="13"/>
        <v>0</v>
      </c>
      <c r="AV45" s="383">
        <f t="shared" si="14"/>
        <v>0</v>
      </c>
    </row>
    <row r="46" spans="2:48" ht="12.75" customHeight="1" outlineLevel="1">
      <c r="B46" s="146"/>
      <c r="C46" s="385" t="s">
        <v>1056</v>
      </c>
      <c r="D46" s="381"/>
      <c r="E46" s="381">
        <f>'M6-销售费用'!D42</f>
        <v>0</v>
      </c>
      <c r="G46" s="381"/>
      <c r="H46" s="382">
        <f t="shared" si="0"/>
        <v>0</v>
      </c>
      <c r="I46" s="381"/>
      <c r="J46" s="95">
        <f>SUM('M6-销售费用'!E42:G42)</f>
        <v>0</v>
      </c>
      <c r="L46" s="381"/>
      <c r="M46" s="382">
        <f t="shared" si="1"/>
        <v>0</v>
      </c>
      <c r="N46" s="382">
        <f t="shared" si="42"/>
        <v>86.667141999999998</v>
      </c>
      <c r="O46" s="382">
        <f t="shared" si="43"/>
        <v>0</v>
      </c>
      <c r="P46" s="382">
        <f t="shared" si="44"/>
        <v>0</v>
      </c>
      <c r="Q46" s="382">
        <f t="shared" si="45"/>
        <v>0</v>
      </c>
      <c r="R46" s="382">
        <f t="shared" si="46"/>
        <v>86.667141999999998</v>
      </c>
      <c r="S46" s="381"/>
      <c r="T46" s="381">
        <f>'M6-销售费用'!W42</f>
        <v>0</v>
      </c>
      <c r="V46" s="381"/>
      <c r="W46" s="382">
        <f t="shared" si="2"/>
        <v>0</v>
      </c>
      <c r="X46" s="383">
        <f t="shared" si="3"/>
        <v>-1</v>
      </c>
      <c r="Y46" s="383">
        <f t="shared" si="4"/>
        <v>0</v>
      </c>
      <c r="Z46" s="383">
        <f t="shared" si="5"/>
        <v>0</v>
      </c>
      <c r="AA46" s="383">
        <f t="shared" si="6"/>
        <v>0</v>
      </c>
      <c r="AB46" s="383">
        <f t="shared" si="7"/>
        <v>-1</v>
      </c>
      <c r="AC46" s="381"/>
      <c r="AD46" s="381" t="e">
        <f>'M6-销售费用'!AA42</f>
        <v>#REF!</v>
      </c>
      <c r="AF46" s="381"/>
      <c r="AG46" s="382" t="e">
        <f t="shared" si="8"/>
        <v>#REF!</v>
      </c>
      <c r="AH46" s="383" t="e">
        <f t="shared" si="32"/>
        <v>#DIV/0!</v>
      </c>
      <c r="AI46" s="383">
        <f t="shared" si="33"/>
        <v>0</v>
      </c>
      <c r="AJ46" s="383">
        <f t="shared" si="34"/>
        <v>0</v>
      </c>
      <c r="AK46" s="383">
        <f t="shared" si="35"/>
        <v>0</v>
      </c>
      <c r="AL46" s="383" t="e">
        <f t="shared" si="36"/>
        <v>#REF!</v>
      </c>
      <c r="AM46" s="381"/>
      <c r="AN46" s="381" t="e">
        <f>'M6-销售费用'!AE42</f>
        <v>#REF!</v>
      </c>
      <c r="AP46" s="381"/>
      <c r="AQ46" s="382" t="e">
        <f t="shared" si="10"/>
        <v>#REF!</v>
      </c>
      <c r="AR46" s="383" t="e">
        <f t="shared" si="37"/>
        <v>#DIV/0!</v>
      </c>
      <c r="AS46" s="383">
        <f t="shared" si="11"/>
        <v>0</v>
      </c>
      <c r="AT46" s="383">
        <f t="shared" si="12"/>
        <v>0</v>
      </c>
      <c r="AU46" s="383">
        <f t="shared" si="13"/>
        <v>0</v>
      </c>
      <c r="AV46" s="383" t="e">
        <f t="shared" si="14"/>
        <v>#REF!</v>
      </c>
    </row>
    <row r="47" spans="2:48" ht="12.75" customHeight="1" outlineLevel="1">
      <c r="B47" s="134"/>
      <c r="C47" s="387" t="s">
        <v>901</v>
      </c>
      <c r="D47" s="381">
        <f>'M4-营业成本'!D50</f>
        <v>86.667141999999998</v>
      </c>
      <c r="F47" s="381"/>
      <c r="G47" s="381"/>
      <c r="H47" s="382">
        <f>SUM(D47:G47)</f>
        <v>86.667141999999998</v>
      </c>
      <c r="I47" s="95">
        <f>SUM('M4-营业成本'!E50:G50)</f>
        <v>27.62703000000003</v>
      </c>
      <c r="K47" s="381"/>
      <c r="L47" s="381"/>
      <c r="M47" s="382">
        <f>SUM(I47:L47)</f>
        <v>27.62703000000003</v>
      </c>
      <c r="N47" s="382">
        <f t="shared" si="42"/>
        <v>162.57156700000002</v>
      </c>
      <c r="O47" s="382">
        <f t="shared" si="43"/>
        <v>0</v>
      </c>
      <c r="P47" s="382">
        <f t="shared" si="44"/>
        <v>0</v>
      </c>
      <c r="Q47" s="382">
        <f t="shared" si="45"/>
        <v>0</v>
      </c>
      <c r="R47" s="382">
        <f t="shared" si="46"/>
        <v>162.57156700000002</v>
      </c>
      <c r="S47" s="381">
        <f>'M4-营业成本'!W50</f>
        <v>110.4</v>
      </c>
      <c r="U47" s="381"/>
      <c r="V47" s="381"/>
      <c r="W47" s="382">
        <f t="shared" si="2"/>
        <v>110.4</v>
      </c>
      <c r="X47" s="383">
        <f t="shared" si="3"/>
        <v>-0.32091446224418818</v>
      </c>
      <c r="Y47" s="383">
        <f t="shared" si="4"/>
        <v>0</v>
      </c>
      <c r="Z47" s="383">
        <f t="shared" si="5"/>
        <v>0</v>
      </c>
      <c r="AA47" s="383">
        <f t="shared" si="6"/>
        <v>0</v>
      </c>
      <c r="AB47" s="383">
        <f t="shared" si="7"/>
        <v>-0.32091446224418818</v>
      </c>
      <c r="AC47" s="381" t="e">
        <f>'M4-营业成本'!AA50</f>
        <v>#REF!</v>
      </c>
      <c r="AE47" s="381"/>
      <c r="AF47" s="381"/>
      <c r="AG47" s="382" t="e">
        <f t="shared" si="8"/>
        <v>#REF!</v>
      </c>
      <c r="AH47" s="383" t="e">
        <f t="shared" si="32"/>
        <v>#REF!</v>
      </c>
      <c r="AI47" s="383">
        <f t="shared" si="33"/>
        <v>0</v>
      </c>
      <c r="AJ47" s="383">
        <f t="shared" si="34"/>
        <v>0</v>
      </c>
      <c r="AK47" s="383">
        <f t="shared" si="35"/>
        <v>0</v>
      </c>
      <c r="AL47" s="383" t="e">
        <f t="shared" si="36"/>
        <v>#REF!</v>
      </c>
      <c r="AM47" s="381" t="e">
        <f>'M4-营业成本'!AE50</f>
        <v>#REF!</v>
      </c>
      <c r="AO47" s="381"/>
      <c r="AP47" s="381"/>
      <c r="AQ47" s="382" t="e">
        <f t="shared" si="10"/>
        <v>#REF!</v>
      </c>
      <c r="AR47" s="383" t="e">
        <f t="shared" si="37"/>
        <v>#REF!</v>
      </c>
      <c r="AS47" s="383">
        <f t="shared" si="11"/>
        <v>0</v>
      </c>
      <c r="AT47" s="383">
        <f t="shared" si="12"/>
        <v>0</v>
      </c>
      <c r="AU47" s="383">
        <f t="shared" si="13"/>
        <v>0</v>
      </c>
      <c r="AV47" s="383" t="e">
        <f t="shared" si="14"/>
        <v>#REF!</v>
      </c>
    </row>
    <row r="48" spans="2:48" ht="12.75" customHeight="1" outlineLevel="1">
      <c r="B48" s="333"/>
      <c r="C48" s="387" t="s">
        <v>902</v>
      </c>
      <c r="D48" s="381">
        <f>'M4-营业成本'!D51</f>
        <v>134.944537</v>
      </c>
      <c r="E48" s="381"/>
      <c r="F48" s="381"/>
      <c r="G48" s="381"/>
      <c r="H48" s="382">
        <f t="shared" si="0"/>
        <v>134.944537</v>
      </c>
      <c r="I48" s="95">
        <f>SUM('M4-营业成本'!E51:G51)</f>
        <v>43.473580229999996</v>
      </c>
      <c r="J48" s="381"/>
      <c r="K48" s="381"/>
      <c r="L48" s="381"/>
      <c r="M48" s="382">
        <f t="shared" si="1"/>
        <v>43.473580229999996</v>
      </c>
      <c r="N48" s="382">
        <f>D48+I48</f>
        <v>178.41811723000001</v>
      </c>
      <c r="O48" s="382">
        <f t="shared" si="39"/>
        <v>0</v>
      </c>
      <c r="P48" s="382">
        <f t="shared" si="40"/>
        <v>0</v>
      </c>
      <c r="Q48" s="382">
        <f t="shared" si="41"/>
        <v>0</v>
      </c>
      <c r="R48" s="382">
        <f t="shared" si="19"/>
        <v>178.41811723000001</v>
      </c>
      <c r="S48" s="381">
        <f>'M4-营业成本'!W51</f>
        <v>149.8690952</v>
      </c>
      <c r="T48" s="381"/>
      <c r="U48" s="381"/>
      <c r="V48" s="381"/>
      <c r="W48" s="382">
        <f t="shared" si="2"/>
        <v>149.8690952</v>
      </c>
      <c r="X48" s="383">
        <f t="shared" si="3"/>
        <v>-0.1600119005470575</v>
      </c>
      <c r="Y48" s="383">
        <f t="shared" si="4"/>
        <v>0</v>
      </c>
      <c r="Z48" s="383">
        <f t="shared" si="5"/>
        <v>0</v>
      </c>
      <c r="AA48" s="383">
        <f t="shared" si="6"/>
        <v>0</v>
      </c>
      <c r="AB48" s="383">
        <f t="shared" si="7"/>
        <v>-0.1600119005470575</v>
      </c>
      <c r="AC48" s="381" t="e">
        <f>'M4-营业成本'!AA51</f>
        <v>#REF!</v>
      </c>
      <c r="AD48" s="381"/>
      <c r="AE48" s="381"/>
      <c r="AF48" s="381"/>
      <c r="AG48" s="382" t="e">
        <f t="shared" si="8"/>
        <v>#REF!</v>
      </c>
      <c r="AH48" s="383" t="e">
        <f t="shared" si="32"/>
        <v>#REF!</v>
      </c>
      <c r="AI48" s="383">
        <f t="shared" si="33"/>
        <v>0</v>
      </c>
      <c r="AJ48" s="383">
        <f t="shared" si="34"/>
        <v>0</v>
      </c>
      <c r="AK48" s="383">
        <f t="shared" si="35"/>
        <v>0</v>
      </c>
      <c r="AL48" s="383" t="e">
        <f t="shared" si="36"/>
        <v>#REF!</v>
      </c>
      <c r="AM48" s="381" t="e">
        <f>'M4-营业成本'!AE51</f>
        <v>#REF!</v>
      </c>
      <c r="AN48" s="381"/>
      <c r="AO48" s="381"/>
      <c r="AP48" s="381"/>
      <c r="AQ48" s="382" t="e">
        <f t="shared" si="10"/>
        <v>#REF!</v>
      </c>
      <c r="AR48" s="383" t="e">
        <f t="shared" si="37"/>
        <v>#REF!</v>
      </c>
      <c r="AS48" s="383">
        <f t="shared" si="11"/>
        <v>0</v>
      </c>
      <c r="AT48" s="383">
        <f t="shared" si="12"/>
        <v>0</v>
      </c>
      <c r="AU48" s="383">
        <f t="shared" si="13"/>
        <v>0</v>
      </c>
      <c r="AV48" s="383" t="e">
        <f t="shared" si="14"/>
        <v>#REF!</v>
      </c>
    </row>
    <row r="49" spans="2:48" ht="12.75" customHeight="1" outlineLevel="1">
      <c r="B49" s="333"/>
      <c r="C49" s="387" t="s">
        <v>903</v>
      </c>
      <c r="D49" s="381">
        <f>'M4-营业成本'!D52</f>
        <v>0</v>
      </c>
      <c r="E49" s="381"/>
      <c r="F49" s="381"/>
      <c r="G49" s="381"/>
      <c r="H49" s="382">
        <f t="shared" si="0"/>
        <v>0</v>
      </c>
      <c r="I49" s="95">
        <f>SUM('M4-营业成本'!E52:G52)</f>
        <v>0</v>
      </c>
      <c r="J49" s="381"/>
      <c r="K49" s="381"/>
      <c r="L49" s="381"/>
      <c r="M49" s="382">
        <f t="shared" si="1"/>
        <v>0</v>
      </c>
      <c r="N49" s="382">
        <f>D49+I49</f>
        <v>0</v>
      </c>
      <c r="O49" s="382">
        <f t="shared" si="39"/>
        <v>0</v>
      </c>
      <c r="P49" s="382">
        <f t="shared" si="40"/>
        <v>0</v>
      </c>
      <c r="Q49" s="382">
        <f t="shared" si="41"/>
        <v>0</v>
      </c>
      <c r="R49" s="382">
        <f t="shared" si="19"/>
        <v>0</v>
      </c>
      <c r="S49" s="381">
        <f>'M4-营业成本'!W52</f>
        <v>0</v>
      </c>
      <c r="T49" s="381"/>
      <c r="U49" s="381"/>
      <c r="V49" s="381"/>
      <c r="W49" s="382">
        <f t="shared" si="2"/>
        <v>0</v>
      </c>
      <c r="X49" s="383">
        <f t="shared" si="3"/>
        <v>0</v>
      </c>
      <c r="Y49" s="383">
        <f t="shared" si="4"/>
        <v>0</v>
      </c>
      <c r="Z49" s="383">
        <f t="shared" si="5"/>
        <v>0</v>
      </c>
      <c r="AA49" s="383">
        <f t="shared" si="6"/>
        <v>0</v>
      </c>
      <c r="AB49" s="383">
        <f t="shared" si="7"/>
        <v>0</v>
      </c>
      <c r="AC49" s="381" t="e">
        <f>'M4-营业成本'!AA52</f>
        <v>#REF!</v>
      </c>
      <c r="AD49" s="381"/>
      <c r="AE49" s="381"/>
      <c r="AF49" s="381"/>
      <c r="AG49" s="382" t="e">
        <f t="shared" si="8"/>
        <v>#REF!</v>
      </c>
      <c r="AH49" s="383">
        <f t="shared" si="32"/>
        <v>0</v>
      </c>
      <c r="AI49" s="383">
        <f t="shared" si="33"/>
        <v>0</v>
      </c>
      <c r="AJ49" s="383">
        <f t="shared" si="34"/>
        <v>0</v>
      </c>
      <c r="AK49" s="383">
        <f t="shared" si="35"/>
        <v>0</v>
      </c>
      <c r="AL49" s="383">
        <f t="shared" si="36"/>
        <v>0</v>
      </c>
      <c r="AM49" s="381" t="e">
        <f>'M4-营业成本'!AE52</f>
        <v>#REF!</v>
      </c>
      <c r="AN49" s="381"/>
      <c r="AO49" s="381"/>
      <c r="AP49" s="381"/>
      <c r="AQ49" s="382" t="e">
        <f t="shared" si="10"/>
        <v>#REF!</v>
      </c>
      <c r="AR49" s="383">
        <f t="shared" si="37"/>
        <v>0</v>
      </c>
      <c r="AS49" s="383">
        <f t="shared" si="11"/>
        <v>0</v>
      </c>
      <c r="AT49" s="383">
        <f t="shared" si="12"/>
        <v>0</v>
      </c>
      <c r="AU49" s="383">
        <f t="shared" si="13"/>
        <v>0</v>
      </c>
      <c r="AV49" s="383">
        <f t="shared" si="14"/>
        <v>0</v>
      </c>
    </row>
    <row r="50" spans="2:48" ht="12.75" customHeight="1" outlineLevel="1">
      <c r="B50" s="333"/>
      <c r="C50" s="387" t="s">
        <v>904</v>
      </c>
      <c r="D50" s="381">
        <f>'M4-营业成本'!D53</f>
        <v>226.83664400000001</v>
      </c>
      <c r="E50" s="381"/>
      <c r="F50" s="381"/>
      <c r="G50" s="381"/>
      <c r="H50" s="382">
        <f t="shared" si="0"/>
        <v>226.83664400000001</v>
      </c>
      <c r="I50" s="95">
        <f>SUM('M4-营业成本'!E53:G53)</f>
        <v>73.688327776659037</v>
      </c>
      <c r="J50" s="381"/>
      <c r="K50" s="381"/>
      <c r="L50" s="381"/>
      <c r="M50" s="382">
        <f t="shared" si="1"/>
        <v>73.688327776659037</v>
      </c>
      <c r="N50" s="382">
        <f>D50+I50</f>
        <v>300.52497177665907</v>
      </c>
      <c r="O50" s="382">
        <f t="shared" si="39"/>
        <v>0</v>
      </c>
      <c r="P50" s="382">
        <f t="shared" si="40"/>
        <v>0</v>
      </c>
      <c r="Q50" s="382">
        <f t="shared" si="41"/>
        <v>0</v>
      </c>
      <c r="R50" s="382">
        <f t="shared" si="19"/>
        <v>300.52497177665907</v>
      </c>
      <c r="S50" s="381">
        <f>'M4-营业成本'!W53</f>
        <v>305.28272210906243</v>
      </c>
      <c r="T50" s="381"/>
      <c r="U50" s="381"/>
      <c r="V50" s="381"/>
      <c r="W50" s="382">
        <f t="shared" si="2"/>
        <v>305.28272210906243</v>
      </c>
      <c r="X50" s="383">
        <f t="shared" si="3"/>
        <v>1.5831464201714329E-2</v>
      </c>
      <c r="Y50" s="383">
        <f t="shared" si="4"/>
        <v>0</v>
      </c>
      <c r="Z50" s="383">
        <f t="shared" si="5"/>
        <v>0</v>
      </c>
      <c r="AA50" s="383">
        <f t="shared" si="6"/>
        <v>0</v>
      </c>
      <c r="AB50" s="383">
        <f t="shared" si="7"/>
        <v>1.5831464201714329E-2</v>
      </c>
      <c r="AC50" s="381" t="e">
        <f>'M4-营业成本'!AA53</f>
        <v>#REF!</v>
      </c>
      <c r="AD50" s="381"/>
      <c r="AE50" s="381"/>
      <c r="AF50" s="381"/>
      <c r="AG50" s="382" t="e">
        <f t="shared" si="8"/>
        <v>#REF!</v>
      </c>
      <c r="AH50" s="383" t="e">
        <f t="shared" si="32"/>
        <v>#REF!</v>
      </c>
      <c r="AI50" s="383">
        <f t="shared" si="33"/>
        <v>0</v>
      </c>
      <c r="AJ50" s="383">
        <f t="shared" si="34"/>
        <v>0</v>
      </c>
      <c r="AK50" s="383">
        <f t="shared" si="35"/>
        <v>0</v>
      </c>
      <c r="AL50" s="383" t="e">
        <f t="shared" si="36"/>
        <v>#REF!</v>
      </c>
      <c r="AM50" s="381" t="e">
        <f>'M4-营业成本'!AE53</f>
        <v>#REF!</v>
      </c>
      <c r="AN50" s="381"/>
      <c r="AO50" s="381"/>
      <c r="AP50" s="381"/>
      <c r="AQ50" s="382" t="e">
        <f t="shared" si="10"/>
        <v>#REF!</v>
      </c>
      <c r="AR50" s="383" t="e">
        <f t="shared" si="37"/>
        <v>#REF!</v>
      </c>
      <c r="AS50" s="383">
        <f t="shared" si="11"/>
        <v>0</v>
      </c>
      <c r="AT50" s="383">
        <f t="shared" si="12"/>
        <v>0</v>
      </c>
      <c r="AU50" s="383">
        <f t="shared" si="13"/>
        <v>0</v>
      </c>
      <c r="AV50" s="383" t="e">
        <f t="shared" si="14"/>
        <v>#REF!</v>
      </c>
    </row>
    <row r="51" spans="2:48" ht="12.75" customHeight="1" outlineLevel="1">
      <c r="B51" s="333"/>
      <c r="C51" s="387" t="s">
        <v>905</v>
      </c>
      <c r="D51" s="381">
        <f>'M4-营业成本'!D54</f>
        <v>715.92252299999996</v>
      </c>
      <c r="E51" s="381"/>
      <c r="F51" s="381"/>
      <c r="G51" s="381"/>
      <c r="H51" s="382">
        <f t="shared" si="0"/>
        <v>715.92252299999996</v>
      </c>
      <c r="I51" s="95">
        <f>SUM('M4-营业成本'!E54:G54)</f>
        <v>195.99815646003967</v>
      </c>
      <c r="J51" s="381"/>
      <c r="K51" s="381"/>
      <c r="L51" s="381"/>
      <c r="M51" s="382">
        <f t="shared" si="1"/>
        <v>195.99815646003967</v>
      </c>
      <c r="N51" s="382">
        <f>D51+I51</f>
        <v>911.92067946003965</v>
      </c>
      <c r="O51" s="382">
        <f t="shared" si="39"/>
        <v>0</v>
      </c>
      <c r="P51" s="382">
        <f t="shared" si="40"/>
        <v>0</v>
      </c>
      <c r="Q51" s="382">
        <f t="shared" si="41"/>
        <v>0</v>
      </c>
      <c r="R51" s="382">
        <f t="shared" si="19"/>
        <v>911.92067946003965</v>
      </c>
      <c r="S51" s="381">
        <f>'M4-营业成本'!W54</f>
        <v>864.26375624764671</v>
      </c>
      <c r="T51" s="381"/>
      <c r="U51" s="381"/>
      <c r="V51" s="381"/>
      <c r="W51" s="382">
        <f t="shared" si="2"/>
        <v>864.26375624764671</v>
      </c>
      <c r="X51" s="383">
        <f t="shared" si="3"/>
        <v>-5.2259943529969322E-2</v>
      </c>
      <c r="Y51" s="383">
        <f t="shared" si="4"/>
        <v>0</v>
      </c>
      <c r="Z51" s="383">
        <f t="shared" si="5"/>
        <v>0</v>
      </c>
      <c r="AA51" s="383">
        <f t="shared" si="6"/>
        <v>0</v>
      </c>
      <c r="AB51" s="383">
        <f t="shared" si="7"/>
        <v>-5.2259943529969322E-2</v>
      </c>
      <c r="AC51" s="381" t="e">
        <f>'M4-营业成本'!AA54</f>
        <v>#REF!</v>
      </c>
      <c r="AD51" s="381"/>
      <c r="AE51" s="381"/>
      <c r="AF51" s="381"/>
      <c r="AG51" s="382" t="e">
        <f t="shared" si="8"/>
        <v>#REF!</v>
      </c>
      <c r="AH51" s="383" t="e">
        <f t="shared" si="32"/>
        <v>#REF!</v>
      </c>
      <c r="AI51" s="383">
        <f t="shared" si="33"/>
        <v>0</v>
      </c>
      <c r="AJ51" s="383">
        <f t="shared" si="34"/>
        <v>0</v>
      </c>
      <c r="AK51" s="383">
        <f t="shared" si="35"/>
        <v>0</v>
      </c>
      <c r="AL51" s="383" t="e">
        <f t="shared" si="36"/>
        <v>#REF!</v>
      </c>
      <c r="AM51" s="381" t="e">
        <f>'M4-营业成本'!AE54</f>
        <v>#REF!</v>
      </c>
      <c r="AN51" s="381"/>
      <c r="AO51" s="381"/>
      <c r="AP51" s="381"/>
      <c r="AQ51" s="382" t="e">
        <f t="shared" si="10"/>
        <v>#REF!</v>
      </c>
      <c r="AR51" s="383" t="e">
        <f t="shared" si="37"/>
        <v>#REF!</v>
      </c>
      <c r="AS51" s="383">
        <f t="shared" si="11"/>
        <v>0</v>
      </c>
      <c r="AT51" s="383">
        <f t="shared" si="12"/>
        <v>0</v>
      </c>
      <c r="AU51" s="383">
        <f t="shared" si="13"/>
        <v>0</v>
      </c>
      <c r="AV51" s="383" t="e">
        <f t="shared" si="14"/>
        <v>#REF!</v>
      </c>
    </row>
    <row r="52" spans="2:48" ht="12.75" customHeight="1" outlineLevel="1">
      <c r="B52" s="333"/>
      <c r="C52" s="384" t="s">
        <v>906</v>
      </c>
      <c r="D52" s="381">
        <f>'M4-营业成本'!D55</f>
        <v>469.85599799999994</v>
      </c>
      <c r="E52" s="381">
        <f>'M6-销售费用'!D43</f>
        <v>11.403941</v>
      </c>
      <c r="F52" s="381">
        <f>'M7-管理费用'!D46</f>
        <v>15.46804000000003</v>
      </c>
      <c r="G52" s="381"/>
      <c r="H52" s="382">
        <f>SUM(D52:G52)</f>
        <v>496.72797899999995</v>
      </c>
      <c r="I52" s="95">
        <f>SUM('M4-营业成本'!E55:G55)</f>
        <v>160.69830258000869</v>
      </c>
      <c r="J52" s="95">
        <f>SUM('M6-销售费用'!E43:G43)</f>
        <v>3.6862669710185125</v>
      </c>
      <c r="K52" s="95">
        <f>SUM('M7-管理费用'!E46:G46)</f>
        <v>14.167169576416427</v>
      </c>
      <c r="L52" s="381"/>
      <c r="M52" s="382">
        <f>SUM(I52:L52)</f>
        <v>178.55173912744362</v>
      </c>
      <c r="N52" s="382">
        <f>D53+I52</f>
        <v>8257.2675245800092</v>
      </c>
      <c r="O52" s="382">
        <f>E52+J52</f>
        <v>15.090207971018511</v>
      </c>
      <c r="P52" s="382">
        <f>F52+K52</f>
        <v>29.635209576416457</v>
      </c>
      <c r="Q52" s="382">
        <f>G52+L52</f>
        <v>0</v>
      </c>
      <c r="R52" s="382">
        <f>SUM(N52:Q52)</f>
        <v>8301.9929421274428</v>
      </c>
      <c r="S52" s="381">
        <f>'M4-营业成本'!W55</f>
        <v>634.95422240815651</v>
      </c>
      <c r="T52" s="381">
        <f>'M6-销售费用'!W43</f>
        <v>17.100804371245044</v>
      </c>
      <c r="U52" s="381">
        <f>'M7-管理费用'!W46</f>
        <v>67.080154836349095</v>
      </c>
      <c r="V52" s="381"/>
      <c r="W52" s="382">
        <f t="shared" si="2"/>
        <v>719.13518161575075</v>
      </c>
      <c r="X52" s="383">
        <f t="shared" si="3"/>
        <v>-0.9231035908043379</v>
      </c>
      <c r="Y52" s="383">
        <f t="shared" si="4"/>
        <v>0.13323848180806941</v>
      </c>
      <c r="Z52" s="383">
        <f t="shared" si="5"/>
        <v>1.2635289507023133</v>
      </c>
      <c r="AA52" s="383">
        <f t="shared" si="6"/>
        <v>0</v>
      </c>
      <c r="AB52" s="383">
        <f t="shared" si="7"/>
        <v>-0.91337800614517661</v>
      </c>
      <c r="AC52" s="381" t="e">
        <f>'M4-营业成本'!AA55</f>
        <v>#REF!</v>
      </c>
      <c r="AD52" s="381" t="e">
        <f>'M6-销售费用'!AA43</f>
        <v>#REF!</v>
      </c>
      <c r="AE52" s="381" t="e">
        <f>'M7-管理费用'!AA46</f>
        <v>#REF!</v>
      </c>
      <c r="AF52" s="381"/>
      <c r="AG52" s="382" t="e">
        <f t="shared" si="8"/>
        <v>#REF!</v>
      </c>
      <c r="AH52" s="383" t="e">
        <f t="shared" si="32"/>
        <v>#REF!</v>
      </c>
      <c r="AI52" s="383" t="e">
        <f t="shared" si="33"/>
        <v>#REF!</v>
      </c>
      <c r="AJ52" s="383" t="e">
        <f t="shared" si="34"/>
        <v>#REF!</v>
      </c>
      <c r="AK52" s="383">
        <f t="shared" si="35"/>
        <v>0</v>
      </c>
      <c r="AL52" s="383" t="e">
        <f t="shared" si="36"/>
        <v>#REF!</v>
      </c>
      <c r="AM52" s="381" t="e">
        <f>'M4-营业成本'!AE55</f>
        <v>#REF!</v>
      </c>
      <c r="AN52" s="381" t="e">
        <f>'M6-销售费用'!AE43</f>
        <v>#REF!</v>
      </c>
      <c r="AO52" s="381" t="e">
        <f>'M7-管理费用'!AE46</f>
        <v>#REF!</v>
      </c>
      <c r="AP52" s="381"/>
      <c r="AQ52" s="382" t="e">
        <f t="shared" si="10"/>
        <v>#REF!</v>
      </c>
      <c r="AR52" s="383" t="e">
        <f t="shared" si="37"/>
        <v>#REF!</v>
      </c>
      <c r="AS52" s="383" t="e">
        <f t="shared" si="11"/>
        <v>#REF!</v>
      </c>
      <c r="AT52" s="383" t="e">
        <f t="shared" si="12"/>
        <v>#REF!</v>
      </c>
      <c r="AU52" s="383">
        <f t="shared" si="13"/>
        <v>0</v>
      </c>
      <c r="AV52" s="383" t="e">
        <f t="shared" si="14"/>
        <v>#REF!</v>
      </c>
    </row>
    <row r="53" spans="2:48" s="378" customFormat="1" ht="12.75" customHeight="1">
      <c r="B53" s="388" t="s">
        <v>907</v>
      </c>
      <c r="C53" s="388"/>
      <c r="D53" s="376">
        <f>D8+D25</f>
        <v>8096.569222000001</v>
      </c>
      <c r="E53" s="376">
        <f t="shared" ref="E53:W53" si="47">E8+E25</f>
        <v>978.27641100000005</v>
      </c>
      <c r="F53" s="376">
        <f t="shared" si="47"/>
        <v>1946.3583549999998</v>
      </c>
      <c r="G53" s="376">
        <f t="shared" si="47"/>
        <v>0</v>
      </c>
      <c r="H53" s="376">
        <f t="shared" si="47"/>
        <v>11021.203988000001</v>
      </c>
      <c r="I53" s="376">
        <f t="shared" si="47"/>
        <v>2646.4547503372673</v>
      </c>
      <c r="J53" s="376">
        <f t="shared" si="47"/>
        <v>268.11995987606446</v>
      </c>
      <c r="K53" s="376">
        <f t="shared" si="47"/>
        <v>625.6922286666794</v>
      </c>
      <c r="L53" s="376">
        <f t="shared" si="47"/>
        <v>0</v>
      </c>
      <c r="M53" s="376">
        <f t="shared" si="47"/>
        <v>3540.2669388800114</v>
      </c>
      <c r="N53" s="376">
        <f t="shared" si="47"/>
        <v>10743.023972337269</v>
      </c>
      <c r="O53" s="376">
        <f t="shared" si="47"/>
        <v>1246.3963708760643</v>
      </c>
      <c r="P53" s="376">
        <f t="shared" si="47"/>
        <v>2572.0505836666794</v>
      </c>
      <c r="Q53" s="376">
        <f t="shared" si="47"/>
        <v>0</v>
      </c>
      <c r="R53" s="376">
        <f t="shared" si="47"/>
        <v>14561.470926880011</v>
      </c>
      <c r="S53" s="376">
        <f t="shared" si="47"/>
        <v>11003.691166762019</v>
      </c>
      <c r="T53" s="376">
        <f t="shared" si="47"/>
        <v>1325.5290812086037</v>
      </c>
      <c r="U53" s="376">
        <f t="shared" si="47"/>
        <v>2689.1036333516736</v>
      </c>
      <c r="V53" s="376">
        <f t="shared" si="47"/>
        <v>0</v>
      </c>
      <c r="W53" s="376">
        <f t="shared" si="47"/>
        <v>15018.323881322296</v>
      </c>
      <c r="X53" s="377">
        <f t="shared" si="3"/>
        <v>2.4263856721902011E-2</v>
      </c>
      <c r="Y53" s="377">
        <f t="shared" si="4"/>
        <v>6.3489201494480119E-2</v>
      </c>
      <c r="Z53" s="377">
        <f t="shared" si="5"/>
        <v>4.5509621944574974E-2</v>
      </c>
      <c r="AA53" s="377">
        <f t="shared" si="6"/>
        <v>0</v>
      </c>
      <c r="AB53" s="377">
        <f t="shared" si="7"/>
        <v>3.1374093780522472E-2</v>
      </c>
      <c r="AC53" s="376" t="e">
        <f>AC8+AC25</f>
        <v>#REF!</v>
      </c>
      <c r="AD53" s="376" t="e">
        <f>AD8+AD25</f>
        <v>#REF!</v>
      </c>
      <c r="AE53" s="376" t="e">
        <f>AE8+AE25</f>
        <v>#REF!</v>
      </c>
      <c r="AF53" s="376">
        <f>AF8+AF25</f>
        <v>0</v>
      </c>
      <c r="AG53" s="376" t="e">
        <f>AG8+AG25</f>
        <v>#REF!</v>
      </c>
      <c r="AH53" s="377" t="e">
        <f>IF(X53=0,0,AC53/S53-1)</f>
        <v>#REF!</v>
      </c>
      <c r="AI53" s="377" t="e">
        <f t="shared" si="33"/>
        <v>#REF!</v>
      </c>
      <c r="AJ53" s="377" t="e">
        <f t="shared" si="34"/>
        <v>#REF!</v>
      </c>
      <c r="AK53" s="377">
        <f t="shared" si="35"/>
        <v>0</v>
      </c>
      <c r="AL53" s="377" t="e">
        <f t="shared" si="36"/>
        <v>#REF!</v>
      </c>
      <c r="AM53" s="376" t="e">
        <f>AM8+AM25</f>
        <v>#REF!</v>
      </c>
      <c r="AN53" s="376" t="e">
        <f>AN8+AN25</f>
        <v>#REF!</v>
      </c>
      <c r="AO53" s="376" t="e">
        <f>AO8+AO25</f>
        <v>#REF!</v>
      </c>
      <c r="AP53" s="376">
        <f>AP8+AP25</f>
        <v>0</v>
      </c>
      <c r="AQ53" s="376" t="e">
        <f>AQ8+AQ25</f>
        <v>#REF!</v>
      </c>
      <c r="AR53" s="377" t="e">
        <f>IF(AH53=0,0,AM53/AC53-1)</f>
        <v>#REF!</v>
      </c>
      <c r="AS53" s="377" t="e">
        <f t="shared" si="11"/>
        <v>#REF!</v>
      </c>
      <c r="AT53" s="377" t="e">
        <f t="shared" si="12"/>
        <v>#REF!</v>
      </c>
      <c r="AU53" s="377">
        <f t="shared" si="13"/>
        <v>0</v>
      </c>
      <c r="AV53" s="377" t="e">
        <f t="shared" si="14"/>
        <v>#REF!</v>
      </c>
    </row>
    <row r="54" spans="2:48">
      <c r="B54" s="389" t="s">
        <v>908</v>
      </c>
      <c r="C54" s="389"/>
      <c r="D54" s="381">
        <f>(SUM([102]FTES!$AA$6:$AI$6)-E54-F54)/9</f>
        <v>985.20370370370358</v>
      </c>
      <c r="E54" s="381">
        <f>SUM([102]FTES!$AA$8:$AI$8)/9</f>
        <v>57.201111111111103</v>
      </c>
      <c r="F54" s="381">
        <f>SUM([102]FTES!$AA$7:$AI$7)/9</f>
        <v>102.49555555555555</v>
      </c>
      <c r="G54" s="381"/>
      <c r="H54" s="382">
        <f>SUM(D54:G54)</f>
        <v>1144.9003703703702</v>
      </c>
      <c r="I54" s="381">
        <f>(SUM([102]FTES!$AJ$6:$AL$6)-J54-K54)/3</f>
        <v>970.88111111111118</v>
      </c>
      <c r="J54" s="381">
        <f>SUM([102]FTES!$AJ$8:$AL$8)/3</f>
        <v>57</v>
      </c>
      <c r="K54" s="381">
        <f>SUM([102]FTES!$AJ$7:$AL$7)/3</f>
        <v>118.66666666666667</v>
      </c>
      <c r="L54" s="381"/>
      <c r="M54" s="382">
        <f>SUM(I54:L54)</f>
        <v>1146.547777777778</v>
      </c>
      <c r="N54" s="381">
        <f>[102]FTES!$Y$6-O54-P54</f>
        <v>845.88083333333327</v>
      </c>
      <c r="O54" s="381">
        <f>[102]FTES!$Y$8</f>
        <v>57.150833333333338</v>
      </c>
      <c r="P54" s="381">
        <f>[102]FTES!$Y$7</f>
        <v>106.53833333333334</v>
      </c>
      <c r="Q54" s="381"/>
      <c r="R54" s="382">
        <f>SUM(N54:Q54)</f>
        <v>1009.5699999999999</v>
      </c>
      <c r="S54" s="381">
        <f>[102]FTES!$U$6-T54-U54</f>
        <v>835.75</v>
      </c>
      <c r="T54" s="381">
        <f>[102]FTES!$U$8</f>
        <v>50</v>
      </c>
      <c r="U54" s="381">
        <f>[102]FTES!$U$7</f>
        <v>109</v>
      </c>
      <c r="V54" s="381"/>
      <c r="W54" s="382">
        <f>SUM(S54:V54)</f>
        <v>994.75</v>
      </c>
      <c r="X54" s="383">
        <f t="shared" si="3"/>
        <v>-1.1976667320160228E-2</v>
      </c>
      <c r="Y54" s="383">
        <f t="shared" si="4"/>
        <v>-0.12512211837097742</v>
      </c>
      <c r="Z54" s="383">
        <f t="shared" si="5"/>
        <v>2.310592431519165E-2</v>
      </c>
      <c r="AA54" s="383">
        <f t="shared" si="6"/>
        <v>0</v>
      </c>
      <c r="AB54" s="383">
        <f t="shared" si="7"/>
        <v>-1.4679517022098465E-2</v>
      </c>
      <c r="AC54" s="391"/>
      <c r="AD54" s="391"/>
      <c r="AE54" s="391"/>
      <c r="AF54" s="391"/>
      <c r="AG54" s="391"/>
      <c r="AH54" s="391"/>
      <c r="AI54" s="391"/>
      <c r="AJ54" s="391"/>
      <c r="AK54" s="391"/>
      <c r="AL54" s="391"/>
      <c r="AM54" s="391"/>
      <c r="AN54" s="391"/>
      <c r="AO54" s="391"/>
      <c r="AP54" s="391"/>
      <c r="AQ54" s="391"/>
      <c r="AR54" s="391"/>
      <c r="AS54" s="391"/>
      <c r="AT54" s="391"/>
      <c r="AU54" s="391"/>
      <c r="AV54" s="391"/>
    </row>
    <row r="55" spans="2:48" s="394" customFormat="1">
      <c r="B55" s="390" t="s">
        <v>909</v>
      </c>
      <c r="C55" s="390"/>
      <c r="D55" s="391"/>
      <c r="E55" s="391"/>
      <c r="F55" s="391"/>
      <c r="G55" s="391"/>
      <c r="H55" s="391"/>
      <c r="I55" s="391"/>
      <c r="J55" s="391"/>
      <c r="K55" s="391"/>
      <c r="L55" s="391"/>
      <c r="M55" s="391"/>
      <c r="N55" s="391"/>
      <c r="O55" s="391"/>
      <c r="P55" s="391"/>
      <c r="Q55" s="391"/>
      <c r="R55" s="392">
        <f>R8-'S2-人工成本表'!AL7</f>
        <v>0</v>
      </c>
      <c r="S55" s="391"/>
      <c r="T55" s="391"/>
      <c r="U55" s="391"/>
      <c r="V55" s="391"/>
      <c r="W55" s="392">
        <f>W8-'S2-人工成本表'!AM7</f>
        <v>0</v>
      </c>
      <c r="X55" s="393"/>
      <c r="Y55" s="393"/>
      <c r="Z55" s="393"/>
      <c r="AA55" s="393"/>
      <c r="AB55" s="393"/>
      <c r="AC55" s="391"/>
      <c r="AD55" s="391"/>
      <c r="AE55" s="391"/>
      <c r="AF55" s="391"/>
      <c r="AG55" s="392"/>
      <c r="AH55" s="393"/>
      <c r="AI55" s="393"/>
      <c r="AJ55" s="393"/>
      <c r="AK55" s="393"/>
      <c r="AL55" s="393"/>
      <c r="AM55" s="391"/>
      <c r="AN55" s="391"/>
      <c r="AO55" s="391"/>
      <c r="AP55" s="391"/>
      <c r="AQ55" s="391"/>
      <c r="AR55" s="391"/>
      <c r="AS55" s="391"/>
      <c r="AT55" s="391"/>
      <c r="AU55" s="391"/>
      <c r="AV55" s="391"/>
    </row>
    <row r="56" spans="2:48" s="394" customFormat="1">
      <c r="B56" s="390" t="s">
        <v>909</v>
      </c>
      <c r="C56" s="390"/>
      <c r="D56" s="391"/>
      <c r="E56" s="391"/>
      <c r="F56" s="391"/>
      <c r="G56" s="391"/>
      <c r="H56" s="391"/>
      <c r="I56" s="391"/>
      <c r="J56" s="391"/>
      <c r="K56" s="391"/>
      <c r="L56" s="391"/>
      <c r="M56" s="391"/>
      <c r="N56" s="391"/>
      <c r="O56" s="391"/>
      <c r="P56" s="391"/>
      <c r="Q56" s="391"/>
      <c r="R56" s="392">
        <f>R54-'S2-人工成本表'!H7</f>
        <v>0</v>
      </c>
      <c r="S56" s="391"/>
      <c r="T56" s="391"/>
      <c r="U56" s="391"/>
      <c r="V56" s="391"/>
      <c r="W56" s="392">
        <f>W54-'S2-人工成本表'!I7</f>
        <v>0</v>
      </c>
      <c r="X56" s="393"/>
      <c r="Y56" s="393"/>
      <c r="Z56" s="393"/>
      <c r="AA56" s="393"/>
      <c r="AB56" s="393"/>
      <c r="AC56" s="391"/>
      <c r="AD56" s="391"/>
      <c r="AE56" s="391"/>
      <c r="AF56" s="391"/>
      <c r="AG56" s="392"/>
      <c r="AH56" s="393"/>
      <c r="AI56" s="393"/>
      <c r="AJ56" s="393"/>
      <c r="AK56" s="393"/>
      <c r="AL56" s="393"/>
      <c r="AM56" s="391"/>
      <c r="AN56" s="391"/>
      <c r="AO56" s="391"/>
      <c r="AP56" s="391"/>
      <c r="AQ56" s="391"/>
      <c r="AR56" s="393"/>
      <c r="AS56" s="393"/>
      <c r="AT56" s="393"/>
      <c r="AU56" s="393"/>
      <c r="AV56" s="393"/>
    </row>
    <row r="57" spans="2:48" s="394" customFormat="1">
      <c r="B57" s="390"/>
      <c r="C57" s="390"/>
      <c r="D57" s="391"/>
      <c r="E57" s="391"/>
      <c r="F57" s="391"/>
      <c r="G57" s="391"/>
      <c r="H57" s="391"/>
      <c r="I57" s="391"/>
      <c r="J57" s="391"/>
      <c r="K57" s="391"/>
      <c r="L57" s="391"/>
      <c r="M57" s="391"/>
      <c r="N57" s="391"/>
      <c r="O57" s="391"/>
      <c r="P57" s="391"/>
      <c r="Q57" s="391"/>
      <c r="R57" s="392"/>
      <c r="S57" s="391"/>
      <c r="T57" s="391"/>
      <c r="U57" s="391"/>
      <c r="V57" s="391"/>
      <c r="W57" s="392"/>
      <c r="X57" s="393"/>
      <c r="Y57" s="393"/>
      <c r="Z57" s="393"/>
      <c r="AA57" s="393"/>
      <c r="AB57" s="393"/>
      <c r="AC57" s="391"/>
      <c r="AD57" s="391"/>
      <c r="AE57" s="391"/>
      <c r="AF57" s="391"/>
      <c r="AG57" s="392"/>
      <c r="AH57" s="393"/>
      <c r="AI57" s="393"/>
      <c r="AJ57" s="393"/>
      <c r="AK57" s="393"/>
      <c r="AL57" s="393"/>
      <c r="AM57" s="391"/>
      <c r="AN57" s="391"/>
      <c r="AO57" s="391"/>
      <c r="AP57" s="391"/>
      <c r="AQ57" s="392"/>
      <c r="AR57" s="393"/>
      <c r="AS57" s="393"/>
      <c r="AT57" s="393"/>
      <c r="AU57" s="393"/>
      <c r="AV57" s="393"/>
    </row>
    <row r="58" spans="2:48">
      <c r="B58" s="395" t="s">
        <v>910</v>
      </c>
    </row>
    <row r="59" spans="2:48">
      <c r="B59" s="227" t="s">
        <v>1471</v>
      </c>
    </row>
  </sheetData>
  <mergeCells count="10">
    <mergeCell ref="AH6:AL6"/>
    <mergeCell ref="AM6:AQ6"/>
    <mergeCell ref="AR6:AV6"/>
    <mergeCell ref="S6:W6"/>
    <mergeCell ref="X6:AB6"/>
    <mergeCell ref="B6:C7"/>
    <mergeCell ref="D6:H6"/>
    <mergeCell ref="I6:M6"/>
    <mergeCell ref="N6:R6"/>
    <mergeCell ref="AC6:AG6"/>
  </mergeCells>
  <phoneticPr fontId="10" type="noConversion"/>
  <hyperlinks>
    <hyperlink ref="C5" location="报表目录!A1" display="返回目录"/>
  </hyperlinks>
  <printOptions horizontalCentered="1"/>
  <pageMargins left="0.70866141732283472" right="0.70866141732283472" top="0.74803149606299213" bottom="0.74803149606299213" header="0.31496062992125984" footer="0.31496062992125984"/>
  <pageSetup paperSize="9" scale="55" fitToWidth="4" orientation="landscape" r:id="rId1"/>
  <colBreaks count="1" manualBreakCount="1">
    <brk id="18" max="1048575"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AQ41"/>
  <sheetViews>
    <sheetView showGridLines="0" workbookViewId="0">
      <pane xSplit="4" ySplit="1" topLeftCell="E2" activePane="bottomRight" state="frozen"/>
      <selection activeCell="F34" sqref="F34"/>
      <selection pane="topRight" activeCell="F34" sqref="F34"/>
      <selection pane="bottomLeft" activeCell="F34" sqref="F34"/>
      <selection pane="bottomRight" activeCell="A8" sqref="A8:A13"/>
    </sheetView>
  </sheetViews>
  <sheetFormatPr defaultColWidth="8.75" defaultRowHeight="15"/>
  <cols>
    <col min="1" max="1" width="11.5" style="172" bestFit="1" customWidth="1"/>
    <col min="2" max="2" width="5" style="172" bestFit="1" customWidth="1"/>
    <col min="3" max="3" width="10.5" style="172" bestFit="1" customWidth="1"/>
    <col min="4" max="4" width="10.625" style="172" customWidth="1"/>
    <col min="5" max="13" width="9.625" style="172" customWidth="1"/>
    <col min="14" max="15" width="11.25" style="172" customWidth="1"/>
    <col min="16" max="43" width="9.625" style="172" customWidth="1"/>
    <col min="44" max="16384" width="8.75" style="172"/>
  </cols>
  <sheetData>
    <row r="1" spans="1:43" ht="25.5">
      <c r="A1" s="816" t="s">
        <v>998</v>
      </c>
      <c r="B1" s="816"/>
      <c r="C1" s="816"/>
      <c r="D1" s="816"/>
      <c r="E1" s="816"/>
      <c r="F1" s="816"/>
      <c r="G1" s="816"/>
      <c r="H1" s="816"/>
      <c r="I1" s="816"/>
      <c r="J1" s="816"/>
      <c r="K1" s="816"/>
      <c r="L1" s="816"/>
      <c r="M1" s="816"/>
      <c r="N1" s="816"/>
      <c r="O1" s="816"/>
      <c r="P1" s="816"/>
      <c r="Q1" s="816"/>
      <c r="R1" s="816"/>
      <c r="S1" s="816"/>
      <c r="T1" s="816"/>
      <c r="U1" s="816"/>
      <c r="V1" s="816"/>
      <c r="W1" s="816"/>
      <c r="X1" s="816"/>
      <c r="Y1" s="816"/>
      <c r="Z1" s="816"/>
      <c r="AA1" s="816"/>
      <c r="AB1" s="816"/>
      <c r="AC1" s="816"/>
      <c r="AD1" s="816"/>
      <c r="AE1" s="816"/>
      <c r="AF1" s="816"/>
      <c r="AG1" s="816"/>
      <c r="AH1" s="816"/>
      <c r="AI1" s="816"/>
      <c r="AJ1" s="816"/>
      <c r="AK1" s="816"/>
      <c r="AL1" s="816"/>
      <c r="AM1" s="816"/>
      <c r="AN1" s="816"/>
      <c r="AO1" s="816"/>
      <c r="AP1" s="816"/>
      <c r="AQ1" s="816"/>
    </row>
    <row r="2" spans="1:43">
      <c r="AQ2" s="178" t="s">
        <v>999</v>
      </c>
    </row>
    <row r="3" spans="1:43">
      <c r="A3" s="297" t="s">
        <v>610</v>
      </c>
      <c r="B3" s="173"/>
      <c r="C3" s="99" t="str">
        <f>封面!C7</f>
        <v>中国金茂（集团）有限公司金茂君悦大酒店分公司</v>
      </c>
      <c r="D3" s="310"/>
      <c r="E3" s="310"/>
      <c r="F3" s="310"/>
      <c r="G3" s="310"/>
      <c r="H3" s="310"/>
      <c r="I3" s="310"/>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1"/>
      <c r="AM3" s="311"/>
      <c r="AN3" s="311"/>
      <c r="AO3" s="311"/>
      <c r="AP3" s="311"/>
      <c r="AQ3" s="290" t="s">
        <v>1000</v>
      </c>
    </row>
    <row r="4" spans="1:43">
      <c r="A4" s="310" t="s">
        <v>915</v>
      </c>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1"/>
      <c r="AM4" s="311"/>
      <c r="AN4" s="311"/>
      <c r="AO4" s="311"/>
      <c r="AP4" s="311"/>
      <c r="AQ4" s="291" t="s">
        <v>1001</v>
      </c>
    </row>
    <row r="5" spans="1:43" ht="17.25" customHeight="1">
      <c r="A5" s="817" t="s">
        <v>1004</v>
      </c>
      <c r="B5" s="817"/>
      <c r="C5" s="817"/>
      <c r="D5" s="817" t="s">
        <v>1005</v>
      </c>
      <c r="E5" s="806" t="s">
        <v>735</v>
      </c>
      <c r="F5" s="806"/>
      <c r="G5" s="806"/>
      <c r="H5" s="806" t="s">
        <v>736</v>
      </c>
      <c r="I5" s="806"/>
      <c r="J5" s="806"/>
      <c r="K5" s="806" t="s">
        <v>737</v>
      </c>
      <c r="L5" s="806"/>
      <c r="M5" s="806"/>
      <c r="N5" s="806" t="s">
        <v>738</v>
      </c>
      <c r="O5" s="806"/>
      <c r="P5" s="806"/>
      <c r="Q5" s="806" t="s">
        <v>916</v>
      </c>
      <c r="R5" s="806"/>
      <c r="S5" s="806"/>
      <c r="T5" s="806" t="s">
        <v>917</v>
      </c>
      <c r="U5" s="806"/>
      <c r="V5" s="806"/>
      <c r="W5" s="806" t="s">
        <v>918</v>
      </c>
      <c r="X5" s="806"/>
      <c r="Y5" s="806"/>
      <c r="Z5" s="806" t="s">
        <v>919</v>
      </c>
      <c r="AA5" s="806"/>
      <c r="AB5" s="806"/>
      <c r="AC5" s="806" t="s">
        <v>920</v>
      </c>
      <c r="AD5" s="806"/>
      <c r="AE5" s="806"/>
      <c r="AF5" s="806" t="s">
        <v>921</v>
      </c>
      <c r="AG5" s="806"/>
      <c r="AH5" s="806"/>
      <c r="AI5" s="806" t="s">
        <v>922</v>
      </c>
      <c r="AJ5" s="806"/>
      <c r="AK5" s="806"/>
      <c r="AL5" s="806" t="s">
        <v>1002</v>
      </c>
      <c r="AM5" s="806"/>
      <c r="AN5" s="806"/>
      <c r="AO5" s="806" t="s">
        <v>1003</v>
      </c>
      <c r="AP5" s="806"/>
      <c r="AQ5" s="806"/>
    </row>
    <row r="6" spans="1:43" ht="17.25" customHeight="1">
      <c r="A6" s="817"/>
      <c r="B6" s="818"/>
      <c r="C6" s="817"/>
      <c r="D6" s="817"/>
      <c r="E6" s="474">
        <v>2013</v>
      </c>
      <c r="F6" s="474">
        <v>2014</v>
      </c>
      <c r="G6" s="494" t="s">
        <v>1436</v>
      </c>
      <c r="H6" s="474">
        <v>2013</v>
      </c>
      <c r="I6" s="474">
        <v>2014</v>
      </c>
      <c r="J6" s="494" t="s">
        <v>1436</v>
      </c>
      <c r="K6" s="474">
        <v>2013</v>
      </c>
      <c r="L6" s="474">
        <v>2014</v>
      </c>
      <c r="M6" s="494" t="s">
        <v>1436</v>
      </c>
      <c r="N6" s="474">
        <v>2013</v>
      </c>
      <c r="O6" s="474">
        <v>2014</v>
      </c>
      <c r="P6" s="494" t="s">
        <v>1436</v>
      </c>
      <c r="Q6" s="474">
        <v>2013</v>
      </c>
      <c r="R6" s="474">
        <v>2014</v>
      </c>
      <c r="S6" s="494" t="s">
        <v>1436</v>
      </c>
      <c r="T6" s="474">
        <v>2013</v>
      </c>
      <c r="U6" s="474">
        <v>2014</v>
      </c>
      <c r="V6" s="494" t="s">
        <v>1436</v>
      </c>
      <c r="W6" s="474">
        <v>2013</v>
      </c>
      <c r="X6" s="474">
        <v>2014</v>
      </c>
      <c r="Y6" s="494" t="s">
        <v>1436</v>
      </c>
      <c r="Z6" s="474">
        <v>2013</v>
      </c>
      <c r="AA6" s="474">
        <v>2014</v>
      </c>
      <c r="AB6" s="494" t="s">
        <v>1436</v>
      </c>
      <c r="AC6" s="474">
        <v>2013</v>
      </c>
      <c r="AD6" s="474">
        <v>2014</v>
      </c>
      <c r="AE6" s="494" t="s">
        <v>1436</v>
      </c>
      <c r="AF6" s="474">
        <v>2013</v>
      </c>
      <c r="AG6" s="474">
        <v>2014</v>
      </c>
      <c r="AH6" s="494" t="s">
        <v>1436</v>
      </c>
      <c r="AI6" s="474">
        <v>2013</v>
      </c>
      <c r="AJ6" s="474">
        <v>2014</v>
      </c>
      <c r="AK6" s="494" t="s">
        <v>1436</v>
      </c>
      <c r="AL6" s="474">
        <v>2013</v>
      </c>
      <c r="AM6" s="474">
        <v>2014</v>
      </c>
      <c r="AN6" s="494" t="s">
        <v>1436</v>
      </c>
      <c r="AO6" s="474">
        <v>2013</v>
      </c>
      <c r="AP6" s="474">
        <v>2014</v>
      </c>
      <c r="AQ6" s="494" t="s">
        <v>1436</v>
      </c>
    </row>
    <row r="7" spans="1:43" ht="17.25" customHeight="1">
      <c r="A7" s="829" t="s">
        <v>1006</v>
      </c>
      <c r="B7" s="829"/>
      <c r="C7" s="829"/>
      <c r="D7" s="683">
        <v>1</v>
      </c>
      <c r="E7" s="376">
        <f>E8+E14+E15</f>
        <v>12114.84</v>
      </c>
      <c r="F7" s="376">
        <f>F8+F14+F15</f>
        <v>11937</v>
      </c>
      <c r="G7" s="377">
        <f t="shared" ref="G7:G15" si="0">(F7-E7)/E7</f>
        <v>-1.4679517022098529E-2</v>
      </c>
      <c r="H7" s="376">
        <f>H8+H14+H15</f>
        <v>1009.5699999999999</v>
      </c>
      <c r="I7" s="376">
        <f>I8+I14+I15</f>
        <v>994.75</v>
      </c>
      <c r="J7" s="377">
        <f t="shared" ref="J7:J15" si="1">(I7-H7)/H7</f>
        <v>-1.4679517022098455E-2</v>
      </c>
      <c r="K7" s="376">
        <f>K8+K14+K15</f>
        <v>6318.2940075365195</v>
      </c>
      <c r="L7" s="376">
        <f>L8+L14+L15</f>
        <v>6940.5284858943987</v>
      </c>
      <c r="M7" s="377">
        <f t="shared" ref="M7:M15" si="2">(L7-K7)/K7</f>
        <v>9.848140615420431E-2</v>
      </c>
      <c r="N7" s="376">
        <f>N8+N14+N15</f>
        <v>1840.2027338837358</v>
      </c>
      <c r="O7" s="376">
        <f>O8+O14+O15</f>
        <v>1569.9052529999997</v>
      </c>
      <c r="P7" s="377">
        <f t="shared" ref="P7:P15" si="3">(O7-N7)/N7</f>
        <v>-0.14688462086635157</v>
      </c>
      <c r="Q7" s="376">
        <f>Q8+Q14+Q15</f>
        <v>14.20068556397</v>
      </c>
      <c r="R7" s="376">
        <f>R8+R14+R15</f>
        <v>18.36811617495</v>
      </c>
      <c r="S7" s="377">
        <f t="shared" ref="S7:S15" si="4">(R7-Q7)/Q7</f>
        <v>0.29346686061084343</v>
      </c>
      <c r="T7" s="376">
        <f>T8+T14+T15</f>
        <v>1421.8668670860127</v>
      </c>
      <c r="U7" s="376">
        <f>U8+U14+U15</f>
        <v>1316.067201664076</v>
      </c>
      <c r="V7" s="377">
        <f t="shared" ref="V7:V15" si="5">(U7-T7)/T7</f>
        <v>-7.4408981509473865E-2</v>
      </c>
      <c r="W7" s="376">
        <f>W8+W14+W15</f>
        <v>49.042848685571094</v>
      </c>
      <c r="X7" s="376">
        <f>X8+X14+X15</f>
        <v>107.47906717518023</v>
      </c>
      <c r="Y7" s="377">
        <f t="shared" ref="Y7:Y15" si="6">(X7-W7)/W7</f>
        <v>1.1915339352381802</v>
      </c>
      <c r="Z7" s="376">
        <f>Z8+Z14+Z15</f>
        <v>0</v>
      </c>
      <c r="AA7" s="376">
        <f>AA8+AA14+AA15</f>
        <v>0</v>
      </c>
      <c r="AB7" s="377" t="e">
        <f t="shared" ref="AB7:AB15" si="7">(AA7-Z7)/Z7</f>
        <v>#DIV/0!</v>
      </c>
      <c r="AC7" s="376">
        <f>AC8+AC14+AC15</f>
        <v>638.91528599999981</v>
      </c>
      <c r="AD7" s="376">
        <f>AD8+AD14+AD15</f>
        <v>685.55391200000008</v>
      </c>
      <c r="AE7" s="377">
        <f t="shared" ref="AE7:AE15" si="8">(AD7-AC7)/AC7</f>
        <v>7.2996572506484503E-2</v>
      </c>
      <c r="AF7" s="376">
        <f>AF8+AF14+AF15</f>
        <v>0</v>
      </c>
      <c r="AG7" s="376">
        <f>AG8+AG14+AG15</f>
        <v>0</v>
      </c>
      <c r="AH7" s="377" t="e">
        <f t="shared" ref="AH7:AH15" si="9">(AG7-AF7)/AF7</f>
        <v>#DIV/0!</v>
      </c>
      <c r="AI7" s="376">
        <f>AI8+AI14+AI15</f>
        <v>0</v>
      </c>
      <c r="AJ7" s="376">
        <f>AJ8+AJ14+AJ15</f>
        <v>0</v>
      </c>
      <c r="AK7" s="377" t="e">
        <f t="shared" ref="AK7:AK15" si="10">(AJ7-AI7)/AI7</f>
        <v>#DIV/0!</v>
      </c>
      <c r="AL7" s="376">
        <f t="shared" ref="AL7:AL15" si="11">K7+N7+Q7+T7+W7+Z7+AC7+AF7+AI7</f>
        <v>10282.522428755809</v>
      </c>
      <c r="AM7" s="376">
        <f t="shared" ref="AM7:AM15" si="12">L7+O7+R7+U7+X7+AA7+AD7+AG7+AJ7</f>
        <v>10637.902035908604</v>
      </c>
      <c r="AN7" s="377">
        <f t="shared" ref="AN7:AN15" si="13">IF(AL7=0,0,AM7/AL7-1)</f>
        <v>3.4561520250999012E-2</v>
      </c>
      <c r="AO7" s="376">
        <f t="shared" ref="AO7:AO15" si="14">IF(H7=0,0,AL7/H7)</f>
        <v>10.185051486034459</v>
      </c>
      <c r="AP7" s="376">
        <f t="shared" ref="AP7:AP15" si="15">IF(I7=0,0,AM7/I7)</f>
        <v>10.694045776233832</v>
      </c>
      <c r="AQ7" s="377">
        <f t="shared" ref="AQ7:AQ15" si="16">IF(AO7=0,0,AP7/AO7-1)</f>
        <v>4.9974640864338893E-2</v>
      </c>
    </row>
    <row r="8" spans="1:43" ht="17.25" customHeight="1">
      <c r="A8" s="807" t="s">
        <v>1251</v>
      </c>
      <c r="B8" s="809" t="s">
        <v>911</v>
      </c>
      <c r="C8" s="809"/>
      <c r="D8" s="683">
        <v>2</v>
      </c>
      <c r="E8" s="284">
        <f>[102]FTES!$Z$6</f>
        <v>12114.84</v>
      </c>
      <c r="F8" s="284">
        <f>[102]FTES!$V$6</f>
        <v>11937</v>
      </c>
      <c r="G8" s="383">
        <f t="shared" si="0"/>
        <v>-1.4679517022098529E-2</v>
      </c>
      <c r="H8" s="284">
        <f>[102]FTES!$Y$6</f>
        <v>1009.5699999999999</v>
      </c>
      <c r="I8" s="284">
        <f>[102]FTES!$U$6</f>
        <v>994.75</v>
      </c>
      <c r="J8" s="383">
        <f t="shared" si="1"/>
        <v>-1.4679517022098455E-2</v>
      </c>
      <c r="K8" s="284">
        <f>'[102]Hotel (except EmpCanteen&amp;LD)'!$G$110+'[102]Hotel (except EmpCanteen&amp;LD)'!$G$111+'[102]Hotel (except EmpCanteen&amp;LD-Ex'!$G$124</f>
        <v>6318.2940075365195</v>
      </c>
      <c r="L8" s="284">
        <f>'[102]Hotel (except EmpCanteen&amp;LD-Ex'!$U$110+'[102]Hotel (except EmpCanteen&amp;LD-Ex'!$U$111</f>
        <v>6940.5284858943987</v>
      </c>
      <c r="M8" s="383">
        <f t="shared" si="2"/>
        <v>9.848140615420431E-2</v>
      </c>
      <c r="N8" s="284">
        <f>'[102]Hotel (except EmpCanteen&amp;LD)'!$G$113</f>
        <v>1840.2027338837358</v>
      </c>
      <c r="O8" s="284">
        <f>'[102]Hotel (except EmpCanteen&amp;LD-Ex'!$U$113</f>
        <v>1569.9052529999997</v>
      </c>
      <c r="P8" s="383">
        <f t="shared" si="3"/>
        <v>-0.14688462086635157</v>
      </c>
      <c r="Q8" s="284">
        <f>'[102]Hotel (except EmpCanteen&amp;LD)'!$G$114</f>
        <v>14.20068556397</v>
      </c>
      <c r="R8" s="284">
        <f>'[102]Hotel (except EmpCanteen&amp;LD-Ex'!$U$114</f>
        <v>18.36811617495</v>
      </c>
      <c r="S8" s="383">
        <f t="shared" si="4"/>
        <v>0.29346686061084343</v>
      </c>
      <c r="T8" s="284">
        <f>'[102]Hotel (except EmpCanteen&amp;LD)'!$G$112</f>
        <v>1421.8668670860127</v>
      </c>
      <c r="U8" s="284">
        <f>'[102]Hotel (except EmpCanteen&amp;LD-Ex'!$U$112</f>
        <v>1316.067201664076</v>
      </c>
      <c r="V8" s="383">
        <f t="shared" si="5"/>
        <v>-7.4408981509473865E-2</v>
      </c>
      <c r="W8" s="284">
        <f>'[102]Hotel (except EmpCanteen&amp;LD)'!$G$120</f>
        <v>49.042848685571094</v>
      </c>
      <c r="X8" s="284">
        <f>'[102]Hotel (except EmpCanteen&amp;LD-Ex'!$U$120</f>
        <v>107.47906717518023</v>
      </c>
      <c r="Y8" s="383">
        <f t="shared" si="6"/>
        <v>1.1915339352381802</v>
      </c>
      <c r="Z8" s="284"/>
      <c r="AA8" s="284"/>
      <c r="AB8" s="383" t="e">
        <f t="shared" si="7"/>
        <v>#DIV/0!</v>
      </c>
      <c r="AC8" s="284">
        <f>'[102]Hotel (except EmpCanteen&amp;LD)'!$G$115</f>
        <v>638.91528599999981</v>
      </c>
      <c r="AD8" s="284">
        <f>'[102]Hotel (except EmpCanteen&amp;LD-Ex'!$U$115</f>
        <v>685.55391200000008</v>
      </c>
      <c r="AE8" s="383">
        <f t="shared" si="8"/>
        <v>7.2996572506484503E-2</v>
      </c>
      <c r="AF8" s="284"/>
      <c r="AG8" s="284"/>
      <c r="AH8" s="383" t="e">
        <f t="shared" si="9"/>
        <v>#DIV/0!</v>
      </c>
      <c r="AI8" s="284"/>
      <c r="AJ8" s="284"/>
      <c r="AK8" s="383" t="e">
        <f t="shared" si="10"/>
        <v>#DIV/0!</v>
      </c>
      <c r="AL8" s="382">
        <f t="shared" si="11"/>
        <v>10282.522428755809</v>
      </c>
      <c r="AM8" s="382">
        <f t="shared" si="12"/>
        <v>10637.902035908604</v>
      </c>
      <c r="AN8" s="383">
        <f t="shared" si="13"/>
        <v>3.4561520250999012E-2</v>
      </c>
      <c r="AO8" s="382">
        <f t="shared" si="14"/>
        <v>10.185051486034459</v>
      </c>
      <c r="AP8" s="382">
        <f t="shared" si="15"/>
        <v>10.694045776233832</v>
      </c>
      <c r="AQ8" s="383">
        <f t="shared" si="16"/>
        <v>4.9974640864338893E-2</v>
      </c>
    </row>
    <row r="9" spans="1:43" ht="17.25" customHeight="1">
      <c r="A9" s="808"/>
      <c r="B9" s="809" t="s">
        <v>1007</v>
      </c>
      <c r="C9" s="809"/>
      <c r="D9" s="683">
        <v>3</v>
      </c>
      <c r="E9" s="376">
        <f>E10+E11+E12</f>
        <v>0</v>
      </c>
      <c r="F9" s="376">
        <f>F10+F11+F12</f>
        <v>0</v>
      </c>
      <c r="G9" s="377" t="e">
        <f t="shared" si="0"/>
        <v>#DIV/0!</v>
      </c>
      <c r="H9" s="376">
        <f>H10+H11+H12</f>
        <v>0</v>
      </c>
      <c r="I9" s="376">
        <f>I10+I11+I12</f>
        <v>0</v>
      </c>
      <c r="J9" s="377" t="e">
        <f t="shared" si="1"/>
        <v>#DIV/0!</v>
      </c>
      <c r="K9" s="376">
        <f>K10+K11+K12</f>
        <v>0</v>
      </c>
      <c r="L9" s="376">
        <f>L10+L11+L12</f>
        <v>0</v>
      </c>
      <c r="M9" s="377" t="e">
        <f t="shared" si="2"/>
        <v>#DIV/0!</v>
      </c>
      <c r="N9" s="376">
        <f>N10+N11+N12</f>
        <v>0</v>
      </c>
      <c r="O9" s="376">
        <f>O10+O11+O12</f>
        <v>0</v>
      </c>
      <c r="P9" s="377" t="e">
        <f t="shared" si="3"/>
        <v>#DIV/0!</v>
      </c>
      <c r="Q9" s="376">
        <f>Q10+Q11+Q12</f>
        <v>0</v>
      </c>
      <c r="R9" s="376">
        <f>R10+R11+R12</f>
        <v>0</v>
      </c>
      <c r="S9" s="377" t="e">
        <f t="shared" si="4"/>
        <v>#DIV/0!</v>
      </c>
      <c r="T9" s="376">
        <f>T10+T11+T12</f>
        <v>0</v>
      </c>
      <c r="U9" s="376">
        <f>U10+U11+U12</f>
        <v>0</v>
      </c>
      <c r="V9" s="377" t="e">
        <f t="shared" si="5"/>
        <v>#DIV/0!</v>
      </c>
      <c r="W9" s="376">
        <f>W10+W11+W12</f>
        <v>0</v>
      </c>
      <c r="X9" s="376">
        <f>X10+X11+X12</f>
        <v>0</v>
      </c>
      <c r="Y9" s="377" t="e">
        <f t="shared" si="6"/>
        <v>#DIV/0!</v>
      </c>
      <c r="Z9" s="376">
        <f>Z10+Z11+Z12</f>
        <v>0</v>
      </c>
      <c r="AA9" s="376">
        <f>AA10+AA11+AA12</f>
        <v>0</v>
      </c>
      <c r="AB9" s="377" t="e">
        <f t="shared" si="7"/>
        <v>#DIV/0!</v>
      </c>
      <c r="AC9" s="376">
        <f>AC10+AC11+AC12</f>
        <v>0</v>
      </c>
      <c r="AD9" s="376">
        <f>AD10+AD11+AD12</f>
        <v>0</v>
      </c>
      <c r="AE9" s="377" t="e">
        <f t="shared" si="8"/>
        <v>#DIV/0!</v>
      </c>
      <c r="AF9" s="376">
        <f>AF10+AF11+AF12</f>
        <v>0</v>
      </c>
      <c r="AG9" s="376">
        <f>AG10+AG11+AG12</f>
        <v>0</v>
      </c>
      <c r="AH9" s="377" t="e">
        <f t="shared" si="9"/>
        <v>#DIV/0!</v>
      </c>
      <c r="AI9" s="376">
        <f>AI10+AI11+AI12</f>
        <v>0</v>
      </c>
      <c r="AJ9" s="376">
        <f>AJ10+AJ11+AJ12</f>
        <v>0</v>
      </c>
      <c r="AK9" s="377" t="e">
        <f t="shared" si="10"/>
        <v>#DIV/0!</v>
      </c>
      <c r="AL9" s="376">
        <f t="shared" si="11"/>
        <v>0</v>
      </c>
      <c r="AM9" s="376">
        <f t="shared" si="12"/>
        <v>0</v>
      </c>
      <c r="AN9" s="377">
        <f t="shared" si="13"/>
        <v>0</v>
      </c>
      <c r="AO9" s="376">
        <f t="shared" si="14"/>
        <v>0</v>
      </c>
      <c r="AP9" s="376">
        <f t="shared" si="15"/>
        <v>0</v>
      </c>
      <c r="AQ9" s="377">
        <f t="shared" si="16"/>
        <v>0</v>
      </c>
    </row>
    <row r="10" spans="1:43" ht="17.25" customHeight="1">
      <c r="A10" s="808"/>
      <c r="B10" s="810" t="s">
        <v>912</v>
      </c>
      <c r="C10" s="433" t="s">
        <v>913</v>
      </c>
      <c r="D10" s="683">
        <v>4</v>
      </c>
      <c r="E10" s="284"/>
      <c r="F10" s="284"/>
      <c r="G10" s="383" t="e">
        <f t="shared" si="0"/>
        <v>#DIV/0!</v>
      </c>
      <c r="H10" s="284"/>
      <c r="I10" s="284"/>
      <c r="J10" s="383" t="e">
        <f t="shared" si="1"/>
        <v>#DIV/0!</v>
      </c>
      <c r="K10" s="284"/>
      <c r="L10" s="284"/>
      <c r="M10" s="383" t="e">
        <f t="shared" si="2"/>
        <v>#DIV/0!</v>
      </c>
      <c r="N10" s="284"/>
      <c r="O10" s="284"/>
      <c r="P10" s="383" t="e">
        <f t="shared" si="3"/>
        <v>#DIV/0!</v>
      </c>
      <c r="Q10" s="284"/>
      <c r="R10" s="284"/>
      <c r="S10" s="383" t="e">
        <f t="shared" si="4"/>
        <v>#DIV/0!</v>
      </c>
      <c r="T10" s="284"/>
      <c r="U10" s="284"/>
      <c r="V10" s="383" t="e">
        <f t="shared" si="5"/>
        <v>#DIV/0!</v>
      </c>
      <c r="W10" s="284"/>
      <c r="X10" s="284"/>
      <c r="Y10" s="383" t="e">
        <f t="shared" si="6"/>
        <v>#DIV/0!</v>
      </c>
      <c r="Z10" s="284"/>
      <c r="AA10" s="284"/>
      <c r="AB10" s="383" t="e">
        <f t="shared" si="7"/>
        <v>#DIV/0!</v>
      </c>
      <c r="AC10" s="284"/>
      <c r="AD10" s="284"/>
      <c r="AE10" s="383" t="e">
        <f t="shared" si="8"/>
        <v>#DIV/0!</v>
      </c>
      <c r="AF10" s="284"/>
      <c r="AG10" s="284"/>
      <c r="AH10" s="383" t="e">
        <f t="shared" si="9"/>
        <v>#DIV/0!</v>
      </c>
      <c r="AI10" s="284"/>
      <c r="AJ10" s="284"/>
      <c r="AK10" s="383" t="e">
        <f t="shared" si="10"/>
        <v>#DIV/0!</v>
      </c>
      <c r="AL10" s="382">
        <f t="shared" si="11"/>
        <v>0</v>
      </c>
      <c r="AM10" s="382">
        <f t="shared" si="12"/>
        <v>0</v>
      </c>
      <c r="AN10" s="383">
        <f t="shared" si="13"/>
        <v>0</v>
      </c>
      <c r="AO10" s="382">
        <f t="shared" si="14"/>
        <v>0</v>
      </c>
      <c r="AP10" s="382">
        <f t="shared" si="15"/>
        <v>0</v>
      </c>
      <c r="AQ10" s="383">
        <f t="shared" si="16"/>
        <v>0</v>
      </c>
    </row>
    <row r="11" spans="1:43" ht="17.25" customHeight="1">
      <c r="A11" s="808"/>
      <c r="B11" s="811"/>
      <c r="C11" s="433" t="s">
        <v>914</v>
      </c>
      <c r="D11" s="683">
        <v>5</v>
      </c>
      <c r="E11" s="284"/>
      <c r="F11" s="284"/>
      <c r="G11" s="383" t="e">
        <f t="shared" si="0"/>
        <v>#DIV/0!</v>
      </c>
      <c r="H11" s="284"/>
      <c r="I11" s="284"/>
      <c r="J11" s="383" t="e">
        <f t="shared" si="1"/>
        <v>#DIV/0!</v>
      </c>
      <c r="K11" s="284"/>
      <c r="L11" s="284"/>
      <c r="M11" s="383" t="e">
        <f t="shared" si="2"/>
        <v>#DIV/0!</v>
      </c>
      <c r="N11" s="284"/>
      <c r="O11" s="284"/>
      <c r="P11" s="383" t="e">
        <f t="shared" si="3"/>
        <v>#DIV/0!</v>
      </c>
      <c r="Q11" s="284"/>
      <c r="R11" s="284"/>
      <c r="S11" s="383" t="e">
        <f t="shared" si="4"/>
        <v>#DIV/0!</v>
      </c>
      <c r="T11" s="284"/>
      <c r="U11" s="284"/>
      <c r="V11" s="383" t="e">
        <f t="shared" si="5"/>
        <v>#DIV/0!</v>
      </c>
      <c r="W11" s="284"/>
      <c r="X11" s="284"/>
      <c r="Y11" s="383" t="e">
        <f t="shared" si="6"/>
        <v>#DIV/0!</v>
      </c>
      <c r="Z11" s="284"/>
      <c r="AA11" s="284"/>
      <c r="AB11" s="383" t="e">
        <f t="shared" si="7"/>
        <v>#DIV/0!</v>
      </c>
      <c r="AC11" s="284"/>
      <c r="AD11" s="284"/>
      <c r="AE11" s="383" t="e">
        <f t="shared" si="8"/>
        <v>#DIV/0!</v>
      </c>
      <c r="AF11" s="284"/>
      <c r="AG11" s="284"/>
      <c r="AH11" s="383" t="e">
        <f t="shared" si="9"/>
        <v>#DIV/0!</v>
      </c>
      <c r="AI11" s="284"/>
      <c r="AJ11" s="284"/>
      <c r="AK11" s="383" t="e">
        <f t="shared" si="10"/>
        <v>#DIV/0!</v>
      </c>
      <c r="AL11" s="382">
        <f t="shared" si="11"/>
        <v>0</v>
      </c>
      <c r="AM11" s="382">
        <f t="shared" si="12"/>
        <v>0</v>
      </c>
      <c r="AN11" s="383">
        <f t="shared" si="13"/>
        <v>0</v>
      </c>
      <c r="AO11" s="382">
        <f t="shared" si="14"/>
        <v>0</v>
      </c>
      <c r="AP11" s="382">
        <f t="shared" si="15"/>
        <v>0</v>
      </c>
      <c r="AQ11" s="383">
        <f t="shared" si="16"/>
        <v>0</v>
      </c>
    </row>
    <row r="12" spans="1:43" ht="17.25" customHeight="1">
      <c r="A12" s="808"/>
      <c r="B12" s="811"/>
      <c r="C12" s="433" t="s">
        <v>994</v>
      </c>
      <c r="D12" s="683">
        <v>6</v>
      </c>
      <c r="E12" s="284"/>
      <c r="F12" s="284"/>
      <c r="G12" s="383" t="e">
        <f t="shared" si="0"/>
        <v>#DIV/0!</v>
      </c>
      <c r="H12" s="284"/>
      <c r="I12" s="284"/>
      <c r="J12" s="383" t="e">
        <f t="shared" si="1"/>
        <v>#DIV/0!</v>
      </c>
      <c r="K12" s="284"/>
      <c r="L12" s="284"/>
      <c r="M12" s="383" t="e">
        <f t="shared" si="2"/>
        <v>#DIV/0!</v>
      </c>
      <c r="N12" s="284"/>
      <c r="O12" s="284"/>
      <c r="P12" s="383" t="e">
        <f t="shared" si="3"/>
        <v>#DIV/0!</v>
      </c>
      <c r="Q12" s="284"/>
      <c r="R12" s="284"/>
      <c r="S12" s="383" t="e">
        <f t="shared" si="4"/>
        <v>#DIV/0!</v>
      </c>
      <c r="T12" s="284"/>
      <c r="U12" s="284"/>
      <c r="V12" s="383" t="e">
        <f t="shared" si="5"/>
        <v>#DIV/0!</v>
      </c>
      <c r="W12" s="284"/>
      <c r="X12" s="284"/>
      <c r="Y12" s="383" t="e">
        <f t="shared" si="6"/>
        <v>#DIV/0!</v>
      </c>
      <c r="Z12" s="284"/>
      <c r="AA12" s="284"/>
      <c r="AB12" s="383" t="e">
        <f t="shared" si="7"/>
        <v>#DIV/0!</v>
      </c>
      <c r="AC12" s="284"/>
      <c r="AD12" s="284"/>
      <c r="AE12" s="383" t="e">
        <f t="shared" si="8"/>
        <v>#DIV/0!</v>
      </c>
      <c r="AF12" s="284"/>
      <c r="AG12" s="284"/>
      <c r="AH12" s="383" t="e">
        <f t="shared" si="9"/>
        <v>#DIV/0!</v>
      </c>
      <c r="AI12" s="284"/>
      <c r="AJ12" s="284"/>
      <c r="AK12" s="383" t="e">
        <f t="shared" si="10"/>
        <v>#DIV/0!</v>
      </c>
      <c r="AL12" s="382">
        <f t="shared" si="11"/>
        <v>0</v>
      </c>
      <c r="AM12" s="382">
        <f t="shared" si="12"/>
        <v>0</v>
      </c>
      <c r="AN12" s="383">
        <f t="shared" si="13"/>
        <v>0</v>
      </c>
      <c r="AO12" s="382">
        <f t="shared" si="14"/>
        <v>0</v>
      </c>
      <c r="AP12" s="382">
        <f t="shared" si="15"/>
        <v>0</v>
      </c>
      <c r="AQ12" s="383">
        <f t="shared" si="16"/>
        <v>0</v>
      </c>
    </row>
    <row r="13" spans="1:43" ht="17.25" customHeight="1">
      <c r="A13" s="808"/>
      <c r="B13" s="811" t="s">
        <v>995</v>
      </c>
      <c r="C13" s="811"/>
      <c r="D13" s="683">
        <v>7</v>
      </c>
      <c r="E13" s="376">
        <f>E8+E9</f>
        <v>12114.84</v>
      </c>
      <c r="F13" s="376">
        <f>F8+F9</f>
        <v>11937</v>
      </c>
      <c r="G13" s="377">
        <f t="shared" si="0"/>
        <v>-1.4679517022098529E-2</v>
      </c>
      <c r="H13" s="376">
        <f>H8+H9</f>
        <v>1009.5699999999999</v>
      </c>
      <c r="I13" s="376">
        <f>I8+I9</f>
        <v>994.75</v>
      </c>
      <c r="J13" s="377">
        <f t="shared" si="1"/>
        <v>-1.4679517022098455E-2</v>
      </c>
      <c r="K13" s="376">
        <f>K8+K9</f>
        <v>6318.2940075365195</v>
      </c>
      <c r="L13" s="376">
        <f>L8+L9</f>
        <v>6940.5284858943987</v>
      </c>
      <c r="M13" s="377">
        <f t="shared" si="2"/>
        <v>9.848140615420431E-2</v>
      </c>
      <c r="N13" s="376">
        <f>N8+N9</f>
        <v>1840.2027338837358</v>
      </c>
      <c r="O13" s="376">
        <f>O8+O9</f>
        <v>1569.9052529999997</v>
      </c>
      <c r="P13" s="377">
        <f t="shared" si="3"/>
        <v>-0.14688462086635157</v>
      </c>
      <c r="Q13" s="376">
        <f>Q8+Q9</f>
        <v>14.20068556397</v>
      </c>
      <c r="R13" s="376">
        <f>R8+R9</f>
        <v>18.36811617495</v>
      </c>
      <c r="S13" s="377">
        <f t="shared" si="4"/>
        <v>0.29346686061084343</v>
      </c>
      <c r="T13" s="376">
        <f>T8+T9</f>
        <v>1421.8668670860127</v>
      </c>
      <c r="U13" s="376">
        <f>U8+U9</f>
        <v>1316.067201664076</v>
      </c>
      <c r="V13" s="377">
        <f t="shared" si="5"/>
        <v>-7.4408981509473865E-2</v>
      </c>
      <c r="W13" s="376">
        <f>W8+W9</f>
        <v>49.042848685571094</v>
      </c>
      <c r="X13" s="376">
        <f>X8+X9</f>
        <v>107.47906717518023</v>
      </c>
      <c r="Y13" s="377">
        <f t="shared" si="6"/>
        <v>1.1915339352381802</v>
      </c>
      <c r="Z13" s="376">
        <f>Z8+Z9</f>
        <v>0</v>
      </c>
      <c r="AA13" s="376">
        <f>AA8+AA9</f>
        <v>0</v>
      </c>
      <c r="AB13" s="377" t="e">
        <f t="shared" si="7"/>
        <v>#DIV/0!</v>
      </c>
      <c r="AC13" s="376">
        <f>AC8+AC9</f>
        <v>638.91528599999981</v>
      </c>
      <c r="AD13" s="376">
        <f>AD8+AD9</f>
        <v>685.55391200000008</v>
      </c>
      <c r="AE13" s="377">
        <f t="shared" si="8"/>
        <v>7.2996572506484503E-2</v>
      </c>
      <c r="AF13" s="376">
        <f>AF8+AF9</f>
        <v>0</v>
      </c>
      <c r="AG13" s="376">
        <f>AG8+AG9</f>
        <v>0</v>
      </c>
      <c r="AH13" s="377" t="e">
        <f t="shared" si="9"/>
        <v>#DIV/0!</v>
      </c>
      <c r="AI13" s="376">
        <f>AI8+AI9</f>
        <v>0</v>
      </c>
      <c r="AJ13" s="376">
        <f>AJ8+AJ9</f>
        <v>0</v>
      </c>
      <c r="AK13" s="377" t="e">
        <f t="shared" si="10"/>
        <v>#DIV/0!</v>
      </c>
      <c r="AL13" s="376">
        <f t="shared" si="11"/>
        <v>10282.522428755809</v>
      </c>
      <c r="AM13" s="376">
        <f t="shared" si="12"/>
        <v>10637.902035908604</v>
      </c>
      <c r="AN13" s="377">
        <f t="shared" si="13"/>
        <v>3.4561520250999012E-2</v>
      </c>
      <c r="AO13" s="376">
        <f t="shared" si="14"/>
        <v>10.185051486034459</v>
      </c>
      <c r="AP13" s="376">
        <f t="shared" si="15"/>
        <v>10.694045776233832</v>
      </c>
      <c r="AQ13" s="377">
        <f t="shared" si="16"/>
        <v>4.9974640864338893E-2</v>
      </c>
    </row>
    <row r="14" spans="1:43" ht="17.25" customHeight="1">
      <c r="A14" s="808" t="s">
        <v>996</v>
      </c>
      <c r="B14" s="808"/>
      <c r="C14" s="808"/>
      <c r="D14" s="683">
        <v>8</v>
      </c>
      <c r="E14" s="294"/>
      <c r="F14" s="294"/>
      <c r="G14" s="383" t="e">
        <f t="shared" si="0"/>
        <v>#DIV/0!</v>
      </c>
      <c r="H14" s="294"/>
      <c r="I14" s="294"/>
      <c r="J14" s="383" t="e">
        <f t="shared" si="1"/>
        <v>#DIV/0!</v>
      </c>
      <c r="K14" s="294"/>
      <c r="L14" s="294"/>
      <c r="M14" s="383" t="e">
        <f t="shared" si="2"/>
        <v>#DIV/0!</v>
      </c>
      <c r="N14" s="294"/>
      <c r="O14" s="294"/>
      <c r="P14" s="383" t="e">
        <f t="shared" si="3"/>
        <v>#DIV/0!</v>
      </c>
      <c r="Q14" s="294"/>
      <c r="R14" s="294"/>
      <c r="S14" s="383" t="e">
        <f t="shared" si="4"/>
        <v>#DIV/0!</v>
      </c>
      <c r="T14" s="294"/>
      <c r="U14" s="294"/>
      <c r="V14" s="383" t="e">
        <f t="shared" si="5"/>
        <v>#DIV/0!</v>
      </c>
      <c r="W14" s="294"/>
      <c r="X14" s="294"/>
      <c r="Y14" s="383" t="e">
        <f t="shared" si="6"/>
        <v>#DIV/0!</v>
      </c>
      <c r="Z14" s="294"/>
      <c r="AA14" s="294"/>
      <c r="AB14" s="383" t="e">
        <f t="shared" si="7"/>
        <v>#DIV/0!</v>
      </c>
      <c r="AC14" s="294"/>
      <c r="AD14" s="294"/>
      <c r="AE14" s="383" t="e">
        <f t="shared" si="8"/>
        <v>#DIV/0!</v>
      </c>
      <c r="AF14" s="294"/>
      <c r="AG14" s="294"/>
      <c r="AH14" s="383" t="e">
        <f t="shared" si="9"/>
        <v>#DIV/0!</v>
      </c>
      <c r="AI14" s="294"/>
      <c r="AJ14" s="294"/>
      <c r="AK14" s="383" t="e">
        <f t="shared" si="10"/>
        <v>#DIV/0!</v>
      </c>
      <c r="AL14" s="382">
        <f t="shared" si="11"/>
        <v>0</v>
      </c>
      <c r="AM14" s="382">
        <f t="shared" si="12"/>
        <v>0</v>
      </c>
      <c r="AN14" s="383">
        <f t="shared" si="13"/>
        <v>0</v>
      </c>
      <c r="AO14" s="382">
        <f t="shared" si="14"/>
        <v>0</v>
      </c>
      <c r="AP14" s="382">
        <f t="shared" si="15"/>
        <v>0</v>
      </c>
      <c r="AQ14" s="383">
        <f t="shared" si="16"/>
        <v>0</v>
      </c>
    </row>
    <row r="15" spans="1:43" ht="17.25" customHeight="1">
      <c r="A15" s="808" t="s">
        <v>997</v>
      </c>
      <c r="B15" s="808"/>
      <c r="C15" s="808"/>
      <c r="D15" s="683">
        <v>9</v>
      </c>
      <c r="E15" s="294"/>
      <c r="F15" s="294"/>
      <c r="G15" s="383" t="e">
        <f t="shared" si="0"/>
        <v>#DIV/0!</v>
      </c>
      <c r="H15" s="294"/>
      <c r="I15" s="294"/>
      <c r="J15" s="383" t="e">
        <f t="shared" si="1"/>
        <v>#DIV/0!</v>
      </c>
      <c r="K15" s="294"/>
      <c r="L15" s="294"/>
      <c r="M15" s="383" t="e">
        <f t="shared" si="2"/>
        <v>#DIV/0!</v>
      </c>
      <c r="N15" s="294"/>
      <c r="O15" s="294"/>
      <c r="P15" s="383" t="e">
        <f t="shared" si="3"/>
        <v>#DIV/0!</v>
      </c>
      <c r="Q15" s="294"/>
      <c r="R15" s="294"/>
      <c r="S15" s="383" t="e">
        <f t="shared" si="4"/>
        <v>#DIV/0!</v>
      </c>
      <c r="T15" s="294"/>
      <c r="U15" s="294"/>
      <c r="V15" s="383" t="e">
        <f t="shared" si="5"/>
        <v>#DIV/0!</v>
      </c>
      <c r="W15" s="294"/>
      <c r="X15" s="294"/>
      <c r="Y15" s="383" t="e">
        <f t="shared" si="6"/>
        <v>#DIV/0!</v>
      </c>
      <c r="Z15" s="294"/>
      <c r="AA15" s="294"/>
      <c r="AB15" s="383" t="e">
        <f t="shared" si="7"/>
        <v>#DIV/0!</v>
      </c>
      <c r="AC15" s="294"/>
      <c r="AD15" s="294"/>
      <c r="AE15" s="383" t="e">
        <f t="shared" si="8"/>
        <v>#DIV/0!</v>
      </c>
      <c r="AF15" s="294"/>
      <c r="AG15" s="294"/>
      <c r="AH15" s="383" t="e">
        <f t="shared" si="9"/>
        <v>#DIV/0!</v>
      </c>
      <c r="AI15" s="294"/>
      <c r="AJ15" s="294"/>
      <c r="AK15" s="383" t="e">
        <f t="shared" si="10"/>
        <v>#DIV/0!</v>
      </c>
      <c r="AL15" s="382">
        <f t="shared" si="11"/>
        <v>0</v>
      </c>
      <c r="AM15" s="382">
        <f t="shared" si="12"/>
        <v>0</v>
      </c>
      <c r="AN15" s="383">
        <f t="shared" si="13"/>
        <v>0</v>
      </c>
      <c r="AO15" s="382">
        <f t="shared" si="14"/>
        <v>0</v>
      </c>
      <c r="AP15" s="382">
        <f t="shared" si="15"/>
        <v>0</v>
      </c>
      <c r="AQ15" s="383">
        <f t="shared" si="16"/>
        <v>0</v>
      </c>
    </row>
    <row r="16" spans="1:43" ht="17.25" customHeight="1">
      <c r="A16" s="210"/>
      <c r="B16" s="210"/>
      <c r="C16" s="211" t="s">
        <v>1125</v>
      </c>
      <c r="D16" s="684"/>
      <c r="E16" s="211"/>
      <c r="F16" s="211"/>
      <c r="G16" s="211"/>
      <c r="H16" s="211"/>
      <c r="I16" s="211"/>
      <c r="J16" s="211"/>
      <c r="K16" s="211">
        <f>K7-'S1-部门费用表'!R9-'S1-部门费用表'!R10-'S1-部门费用表'!R15</f>
        <v>-9.0949470177292824E-13</v>
      </c>
      <c r="L16" s="211">
        <f>L7-'S1-部门费用表'!W9-'S1-部门费用表'!W10-'S1-部门费用表'!W15</f>
        <v>-1.3642420526593924E-12</v>
      </c>
      <c r="M16" s="211"/>
      <c r="N16" s="211">
        <f>N7-'S1-部门费用表'!R12</f>
        <v>0</v>
      </c>
      <c r="O16" s="211">
        <f>O7-'S1-部门费用表'!W12</f>
        <v>0</v>
      </c>
      <c r="P16" s="211"/>
      <c r="Q16" s="211">
        <f>Q7-'S1-部门费用表'!R13</f>
        <v>0</v>
      </c>
      <c r="R16" s="211">
        <f>R7-'S1-部门费用表'!W13</f>
        <v>0</v>
      </c>
      <c r="S16" s="211"/>
      <c r="T16" s="211">
        <f>T7-'S1-部门费用表'!R11</f>
        <v>0</v>
      </c>
      <c r="U16" s="211">
        <f>U7-'S1-部门费用表'!W11</f>
        <v>0</v>
      </c>
      <c r="V16" s="211"/>
      <c r="W16" s="211">
        <f>W7-'S1-部门费用表'!R19-'S1-部门费用表'!R21</f>
        <v>-7.1054273576010019E-15</v>
      </c>
      <c r="X16" s="211">
        <f>X7-'S1-部门费用表'!W19-'S1-部门费用表'!W21</f>
        <v>1.4210854715202004E-14</v>
      </c>
      <c r="Y16" s="211"/>
      <c r="Z16" s="211">
        <f>Z7-'S1-部门费用表'!R17</f>
        <v>0</v>
      </c>
      <c r="AA16" s="211">
        <f>AA7-'S1-部门费用表'!W17</f>
        <v>0</v>
      </c>
      <c r="AB16" s="211"/>
      <c r="AC16" s="211">
        <f>AC7-'S1-部门费用表'!R14</f>
        <v>0</v>
      </c>
      <c r="AD16" s="211">
        <f>AD7-'S1-部门费用表'!W14</f>
        <v>0</v>
      </c>
      <c r="AE16" s="211"/>
      <c r="AF16" s="211">
        <f>AF7-'S1-部门费用表'!R20</f>
        <v>0</v>
      </c>
      <c r="AG16" s="211">
        <f>AG7-'S1-部门费用表'!W20</f>
        <v>0</v>
      </c>
      <c r="AH16" s="211"/>
      <c r="AI16" s="211">
        <f>AI7-'S1-部门费用表'!R16-'S1-部门费用表'!R18-'S1-部门费用表'!R22-'S1-部门费用表'!R23-'S1-部门费用表'!R24</f>
        <v>0</v>
      </c>
      <c r="AJ16" s="211">
        <f>AJ7-'S1-部门费用表'!W16-'S1-部门费用表'!W18-'S1-部门费用表'!W22-'S1-部门费用表'!W23-'S1-部门费用表'!W24</f>
        <v>0</v>
      </c>
      <c r="AK16" s="211"/>
      <c r="AL16" s="211"/>
      <c r="AM16" s="211"/>
      <c r="AN16" s="211"/>
      <c r="AO16" s="211"/>
      <c r="AP16" s="211"/>
      <c r="AQ16" s="211"/>
    </row>
    <row r="17" spans="1:43" ht="17.25" customHeight="1">
      <c r="A17" s="210" t="s">
        <v>1267</v>
      </c>
      <c r="B17" s="210"/>
      <c r="C17" s="211"/>
      <c r="D17" s="684"/>
      <c r="E17" s="211"/>
      <c r="F17" s="211"/>
      <c r="G17" s="211"/>
      <c r="H17" s="211"/>
      <c r="I17" s="211"/>
      <c r="J17" s="211"/>
      <c r="K17" s="211"/>
      <c r="L17" s="211"/>
      <c r="M17" s="211"/>
      <c r="N17" s="211"/>
      <c r="O17" s="211"/>
      <c r="P17" s="211"/>
      <c r="Q17" s="211"/>
      <c r="R17" s="211"/>
      <c r="S17" s="211"/>
      <c r="T17" s="211"/>
      <c r="U17" s="211"/>
      <c r="V17" s="211"/>
      <c r="W17" s="211"/>
      <c r="X17" s="211"/>
      <c r="Y17" s="211"/>
      <c r="Z17" s="211"/>
      <c r="AA17" s="211"/>
      <c r="AB17" s="211"/>
      <c r="AC17" s="211"/>
      <c r="AD17" s="211"/>
      <c r="AE17" s="211"/>
      <c r="AF17" s="211"/>
      <c r="AG17" s="211"/>
      <c r="AH17" s="211"/>
      <c r="AI17" s="211"/>
      <c r="AJ17" s="211"/>
      <c r="AK17" s="211"/>
      <c r="AL17" s="211"/>
      <c r="AM17" s="211"/>
      <c r="AN17" s="211"/>
      <c r="AO17" s="211"/>
      <c r="AP17" s="211"/>
      <c r="AQ17" s="211"/>
    </row>
    <row r="18" spans="1:43">
      <c r="A18" s="5"/>
      <c r="B18" s="5"/>
      <c r="C18" s="5"/>
      <c r="D18" s="684"/>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row>
    <row r="19" spans="1:43" s="483" customFormat="1" ht="12.75">
      <c r="A19" s="819" t="s">
        <v>1265</v>
      </c>
      <c r="B19" s="820"/>
      <c r="C19" s="820"/>
      <c r="D19" s="685"/>
    </row>
    <row r="20" spans="1:43" s="483" customFormat="1" ht="14.25">
      <c r="A20" s="821" t="s">
        <v>1249</v>
      </c>
      <c r="B20" s="821"/>
      <c r="C20" s="821"/>
      <c r="D20" s="822" t="s">
        <v>1250</v>
      </c>
      <c r="E20" s="825" t="s">
        <v>1433</v>
      </c>
      <c r="F20" s="828"/>
      <c r="G20" s="828"/>
      <c r="H20" s="825" t="s">
        <v>1434</v>
      </c>
      <c r="I20" s="825"/>
      <c r="J20" s="825"/>
      <c r="K20" s="825" t="s">
        <v>1435</v>
      </c>
      <c r="L20" s="825"/>
      <c r="M20" s="825"/>
      <c r="N20" s="827" t="s">
        <v>2058</v>
      </c>
      <c r="O20" s="825"/>
      <c r="P20" s="825"/>
    </row>
    <row r="21" spans="1:43" s="483" customFormat="1" ht="12.75">
      <c r="A21" s="821"/>
      <c r="B21" s="821"/>
      <c r="C21" s="821"/>
      <c r="D21" s="823"/>
      <c r="E21" s="474">
        <v>2013</v>
      </c>
      <c r="F21" s="474">
        <v>2014</v>
      </c>
      <c r="G21" s="494" t="s">
        <v>1436</v>
      </c>
      <c r="H21" s="474">
        <v>2013</v>
      </c>
      <c r="I21" s="474">
        <v>2014</v>
      </c>
      <c r="J21" s="494" t="s">
        <v>1436</v>
      </c>
      <c r="K21" s="474">
        <v>2013</v>
      </c>
      <c r="L21" s="474">
        <v>2014</v>
      </c>
      <c r="M21" s="494" t="s">
        <v>1436</v>
      </c>
      <c r="N21" s="474">
        <v>2013</v>
      </c>
      <c r="O21" s="474">
        <v>2014</v>
      </c>
      <c r="P21" s="494" t="s">
        <v>1436</v>
      </c>
    </row>
    <row r="22" spans="1:43" s="483" customFormat="1" ht="12.75">
      <c r="A22" s="826" t="s">
        <v>1252</v>
      </c>
      <c r="B22" s="821"/>
      <c r="C22" s="821"/>
      <c r="D22" s="686">
        <v>1</v>
      </c>
      <c r="E22" s="284"/>
      <c r="F22" s="284"/>
      <c r="G22" s="383" t="e">
        <f>(F22-E22)/E22</f>
        <v>#DIV/0!</v>
      </c>
      <c r="H22" s="383" t="e">
        <f t="shared" ref="H22:I26" si="17">N22/E22</f>
        <v>#DIV/0!</v>
      </c>
      <c r="I22" s="383" t="e">
        <f t="shared" si="17"/>
        <v>#DIV/0!</v>
      </c>
      <c r="J22" s="383" t="e">
        <f>(I22-H22)/H22</f>
        <v>#DIV/0!</v>
      </c>
      <c r="K22" s="284"/>
      <c r="L22" s="284"/>
      <c r="M22" s="383" t="e">
        <f>(L22-K22)/K22</f>
        <v>#DIV/0!</v>
      </c>
      <c r="N22" s="284"/>
      <c r="O22" s="284"/>
      <c r="P22" s="383" t="e">
        <f t="shared" ref="P22:P27" si="18">(O22-N22)/N22</f>
        <v>#DIV/0!</v>
      </c>
    </row>
    <row r="23" spans="1:43" s="483" customFormat="1" ht="15" customHeight="1">
      <c r="A23" s="821" t="s">
        <v>1110</v>
      </c>
      <c r="B23" s="821"/>
      <c r="C23" s="821"/>
      <c r="D23" s="686">
        <v>2</v>
      </c>
      <c r="E23" s="284"/>
      <c r="F23" s="284"/>
      <c r="G23" s="383" t="e">
        <f>(F23-E23)/E23</f>
        <v>#DIV/0!</v>
      </c>
      <c r="H23" s="383" t="e">
        <f t="shared" si="17"/>
        <v>#DIV/0!</v>
      </c>
      <c r="I23" s="383" t="e">
        <f t="shared" si="17"/>
        <v>#DIV/0!</v>
      </c>
      <c r="J23" s="383" t="e">
        <f>(I23-H23)/H23</f>
        <v>#DIV/0!</v>
      </c>
      <c r="K23" s="284"/>
      <c r="L23" s="284"/>
      <c r="M23" s="383" t="e">
        <f>(L23-K23)/K23</f>
        <v>#DIV/0!</v>
      </c>
      <c r="N23" s="284"/>
      <c r="O23" s="284"/>
      <c r="P23" s="383" t="e">
        <f t="shared" si="18"/>
        <v>#DIV/0!</v>
      </c>
    </row>
    <row r="24" spans="1:43" s="483" customFormat="1" ht="15" customHeight="1">
      <c r="A24" s="821" t="s">
        <v>1253</v>
      </c>
      <c r="B24" s="821"/>
      <c r="C24" s="821"/>
      <c r="D24" s="686">
        <v>3</v>
      </c>
      <c r="E24" s="284"/>
      <c r="F24" s="284"/>
      <c r="G24" s="383" t="e">
        <f>(F24-E24)/E24</f>
        <v>#DIV/0!</v>
      </c>
      <c r="H24" s="383" t="e">
        <f t="shared" si="17"/>
        <v>#DIV/0!</v>
      </c>
      <c r="I24" s="383" t="e">
        <f t="shared" si="17"/>
        <v>#DIV/0!</v>
      </c>
      <c r="J24" s="383" t="e">
        <f>(I24-H24)/H24</f>
        <v>#DIV/0!</v>
      </c>
      <c r="K24" s="284"/>
      <c r="L24" s="284"/>
      <c r="M24" s="383" t="e">
        <f>(L24-K24)/K24</f>
        <v>#DIV/0!</v>
      </c>
      <c r="N24" s="284"/>
      <c r="O24" s="284"/>
      <c r="P24" s="383" t="e">
        <f t="shared" si="18"/>
        <v>#DIV/0!</v>
      </c>
    </row>
    <row r="25" spans="1:43" s="483" customFormat="1" ht="12.75">
      <c r="A25" s="821" t="s">
        <v>1254</v>
      </c>
      <c r="B25" s="821"/>
      <c r="C25" s="821"/>
      <c r="D25" s="686">
        <v>4</v>
      </c>
      <c r="E25" s="284"/>
      <c r="F25" s="284"/>
      <c r="G25" s="383" t="e">
        <f>(F25-E25)/E25</f>
        <v>#DIV/0!</v>
      </c>
      <c r="H25" s="383" t="e">
        <f t="shared" si="17"/>
        <v>#DIV/0!</v>
      </c>
      <c r="I25" s="383" t="e">
        <f t="shared" si="17"/>
        <v>#DIV/0!</v>
      </c>
      <c r="J25" s="383" t="e">
        <f>(I25-H25)/H25</f>
        <v>#DIV/0!</v>
      </c>
      <c r="K25" s="284"/>
      <c r="L25" s="284"/>
      <c r="M25" s="383" t="e">
        <f>(L25-K25)/K25</f>
        <v>#DIV/0!</v>
      </c>
      <c r="N25" s="284"/>
      <c r="O25" s="284"/>
      <c r="P25" s="383" t="e">
        <f t="shared" si="18"/>
        <v>#DIV/0!</v>
      </c>
    </row>
    <row r="26" spans="1:43" s="483" customFormat="1" ht="12.75">
      <c r="A26" s="826" t="s">
        <v>2056</v>
      </c>
      <c r="B26" s="821"/>
      <c r="C26" s="821"/>
      <c r="D26" s="686">
        <v>5</v>
      </c>
      <c r="E26" s="284">
        <f>H7</f>
        <v>1009.5699999999999</v>
      </c>
      <c r="F26" s="284">
        <f>I7</f>
        <v>994.75</v>
      </c>
      <c r="G26" s="383">
        <f>(F26-E26)/E26</f>
        <v>-1.4679517022098455E-2</v>
      </c>
      <c r="H26" s="713">
        <f t="shared" si="17"/>
        <v>7483.8033002962256</v>
      </c>
      <c r="I26" s="713">
        <f t="shared" si="17"/>
        <v>7207.7114665686158</v>
      </c>
      <c r="J26" s="383">
        <f>(I26-H26)/H26</f>
        <v>-3.6891914799081035E-2</v>
      </c>
      <c r="K26" s="284"/>
      <c r="L26" s="284"/>
      <c r="M26" s="383" t="e">
        <f>(L26-K26)/K26</f>
        <v>#DIV/0!</v>
      </c>
      <c r="N26" s="712">
        <f>755.542329788006*10000</f>
        <v>7555423.29788006</v>
      </c>
      <c r="O26" s="712">
        <f>716.987098136913*10000</f>
        <v>7169870.9813691303</v>
      </c>
      <c r="P26" s="383">
        <f t="shared" si="18"/>
        <v>-5.1029876329908609E-2</v>
      </c>
    </row>
    <row r="27" spans="1:43" s="483" customFormat="1" ht="14.25" customHeight="1">
      <c r="A27" s="824" t="s">
        <v>632</v>
      </c>
      <c r="B27" s="824"/>
      <c r="C27" s="824"/>
      <c r="D27" s="686">
        <v>6</v>
      </c>
      <c r="E27" s="284" t="s">
        <v>1255</v>
      </c>
      <c r="F27" s="284" t="s">
        <v>1255</v>
      </c>
      <c r="G27" s="284" t="s">
        <v>1255</v>
      </c>
      <c r="H27" s="284" t="s">
        <v>1255</v>
      </c>
      <c r="I27" s="284" t="s">
        <v>1255</v>
      </c>
      <c r="J27" s="284" t="s">
        <v>1255</v>
      </c>
      <c r="K27" s="284" t="s">
        <v>1255</v>
      </c>
      <c r="L27" s="284" t="s">
        <v>1255</v>
      </c>
      <c r="M27" s="284" t="s">
        <v>1255</v>
      </c>
      <c r="N27" s="485">
        <f>SUM(N22:N26)</f>
        <v>7555423.29788006</v>
      </c>
      <c r="O27" s="485">
        <f>SUM(O22:O26)</f>
        <v>7169870.9813691303</v>
      </c>
      <c r="P27" s="383">
        <f t="shared" si="18"/>
        <v>-5.1029876329908609E-2</v>
      </c>
    </row>
    <row r="28" spans="1:43" s="483" customFormat="1" ht="12.75"/>
    <row r="29" spans="1:43" s="483" customFormat="1" ht="12.75">
      <c r="A29" s="812" t="s">
        <v>1256</v>
      </c>
      <c r="B29" s="812"/>
      <c r="C29" s="812"/>
      <c r="D29" s="812"/>
      <c r="E29" s="475"/>
      <c r="F29" s="476"/>
      <c r="G29" s="476"/>
      <c r="H29" s="476"/>
      <c r="I29" s="476"/>
      <c r="J29" s="476"/>
      <c r="K29" s="476"/>
      <c r="L29" s="476"/>
      <c r="M29" s="476"/>
      <c r="N29" s="476"/>
      <c r="O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6"/>
      <c r="AQ29" s="476"/>
    </row>
    <row r="30" spans="1:43" s="483" customFormat="1" ht="12.75">
      <c r="A30" s="813"/>
      <c r="B30" s="814"/>
      <c r="C30" s="815" t="s">
        <v>1472</v>
      </c>
      <c r="D30" s="815"/>
      <c r="E30" s="815" t="s">
        <v>1463</v>
      </c>
      <c r="F30" s="815"/>
      <c r="G30" s="830" t="s">
        <v>1257</v>
      </c>
      <c r="H30" s="815"/>
      <c r="I30" s="815"/>
      <c r="J30" s="815"/>
      <c r="K30" s="815"/>
      <c r="L30" s="815"/>
      <c r="M30" s="477"/>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row>
    <row r="31" spans="1:43" s="483" customFormat="1" ht="12.75">
      <c r="A31" s="831" t="s">
        <v>1258</v>
      </c>
      <c r="B31" s="832"/>
      <c r="C31" s="833">
        <f>AL7/'M2-利润表'!H8</f>
        <v>0.23493727876106218</v>
      </c>
      <c r="D31" s="834"/>
      <c r="E31" s="833">
        <f>AM7/'M2-利润表'!W8</f>
        <v>0.22470569230506515</v>
      </c>
      <c r="F31" s="834"/>
      <c r="G31" s="835" t="s">
        <v>1441</v>
      </c>
      <c r="H31" s="836"/>
      <c r="I31" s="836"/>
      <c r="J31" s="836"/>
      <c r="K31" s="836"/>
      <c r="L31" s="832"/>
      <c r="M31" s="477"/>
      <c r="N31" s="476"/>
      <c r="P31" s="476"/>
      <c r="Q31" s="476"/>
      <c r="R31" s="476"/>
      <c r="S31" s="476"/>
      <c r="T31" s="476"/>
      <c r="U31" s="476"/>
      <c r="V31" s="476"/>
      <c r="W31" s="476"/>
      <c r="X31" s="476"/>
      <c r="Y31" s="476"/>
      <c r="Z31" s="476"/>
      <c r="AA31" s="476"/>
      <c r="AB31" s="476"/>
      <c r="AC31" s="476"/>
      <c r="AD31" s="476"/>
      <c r="AE31" s="476"/>
      <c r="AF31" s="476"/>
      <c r="AG31" s="476"/>
      <c r="AH31" s="476"/>
      <c r="AI31" s="476"/>
      <c r="AJ31" s="476"/>
      <c r="AK31" s="476"/>
      <c r="AL31" s="476"/>
      <c r="AM31" s="476"/>
      <c r="AN31" s="476"/>
      <c r="AO31" s="476"/>
    </row>
    <row r="32" spans="1:43" s="483" customFormat="1" ht="12.75">
      <c r="A32" s="837" t="s">
        <v>1259</v>
      </c>
      <c r="B32" s="838"/>
      <c r="C32" s="833" t="e">
        <f>AL7/'M2-利润表'!H9</f>
        <v>#REF!</v>
      </c>
      <c r="D32" s="834"/>
      <c r="E32" s="833">
        <f>AM7/'M2-利润表'!W9</f>
        <v>0.42693828006707329</v>
      </c>
      <c r="F32" s="834"/>
      <c r="G32" s="841" t="s">
        <v>1442</v>
      </c>
      <c r="H32" s="842"/>
      <c r="I32" s="842"/>
      <c r="J32" s="842"/>
      <c r="K32" s="842"/>
      <c r="L32" s="838"/>
      <c r="M32" s="477"/>
      <c r="N32" s="476"/>
      <c r="O32" s="476"/>
      <c r="P32" s="476"/>
      <c r="Q32" s="476"/>
      <c r="R32" s="476"/>
      <c r="S32" s="476"/>
      <c r="T32" s="476"/>
      <c r="U32" s="476"/>
      <c r="V32" s="476"/>
      <c r="W32" s="476"/>
      <c r="X32" s="476"/>
      <c r="Y32" s="476"/>
      <c r="Z32" s="476"/>
      <c r="AA32" s="476"/>
      <c r="AB32" s="476"/>
      <c r="AC32" s="476"/>
      <c r="AD32" s="476"/>
      <c r="AE32" s="476"/>
      <c r="AF32" s="476"/>
      <c r="AG32" s="476"/>
      <c r="AH32" s="476"/>
      <c r="AI32" s="476"/>
      <c r="AJ32" s="476"/>
      <c r="AK32" s="476"/>
      <c r="AL32" s="476"/>
      <c r="AM32" s="476"/>
      <c r="AN32" s="476"/>
      <c r="AO32" s="476"/>
    </row>
    <row r="33" spans="1:37" s="483" customFormat="1" ht="12.75">
      <c r="A33" s="837" t="s">
        <v>1260</v>
      </c>
      <c r="B33" s="838"/>
      <c r="C33" s="839">
        <f>AL7</f>
        <v>10282.522428755809</v>
      </c>
      <c r="D33" s="840"/>
      <c r="E33" s="839">
        <f>AM7</f>
        <v>10637.902035908604</v>
      </c>
      <c r="F33" s="840"/>
      <c r="G33" s="841" t="s">
        <v>1443</v>
      </c>
      <c r="H33" s="842"/>
      <c r="I33" s="842"/>
      <c r="J33" s="842"/>
      <c r="K33" s="842"/>
      <c r="L33" s="838"/>
    </row>
    <row r="34" spans="1:37" s="483" customFormat="1" ht="12.75">
      <c r="A34" s="835" t="s">
        <v>1261</v>
      </c>
      <c r="B34" s="832"/>
      <c r="C34" s="833" t="e">
        <f>K7/(K7+'M2-利润表'!H22)</f>
        <v>#REF!</v>
      </c>
      <c r="D34" s="834"/>
      <c r="E34" s="833">
        <f>L7/(L7+'M2-利润表'!W22)</f>
        <v>0.5508701707919027</v>
      </c>
      <c r="F34" s="834"/>
      <c r="G34" s="835" t="s">
        <v>1444</v>
      </c>
      <c r="H34" s="836"/>
      <c r="I34" s="836"/>
      <c r="J34" s="836"/>
      <c r="K34" s="836"/>
      <c r="L34" s="832"/>
    </row>
    <row r="35" spans="1:37" s="483" customFormat="1" ht="12.75">
      <c r="A35" s="831" t="s">
        <v>1262</v>
      </c>
      <c r="B35" s="832"/>
      <c r="C35" s="833" t="e">
        <f>'M2-利润表'!H22/'S2-人工成本表'!AL7</f>
        <v>#REF!</v>
      </c>
      <c r="D35" s="834"/>
      <c r="E35" s="833">
        <f>'M2-利润表'!W22/'S2-人工成本表'!AM7</f>
        <v>0.5319357732482366</v>
      </c>
      <c r="F35" s="834"/>
      <c r="G35" s="835" t="s">
        <v>1445</v>
      </c>
      <c r="H35" s="836"/>
      <c r="I35" s="836"/>
      <c r="J35" s="836"/>
      <c r="K35" s="836"/>
      <c r="L35" s="832"/>
    </row>
    <row r="36" spans="1:37" s="483" customFormat="1" ht="12.75">
      <c r="A36" s="831" t="s">
        <v>1263</v>
      </c>
      <c r="B36" s="832"/>
      <c r="C36" s="833">
        <f>K7/AL7</f>
        <v>0.61446926581623196</v>
      </c>
      <c r="D36" s="834"/>
      <c r="E36" s="833">
        <f>L7/AM7</f>
        <v>0.65243395384413261</v>
      </c>
      <c r="F36" s="834"/>
      <c r="G36" s="835" t="s">
        <v>1446</v>
      </c>
      <c r="H36" s="836"/>
      <c r="I36" s="836"/>
      <c r="J36" s="836"/>
      <c r="K36" s="836"/>
      <c r="L36" s="832"/>
    </row>
    <row r="37" spans="1:37" s="483" customFormat="1" ht="12.75">
      <c r="A37" s="478"/>
      <c r="B37" s="479"/>
      <c r="C37" s="480"/>
      <c r="D37" s="481"/>
      <c r="E37" s="480"/>
      <c r="F37" s="481"/>
      <c r="G37" s="479"/>
      <c r="H37" s="479"/>
      <c r="I37" s="479"/>
      <c r="J37" s="479"/>
      <c r="K37" s="479"/>
      <c r="L37" s="479"/>
    </row>
    <row r="38" spans="1:37" s="483" customFormat="1" ht="12.75">
      <c r="B38" s="843" t="s">
        <v>615</v>
      </c>
      <c r="C38" s="844"/>
      <c r="F38" s="843" t="s">
        <v>616</v>
      </c>
      <c r="G38" s="844"/>
      <c r="H38" s="844"/>
      <c r="J38" s="482" t="s">
        <v>1264</v>
      </c>
      <c r="K38" s="482"/>
      <c r="L38" s="482"/>
      <c r="M38" s="482"/>
      <c r="W38" s="843" t="s">
        <v>1264</v>
      </c>
      <c r="X38" s="844"/>
      <c r="Y38" s="844"/>
      <c r="Z38" s="844"/>
      <c r="AI38" s="843" t="s">
        <v>1266</v>
      </c>
      <c r="AJ38" s="844"/>
      <c r="AK38" s="844"/>
    </row>
    <row r="39" spans="1:37" s="484" customFormat="1" ht="12.75"/>
    <row r="40" spans="1:37" s="484" customFormat="1" ht="12.75"/>
    <row r="41" spans="1:37" s="484" customFormat="1" ht="12.75"/>
  </sheetData>
  <mergeCells count="70">
    <mergeCell ref="W38:Z38"/>
    <mergeCell ref="AI38:AK38"/>
    <mergeCell ref="A36:B36"/>
    <mergeCell ref="C36:D36"/>
    <mergeCell ref="E36:F36"/>
    <mergeCell ref="G36:L36"/>
    <mergeCell ref="B38:C38"/>
    <mergeCell ref="F38:H38"/>
    <mergeCell ref="A35:B35"/>
    <mergeCell ref="C35:D35"/>
    <mergeCell ref="E35:F35"/>
    <mergeCell ref="G35:L35"/>
    <mergeCell ref="A34:B34"/>
    <mergeCell ref="C34:D34"/>
    <mergeCell ref="E34:F34"/>
    <mergeCell ref="G34:L34"/>
    <mergeCell ref="A33:B33"/>
    <mergeCell ref="C33:D33"/>
    <mergeCell ref="E33:F33"/>
    <mergeCell ref="G33:L33"/>
    <mergeCell ref="A32:B32"/>
    <mergeCell ref="C32:D32"/>
    <mergeCell ref="E32:F32"/>
    <mergeCell ref="G32:L32"/>
    <mergeCell ref="E30:F30"/>
    <mergeCell ref="G30:L30"/>
    <mergeCell ref="A31:B31"/>
    <mergeCell ref="C31:D31"/>
    <mergeCell ref="E31:F31"/>
    <mergeCell ref="G31:L31"/>
    <mergeCell ref="AO5:AQ5"/>
    <mergeCell ref="H20:J20"/>
    <mergeCell ref="A26:C26"/>
    <mergeCell ref="K20:M20"/>
    <mergeCell ref="N20:P20"/>
    <mergeCell ref="A22:C22"/>
    <mergeCell ref="A23:C23"/>
    <mergeCell ref="A24:C24"/>
    <mergeCell ref="A25:C25"/>
    <mergeCell ref="E20:G20"/>
    <mergeCell ref="AI5:AK5"/>
    <mergeCell ref="AL5:AN5"/>
    <mergeCell ref="A7:C7"/>
    <mergeCell ref="N5:P5"/>
    <mergeCell ref="Q5:S5"/>
    <mergeCell ref="T5:V5"/>
    <mergeCell ref="A29:D29"/>
    <mergeCell ref="A30:B30"/>
    <mergeCell ref="C30:D30"/>
    <mergeCell ref="A1:AQ1"/>
    <mergeCell ref="A5:C6"/>
    <mergeCell ref="D5:D6"/>
    <mergeCell ref="E5:G5"/>
    <mergeCell ref="H5:J5"/>
    <mergeCell ref="K5:M5"/>
    <mergeCell ref="Z5:AB5"/>
    <mergeCell ref="A19:C19"/>
    <mergeCell ref="A20:C21"/>
    <mergeCell ref="D20:D21"/>
    <mergeCell ref="A14:C14"/>
    <mergeCell ref="A15:C15"/>
    <mergeCell ref="A27:C27"/>
    <mergeCell ref="AF5:AH5"/>
    <mergeCell ref="AC5:AE5"/>
    <mergeCell ref="W5:Y5"/>
    <mergeCell ref="A8:A13"/>
    <mergeCell ref="B8:C8"/>
    <mergeCell ref="B9:C9"/>
    <mergeCell ref="B10:B12"/>
    <mergeCell ref="B13:C13"/>
  </mergeCells>
  <phoneticPr fontId="10" type="noConversion"/>
  <hyperlinks>
    <hyperlink ref="AQ2" location="报表目录!A1" display="返回目录"/>
  </hyperlinks>
  <printOptions horizontalCentered="1"/>
  <pageMargins left="0.74803149606299213" right="0.74803149606299213" top="0.98425196850393704" bottom="0.98425196850393704" header="0.51181102362204722" footer="0.51181102362204722"/>
  <pageSetup paperSize="9" scale="43" orientation="landscape"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N235"/>
  <sheetViews>
    <sheetView showGridLines="0" workbookViewId="0">
      <pane xSplit="4" ySplit="6" topLeftCell="H214" activePane="bottomRight" state="frozen"/>
      <selection activeCell="F34" sqref="F34"/>
      <selection pane="topRight" activeCell="F34" sqref="F34"/>
      <selection pane="bottomLeft" activeCell="F34" sqref="F34"/>
      <selection pane="bottomRight" activeCell="K218" sqref="K218"/>
    </sheetView>
  </sheetViews>
  <sheetFormatPr defaultColWidth="8" defaultRowHeight="12.75"/>
  <cols>
    <col min="1" max="1" width="12.625" style="163" customWidth="1"/>
    <col min="2" max="2" width="24.25" style="163" customWidth="1"/>
    <col min="3" max="4" width="14" style="163" customWidth="1"/>
    <col min="5" max="5" width="11.125" style="163" customWidth="1"/>
    <col min="6" max="6" width="14.75" style="163" customWidth="1"/>
    <col min="7" max="7" width="16" style="163" customWidth="1"/>
    <col min="8" max="8" width="10.375" style="163" customWidth="1"/>
    <col min="9" max="9" width="10" style="163" customWidth="1"/>
    <col min="10" max="10" width="10.875" style="163" customWidth="1"/>
    <col min="11" max="11" width="12.625" style="163" customWidth="1"/>
    <col min="12" max="12" width="32.875" style="163" customWidth="1"/>
    <col min="13" max="16384" width="8" style="163"/>
  </cols>
  <sheetData>
    <row r="1" spans="1:14" ht="24" customHeight="1">
      <c r="A1" s="862" t="s">
        <v>633</v>
      </c>
      <c r="B1" s="862"/>
      <c r="C1" s="862"/>
      <c r="D1" s="862"/>
      <c r="E1" s="862"/>
      <c r="F1" s="862"/>
      <c r="G1" s="862"/>
      <c r="H1" s="862"/>
      <c r="I1" s="862"/>
      <c r="J1" s="862"/>
      <c r="K1" s="862"/>
      <c r="L1" s="862"/>
    </row>
    <row r="2" spans="1:14" ht="20.25">
      <c r="I2" s="164"/>
      <c r="L2" s="124" t="s">
        <v>612</v>
      </c>
    </row>
    <row r="3" spans="1:14" ht="18.75" customHeight="1">
      <c r="A3" s="165" t="s">
        <v>1231</v>
      </c>
      <c r="B3" s="166" t="str">
        <f>封面!$C$7</f>
        <v>中国金茂（集团）有限公司金茂君悦大酒店分公司</v>
      </c>
      <c r="C3" s="166"/>
      <c r="D3" s="166"/>
      <c r="I3" s="295"/>
      <c r="L3" s="167" t="s">
        <v>1232</v>
      </c>
      <c r="N3" s="296"/>
    </row>
    <row r="4" spans="1:14" ht="18.75" customHeight="1">
      <c r="A4" s="163" t="s">
        <v>1233</v>
      </c>
      <c r="I4" s="295"/>
      <c r="L4" s="168" t="s">
        <v>1234</v>
      </c>
    </row>
    <row r="5" spans="1:14" ht="15" customHeight="1">
      <c r="A5" s="863" t="s">
        <v>1235</v>
      </c>
      <c r="B5" s="864" t="s">
        <v>1228</v>
      </c>
      <c r="C5" s="864" t="s">
        <v>1229</v>
      </c>
      <c r="D5" s="864" t="s">
        <v>1230</v>
      </c>
      <c r="E5" s="865" t="s">
        <v>1236</v>
      </c>
      <c r="F5" s="866" t="s">
        <v>1237</v>
      </c>
      <c r="G5" s="867"/>
      <c r="H5" s="453" t="s">
        <v>1238</v>
      </c>
      <c r="I5" s="452" t="s">
        <v>1460</v>
      </c>
      <c r="J5" s="452" t="s">
        <v>1458</v>
      </c>
      <c r="K5" s="452" t="s">
        <v>1460</v>
      </c>
      <c r="L5" s="865" t="s">
        <v>1239</v>
      </c>
    </row>
    <row r="6" spans="1:14" s="169" customFormat="1" ht="15" customHeight="1">
      <c r="A6" s="863"/>
      <c r="B6" s="864" t="s">
        <v>1228</v>
      </c>
      <c r="C6" s="864" t="s">
        <v>1229</v>
      </c>
      <c r="D6" s="864" t="s">
        <v>1230</v>
      </c>
      <c r="E6" s="865"/>
      <c r="F6" s="453" t="s">
        <v>1240</v>
      </c>
      <c r="G6" s="453" t="s">
        <v>1241</v>
      </c>
      <c r="H6" s="453" t="s">
        <v>1242</v>
      </c>
      <c r="I6" s="452" t="s">
        <v>1226</v>
      </c>
      <c r="J6" s="452" t="s">
        <v>1243</v>
      </c>
      <c r="K6" s="452" t="s">
        <v>1227</v>
      </c>
      <c r="L6" s="865"/>
    </row>
    <row r="7" spans="1:14" ht="15" customHeight="1">
      <c r="A7" s="868" t="s">
        <v>82</v>
      </c>
      <c r="B7" s="869"/>
      <c r="C7" s="869"/>
      <c r="D7" s="870"/>
      <c r="E7" s="236"/>
      <c r="F7" s="667"/>
      <c r="G7" s="667"/>
      <c r="H7" s="236"/>
      <c r="I7" s="236"/>
      <c r="J7" s="236"/>
      <c r="K7" s="593">
        <f>+K10+K129+K225+K218</f>
        <v>24620.428162999986</v>
      </c>
      <c r="L7" s="636"/>
      <c r="M7" s="208"/>
      <c r="N7" s="205"/>
    </row>
    <row r="8" spans="1:14" s="491" customFormat="1" ht="15" customHeight="1">
      <c r="A8" s="861" t="s">
        <v>1272</v>
      </c>
      <c r="B8" s="861"/>
      <c r="C8" s="861"/>
      <c r="D8" s="861"/>
      <c r="E8" s="489"/>
      <c r="F8" s="668"/>
      <c r="G8" s="668"/>
      <c r="H8" s="489"/>
      <c r="I8" s="489"/>
      <c r="J8" s="489"/>
      <c r="K8" s="594"/>
      <c r="L8" s="595"/>
      <c r="M8" s="490"/>
    </row>
    <row r="9" spans="1:14" s="491" customFormat="1" ht="15" customHeight="1">
      <c r="A9" s="861" t="s">
        <v>84</v>
      </c>
      <c r="B9" s="861"/>
      <c r="C9" s="861"/>
      <c r="D9" s="861"/>
      <c r="E9" s="489"/>
      <c r="F9" s="668"/>
      <c r="G9" s="668"/>
      <c r="H9" s="489"/>
      <c r="I9" s="489"/>
      <c r="J9" s="489"/>
      <c r="K9" s="594"/>
      <c r="L9" s="595"/>
      <c r="M9" s="490"/>
    </row>
    <row r="10" spans="1:14" s="169" customFormat="1" ht="15" customHeight="1">
      <c r="A10" s="237"/>
      <c r="B10" s="454" t="s">
        <v>85</v>
      </c>
      <c r="C10" s="236"/>
      <c r="D10" s="236"/>
      <c r="E10" s="236"/>
      <c r="F10" s="667"/>
      <c r="G10" s="667"/>
      <c r="H10" s="236"/>
      <c r="I10" s="236"/>
      <c r="J10" s="236"/>
      <c r="K10" s="593">
        <f>+K11+K78</f>
        <v>661.83128800000009</v>
      </c>
      <c r="L10" s="637"/>
      <c r="M10" s="206"/>
    </row>
    <row r="11" spans="1:14" s="169" customFormat="1" ht="15" customHeight="1">
      <c r="A11" s="237"/>
      <c r="B11" s="170" t="s">
        <v>1761</v>
      </c>
      <c r="C11" s="235"/>
      <c r="D11" s="235"/>
      <c r="E11" s="235"/>
      <c r="F11" s="669"/>
      <c r="G11" s="669"/>
      <c r="H11" s="236" t="s">
        <v>1762</v>
      </c>
      <c r="I11" s="235"/>
      <c r="J11" s="235"/>
      <c r="K11" s="593">
        <f>SUM(K12:K77)</f>
        <v>387.13628800000009</v>
      </c>
      <c r="L11" s="638"/>
      <c r="M11" s="206"/>
    </row>
    <row r="12" spans="1:14" ht="24">
      <c r="A12" s="597" t="s">
        <v>1763</v>
      </c>
      <c r="B12" s="596" t="s">
        <v>1764</v>
      </c>
      <c r="C12" s="596" t="s">
        <v>86</v>
      </c>
      <c r="D12" s="639" t="s">
        <v>1765</v>
      </c>
      <c r="E12" s="599" t="s">
        <v>1766</v>
      </c>
      <c r="F12" s="670">
        <v>1</v>
      </c>
      <c r="G12" s="670">
        <v>1</v>
      </c>
      <c r="H12" s="599" t="s">
        <v>1767</v>
      </c>
      <c r="I12" s="670">
        <v>1</v>
      </c>
      <c r="J12" s="600">
        <v>6.3</v>
      </c>
      <c r="K12" s="593">
        <f t="shared" ref="K12:K75" si="0">J12*I12</f>
        <v>6.3</v>
      </c>
      <c r="L12" s="640" t="s">
        <v>87</v>
      </c>
      <c r="M12" s="207"/>
    </row>
    <row r="13" spans="1:14">
      <c r="A13" s="597" t="s">
        <v>1763</v>
      </c>
      <c r="B13" s="596" t="s">
        <v>1768</v>
      </c>
      <c r="C13" s="596" t="s">
        <v>88</v>
      </c>
      <c r="D13" s="639" t="s">
        <v>1769</v>
      </c>
      <c r="E13" s="599" t="s">
        <v>1770</v>
      </c>
      <c r="F13" s="670">
        <v>8</v>
      </c>
      <c r="G13" s="670">
        <v>0</v>
      </c>
      <c r="H13" s="599" t="s">
        <v>1767</v>
      </c>
      <c r="I13" s="670">
        <v>8</v>
      </c>
      <c r="J13" s="600">
        <v>1.2</v>
      </c>
      <c r="K13" s="593">
        <f t="shared" si="0"/>
        <v>9.6</v>
      </c>
      <c r="L13" s="641" t="s">
        <v>89</v>
      </c>
      <c r="M13" s="207"/>
    </row>
    <row r="14" spans="1:14" ht="23.25">
      <c r="A14" s="597" t="s">
        <v>1763</v>
      </c>
      <c r="B14" s="596" t="s">
        <v>1771</v>
      </c>
      <c r="C14" s="596" t="s">
        <v>90</v>
      </c>
      <c r="D14" s="639" t="s">
        <v>1772</v>
      </c>
      <c r="E14" s="599" t="s">
        <v>1770</v>
      </c>
      <c r="F14" s="670">
        <v>1</v>
      </c>
      <c r="G14" s="670">
        <v>1</v>
      </c>
      <c r="H14" s="599" t="s">
        <v>1767</v>
      </c>
      <c r="I14" s="670">
        <v>1</v>
      </c>
      <c r="J14" s="600">
        <v>2</v>
      </c>
      <c r="K14" s="593">
        <f t="shared" si="0"/>
        <v>2</v>
      </c>
      <c r="L14" s="641" t="s">
        <v>91</v>
      </c>
      <c r="M14" s="207"/>
    </row>
    <row r="15" spans="1:14" ht="23.25">
      <c r="A15" s="597" t="s">
        <v>1763</v>
      </c>
      <c r="B15" s="596" t="s">
        <v>1773</v>
      </c>
      <c r="C15" s="596" t="s">
        <v>92</v>
      </c>
      <c r="D15" s="639" t="s">
        <v>1774</v>
      </c>
      <c r="E15" s="599" t="s">
        <v>1770</v>
      </c>
      <c r="F15" s="670">
        <v>1</v>
      </c>
      <c r="G15" s="670">
        <v>1</v>
      </c>
      <c r="H15" s="599" t="s">
        <v>1767</v>
      </c>
      <c r="I15" s="670">
        <v>1</v>
      </c>
      <c r="J15" s="600">
        <v>3</v>
      </c>
      <c r="K15" s="593">
        <f>J15*I15</f>
        <v>3</v>
      </c>
      <c r="L15" s="641" t="s">
        <v>93</v>
      </c>
      <c r="M15" s="207"/>
    </row>
    <row r="16" spans="1:14">
      <c r="A16" s="597" t="s">
        <v>1763</v>
      </c>
      <c r="B16" s="596" t="s">
        <v>1775</v>
      </c>
      <c r="C16" s="596" t="s">
        <v>94</v>
      </c>
      <c r="D16" s="639" t="s">
        <v>1776</v>
      </c>
      <c r="E16" s="599" t="s">
        <v>1777</v>
      </c>
      <c r="F16" s="671" t="s">
        <v>95</v>
      </c>
      <c r="G16" s="671" t="s">
        <v>95</v>
      </c>
      <c r="H16" s="599" t="s">
        <v>1767</v>
      </c>
      <c r="I16" s="670">
        <v>1</v>
      </c>
      <c r="J16" s="600">
        <v>1.5</v>
      </c>
      <c r="K16" s="593">
        <f t="shared" si="0"/>
        <v>1.5</v>
      </c>
      <c r="L16" s="641" t="s">
        <v>96</v>
      </c>
      <c r="M16" s="207"/>
    </row>
    <row r="17" spans="1:13" ht="23.25">
      <c r="A17" s="597" t="s">
        <v>1763</v>
      </c>
      <c r="B17" s="609" t="s">
        <v>97</v>
      </c>
      <c r="C17" s="609" t="s">
        <v>98</v>
      </c>
      <c r="D17" s="610" t="s">
        <v>99</v>
      </c>
      <c r="E17" s="599" t="s">
        <v>100</v>
      </c>
      <c r="F17" s="670">
        <v>20</v>
      </c>
      <c r="G17" s="670">
        <v>20</v>
      </c>
      <c r="H17" s="599" t="s">
        <v>1767</v>
      </c>
      <c r="I17" s="670">
        <v>20</v>
      </c>
      <c r="J17" s="600">
        <v>0.08</v>
      </c>
      <c r="K17" s="593">
        <f t="shared" si="0"/>
        <v>1.6</v>
      </c>
      <c r="L17" s="641" t="s">
        <v>101</v>
      </c>
      <c r="M17" s="207"/>
    </row>
    <row r="18" spans="1:13">
      <c r="A18" s="597" t="s">
        <v>1763</v>
      </c>
      <c r="B18" s="609" t="s">
        <v>102</v>
      </c>
      <c r="C18" s="609" t="s">
        <v>103</v>
      </c>
      <c r="D18" s="610" t="s">
        <v>104</v>
      </c>
      <c r="E18" s="599" t="s">
        <v>105</v>
      </c>
      <c r="F18" s="671" t="s">
        <v>106</v>
      </c>
      <c r="G18" s="670"/>
      <c r="H18" s="599" t="s">
        <v>1767</v>
      </c>
      <c r="I18" s="670">
        <v>1</v>
      </c>
      <c r="J18" s="600">
        <v>0.8</v>
      </c>
      <c r="K18" s="593">
        <f t="shared" si="0"/>
        <v>0.8</v>
      </c>
      <c r="L18" s="641" t="s">
        <v>107</v>
      </c>
      <c r="M18" s="207"/>
    </row>
    <row r="19" spans="1:13" ht="23.25">
      <c r="A19" s="597" t="s">
        <v>1778</v>
      </c>
      <c r="B19" s="596" t="s">
        <v>1779</v>
      </c>
      <c r="C19" s="596" t="s">
        <v>108</v>
      </c>
      <c r="D19" s="601" t="s">
        <v>1780</v>
      </c>
      <c r="E19" s="599" t="s">
        <v>105</v>
      </c>
      <c r="F19" s="670">
        <v>3</v>
      </c>
      <c r="G19" s="670">
        <v>2</v>
      </c>
      <c r="H19" s="599" t="s">
        <v>1767</v>
      </c>
      <c r="I19" s="670">
        <v>2</v>
      </c>
      <c r="J19" s="600">
        <v>0.24</v>
      </c>
      <c r="K19" s="593">
        <f t="shared" si="0"/>
        <v>0.48</v>
      </c>
      <c r="L19" s="641" t="s">
        <v>109</v>
      </c>
      <c r="M19" s="207"/>
    </row>
    <row r="20" spans="1:13" ht="24">
      <c r="A20" s="597" t="s">
        <v>1778</v>
      </c>
      <c r="B20" s="596" t="s">
        <v>1782</v>
      </c>
      <c r="C20" s="596" t="s">
        <v>110</v>
      </c>
      <c r="D20" s="598" t="s">
        <v>111</v>
      </c>
      <c r="E20" s="599" t="s">
        <v>1781</v>
      </c>
      <c r="F20" s="670">
        <v>1</v>
      </c>
      <c r="G20" s="670">
        <v>1</v>
      </c>
      <c r="H20" s="599" t="s">
        <v>1815</v>
      </c>
      <c r="I20" s="670">
        <v>1</v>
      </c>
      <c r="J20" s="600">
        <v>85</v>
      </c>
      <c r="K20" s="593">
        <v>85</v>
      </c>
      <c r="L20" s="641" t="s">
        <v>112</v>
      </c>
      <c r="M20" s="207"/>
    </row>
    <row r="21" spans="1:13">
      <c r="A21" s="597" t="s">
        <v>1778</v>
      </c>
      <c r="B21" s="596" t="s">
        <v>1784</v>
      </c>
      <c r="C21" s="596" t="s">
        <v>113</v>
      </c>
      <c r="D21" s="601" t="s">
        <v>114</v>
      </c>
      <c r="E21" s="599" t="s">
        <v>1781</v>
      </c>
      <c r="F21" s="671" t="s">
        <v>115</v>
      </c>
      <c r="G21" s="670"/>
      <c r="H21" s="599" t="s">
        <v>1815</v>
      </c>
      <c r="I21" s="670">
        <v>2</v>
      </c>
      <c r="J21" s="600">
        <v>0.2</v>
      </c>
      <c r="K21" s="593">
        <v>0.4</v>
      </c>
      <c r="L21" s="641" t="s">
        <v>116</v>
      </c>
      <c r="M21" s="207"/>
    </row>
    <row r="22" spans="1:13" ht="23.25">
      <c r="A22" s="597" t="s">
        <v>1778</v>
      </c>
      <c r="B22" s="596" t="s">
        <v>1785</v>
      </c>
      <c r="C22" s="596" t="s">
        <v>117</v>
      </c>
      <c r="D22" s="602" t="s">
        <v>118</v>
      </c>
      <c r="E22" s="599" t="s">
        <v>1783</v>
      </c>
      <c r="F22" s="671" t="s">
        <v>115</v>
      </c>
      <c r="G22" s="670"/>
      <c r="H22" s="599" t="s">
        <v>1815</v>
      </c>
      <c r="I22" s="670">
        <v>1</v>
      </c>
      <c r="J22" s="600">
        <v>38</v>
      </c>
      <c r="K22" s="593">
        <f t="shared" si="0"/>
        <v>38</v>
      </c>
      <c r="L22" s="640" t="s">
        <v>119</v>
      </c>
      <c r="M22" s="207"/>
    </row>
    <row r="23" spans="1:13" ht="23.25">
      <c r="A23" s="603" t="s">
        <v>80</v>
      </c>
      <c r="B23" s="596" t="s">
        <v>1786</v>
      </c>
      <c r="C23" s="596" t="s">
        <v>120</v>
      </c>
      <c r="D23" s="604" t="s">
        <v>121</v>
      </c>
      <c r="E23" s="599" t="s">
        <v>1787</v>
      </c>
      <c r="F23" s="670">
        <v>1</v>
      </c>
      <c r="G23" s="670">
        <v>1</v>
      </c>
      <c r="H23" s="599" t="s">
        <v>1815</v>
      </c>
      <c r="I23" s="670">
        <v>1</v>
      </c>
      <c r="J23" s="600">
        <v>3</v>
      </c>
      <c r="K23" s="593">
        <f t="shared" si="0"/>
        <v>3</v>
      </c>
      <c r="L23" s="641" t="s">
        <v>122</v>
      </c>
      <c r="M23" s="207"/>
    </row>
    <row r="24" spans="1:13" ht="23.25">
      <c r="A24" s="606" t="s">
        <v>123</v>
      </c>
      <c r="B24" s="596" t="s">
        <v>1788</v>
      </c>
      <c r="C24" s="596" t="s">
        <v>124</v>
      </c>
      <c r="D24" s="605" t="s">
        <v>125</v>
      </c>
      <c r="E24" s="599" t="s">
        <v>1787</v>
      </c>
      <c r="F24" s="670">
        <v>1</v>
      </c>
      <c r="G24" s="670">
        <v>1</v>
      </c>
      <c r="H24" s="599" t="s">
        <v>1815</v>
      </c>
      <c r="I24" s="670">
        <v>1</v>
      </c>
      <c r="J24" s="600">
        <v>3</v>
      </c>
      <c r="K24" s="593">
        <f t="shared" si="0"/>
        <v>3</v>
      </c>
      <c r="L24" s="641" t="s">
        <v>126</v>
      </c>
      <c r="M24" s="207"/>
    </row>
    <row r="25" spans="1:13" ht="23.25">
      <c r="A25" s="606" t="s">
        <v>127</v>
      </c>
      <c r="B25" s="596" t="s">
        <v>128</v>
      </c>
      <c r="C25" s="596" t="s">
        <v>129</v>
      </c>
      <c r="D25" s="605" t="s">
        <v>130</v>
      </c>
      <c r="E25" s="599" t="s">
        <v>131</v>
      </c>
      <c r="F25" s="670">
        <v>1</v>
      </c>
      <c r="G25" s="670">
        <v>1</v>
      </c>
      <c r="H25" s="599" t="s">
        <v>1815</v>
      </c>
      <c r="I25" s="670">
        <v>1</v>
      </c>
      <c r="J25" s="600">
        <v>2.5</v>
      </c>
      <c r="K25" s="593">
        <f t="shared" si="0"/>
        <v>2.5</v>
      </c>
      <c r="L25" s="641" t="s">
        <v>132</v>
      </c>
      <c r="M25" s="207"/>
    </row>
    <row r="26" spans="1:13" ht="23.25">
      <c r="A26" s="606" t="s">
        <v>1789</v>
      </c>
      <c r="B26" s="596" t="s">
        <v>1790</v>
      </c>
      <c r="C26" s="596" t="s">
        <v>133</v>
      </c>
      <c r="D26" s="601" t="s">
        <v>134</v>
      </c>
      <c r="E26" s="599" t="s">
        <v>1781</v>
      </c>
      <c r="F26" s="670">
        <v>2</v>
      </c>
      <c r="G26" s="670">
        <v>2</v>
      </c>
      <c r="H26" s="599" t="s">
        <v>1815</v>
      </c>
      <c r="I26" s="670">
        <v>2</v>
      </c>
      <c r="J26" s="600">
        <v>2</v>
      </c>
      <c r="K26" s="593">
        <f>J26*I26</f>
        <v>4</v>
      </c>
      <c r="L26" s="641" t="s">
        <v>135</v>
      </c>
      <c r="M26" s="207"/>
    </row>
    <row r="27" spans="1:13" ht="24">
      <c r="A27" s="606" t="s">
        <v>1789</v>
      </c>
      <c r="B27" s="596" t="s">
        <v>1791</v>
      </c>
      <c r="C27" s="596" t="s">
        <v>136</v>
      </c>
      <c r="D27" s="598" t="s">
        <v>137</v>
      </c>
      <c r="E27" s="599" t="s">
        <v>1783</v>
      </c>
      <c r="F27" s="670">
        <v>12</v>
      </c>
      <c r="G27" s="670">
        <v>4</v>
      </c>
      <c r="H27" s="599" t="s">
        <v>1815</v>
      </c>
      <c r="I27" s="670">
        <v>4</v>
      </c>
      <c r="J27" s="600">
        <v>0.5</v>
      </c>
      <c r="K27" s="593">
        <f t="shared" si="0"/>
        <v>2</v>
      </c>
      <c r="L27" s="641" t="s">
        <v>138</v>
      </c>
      <c r="M27" s="207"/>
    </row>
    <row r="28" spans="1:13" ht="23.25">
      <c r="A28" s="606" t="s">
        <v>1789</v>
      </c>
      <c r="B28" s="596" t="s">
        <v>1792</v>
      </c>
      <c r="C28" s="596" t="s">
        <v>139</v>
      </c>
      <c r="D28" s="601" t="s">
        <v>140</v>
      </c>
      <c r="E28" s="599" t="s">
        <v>1783</v>
      </c>
      <c r="F28" s="670">
        <v>3</v>
      </c>
      <c r="G28" s="670">
        <v>1</v>
      </c>
      <c r="H28" s="599" t="s">
        <v>1815</v>
      </c>
      <c r="I28" s="670">
        <v>1</v>
      </c>
      <c r="J28" s="600">
        <v>2.64</v>
      </c>
      <c r="K28" s="593">
        <f t="shared" si="0"/>
        <v>2.64</v>
      </c>
      <c r="L28" s="641" t="s">
        <v>141</v>
      </c>
      <c r="M28" s="207"/>
    </row>
    <row r="29" spans="1:13" ht="24">
      <c r="A29" s="606" t="s">
        <v>1789</v>
      </c>
      <c r="B29" s="596" t="s">
        <v>1793</v>
      </c>
      <c r="C29" s="596" t="s">
        <v>142</v>
      </c>
      <c r="D29" s="598" t="s">
        <v>143</v>
      </c>
      <c r="E29" s="599" t="s">
        <v>1783</v>
      </c>
      <c r="F29" s="670">
        <v>3</v>
      </c>
      <c r="G29" s="670">
        <v>1</v>
      </c>
      <c r="H29" s="599" t="s">
        <v>614</v>
      </c>
      <c r="I29" s="670">
        <v>1</v>
      </c>
      <c r="J29" s="600">
        <v>5.5</v>
      </c>
      <c r="K29" s="593">
        <f t="shared" si="0"/>
        <v>5.5</v>
      </c>
      <c r="L29" s="641" t="s">
        <v>144</v>
      </c>
      <c r="M29" s="207"/>
    </row>
    <row r="30" spans="1:13" ht="23.25">
      <c r="A30" s="606" t="s">
        <v>1789</v>
      </c>
      <c r="B30" s="596" t="s">
        <v>1794</v>
      </c>
      <c r="C30" s="596" t="s">
        <v>145</v>
      </c>
      <c r="D30" s="601" t="s">
        <v>146</v>
      </c>
      <c r="E30" s="599" t="s">
        <v>1783</v>
      </c>
      <c r="F30" s="670">
        <v>4</v>
      </c>
      <c r="G30" s="670">
        <v>2</v>
      </c>
      <c r="H30" s="599" t="s">
        <v>614</v>
      </c>
      <c r="I30" s="670">
        <v>2</v>
      </c>
      <c r="J30" s="600">
        <v>5.4</v>
      </c>
      <c r="K30" s="593">
        <f t="shared" si="0"/>
        <v>10.8</v>
      </c>
      <c r="L30" s="641" t="s">
        <v>147</v>
      </c>
      <c r="M30" s="207"/>
    </row>
    <row r="31" spans="1:13">
      <c r="A31" s="606" t="s">
        <v>1789</v>
      </c>
      <c r="B31" s="596" t="s">
        <v>1795</v>
      </c>
      <c r="C31" s="596" t="s">
        <v>148</v>
      </c>
      <c r="D31" s="601" t="s">
        <v>1801</v>
      </c>
      <c r="E31" s="599" t="s">
        <v>1783</v>
      </c>
      <c r="F31" s="670">
        <v>555</v>
      </c>
      <c r="G31" s="670">
        <v>10</v>
      </c>
      <c r="H31" s="599" t="s">
        <v>614</v>
      </c>
      <c r="I31" s="670">
        <v>5</v>
      </c>
      <c r="J31" s="600">
        <v>0.22</v>
      </c>
      <c r="K31" s="593">
        <f t="shared" si="0"/>
        <v>1.1000000000000001</v>
      </c>
      <c r="L31" s="641" t="s">
        <v>149</v>
      </c>
      <c r="M31" s="207"/>
    </row>
    <row r="32" spans="1:13">
      <c r="A32" s="597" t="s">
        <v>1789</v>
      </c>
      <c r="B32" s="596" t="s">
        <v>1796</v>
      </c>
      <c r="C32" s="596" t="s">
        <v>150</v>
      </c>
      <c r="D32" s="601" t="s">
        <v>151</v>
      </c>
      <c r="E32" s="599" t="s">
        <v>1783</v>
      </c>
      <c r="F32" s="670">
        <v>341</v>
      </c>
      <c r="G32" s="670">
        <v>0</v>
      </c>
      <c r="H32" s="599" t="s">
        <v>614</v>
      </c>
      <c r="I32" s="670">
        <v>5</v>
      </c>
      <c r="J32" s="600">
        <v>0.45</v>
      </c>
      <c r="K32" s="593">
        <f t="shared" si="0"/>
        <v>2.25</v>
      </c>
      <c r="L32" s="641" t="s">
        <v>152</v>
      </c>
      <c r="M32" s="207"/>
    </row>
    <row r="33" spans="1:13">
      <c r="A33" s="597" t="s">
        <v>1789</v>
      </c>
      <c r="B33" s="596" t="s">
        <v>1797</v>
      </c>
      <c r="C33" s="596" t="s">
        <v>153</v>
      </c>
      <c r="D33" s="601" t="s">
        <v>154</v>
      </c>
      <c r="E33" s="599" t="s">
        <v>1783</v>
      </c>
      <c r="F33" s="670">
        <v>10</v>
      </c>
      <c r="G33" s="670">
        <v>10</v>
      </c>
      <c r="H33" s="599" t="s">
        <v>614</v>
      </c>
      <c r="I33" s="670">
        <v>10</v>
      </c>
      <c r="J33" s="600">
        <v>0.15</v>
      </c>
      <c r="K33" s="593">
        <f t="shared" si="0"/>
        <v>1.5</v>
      </c>
      <c r="L33" s="641" t="s">
        <v>155</v>
      </c>
      <c r="M33" s="207"/>
    </row>
    <row r="34" spans="1:13">
      <c r="A34" s="597" t="s">
        <v>1789</v>
      </c>
      <c r="B34" s="596" t="s">
        <v>1798</v>
      </c>
      <c r="C34" s="596" t="s">
        <v>156</v>
      </c>
      <c r="D34" s="601" t="s">
        <v>157</v>
      </c>
      <c r="E34" s="599" t="s">
        <v>1783</v>
      </c>
      <c r="F34" s="670">
        <v>10</v>
      </c>
      <c r="G34" s="670">
        <v>6</v>
      </c>
      <c r="H34" s="599" t="s">
        <v>614</v>
      </c>
      <c r="I34" s="670">
        <v>6</v>
      </c>
      <c r="J34" s="600">
        <v>0.15</v>
      </c>
      <c r="K34" s="593">
        <f t="shared" si="0"/>
        <v>0.89999999999999991</v>
      </c>
      <c r="L34" s="641" t="s">
        <v>158</v>
      </c>
      <c r="M34" s="207"/>
    </row>
    <row r="35" spans="1:13">
      <c r="A35" s="597" t="s">
        <v>1789</v>
      </c>
      <c r="B35" s="596" t="s">
        <v>1799</v>
      </c>
      <c r="C35" s="596" t="s">
        <v>159</v>
      </c>
      <c r="D35" s="601" t="s">
        <v>160</v>
      </c>
      <c r="E35" s="599" t="s">
        <v>1783</v>
      </c>
      <c r="F35" s="670">
        <v>55</v>
      </c>
      <c r="G35" s="670">
        <v>6</v>
      </c>
      <c r="H35" s="599" t="s">
        <v>614</v>
      </c>
      <c r="I35" s="670">
        <v>6</v>
      </c>
      <c r="J35" s="600">
        <v>1.2</v>
      </c>
      <c r="K35" s="593">
        <f t="shared" si="0"/>
        <v>7.1999999999999993</v>
      </c>
      <c r="L35" s="641" t="s">
        <v>161</v>
      </c>
      <c r="M35" s="207"/>
    </row>
    <row r="36" spans="1:13" ht="23.25">
      <c r="A36" s="597" t="s">
        <v>1789</v>
      </c>
      <c r="B36" s="596" t="s">
        <v>1800</v>
      </c>
      <c r="C36" s="596" t="s">
        <v>162</v>
      </c>
      <c r="D36" s="601" t="s">
        <v>163</v>
      </c>
      <c r="E36" s="599" t="s">
        <v>164</v>
      </c>
      <c r="F36" s="670">
        <v>10</v>
      </c>
      <c r="G36" s="670">
        <v>0</v>
      </c>
      <c r="H36" s="599" t="s">
        <v>614</v>
      </c>
      <c r="I36" s="670">
        <v>20</v>
      </c>
      <c r="J36" s="600">
        <v>0.4</v>
      </c>
      <c r="K36" s="593">
        <f t="shared" si="0"/>
        <v>8</v>
      </c>
      <c r="L36" s="641" t="s">
        <v>165</v>
      </c>
      <c r="M36" s="207"/>
    </row>
    <row r="37" spans="1:13" ht="23.25">
      <c r="A37" s="597" t="s">
        <v>1789</v>
      </c>
      <c r="B37" s="596" t="s">
        <v>1802</v>
      </c>
      <c r="C37" s="596" t="s">
        <v>166</v>
      </c>
      <c r="D37" s="601" t="s">
        <v>167</v>
      </c>
      <c r="E37" s="599" t="s">
        <v>1783</v>
      </c>
      <c r="F37" s="670">
        <v>12</v>
      </c>
      <c r="G37" s="670">
        <v>0</v>
      </c>
      <c r="H37" s="599" t="s">
        <v>614</v>
      </c>
      <c r="I37" s="670">
        <v>30</v>
      </c>
      <c r="J37" s="600">
        <v>0.38500000000000001</v>
      </c>
      <c r="K37" s="593">
        <f t="shared" si="0"/>
        <v>11.55</v>
      </c>
      <c r="L37" s="641" t="s">
        <v>168</v>
      </c>
      <c r="M37" s="207"/>
    </row>
    <row r="38" spans="1:13" ht="23.25">
      <c r="A38" s="606" t="s">
        <v>1789</v>
      </c>
      <c r="B38" s="596" t="s">
        <v>1803</v>
      </c>
      <c r="C38" s="596" t="s">
        <v>169</v>
      </c>
      <c r="D38" s="601" t="s">
        <v>170</v>
      </c>
      <c r="E38" s="599" t="s">
        <v>1804</v>
      </c>
      <c r="F38" s="671" t="s">
        <v>171</v>
      </c>
      <c r="G38" s="670"/>
      <c r="H38" s="599" t="s">
        <v>614</v>
      </c>
      <c r="I38" s="670">
        <v>2</v>
      </c>
      <c r="J38" s="600">
        <v>0.2</v>
      </c>
      <c r="K38" s="593">
        <f t="shared" si="0"/>
        <v>0.4</v>
      </c>
      <c r="L38" s="640" t="s">
        <v>172</v>
      </c>
      <c r="M38" s="207"/>
    </row>
    <row r="39" spans="1:13" ht="34.5">
      <c r="A39" s="597" t="s">
        <v>1806</v>
      </c>
      <c r="B39" s="596" t="s">
        <v>1805</v>
      </c>
      <c r="C39" s="596" t="s">
        <v>173</v>
      </c>
      <c r="D39" s="601" t="s">
        <v>174</v>
      </c>
      <c r="E39" s="599" t="s">
        <v>1804</v>
      </c>
      <c r="F39" s="670">
        <v>164</v>
      </c>
      <c r="G39" s="670">
        <v>30</v>
      </c>
      <c r="H39" s="599" t="s">
        <v>614</v>
      </c>
      <c r="I39" s="670">
        <v>30</v>
      </c>
      <c r="J39" s="600">
        <v>0.15</v>
      </c>
      <c r="K39" s="593">
        <f t="shared" si="0"/>
        <v>4.5</v>
      </c>
      <c r="L39" s="641" t="s">
        <v>175</v>
      </c>
      <c r="M39" s="207"/>
    </row>
    <row r="40" spans="1:13" ht="24">
      <c r="A40" s="597" t="s">
        <v>1808</v>
      </c>
      <c r="B40" s="596" t="s">
        <v>1807</v>
      </c>
      <c r="C40" s="596" t="s">
        <v>176</v>
      </c>
      <c r="D40" s="601" t="s">
        <v>177</v>
      </c>
      <c r="E40" s="599" t="s">
        <v>1804</v>
      </c>
      <c r="F40" s="670">
        <v>8</v>
      </c>
      <c r="G40" s="670">
        <v>5</v>
      </c>
      <c r="H40" s="599" t="s">
        <v>614</v>
      </c>
      <c r="I40" s="670">
        <v>5</v>
      </c>
      <c r="J40" s="600">
        <v>0.5</v>
      </c>
      <c r="K40" s="593">
        <f t="shared" si="0"/>
        <v>2.5</v>
      </c>
      <c r="L40" s="640" t="s">
        <v>178</v>
      </c>
      <c r="M40" s="207"/>
    </row>
    <row r="41" spans="1:13" ht="24">
      <c r="A41" s="597" t="s">
        <v>179</v>
      </c>
      <c r="B41" s="596" t="s">
        <v>1809</v>
      </c>
      <c r="C41" s="596" t="s">
        <v>180</v>
      </c>
      <c r="D41" s="601" t="s">
        <v>181</v>
      </c>
      <c r="E41" s="599" t="s">
        <v>1804</v>
      </c>
      <c r="F41" s="670">
        <v>30</v>
      </c>
      <c r="G41" s="670">
        <v>9</v>
      </c>
      <c r="H41" s="599" t="s">
        <v>1815</v>
      </c>
      <c r="I41" s="670">
        <v>4</v>
      </c>
      <c r="J41" s="600">
        <v>0.49852200000000002</v>
      </c>
      <c r="K41" s="593">
        <f t="shared" si="0"/>
        <v>1.9940880000000001</v>
      </c>
      <c r="L41" s="640" t="s">
        <v>182</v>
      </c>
      <c r="M41" s="207"/>
    </row>
    <row r="42" spans="1:13" ht="23.25">
      <c r="A42" s="597" t="s">
        <v>183</v>
      </c>
      <c r="B42" s="596" t="s">
        <v>1810</v>
      </c>
      <c r="C42" s="596" t="s">
        <v>184</v>
      </c>
      <c r="D42" s="601" t="s">
        <v>185</v>
      </c>
      <c r="E42" s="599" t="s">
        <v>1804</v>
      </c>
      <c r="F42" s="670">
        <v>4</v>
      </c>
      <c r="G42" s="670">
        <v>0</v>
      </c>
      <c r="H42" s="599" t="s">
        <v>1815</v>
      </c>
      <c r="I42" s="670">
        <v>3</v>
      </c>
      <c r="J42" s="600">
        <v>0.4874</v>
      </c>
      <c r="K42" s="593">
        <f t="shared" si="0"/>
        <v>1.4621999999999999</v>
      </c>
      <c r="L42" s="641" t="s">
        <v>186</v>
      </c>
      <c r="M42" s="207"/>
    </row>
    <row r="43" spans="1:13" ht="23.25">
      <c r="A43" s="597" t="s">
        <v>187</v>
      </c>
      <c r="B43" s="596" t="s">
        <v>1811</v>
      </c>
      <c r="C43" s="596" t="s">
        <v>188</v>
      </c>
      <c r="D43" s="601" t="s">
        <v>189</v>
      </c>
      <c r="E43" s="599" t="s">
        <v>1804</v>
      </c>
      <c r="F43" s="670">
        <v>3</v>
      </c>
      <c r="G43" s="670">
        <v>0</v>
      </c>
      <c r="H43" s="599" t="s">
        <v>1815</v>
      </c>
      <c r="I43" s="670">
        <v>4</v>
      </c>
      <c r="J43" s="600">
        <v>0.7</v>
      </c>
      <c r="K43" s="593">
        <f t="shared" si="0"/>
        <v>2.8</v>
      </c>
      <c r="L43" s="641" t="s">
        <v>190</v>
      </c>
      <c r="M43" s="207"/>
    </row>
    <row r="44" spans="1:13">
      <c r="A44" s="597" t="s">
        <v>1813</v>
      </c>
      <c r="B44" s="596" t="s">
        <v>1812</v>
      </c>
      <c r="C44" s="596" t="s">
        <v>191</v>
      </c>
      <c r="D44" s="601" t="s">
        <v>192</v>
      </c>
      <c r="E44" s="599" t="s">
        <v>1804</v>
      </c>
      <c r="F44" s="670">
        <v>1</v>
      </c>
      <c r="G44" s="670">
        <v>0</v>
      </c>
      <c r="H44" s="599" t="s">
        <v>1815</v>
      </c>
      <c r="I44" s="670">
        <v>1</v>
      </c>
      <c r="J44" s="600">
        <v>4</v>
      </c>
      <c r="K44" s="593">
        <f t="shared" si="0"/>
        <v>4</v>
      </c>
      <c r="L44" s="641" t="s">
        <v>193</v>
      </c>
      <c r="M44" s="207"/>
    </row>
    <row r="45" spans="1:13" ht="23.25">
      <c r="A45" s="597" t="s">
        <v>1816</v>
      </c>
      <c r="B45" s="596" t="s">
        <v>1814</v>
      </c>
      <c r="C45" s="596" t="s">
        <v>194</v>
      </c>
      <c r="D45" s="601" t="s">
        <v>195</v>
      </c>
      <c r="E45" s="599" t="s">
        <v>1804</v>
      </c>
      <c r="F45" s="671" t="s">
        <v>115</v>
      </c>
      <c r="G45" s="670"/>
      <c r="H45" s="599" t="s">
        <v>1815</v>
      </c>
      <c r="I45" s="670">
        <v>1</v>
      </c>
      <c r="J45" s="600">
        <v>0.35</v>
      </c>
      <c r="K45" s="593">
        <f t="shared" si="0"/>
        <v>0.35</v>
      </c>
      <c r="L45" s="641" t="s">
        <v>196</v>
      </c>
      <c r="M45" s="207"/>
    </row>
    <row r="46" spans="1:13" ht="23.25">
      <c r="A46" s="597" t="s">
        <v>1816</v>
      </c>
      <c r="B46" s="596" t="s">
        <v>1817</v>
      </c>
      <c r="C46" s="596" t="s">
        <v>197</v>
      </c>
      <c r="D46" s="601" t="s">
        <v>198</v>
      </c>
      <c r="E46" s="599" t="s">
        <v>1804</v>
      </c>
      <c r="F46" s="670">
        <v>1</v>
      </c>
      <c r="G46" s="670">
        <v>1</v>
      </c>
      <c r="H46" s="599" t="s">
        <v>1815</v>
      </c>
      <c r="I46" s="670">
        <v>1</v>
      </c>
      <c r="J46" s="600">
        <v>4.2</v>
      </c>
      <c r="K46" s="593">
        <f t="shared" si="0"/>
        <v>4.2</v>
      </c>
      <c r="L46" s="641" t="s">
        <v>199</v>
      </c>
      <c r="M46" s="207"/>
    </row>
    <row r="47" spans="1:13" ht="23.25">
      <c r="A47" s="597" t="s">
        <v>1819</v>
      </c>
      <c r="B47" s="596" t="s">
        <v>1818</v>
      </c>
      <c r="C47" s="596" t="s">
        <v>200</v>
      </c>
      <c r="D47" s="601" t="s">
        <v>1821</v>
      </c>
      <c r="E47" s="599" t="s">
        <v>1804</v>
      </c>
      <c r="F47" s="670">
        <v>1</v>
      </c>
      <c r="G47" s="670">
        <v>1</v>
      </c>
      <c r="H47" s="599" t="s">
        <v>1815</v>
      </c>
      <c r="I47" s="670">
        <v>1</v>
      </c>
      <c r="J47" s="600">
        <v>4</v>
      </c>
      <c r="K47" s="593">
        <f t="shared" si="0"/>
        <v>4</v>
      </c>
      <c r="L47" s="641" t="s">
        <v>201</v>
      </c>
      <c r="M47" s="207"/>
    </row>
    <row r="48" spans="1:13" ht="34.5">
      <c r="A48" s="597" t="s">
        <v>202</v>
      </c>
      <c r="B48" s="596" t="s">
        <v>1820</v>
      </c>
      <c r="C48" s="596" t="s">
        <v>203</v>
      </c>
      <c r="D48" s="601" t="s">
        <v>204</v>
      </c>
      <c r="E48" s="599" t="s">
        <v>1804</v>
      </c>
      <c r="F48" s="670">
        <v>1</v>
      </c>
      <c r="G48" s="670">
        <v>1</v>
      </c>
      <c r="H48" s="599" t="s">
        <v>1815</v>
      </c>
      <c r="I48" s="670">
        <v>1</v>
      </c>
      <c r="J48" s="600">
        <v>1</v>
      </c>
      <c r="K48" s="593">
        <f t="shared" si="0"/>
        <v>1</v>
      </c>
      <c r="L48" s="641" t="s">
        <v>205</v>
      </c>
      <c r="M48" s="207"/>
    </row>
    <row r="49" spans="1:13" ht="24">
      <c r="A49" s="597" t="s">
        <v>1825</v>
      </c>
      <c r="B49" s="596" t="s">
        <v>1822</v>
      </c>
      <c r="C49" s="596" t="s">
        <v>206</v>
      </c>
      <c r="D49" s="601" t="s">
        <v>207</v>
      </c>
      <c r="E49" s="599" t="s">
        <v>1827</v>
      </c>
      <c r="F49" s="670">
        <v>6</v>
      </c>
      <c r="G49" s="670">
        <v>0</v>
      </c>
      <c r="H49" s="599" t="s">
        <v>1815</v>
      </c>
      <c r="I49" s="670">
        <v>2</v>
      </c>
      <c r="J49" s="600">
        <v>1.85</v>
      </c>
      <c r="K49" s="593">
        <f t="shared" si="0"/>
        <v>3.7</v>
      </c>
      <c r="L49" s="640" t="s">
        <v>208</v>
      </c>
      <c r="M49" s="207"/>
    </row>
    <row r="50" spans="1:13" ht="24">
      <c r="A50" s="597" t="s">
        <v>1825</v>
      </c>
      <c r="B50" s="596" t="s">
        <v>1823</v>
      </c>
      <c r="C50" s="596" t="s">
        <v>209</v>
      </c>
      <c r="D50" s="601" t="s">
        <v>210</v>
      </c>
      <c r="E50" s="599" t="s">
        <v>1827</v>
      </c>
      <c r="F50" s="670">
        <v>2</v>
      </c>
      <c r="G50" s="670">
        <v>0</v>
      </c>
      <c r="H50" s="599" t="s">
        <v>1815</v>
      </c>
      <c r="I50" s="670">
        <v>1</v>
      </c>
      <c r="J50" s="600">
        <v>0.8</v>
      </c>
      <c r="K50" s="593">
        <f t="shared" si="0"/>
        <v>0.8</v>
      </c>
      <c r="L50" s="640" t="s">
        <v>211</v>
      </c>
      <c r="M50" s="207"/>
    </row>
    <row r="51" spans="1:13">
      <c r="A51" s="597" t="s">
        <v>1825</v>
      </c>
      <c r="B51" s="596" t="s">
        <v>1824</v>
      </c>
      <c r="C51" s="596" t="s">
        <v>212</v>
      </c>
      <c r="D51" s="605" t="s">
        <v>213</v>
      </c>
      <c r="E51" s="599" t="s">
        <v>1827</v>
      </c>
      <c r="F51" s="670">
        <v>12</v>
      </c>
      <c r="G51" s="670">
        <v>0</v>
      </c>
      <c r="H51" s="599" t="s">
        <v>1815</v>
      </c>
      <c r="I51" s="670">
        <v>2</v>
      </c>
      <c r="J51" s="600">
        <v>0.25</v>
      </c>
      <c r="K51" s="593">
        <f t="shared" si="0"/>
        <v>0.5</v>
      </c>
      <c r="L51" s="640" t="s">
        <v>214</v>
      </c>
      <c r="M51" s="207"/>
    </row>
    <row r="52" spans="1:13" ht="24">
      <c r="A52" s="597" t="s">
        <v>1825</v>
      </c>
      <c r="B52" s="596" t="s">
        <v>1826</v>
      </c>
      <c r="C52" s="596" t="s">
        <v>215</v>
      </c>
      <c r="D52" s="601" t="s">
        <v>216</v>
      </c>
      <c r="E52" s="599" t="s">
        <v>1827</v>
      </c>
      <c r="F52" s="670">
        <v>2</v>
      </c>
      <c r="G52" s="670">
        <v>0</v>
      </c>
      <c r="H52" s="599" t="s">
        <v>1815</v>
      </c>
      <c r="I52" s="670">
        <v>2</v>
      </c>
      <c r="J52" s="600">
        <v>2.2000000000000002</v>
      </c>
      <c r="K52" s="593">
        <f t="shared" si="0"/>
        <v>4.4000000000000004</v>
      </c>
      <c r="L52" s="640" t="s">
        <v>217</v>
      </c>
      <c r="M52" s="207"/>
    </row>
    <row r="53" spans="1:13" ht="23.25">
      <c r="A53" s="597" t="s">
        <v>1831</v>
      </c>
      <c r="B53" s="596" t="s">
        <v>1828</v>
      </c>
      <c r="C53" s="596" t="s">
        <v>218</v>
      </c>
      <c r="D53" s="601" t="s">
        <v>1833</v>
      </c>
      <c r="E53" s="599" t="s">
        <v>1804</v>
      </c>
      <c r="F53" s="670">
        <v>72</v>
      </c>
      <c r="G53" s="670">
        <v>40</v>
      </c>
      <c r="H53" s="599" t="s">
        <v>1815</v>
      </c>
      <c r="I53" s="670">
        <v>62</v>
      </c>
      <c r="J53" s="600">
        <v>0.16</v>
      </c>
      <c r="K53" s="593">
        <f t="shared" si="0"/>
        <v>9.92</v>
      </c>
      <c r="L53" s="641" t="s">
        <v>219</v>
      </c>
      <c r="M53" s="207"/>
    </row>
    <row r="54" spans="1:13" ht="23.25">
      <c r="A54" s="597" t="s">
        <v>1831</v>
      </c>
      <c r="B54" s="596" t="s">
        <v>1829</v>
      </c>
      <c r="C54" s="596" t="s">
        <v>220</v>
      </c>
      <c r="D54" s="601" t="s">
        <v>221</v>
      </c>
      <c r="E54" s="599" t="s">
        <v>1804</v>
      </c>
      <c r="F54" s="670">
        <v>69</v>
      </c>
      <c r="G54" s="670">
        <v>40</v>
      </c>
      <c r="H54" s="599" t="s">
        <v>1815</v>
      </c>
      <c r="I54" s="670">
        <v>64</v>
      </c>
      <c r="J54" s="600">
        <v>0.16</v>
      </c>
      <c r="K54" s="593">
        <f t="shared" si="0"/>
        <v>10.24</v>
      </c>
      <c r="L54" s="641" t="s">
        <v>222</v>
      </c>
      <c r="M54" s="207"/>
    </row>
    <row r="55" spans="1:13" ht="23.25">
      <c r="A55" s="597" t="s">
        <v>1831</v>
      </c>
      <c r="B55" s="596" t="s">
        <v>1830</v>
      </c>
      <c r="C55" s="596" t="s">
        <v>223</v>
      </c>
      <c r="D55" s="601" t="s">
        <v>224</v>
      </c>
      <c r="E55" s="599" t="s">
        <v>1804</v>
      </c>
      <c r="F55" s="670">
        <v>33</v>
      </c>
      <c r="G55" s="670">
        <v>28</v>
      </c>
      <c r="H55" s="599" t="s">
        <v>1815</v>
      </c>
      <c r="I55" s="670">
        <v>38</v>
      </c>
      <c r="J55" s="600">
        <v>0.2</v>
      </c>
      <c r="K55" s="593">
        <f t="shared" si="0"/>
        <v>7.6000000000000005</v>
      </c>
      <c r="L55" s="641" t="s">
        <v>225</v>
      </c>
      <c r="M55" s="207"/>
    </row>
    <row r="56" spans="1:13" ht="35.25">
      <c r="A56" s="597" t="s">
        <v>226</v>
      </c>
      <c r="B56" s="596" t="s">
        <v>1832</v>
      </c>
      <c r="C56" s="596" t="s">
        <v>227</v>
      </c>
      <c r="D56" s="601" t="s">
        <v>228</v>
      </c>
      <c r="E56" s="599" t="s">
        <v>1804</v>
      </c>
      <c r="F56" s="670">
        <v>2</v>
      </c>
      <c r="G56" s="670">
        <v>0</v>
      </c>
      <c r="H56" s="599" t="s">
        <v>1815</v>
      </c>
      <c r="I56" s="670">
        <v>1</v>
      </c>
      <c r="J56" s="600">
        <v>0.35</v>
      </c>
      <c r="K56" s="593">
        <f t="shared" si="0"/>
        <v>0.35</v>
      </c>
      <c r="L56" s="640" t="s">
        <v>229</v>
      </c>
      <c r="M56" s="207"/>
    </row>
    <row r="57" spans="1:13" ht="12.75" customHeight="1">
      <c r="A57" s="597" t="s">
        <v>230</v>
      </c>
      <c r="B57" s="609" t="s">
        <v>1834</v>
      </c>
      <c r="C57" s="609" t="s">
        <v>231</v>
      </c>
      <c r="D57" s="610" t="s">
        <v>232</v>
      </c>
      <c r="E57" s="599" t="s">
        <v>131</v>
      </c>
      <c r="F57" s="670">
        <v>3</v>
      </c>
      <c r="G57" s="670">
        <v>3</v>
      </c>
      <c r="H57" s="599" t="s">
        <v>1815</v>
      </c>
      <c r="I57" s="670">
        <v>3</v>
      </c>
      <c r="J57" s="600">
        <f>+K57/I57</f>
        <v>1.6666666666666667</v>
      </c>
      <c r="K57" s="593">
        <v>5</v>
      </c>
      <c r="L57" s="641" t="s">
        <v>233</v>
      </c>
    </row>
    <row r="58" spans="1:13" ht="12.75" customHeight="1">
      <c r="A58" s="597" t="s">
        <v>234</v>
      </c>
      <c r="B58" s="596" t="s">
        <v>1835</v>
      </c>
      <c r="C58" s="596" t="s">
        <v>235</v>
      </c>
      <c r="D58" s="601" t="s">
        <v>236</v>
      </c>
      <c r="E58" s="599" t="s">
        <v>1781</v>
      </c>
      <c r="F58" s="670">
        <v>1</v>
      </c>
      <c r="G58" s="670">
        <v>1</v>
      </c>
      <c r="H58" s="599" t="s">
        <v>1815</v>
      </c>
      <c r="I58" s="670">
        <v>1</v>
      </c>
      <c r="J58" s="600">
        <v>5.6</v>
      </c>
      <c r="K58" s="593">
        <f t="shared" si="0"/>
        <v>5.6</v>
      </c>
      <c r="L58" s="641" t="s">
        <v>237</v>
      </c>
    </row>
    <row r="59" spans="1:13" ht="12.75" customHeight="1">
      <c r="A59" s="606" t="s">
        <v>1836</v>
      </c>
      <c r="B59" s="596" t="s">
        <v>1837</v>
      </c>
      <c r="C59" s="596" t="s">
        <v>238</v>
      </c>
      <c r="D59" s="601" t="s">
        <v>1838</v>
      </c>
      <c r="E59" s="599" t="s">
        <v>1781</v>
      </c>
      <c r="F59" s="671" t="s">
        <v>115</v>
      </c>
      <c r="G59" s="670"/>
      <c r="H59" s="599" t="s">
        <v>1815</v>
      </c>
      <c r="I59" s="670">
        <v>1</v>
      </c>
      <c r="J59" s="600">
        <v>6</v>
      </c>
      <c r="K59" s="593">
        <f t="shared" si="0"/>
        <v>6</v>
      </c>
      <c r="L59" s="641" t="s">
        <v>239</v>
      </c>
    </row>
    <row r="60" spans="1:13" s="238" customFormat="1" ht="23.25">
      <c r="A60" s="606" t="s">
        <v>1836</v>
      </c>
      <c r="B60" s="596" t="s">
        <v>1839</v>
      </c>
      <c r="C60" s="596" t="s">
        <v>240</v>
      </c>
      <c r="D60" s="601" t="s">
        <v>1840</v>
      </c>
      <c r="E60" s="599" t="s">
        <v>1781</v>
      </c>
      <c r="F60" s="670">
        <v>1</v>
      </c>
      <c r="G60" s="670">
        <v>1</v>
      </c>
      <c r="H60" s="599" t="s">
        <v>1815</v>
      </c>
      <c r="I60" s="670">
        <v>1</v>
      </c>
      <c r="J60" s="600">
        <v>0.5</v>
      </c>
      <c r="K60" s="593">
        <f t="shared" si="0"/>
        <v>0.5</v>
      </c>
      <c r="L60" s="641" t="s">
        <v>241</v>
      </c>
    </row>
    <row r="61" spans="1:13">
      <c r="A61" s="597" t="s">
        <v>1841</v>
      </c>
      <c r="B61" s="596" t="s">
        <v>1842</v>
      </c>
      <c r="C61" s="596" t="s">
        <v>242</v>
      </c>
      <c r="D61" s="601" t="s">
        <v>1843</v>
      </c>
      <c r="E61" s="599" t="s">
        <v>1781</v>
      </c>
      <c r="F61" s="670">
        <v>1</v>
      </c>
      <c r="G61" s="670">
        <v>1</v>
      </c>
      <c r="H61" s="599" t="s">
        <v>1815</v>
      </c>
      <c r="I61" s="670">
        <v>1</v>
      </c>
      <c r="J61" s="600">
        <v>1</v>
      </c>
      <c r="K61" s="593">
        <f t="shared" si="0"/>
        <v>1</v>
      </c>
      <c r="L61" s="641" t="s">
        <v>243</v>
      </c>
    </row>
    <row r="62" spans="1:13" ht="23.25">
      <c r="A62" s="597" t="s">
        <v>1841</v>
      </c>
      <c r="B62" s="596" t="s">
        <v>1844</v>
      </c>
      <c r="C62" s="596" t="s">
        <v>244</v>
      </c>
      <c r="D62" s="601" t="s">
        <v>1845</v>
      </c>
      <c r="E62" s="599" t="s">
        <v>1781</v>
      </c>
      <c r="F62" s="670">
        <v>1</v>
      </c>
      <c r="G62" s="670">
        <v>1</v>
      </c>
      <c r="H62" s="599" t="s">
        <v>1815</v>
      </c>
      <c r="I62" s="670">
        <v>1</v>
      </c>
      <c r="J62" s="600">
        <v>2</v>
      </c>
      <c r="K62" s="593">
        <f t="shared" si="0"/>
        <v>2</v>
      </c>
      <c r="L62" s="641" t="s">
        <v>245</v>
      </c>
    </row>
    <row r="63" spans="1:13" ht="23.25">
      <c r="A63" s="597" t="s">
        <v>1846</v>
      </c>
      <c r="B63" s="596" t="s">
        <v>1847</v>
      </c>
      <c r="C63" s="596" t="s">
        <v>246</v>
      </c>
      <c r="D63" s="601" t="s">
        <v>1848</v>
      </c>
      <c r="E63" s="599" t="s">
        <v>1781</v>
      </c>
      <c r="F63" s="670">
        <v>1</v>
      </c>
      <c r="G63" s="670">
        <v>1</v>
      </c>
      <c r="H63" s="599" t="s">
        <v>1815</v>
      </c>
      <c r="I63" s="670">
        <v>1</v>
      </c>
      <c r="J63" s="600">
        <v>2</v>
      </c>
      <c r="K63" s="593">
        <f t="shared" si="0"/>
        <v>2</v>
      </c>
      <c r="L63" s="641" t="s">
        <v>247</v>
      </c>
    </row>
    <row r="64" spans="1:13" ht="23.25">
      <c r="A64" s="597" t="s">
        <v>1846</v>
      </c>
      <c r="B64" s="596" t="s">
        <v>1849</v>
      </c>
      <c r="C64" s="596" t="s">
        <v>248</v>
      </c>
      <c r="D64" s="598" t="s">
        <v>1850</v>
      </c>
      <c r="E64" s="599" t="s">
        <v>1781</v>
      </c>
      <c r="F64" s="671" t="s">
        <v>115</v>
      </c>
      <c r="G64" s="670"/>
      <c r="H64" s="599" t="s">
        <v>1815</v>
      </c>
      <c r="I64" s="670">
        <v>1</v>
      </c>
      <c r="J64" s="600">
        <v>8</v>
      </c>
      <c r="K64" s="593">
        <f t="shared" si="0"/>
        <v>8</v>
      </c>
      <c r="L64" s="641" t="s">
        <v>249</v>
      </c>
    </row>
    <row r="65" spans="1:12" ht="23.25">
      <c r="A65" s="597" t="s">
        <v>1853</v>
      </c>
      <c r="B65" s="596" t="s">
        <v>1851</v>
      </c>
      <c r="C65" s="596" t="s">
        <v>250</v>
      </c>
      <c r="D65" s="598" t="s">
        <v>1855</v>
      </c>
      <c r="E65" s="599" t="s">
        <v>1781</v>
      </c>
      <c r="F65" s="670">
        <v>1</v>
      </c>
      <c r="G65" s="670">
        <v>1</v>
      </c>
      <c r="H65" s="599" t="s">
        <v>1815</v>
      </c>
      <c r="I65" s="670">
        <v>1</v>
      </c>
      <c r="J65" s="600">
        <v>3</v>
      </c>
      <c r="K65" s="593">
        <f t="shared" si="0"/>
        <v>3</v>
      </c>
      <c r="L65" s="641" t="s">
        <v>251</v>
      </c>
    </row>
    <row r="66" spans="1:12" ht="23.25">
      <c r="A66" s="597" t="s">
        <v>1853</v>
      </c>
      <c r="B66" s="596" t="s">
        <v>1852</v>
      </c>
      <c r="C66" s="596" t="s">
        <v>252</v>
      </c>
      <c r="D66" s="601" t="s">
        <v>1858</v>
      </c>
      <c r="E66" s="599" t="s">
        <v>1781</v>
      </c>
      <c r="F66" s="670">
        <v>1</v>
      </c>
      <c r="G66" s="670">
        <v>1</v>
      </c>
      <c r="H66" s="599" t="s">
        <v>1815</v>
      </c>
      <c r="I66" s="670">
        <v>1</v>
      </c>
      <c r="J66" s="600">
        <v>1</v>
      </c>
      <c r="K66" s="593">
        <f t="shared" si="0"/>
        <v>1</v>
      </c>
      <c r="L66" s="641" t="s">
        <v>253</v>
      </c>
    </row>
    <row r="67" spans="1:12" ht="23.25">
      <c r="A67" s="597" t="s">
        <v>1859</v>
      </c>
      <c r="B67" s="596" t="s">
        <v>1854</v>
      </c>
      <c r="C67" s="596" t="s">
        <v>254</v>
      </c>
      <c r="D67" s="601" t="s">
        <v>1861</v>
      </c>
      <c r="E67" s="599" t="s">
        <v>1781</v>
      </c>
      <c r="F67" s="670">
        <v>1</v>
      </c>
      <c r="G67" s="670">
        <v>1</v>
      </c>
      <c r="H67" s="599" t="s">
        <v>1815</v>
      </c>
      <c r="I67" s="670">
        <v>1</v>
      </c>
      <c r="J67" s="600">
        <v>6.8</v>
      </c>
      <c r="K67" s="593">
        <f t="shared" si="0"/>
        <v>6.8</v>
      </c>
      <c r="L67" s="641" t="s">
        <v>255</v>
      </c>
    </row>
    <row r="68" spans="1:12" ht="24">
      <c r="A68" s="597" t="s">
        <v>1859</v>
      </c>
      <c r="B68" s="596" t="s">
        <v>1856</v>
      </c>
      <c r="C68" s="596" t="s">
        <v>256</v>
      </c>
      <c r="D68" s="598" t="s">
        <v>1863</v>
      </c>
      <c r="E68" s="599" t="s">
        <v>1781</v>
      </c>
      <c r="F68" s="670">
        <v>1</v>
      </c>
      <c r="G68" s="670">
        <v>1</v>
      </c>
      <c r="H68" s="599" t="s">
        <v>1815</v>
      </c>
      <c r="I68" s="670">
        <v>1</v>
      </c>
      <c r="J68" s="600">
        <v>2</v>
      </c>
      <c r="K68" s="593">
        <f t="shared" si="0"/>
        <v>2</v>
      </c>
      <c r="L68" s="641" t="s">
        <v>257</v>
      </c>
    </row>
    <row r="69" spans="1:12" ht="24">
      <c r="A69" s="597" t="s">
        <v>1859</v>
      </c>
      <c r="B69" s="596" t="s">
        <v>1857</v>
      </c>
      <c r="C69" s="596" t="s">
        <v>258</v>
      </c>
      <c r="D69" s="598" t="s">
        <v>1865</v>
      </c>
      <c r="E69" s="599" t="s">
        <v>1781</v>
      </c>
      <c r="F69" s="670">
        <v>1</v>
      </c>
      <c r="G69" s="670">
        <v>1</v>
      </c>
      <c r="H69" s="599" t="s">
        <v>1815</v>
      </c>
      <c r="I69" s="670">
        <v>1</v>
      </c>
      <c r="J69" s="600">
        <v>6</v>
      </c>
      <c r="K69" s="593">
        <f t="shared" si="0"/>
        <v>6</v>
      </c>
      <c r="L69" s="641" t="s">
        <v>259</v>
      </c>
    </row>
    <row r="70" spans="1:12" ht="24">
      <c r="A70" s="597" t="s">
        <v>1866</v>
      </c>
      <c r="B70" s="596" t="s">
        <v>1860</v>
      </c>
      <c r="C70" s="596" t="s">
        <v>260</v>
      </c>
      <c r="D70" s="598" t="s">
        <v>1868</v>
      </c>
      <c r="E70" s="599" t="s">
        <v>1781</v>
      </c>
      <c r="F70" s="670">
        <v>1</v>
      </c>
      <c r="G70" s="670">
        <v>1</v>
      </c>
      <c r="H70" s="599" t="s">
        <v>1815</v>
      </c>
      <c r="I70" s="670">
        <v>1</v>
      </c>
      <c r="J70" s="600">
        <v>1.5</v>
      </c>
      <c r="K70" s="593">
        <f t="shared" si="0"/>
        <v>1.5</v>
      </c>
      <c r="L70" s="641" t="s">
        <v>261</v>
      </c>
    </row>
    <row r="71" spans="1:12" ht="23.25">
      <c r="A71" s="597" t="s">
        <v>1866</v>
      </c>
      <c r="B71" s="596" t="s">
        <v>1862</v>
      </c>
      <c r="C71" s="596" t="s">
        <v>262</v>
      </c>
      <c r="D71" s="601" t="s">
        <v>1870</v>
      </c>
      <c r="E71" s="599" t="s">
        <v>1781</v>
      </c>
      <c r="F71" s="671" t="s">
        <v>115</v>
      </c>
      <c r="G71" s="670"/>
      <c r="H71" s="599" t="s">
        <v>1815</v>
      </c>
      <c r="I71" s="670">
        <v>1</v>
      </c>
      <c r="J71" s="600">
        <v>2</v>
      </c>
      <c r="K71" s="593">
        <f t="shared" si="0"/>
        <v>2</v>
      </c>
      <c r="L71" s="641" t="s">
        <v>263</v>
      </c>
    </row>
    <row r="72" spans="1:12" ht="24">
      <c r="A72" s="597" t="s">
        <v>1871</v>
      </c>
      <c r="B72" s="596" t="s">
        <v>1864</v>
      </c>
      <c r="C72" s="596" t="s">
        <v>264</v>
      </c>
      <c r="D72" s="598" t="s">
        <v>265</v>
      </c>
      <c r="E72" s="599" t="s">
        <v>1781</v>
      </c>
      <c r="F72" s="671" t="s">
        <v>115</v>
      </c>
      <c r="G72" s="670"/>
      <c r="H72" s="599" t="s">
        <v>1815</v>
      </c>
      <c r="I72" s="670">
        <v>6</v>
      </c>
      <c r="J72" s="600">
        <v>4.2</v>
      </c>
      <c r="K72" s="593">
        <f t="shared" si="0"/>
        <v>25.200000000000003</v>
      </c>
      <c r="L72" s="641" t="s">
        <v>266</v>
      </c>
    </row>
    <row r="73" spans="1:12" ht="23.25">
      <c r="A73" s="597" t="s">
        <v>1871</v>
      </c>
      <c r="B73" s="596" t="s">
        <v>1867</v>
      </c>
      <c r="C73" s="596" t="s">
        <v>267</v>
      </c>
      <c r="D73" s="598" t="s">
        <v>1874</v>
      </c>
      <c r="E73" s="599" t="s">
        <v>1781</v>
      </c>
      <c r="F73" s="670">
        <v>1</v>
      </c>
      <c r="G73" s="670">
        <v>1</v>
      </c>
      <c r="H73" s="599" t="s">
        <v>1815</v>
      </c>
      <c r="I73" s="670">
        <v>1</v>
      </c>
      <c r="J73" s="600">
        <v>6</v>
      </c>
      <c r="K73" s="593">
        <f t="shared" si="0"/>
        <v>6</v>
      </c>
      <c r="L73" s="641" t="s">
        <v>268</v>
      </c>
    </row>
    <row r="74" spans="1:12">
      <c r="A74" s="597" t="s">
        <v>1875</v>
      </c>
      <c r="B74" s="596" t="s">
        <v>1869</v>
      </c>
      <c r="C74" s="596" t="s">
        <v>269</v>
      </c>
      <c r="D74" s="598" t="s">
        <v>1877</v>
      </c>
      <c r="E74" s="599" t="s">
        <v>1781</v>
      </c>
      <c r="F74" s="671">
        <v>1</v>
      </c>
      <c r="G74" s="670">
        <v>1</v>
      </c>
      <c r="H74" s="599" t="s">
        <v>1815</v>
      </c>
      <c r="I74" s="670">
        <v>1</v>
      </c>
      <c r="J74" s="600">
        <v>6</v>
      </c>
      <c r="K74" s="593">
        <f t="shared" si="0"/>
        <v>6</v>
      </c>
      <c r="L74" s="641" t="s">
        <v>270</v>
      </c>
    </row>
    <row r="75" spans="1:12" ht="23.25">
      <c r="A75" s="597" t="s">
        <v>1875</v>
      </c>
      <c r="B75" s="596" t="s">
        <v>1872</v>
      </c>
      <c r="C75" s="596" t="s">
        <v>271</v>
      </c>
      <c r="D75" s="601" t="s">
        <v>1878</v>
      </c>
      <c r="E75" s="599" t="s">
        <v>1781</v>
      </c>
      <c r="F75" s="671">
        <v>1</v>
      </c>
      <c r="G75" s="670">
        <v>1</v>
      </c>
      <c r="H75" s="599" t="s">
        <v>1815</v>
      </c>
      <c r="I75" s="670">
        <v>1</v>
      </c>
      <c r="J75" s="600">
        <v>1</v>
      </c>
      <c r="K75" s="593">
        <f t="shared" si="0"/>
        <v>1</v>
      </c>
      <c r="L75" s="641" t="s">
        <v>272</v>
      </c>
    </row>
    <row r="76" spans="1:12" ht="23.25">
      <c r="A76" s="597" t="s">
        <v>1875</v>
      </c>
      <c r="B76" s="596" t="s">
        <v>1873</v>
      </c>
      <c r="C76" s="596" t="s">
        <v>273</v>
      </c>
      <c r="D76" s="601" t="s">
        <v>1879</v>
      </c>
      <c r="E76" s="599" t="s">
        <v>1781</v>
      </c>
      <c r="F76" s="670">
        <v>1</v>
      </c>
      <c r="G76" s="670">
        <v>1</v>
      </c>
      <c r="H76" s="599" t="s">
        <v>1815</v>
      </c>
      <c r="I76" s="670">
        <v>1</v>
      </c>
      <c r="J76" s="600">
        <v>0.2</v>
      </c>
      <c r="K76" s="593">
        <f>J76*I76</f>
        <v>0.2</v>
      </c>
      <c r="L76" s="641" t="s">
        <v>274</v>
      </c>
    </row>
    <row r="77" spans="1:12" ht="23.25">
      <c r="A77" s="597" t="s">
        <v>1875</v>
      </c>
      <c r="B77" s="609" t="s">
        <v>1876</v>
      </c>
      <c r="C77" s="609" t="s">
        <v>275</v>
      </c>
      <c r="D77" s="610" t="s">
        <v>276</v>
      </c>
      <c r="E77" s="599" t="s">
        <v>131</v>
      </c>
      <c r="F77" s="670">
        <v>2</v>
      </c>
      <c r="G77" s="670">
        <v>2</v>
      </c>
      <c r="H77" s="599" t="s">
        <v>1815</v>
      </c>
      <c r="I77" s="670">
        <v>2</v>
      </c>
      <c r="J77" s="600">
        <v>8.5</v>
      </c>
      <c r="K77" s="593">
        <f>J77*I77</f>
        <v>17</v>
      </c>
      <c r="L77" s="642" t="s">
        <v>277</v>
      </c>
    </row>
    <row r="78" spans="1:12">
      <c r="A78" s="237"/>
      <c r="B78" s="170" t="s">
        <v>1880</v>
      </c>
      <c r="C78" s="236"/>
      <c r="D78" s="236"/>
      <c r="E78" s="236"/>
      <c r="F78" s="667"/>
      <c r="G78" s="667"/>
      <c r="H78" s="236"/>
      <c r="I78" s="667"/>
      <c r="J78" s="236"/>
      <c r="K78" s="593">
        <f>SUM(K79:K127)</f>
        <v>274.69500000000005</v>
      </c>
      <c r="L78" s="638"/>
    </row>
    <row r="79" spans="1:12" ht="23.25">
      <c r="A79" s="609" t="s">
        <v>1881</v>
      </c>
      <c r="B79" s="609" t="s">
        <v>1882</v>
      </c>
      <c r="C79" s="609" t="s">
        <v>278</v>
      </c>
      <c r="D79" s="610" t="s">
        <v>279</v>
      </c>
      <c r="E79" s="611" t="s">
        <v>1883</v>
      </c>
      <c r="F79" s="672">
        <v>1</v>
      </c>
      <c r="G79" s="672">
        <v>1</v>
      </c>
      <c r="H79" s="599" t="s">
        <v>1815</v>
      </c>
      <c r="I79" s="672">
        <v>1</v>
      </c>
      <c r="J79" s="612">
        <v>0.5</v>
      </c>
      <c r="K79" s="593">
        <f t="shared" ref="K79:K106" si="1">J79*I79</f>
        <v>0.5</v>
      </c>
      <c r="L79" s="641" t="s">
        <v>280</v>
      </c>
    </row>
    <row r="80" spans="1:12">
      <c r="A80" s="609" t="s">
        <v>1884</v>
      </c>
      <c r="B80" s="609" t="s">
        <v>1885</v>
      </c>
      <c r="C80" s="609" t="s">
        <v>281</v>
      </c>
      <c r="D80" s="610" t="s">
        <v>1886</v>
      </c>
      <c r="E80" s="611" t="s">
        <v>1766</v>
      </c>
      <c r="F80" s="672">
        <v>1</v>
      </c>
      <c r="G80" s="672">
        <v>1</v>
      </c>
      <c r="H80" s="599" t="s">
        <v>1815</v>
      </c>
      <c r="I80" s="672">
        <v>1</v>
      </c>
      <c r="J80" s="612">
        <v>1.2</v>
      </c>
      <c r="K80" s="593">
        <f t="shared" si="1"/>
        <v>1.2</v>
      </c>
      <c r="L80" s="641" t="s">
        <v>282</v>
      </c>
    </row>
    <row r="81" spans="1:12" ht="23.25">
      <c r="A81" s="613" t="s">
        <v>1887</v>
      </c>
      <c r="B81" s="609" t="s">
        <v>1888</v>
      </c>
      <c r="C81" s="609" t="s">
        <v>283</v>
      </c>
      <c r="D81" s="610" t="s">
        <v>1889</v>
      </c>
      <c r="E81" s="611" t="s">
        <v>1766</v>
      </c>
      <c r="F81" s="672">
        <v>1</v>
      </c>
      <c r="G81" s="672">
        <v>1</v>
      </c>
      <c r="H81" s="599" t="s">
        <v>1815</v>
      </c>
      <c r="I81" s="672">
        <v>1</v>
      </c>
      <c r="J81" s="612">
        <v>0.5</v>
      </c>
      <c r="K81" s="593">
        <f t="shared" si="1"/>
        <v>0.5</v>
      </c>
      <c r="L81" s="641" t="s">
        <v>284</v>
      </c>
    </row>
    <row r="82" spans="1:12" ht="23.25">
      <c r="A82" s="613" t="s">
        <v>1890</v>
      </c>
      <c r="B82" s="609" t="s">
        <v>1891</v>
      </c>
      <c r="C82" s="609" t="s">
        <v>285</v>
      </c>
      <c r="D82" s="610" t="s">
        <v>1892</v>
      </c>
      <c r="E82" s="611" t="s">
        <v>1804</v>
      </c>
      <c r="F82" s="673" t="s">
        <v>115</v>
      </c>
      <c r="G82" s="672"/>
      <c r="H82" s="599" t="s">
        <v>1815</v>
      </c>
      <c r="I82" s="672">
        <v>1</v>
      </c>
      <c r="J82" s="612">
        <v>0.25</v>
      </c>
      <c r="K82" s="593">
        <f t="shared" si="1"/>
        <v>0.25</v>
      </c>
      <c r="L82" s="641" t="s">
        <v>286</v>
      </c>
    </row>
    <row r="83" spans="1:12" ht="24">
      <c r="A83" s="609" t="s">
        <v>1893</v>
      </c>
      <c r="B83" s="609" t="s">
        <v>1894</v>
      </c>
      <c r="C83" s="609" t="s">
        <v>287</v>
      </c>
      <c r="D83" s="610" t="s">
        <v>1895</v>
      </c>
      <c r="E83" s="611" t="s">
        <v>1896</v>
      </c>
      <c r="F83" s="672">
        <v>10</v>
      </c>
      <c r="G83" s="672">
        <v>5</v>
      </c>
      <c r="H83" s="599" t="s">
        <v>1815</v>
      </c>
      <c r="I83" s="672">
        <v>5</v>
      </c>
      <c r="J83" s="612">
        <v>0.4</v>
      </c>
      <c r="K83" s="593">
        <f t="shared" si="1"/>
        <v>2</v>
      </c>
      <c r="L83" s="641" t="s">
        <v>288</v>
      </c>
    </row>
    <row r="84" spans="1:12" ht="23.25">
      <c r="A84" s="609" t="s">
        <v>1893</v>
      </c>
      <c r="B84" s="609" t="s">
        <v>1897</v>
      </c>
      <c r="C84" s="609" t="s">
        <v>289</v>
      </c>
      <c r="D84" s="610" t="s">
        <v>290</v>
      </c>
      <c r="E84" s="611" t="s">
        <v>1770</v>
      </c>
      <c r="F84" s="672">
        <v>150</v>
      </c>
      <c r="G84" s="672">
        <v>150</v>
      </c>
      <c r="H84" s="599" t="s">
        <v>1815</v>
      </c>
      <c r="I84" s="672">
        <v>150</v>
      </c>
      <c r="J84" s="612">
        <v>1.6E-2</v>
      </c>
      <c r="K84" s="593">
        <f t="shared" si="1"/>
        <v>2.4</v>
      </c>
      <c r="L84" s="641" t="s">
        <v>291</v>
      </c>
    </row>
    <row r="85" spans="1:12" ht="23.25">
      <c r="A85" s="609" t="s">
        <v>1893</v>
      </c>
      <c r="B85" s="609" t="s">
        <v>1898</v>
      </c>
      <c r="C85" s="609" t="s">
        <v>292</v>
      </c>
      <c r="D85" s="610" t="s">
        <v>1899</v>
      </c>
      <c r="E85" s="611" t="s">
        <v>1770</v>
      </c>
      <c r="F85" s="673" t="s">
        <v>115</v>
      </c>
      <c r="G85" s="672"/>
      <c r="H85" s="599" t="s">
        <v>1815</v>
      </c>
      <c r="I85" s="672">
        <v>3</v>
      </c>
      <c r="J85" s="612">
        <v>2</v>
      </c>
      <c r="K85" s="593">
        <f t="shared" si="1"/>
        <v>6</v>
      </c>
      <c r="L85" s="641" t="s">
        <v>293</v>
      </c>
    </row>
    <row r="86" spans="1:12">
      <c r="A86" s="613" t="s">
        <v>1900</v>
      </c>
      <c r="B86" s="609" t="s">
        <v>1901</v>
      </c>
      <c r="C86" s="609" t="s">
        <v>294</v>
      </c>
      <c r="D86" s="610" t="s">
        <v>1902</v>
      </c>
      <c r="E86" s="611" t="s">
        <v>1766</v>
      </c>
      <c r="F86" s="672">
        <v>2</v>
      </c>
      <c r="G86" s="672">
        <v>2</v>
      </c>
      <c r="H86" s="599" t="s">
        <v>1815</v>
      </c>
      <c r="I86" s="672">
        <v>2</v>
      </c>
      <c r="J86" s="612">
        <v>0.3</v>
      </c>
      <c r="K86" s="593">
        <f t="shared" si="1"/>
        <v>0.6</v>
      </c>
      <c r="L86" s="641" t="s">
        <v>295</v>
      </c>
    </row>
    <row r="87" spans="1:12" ht="24">
      <c r="A87" s="613" t="s">
        <v>1903</v>
      </c>
      <c r="B87" s="609" t="s">
        <v>1904</v>
      </c>
      <c r="C87" s="609" t="s">
        <v>296</v>
      </c>
      <c r="D87" s="607" t="s">
        <v>1905</v>
      </c>
      <c r="E87" s="611" t="s">
        <v>1766</v>
      </c>
      <c r="F87" s="672">
        <v>1</v>
      </c>
      <c r="G87" s="672">
        <v>1</v>
      </c>
      <c r="H87" s="599" t="s">
        <v>1815</v>
      </c>
      <c r="I87" s="672">
        <v>1</v>
      </c>
      <c r="J87" s="612">
        <v>2</v>
      </c>
      <c r="K87" s="593">
        <f t="shared" si="1"/>
        <v>2</v>
      </c>
      <c r="L87" s="641" t="s">
        <v>297</v>
      </c>
    </row>
    <row r="88" spans="1:12">
      <c r="A88" s="613" t="s">
        <v>1903</v>
      </c>
      <c r="B88" s="609" t="s">
        <v>1906</v>
      </c>
      <c r="C88" s="609" t="s">
        <v>298</v>
      </c>
      <c r="D88" s="610" t="s">
        <v>1907</v>
      </c>
      <c r="E88" s="611" t="s">
        <v>1766</v>
      </c>
      <c r="F88" s="672">
        <v>1</v>
      </c>
      <c r="G88" s="672">
        <v>1</v>
      </c>
      <c r="H88" s="599" t="s">
        <v>1815</v>
      </c>
      <c r="I88" s="672">
        <v>1</v>
      </c>
      <c r="J88" s="612">
        <v>1.2</v>
      </c>
      <c r="K88" s="593">
        <f t="shared" si="1"/>
        <v>1.2</v>
      </c>
      <c r="L88" s="641" t="s">
        <v>297</v>
      </c>
    </row>
    <row r="89" spans="1:12" ht="23.25">
      <c r="A89" s="613" t="s">
        <v>1908</v>
      </c>
      <c r="B89" s="609" t="s">
        <v>1909</v>
      </c>
      <c r="C89" s="609" t="s">
        <v>299</v>
      </c>
      <c r="D89" s="610" t="s">
        <v>300</v>
      </c>
      <c r="E89" s="611" t="s">
        <v>1787</v>
      </c>
      <c r="F89" s="673" t="s">
        <v>301</v>
      </c>
      <c r="G89" s="673" t="s">
        <v>301</v>
      </c>
      <c r="H89" s="599" t="s">
        <v>1815</v>
      </c>
      <c r="I89" s="672">
        <v>100</v>
      </c>
      <c r="J89" s="612">
        <v>0.03</v>
      </c>
      <c r="K89" s="593">
        <f t="shared" si="1"/>
        <v>3</v>
      </c>
      <c r="L89" s="641" t="s">
        <v>302</v>
      </c>
    </row>
    <row r="90" spans="1:12" ht="24">
      <c r="A90" s="609" t="s">
        <v>1910</v>
      </c>
      <c r="B90" s="609" t="s">
        <v>1911</v>
      </c>
      <c r="C90" s="609" t="s">
        <v>303</v>
      </c>
      <c r="D90" s="607" t="s">
        <v>1912</v>
      </c>
      <c r="E90" s="611" t="s">
        <v>1766</v>
      </c>
      <c r="F90" s="672">
        <v>3</v>
      </c>
      <c r="G90" s="672">
        <v>3</v>
      </c>
      <c r="H90" s="599" t="s">
        <v>1815</v>
      </c>
      <c r="I90" s="672">
        <v>3</v>
      </c>
      <c r="J90" s="612">
        <v>0.8</v>
      </c>
      <c r="K90" s="593">
        <f t="shared" si="1"/>
        <v>2.4000000000000004</v>
      </c>
      <c r="L90" s="640" t="s">
        <v>304</v>
      </c>
    </row>
    <row r="91" spans="1:12">
      <c r="A91" s="609" t="s">
        <v>1910</v>
      </c>
      <c r="B91" s="609" t="s">
        <v>1913</v>
      </c>
      <c r="C91" s="609" t="s">
        <v>305</v>
      </c>
      <c r="D91" s="607" t="s">
        <v>1914</v>
      </c>
      <c r="E91" s="611" t="s">
        <v>1766</v>
      </c>
      <c r="F91" s="672">
        <v>8</v>
      </c>
      <c r="G91" s="672">
        <v>8</v>
      </c>
      <c r="H91" s="599" t="s">
        <v>1815</v>
      </c>
      <c r="I91" s="672">
        <v>8</v>
      </c>
      <c r="J91" s="612">
        <v>0.3</v>
      </c>
      <c r="K91" s="593">
        <f t="shared" si="1"/>
        <v>2.4</v>
      </c>
      <c r="L91" s="640" t="s">
        <v>304</v>
      </c>
    </row>
    <row r="92" spans="1:12">
      <c r="A92" s="609" t="s">
        <v>1910</v>
      </c>
      <c r="B92" s="609" t="s">
        <v>1915</v>
      </c>
      <c r="C92" s="609" t="s">
        <v>306</v>
      </c>
      <c r="D92" s="610" t="s">
        <v>1916</v>
      </c>
      <c r="E92" s="611" t="s">
        <v>1766</v>
      </c>
      <c r="F92" s="672">
        <v>6</v>
      </c>
      <c r="G92" s="672">
        <v>6</v>
      </c>
      <c r="H92" s="599" t="s">
        <v>1815</v>
      </c>
      <c r="I92" s="672">
        <v>6</v>
      </c>
      <c r="J92" s="612">
        <v>1.2</v>
      </c>
      <c r="K92" s="593">
        <f t="shared" si="1"/>
        <v>7.1999999999999993</v>
      </c>
      <c r="L92" s="641" t="s">
        <v>307</v>
      </c>
    </row>
    <row r="93" spans="1:12">
      <c r="A93" s="609" t="s">
        <v>1910</v>
      </c>
      <c r="B93" s="609" t="s">
        <v>1917</v>
      </c>
      <c r="C93" s="609" t="s">
        <v>308</v>
      </c>
      <c r="D93" s="610" t="s">
        <v>1918</v>
      </c>
      <c r="E93" s="611" t="s">
        <v>1766</v>
      </c>
      <c r="F93" s="672">
        <v>8</v>
      </c>
      <c r="G93" s="672">
        <v>8</v>
      </c>
      <c r="H93" s="599" t="s">
        <v>1815</v>
      </c>
      <c r="I93" s="672">
        <v>8</v>
      </c>
      <c r="J93" s="612">
        <v>0.25</v>
      </c>
      <c r="K93" s="593">
        <f t="shared" si="1"/>
        <v>2</v>
      </c>
      <c r="L93" s="641" t="s">
        <v>309</v>
      </c>
    </row>
    <row r="94" spans="1:12" ht="24">
      <c r="A94" s="609" t="s">
        <v>1910</v>
      </c>
      <c r="B94" s="609" t="s">
        <v>1919</v>
      </c>
      <c r="C94" s="609" t="s">
        <v>310</v>
      </c>
      <c r="D94" s="607" t="s">
        <v>1920</v>
      </c>
      <c r="E94" s="611" t="s">
        <v>1766</v>
      </c>
      <c r="F94" s="672">
        <v>3</v>
      </c>
      <c r="G94" s="672">
        <v>3</v>
      </c>
      <c r="H94" s="599" t="s">
        <v>1815</v>
      </c>
      <c r="I94" s="672">
        <v>3</v>
      </c>
      <c r="J94" s="612">
        <v>0.6</v>
      </c>
      <c r="K94" s="593">
        <f t="shared" si="1"/>
        <v>1.7999999999999998</v>
      </c>
      <c r="L94" s="641" t="s">
        <v>311</v>
      </c>
    </row>
    <row r="95" spans="1:12">
      <c r="A95" s="609" t="s">
        <v>1910</v>
      </c>
      <c r="B95" s="609" t="s">
        <v>1921</v>
      </c>
      <c r="C95" s="609" t="s">
        <v>312</v>
      </c>
      <c r="D95" s="601" t="s">
        <v>1922</v>
      </c>
      <c r="E95" s="611" t="s">
        <v>1766</v>
      </c>
      <c r="F95" s="672">
        <v>2</v>
      </c>
      <c r="G95" s="672">
        <v>2</v>
      </c>
      <c r="H95" s="599" t="s">
        <v>1815</v>
      </c>
      <c r="I95" s="672">
        <v>2</v>
      </c>
      <c r="J95" s="612">
        <v>0.8</v>
      </c>
      <c r="K95" s="593">
        <f t="shared" si="1"/>
        <v>1.6</v>
      </c>
      <c r="L95" s="641" t="s">
        <v>313</v>
      </c>
    </row>
    <row r="96" spans="1:12" ht="23.25">
      <c r="A96" s="609" t="s">
        <v>1910</v>
      </c>
      <c r="B96" s="609" t="s">
        <v>1923</v>
      </c>
      <c r="C96" s="609" t="s">
        <v>314</v>
      </c>
      <c r="D96" s="601" t="s">
        <v>1924</v>
      </c>
      <c r="E96" s="611" t="s">
        <v>1766</v>
      </c>
      <c r="F96" s="672">
        <v>3</v>
      </c>
      <c r="G96" s="672">
        <v>3</v>
      </c>
      <c r="H96" s="599" t="s">
        <v>1815</v>
      </c>
      <c r="I96" s="672">
        <v>3</v>
      </c>
      <c r="J96" s="612">
        <v>0.5</v>
      </c>
      <c r="K96" s="593">
        <f t="shared" si="1"/>
        <v>1.5</v>
      </c>
      <c r="L96" s="640" t="s">
        <v>315</v>
      </c>
    </row>
    <row r="97" spans="1:12">
      <c r="A97" s="609" t="s">
        <v>1910</v>
      </c>
      <c r="B97" s="609" t="s">
        <v>1925</v>
      </c>
      <c r="C97" s="609" t="s">
        <v>316</v>
      </c>
      <c r="D97" s="601" t="s">
        <v>1926</v>
      </c>
      <c r="E97" s="611" t="s">
        <v>1766</v>
      </c>
      <c r="F97" s="672">
        <v>3</v>
      </c>
      <c r="G97" s="672">
        <v>3</v>
      </c>
      <c r="H97" s="599" t="s">
        <v>1815</v>
      </c>
      <c r="I97" s="672">
        <v>3</v>
      </c>
      <c r="J97" s="612">
        <v>0.9</v>
      </c>
      <c r="K97" s="593">
        <f t="shared" si="1"/>
        <v>2.7</v>
      </c>
      <c r="L97" s="641" t="s">
        <v>317</v>
      </c>
    </row>
    <row r="98" spans="1:12">
      <c r="A98" s="609" t="s">
        <v>1910</v>
      </c>
      <c r="B98" s="609" t="s">
        <v>1927</v>
      </c>
      <c r="C98" s="609" t="s">
        <v>318</v>
      </c>
      <c r="D98" s="601" t="s">
        <v>1928</v>
      </c>
      <c r="E98" s="611" t="s">
        <v>1766</v>
      </c>
      <c r="F98" s="672">
        <v>6</v>
      </c>
      <c r="G98" s="672">
        <v>6</v>
      </c>
      <c r="H98" s="599" t="s">
        <v>1815</v>
      </c>
      <c r="I98" s="672">
        <v>6</v>
      </c>
      <c r="J98" s="612">
        <v>1</v>
      </c>
      <c r="K98" s="593">
        <f t="shared" si="1"/>
        <v>6</v>
      </c>
      <c r="L98" s="641" t="s">
        <v>319</v>
      </c>
    </row>
    <row r="99" spans="1:12">
      <c r="A99" s="609" t="s">
        <v>1910</v>
      </c>
      <c r="B99" s="609" t="s">
        <v>1929</v>
      </c>
      <c r="C99" s="609" t="s">
        <v>320</v>
      </c>
      <c r="D99" s="601" t="s">
        <v>1930</v>
      </c>
      <c r="E99" s="611" t="s">
        <v>1766</v>
      </c>
      <c r="F99" s="672">
        <v>10</v>
      </c>
      <c r="G99" s="672">
        <v>10</v>
      </c>
      <c r="H99" s="599" t="s">
        <v>1815</v>
      </c>
      <c r="I99" s="672">
        <v>10</v>
      </c>
      <c r="J99" s="612">
        <v>0.6</v>
      </c>
      <c r="K99" s="593">
        <f t="shared" si="1"/>
        <v>6</v>
      </c>
      <c r="L99" s="641" t="s">
        <v>321</v>
      </c>
    </row>
    <row r="100" spans="1:12">
      <c r="A100" s="596" t="s">
        <v>1910</v>
      </c>
      <c r="B100" s="596" t="s">
        <v>1931</v>
      </c>
      <c r="C100" s="596" t="s">
        <v>322</v>
      </c>
      <c r="D100" s="601" t="s">
        <v>1932</v>
      </c>
      <c r="E100" s="599" t="s">
        <v>1766</v>
      </c>
      <c r="F100" s="670">
        <v>3</v>
      </c>
      <c r="G100" s="670">
        <v>3</v>
      </c>
      <c r="H100" s="599" t="s">
        <v>1815</v>
      </c>
      <c r="I100" s="670">
        <v>3</v>
      </c>
      <c r="J100" s="600">
        <v>8.3333333333333321</v>
      </c>
      <c r="K100" s="593">
        <f t="shared" si="1"/>
        <v>24.999999999999996</v>
      </c>
      <c r="L100" s="641" t="s">
        <v>323</v>
      </c>
    </row>
    <row r="101" spans="1:12">
      <c r="A101" s="596" t="s">
        <v>1910</v>
      </c>
      <c r="B101" s="596" t="s">
        <v>1933</v>
      </c>
      <c r="C101" s="596" t="s">
        <v>324</v>
      </c>
      <c r="D101" s="601" t="s">
        <v>1934</v>
      </c>
      <c r="E101" s="599" t="s">
        <v>1766</v>
      </c>
      <c r="F101" s="670">
        <v>2</v>
      </c>
      <c r="G101" s="670">
        <v>2</v>
      </c>
      <c r="H101" s="599" t="s">
        <v>1815</v>
      </c>
      <c r="I101" s="670">
        <v>2</v>
      </c>
      <c r="J101" s="600">
        <v>1.2</v>
      </c>
      <c r="K101" s="593">
        <f t="shared" si="1"/>
        <v>2.4</v>
      </c>
      <c r="L101" s="641" t="s">
        <v>325</v>
      </c>
    </row>
    <row r="102" spans="1:12">
      <c r="A102" s="596" t="s">
        <v>1910</v>
      </c>
      <c r="B102" s="596" t="s">
        <v>1935</v>
      </c>
      <c r="C102" s="596" t="s">
        <v>326</v>
      </c>
      <c r="D102" s="601" t="s">
        <v>1936</v>
      </c>
      <c r="E102" s="599" t="s">
        <v>1766</v>
      </c>
      <c r="F102" s="670">
        <v>2</v>
      </c>
      <c r="G102" s="670">
        <v>2</v>
      </c>
      <c r="H102" s="599" t="s">
        <v>1815</v>
      </c>
      <c r="I102" s="670">
        <v>2</v>
      </c>
      <c r="J102" s="600">
        <v>2.5</v>
      </c>
      <c r="K102" s="593">
        <f t="shared" si="1"/>
        <v>5</v>
      </c>
      <c r="L102" s="641" t="s">
        <v>327</v>
      </c>
    </row>
    <row r="103" spans="1:12">
      <c r="A103" s="596" t="s">
        <v>1910</v>
      </c>
      <c r="B103" s="596" t="s">
        <v>1937</v>
      </c>
      <c r="C103" s="596" t="s">
        <v>328</v>
      </c>
      <c r="D103" s="601" t="s">
        <v>1938</v>
      </c>
      <c r="E103" s="599" t="s">
        <v>1766</v>
      </c>
      <c r="F103" s="670">
        <v>4</v>
      </c>
      <c r="G103" s="670">
        <v>4</v>
      </c>
      <c r="H103" s="599" t="s">
        <v>1815</v>
      </c>
      <c r="I103" s="670">
        <v>4</v>
      </c>
      <c r="J103" s="600">
        <v>0.4</v>
      </c>
      <c r="K103" s="593">
        <f t="shared" si="1"/>
        <v>1.6</v>
      </c>
      <c r="L103" s="641" t="s">
        <v>329</v>
      </c>
    </row>
    <row r="104" spans="1:12">
      <c r="A104" s="596" t="s">
        <v>1910</v>
      </c>
      <c r="B104" s="596" t="s">
        <v>1939</v>
      </c>
      <c r="C104" s="596" t="s">
        <v>330</v>
      </c>
      <c r="D104" s="601" t="s">
        <v>1940</v>
      </c>
      <c r="E104" s="599" t="s">
        <v>1766</v>
      </c>
      <c r="F104" s="670">
        <v>10</v>
      </c>
      <c r="G104" s="670">
        <v>10</v>
      </c>
      <c r="H104" s="599" t="s">
        <v>1815</v>
      </c>
      <c r="I104" s="670">
        <v>10</v>
      </c>
      <c r="J104" s="600">
        <v>0.3</v>
      </c>
      <c r="K104" s="593">
        <f t="shared" si="1"/>
        <v>3</v>
      </c>
      <c r="L104" s="641" t="s">
        <v>331</v>
      </c>
    </row>
    <row r="105" spans="1:12">
      <c r="A105" s="596" t="s">
        <v>1910</v>
      </c>
      <c r="B105" s="596" t="s">
        <v>1941</v>
      </c>
      <c r="C105" s="596" t="s">
        <v>332</v>
      </c>
      <c r="D105" s="601" t="s">
        <v>333</v>
      </c>
      <c r="E105" s="599" t="s">
        <v>1804</v>
      </c>
      <c r="F105" s="670">
        <v>1</v>
      </c>
      <c r="G105" s="670">
        <v>1</v>
      </c>
      <c r="H105" s="599" t="s">
        <v>1815</v>
      </c>
      <c r="I105" s="670">
        <v>1</v>
      </c>
      <c r="J105" s="600">
        <v>10</v>
      </c>
      <c r="K105" s="593">
        <f t="shared" si="1"/>
        <v>10</v>
      </c>
      <c r="L105" s="641" t="s">
        <v>334</v>
      </c>
    </row>
    <row r="106" spans="1:12">
      <c r="A106" s="596" t="s">
        <v>1910</v>
      </c>
      <c r="B106" s="596" t="s">
        <v>1942</v>
      </c>
      <c r="C106" s="596" t="s">
        <v>335</v>
      </c>
      <c r="D106" s="601" t="s">
        <v>1943</v>
      </c>
      <c r="E106" s="599" t="s">
        <v>1804</v>
      </c>
      <c r="F106" s="671" t="s">
        <v>115</v>
      </c>
      <c r="G106" s="670"/>
      <c r="H106" s="599" t="s">
        <v>1815</v>
      </c>
      <c r="I106" s="670">
        <v>1</v>
      </c>
      <c r="J106" s="600">
        <v>10</v>
      </c>
      <c r="K106" s="593">
        <f t="shared" si="1"/>
        <v>10</v>
      </c>
      <c r="L106" s="641" t="s">
        <v>336</v>
      </c>
    </row>
    <row r="107" spans="1:12" ht="25.5">
      <c r="A107" s="633" t="s">
        <v>1946</v>
      </c>
      <c r="B107" s="597" t="s">
        <v>1947</v>
      </c>
      <c r="C107" s="596" t="s">
        <v>462</v>
      </c>
      <c r="D107" s="601" t="s">
        <v>463</v>
      </c>
      <c r="E107" s="599" t="s">
        <v>1766</v>
      </c>
      <c r="F107" s="671" t="s">
        <v>115</v>
      </c>
      <c r="G107" s="670"/>
      <c r="H107" s="599" t="s">
        <v>1815</v>
      </c>
      <c r="I107" s="679">
        <v>1</v>
      </c>
      <c r="J107" s="600">
        <v>2</v>
      </c>
      <c r="K107" s="593">
        <f>J107*I107</f>
        <v>2</v>
      </c>
      <c r="L107" s="661" t="s">
        <v>1948</v>
      </c>
    </row>
    <row r="108" spans="1:12" ht="25.5">
      <c r="A108" s="633" t="s">
        <v>1946</v>
      </c>
      <c r="B108" s="597" t="s">
        <v>1949</v>
      </c>
      <c r="C108" s="596" t="s">
        <v>464</v>
      </c>
      <c r="D108" s="601" t="s">
        <v>1950</v>
      </c>
      <c r="E108" s="599" t="s">
        <v>1766</v>
      </c>
      <c r="F108" s="671" t="s">
        <v>115</v>
      </c>
      <c r="G108" s="670"/>
      <c r="H108" s="599" t="s">
        <v>1815</v>
      </c>
      <c r="I108" s="679">
        <v>1</v>
      </c>
      <c r="J108" s="600">
        <v>2</v>
      </c>
      <c r="K108" s="593">
        <f>J108*I108</f>
        <v>2</v>
      </c>
      <c r="L108" s="661" t="s">
        <v>465</v>
      </c>
    </row>
    <row r="109" spans="1:12">
      <c r="A109" s="633" t="s">
        <v>1946</v>
      </c>
      <c r="B109" s="597" t="s">
        <v>2008</v>
      </c>
      <c r="C109" s="596" t="s">
        <v>466</v>
      </c>
      <c r="D109" s="601" t="s">
        <v>2018</v>
      </c>
      <c r="E109" s="599" t="s">
        <v>1766</v>
      </c>
      <c r="F109" s="671" t="s">
        <v>115</v>
      </c>
      <c r="G109" s="670"/>
      <c r="H109" s="599" t="s">
        <v>1815</v>
      </c>
      <c r="I109" s="679">
        <v>1</v>
      </c>
      <c r="J109" s="600">
        <v>13.86</v>
      </c>
      <c r="K109" s="593">
        <f>J109*I109</f>
        <v>13.86</v>
      </c>
      <c r="L109" s="661" t="s">
        <v>467</v>
      </c>
    </row>
    <row r="110" spans="1:12">
      <c r="A110" s="633" t="s">
        <v>1946</v>
      </c>
      <c r="B110" s="597" t="s">
        <v>2010</v>
      </c>
      <c r="C110" s="596" t="s">
        <v>468</v>
      </c>
      <c r="D110" s="601" t="s">
        <v>2020</v>
      </c>
      <c r="E110" s="599" t="s">
        <v>1766</v>
      </c>
      <c r="F110" s="671" t="s">
        <v>115</v>
      </c>
      <c r="G110" s="670"/>
      <c r="H110" s="599" t="s">
        <v>1815</v>
      </c>
      <c r="I110" s="679">
        <v>1</v>
      </c>
      <c r="J110" s="600">
        <v>10.08</v>
      </c>
      <c r="K110" s="593">
        <f>J110*I110</f>
        <v>10.08</v>
      </c>
      <c r="L110" s="661" t="s">
        <v>467</v>
      </c>
    </row>
    <row r="111" spans="1:12">
      <c r="A111" s="633" t="s">
        <v>1946</v>
      </c>
      <c r="B111" s="597" t="s">
        <v>2011</v>
      </c>
      <c r="C111" s="596" t="s">
        <v>469</v>
      </c>
      <c r="D111" s="601" t="s">
        <v>2014</v>
      </c>
      <c r="E111" s="599" t="s">
        <v>1766</v>
      </c>
      <c r="F111" s="671" t="s">
        <v>115</v>
      </c>
      <c r="G111" s="670"/>
      <c r="H111" s="599" t="s">
        <v>1815</v>
      </c>
      <c r="I111" s="679">
        <v>1</v>
      </c>
      <c r="J111" s="600">
        <v>8.5050000000000008</v>
      </c>
      <c r="K111" s="593">
        <f>J111*I111</f>
        <v>8.5050000000000008</v>
      </c>
      <c r="L111" s="661" t="s">
        <v>467</v>
      </c>
    </row>
    <row r="112" spans="1:12">
      <c r="A112" s="634" t="s">
        <v>64</v>
      </c>
      <c r="B112" s="597" t="s">
        <v>470</v>
      </c>
      <c r="C112" s="596" t="s">
        <v>471</v>
      </c>
      <c r="D112" s="602" t="s">
        <v>65</v>
      </c>
      <c r="E112" s="599" t="s">
        <v>1766</v>
      </c>
      <c r="F112" s="670">
        <v>5</v>
      </c>
      <c r="G112" s="670">
        <v>5</v>
      </c>
      <c r="H112" s="599" t="s">
        <v>1762</v>
      </c>
      <c r="I112" s="679">
        <v>5</v>
      </c>
      <c r="J112" s="600">
        <v>0.06</v>
      </c>
      <c r="K112" s="593">
        <f t="shared" ref="K112:K127" si="2">J112*I112</f>
        <v>0.3</v>
      </c>
      <c r="L112" s="661" t="s">
        <v>472</v>
      </c>
    </row>
    <row r="113" spans="1:12">
      <c r="A113" s="633" t="s">
        <v>50</v>
      </c>
      <c r="B113" s="597" t="s">
        <v>66</v>
      </c>
      <c r="C113" s="596" t="s">
        <v>473</v>
      </c>
      <c r="D113" s="601" t="s">
        <v>474</v>
      </c>
      <c r="E113" s="599" t="s">
        <v>1766</v>
      </c>
      <c r="F113" s="670">
        <v>3</v>
      </c>
      <c r="G113" s="670">
        <v>1</v>
      </c>
      <c r="H113" s="599" t="s">
        <v>1762</v>
      </c>
      <c r="I113" s="679">
        <v>1</v>
      </c>
      <c r="J113" s="600">
        <v>2.5</v>
      </c>
      <c r="K113" s="593">
        <f t="shared" si="2"/>
        <v>2.5</v>
      </c>
      <c r="L113" s="661" t="s">
        <v>448</v>
      </c>
    </row>
    <row r="114" spans="1:12" ht="23.25">
      <c r="A114" s="633" t="s">
        <v>475</v>
      </c>
      <c r="B114" s="597" t="s">
        <v>67</v>
      </c>
      <c r="C114" s="596" t="s">
        <v>476</v>
      </c>
      <c r="D114" s="601" t="s">
        <v>477</v>
      </c>
      <c r="E114" s="599" t="s">
        <v>1766</v>
      </c>
      <c r="F114" s="671" t="s">
        <v>115</v>
      </c>
      <c r="G114" s="670"/>
      <c r="H114" s="599" t="s">
        <v>1762</v>
      </c>
      <c r="I114" s="679">
        <v>30</v>
      </c>
      <c r="J114" s="600">
        <v>0.18</v>
      </c>
      <c r="K114" s="593">
        <f t="shared" si="2"/>
        <v>5.3999999999999995</v>
      </c>
      <c r="L114" s="661" t="s">
        <v>478</v>
      </c>
    </row>
    <row r="115" spans="1:12" ht="24">
      <c r="A115" s="633" t="s">
        <v>475</v>
      </c>
      <c r="B115" s="597" t="s">
        <v>68</v>
      </c>
      <c r="C115" s="596" t="s">
        <v>479</v>
      </c>
      <c r="D115" s="598" t="s">
        <v>480</v>
      </c>
      <c r="E115" s="599" t="s">
        <v>1766</v>
      </c>
      <c r="F115" s="670">
        <v>7</v>
      </c>
      <c r="G115" s="670">
        <v>4</v>
      </c>
      <c r="H115" s="599" t="s">
        <v>1762</v>
      </c>
      <c r="I115" s="679">
        <v>4</v>
      </c>
      <c r="J115" s="600">
        <v>1.6</v>
      </c>
      <c r="K115" s="593">
        <f t="shared" si="2"/>
        <v>6.4</v>
      </c>
      <c r="L115" s="661" t="s">
        <v>481</v>
      </c>
    </row>
    <row r="116" spans="1:12">
      <c r="A116" s="633" t="s">
        <v>482</v>
      </c>
      <c r="B116" s="597" t="s">
        <v>69</v>
      </c>
      <c r="C116" s="596" t="s">
        <v>483</v>
      </c>
      <c r="D116" s="598" t="s">
        <v>484</v>
      </c>
      <c r="E116" s="599" t="s">
        <v>1766</v>
      </c>
      <c r="F116" s="670">
        <v>42</v>
      </c>
      <c r="G116" s="670">
        <v>42</v>
      </c>
      <c r="H116" s="599" t="s">
        <v>1762</v>
      </c>
      <c r="I116" s="679">
        <v>42</v>
      </c>
      <c r="J116" s="600">
        <v>1.6</v>
      </c>
      <c r="K116" s="593">
        <f t="shared" si="2"/>
        <v>67.2</v>
      </c>
      <c r="L116" s="661" t="s">
        <v>485</v>
      </c>
    </row>
    <row r="117" spans="1:12">
      <c r="A117" s="634" t="s">
        <v>57</v>
      </c>
      <c r="B117" s="597" t="s">
        <v>70</v>
      </c>
      <c r="C117" s="596" t="s">
        <v>486</v>
      </c>
      <c r="D117" s="598" t="s">
        <v>487</v>
      </c>
      <c r="E117" s="599" t="s">
        <v>1766</v>
      </c>
      <c r="F117" s="670">
        <v>1</v>
      </c>
      <c r="G117" s="670">
        <v>1</v>
      </c>
      <c r="H117" s="599" t="s">
        <v>1762</v>
      </c>
      <c r="I117" s="679">
        <v>1</v>
      </c>
      <c r="J117" s="600">
        <v>5</v>
      </c>
      <c r="K117" s="593">
        <f t="shared" si="2"/>
        <v>5</v>
      </c>
      <c r="L117" s="661" t="s">
        <v>488</v>
      </c>
    </row>
    <row r="118" spans="1:12">
      <c r="A118" s="634" t="s">
        <v>57</v>
      </c>
      <c r="B118" s="597" t="s">
        <v>71</v>
      </c>
      <c r="C118" s="596" t="s">
        <v>489</v>
      </c>
      <c r="D118" s="598" t="s">
        <v>490</v>
      </c>
      <c r="E118" s="599" t="s">
        <v>1766</v>
      </c>
      <c r="F118" s="670">
        <v>1</v>
      </c>
      <c r="G118" s="670">
        <v>1</v>
      </c>
      <c r="H118" s="599" t="s">
        <v>1762</v>
      </c>
      <c r="I118" s="679">
        <v>1</v>
      </c>
      <c r="J118" s="600">
        <v>7</v>
      </c>
      <c r="K118" s="593">
        <f t="shared" si="2"/>
        <v>7</v>
      </c>
      <c r="L118" s="661" t="s">
        <v>488</v>
      </c>
    </row>
    <row r="119" spans="1:12" ht="25.5">
      <c r="A119" s="634" t="s">
        <v>57</v>
      </c>
      <c r="B119" s="597" t="s">
        <v>72</v>
      </c>
      <c r="C119" s="596" t="s">
        <v>491</v>
      </c>
      <c r="D119" s="601" t="s">
        <v>492</v>
      </c>
      <c r="E119" s="599" t="s">
        <v>1766</v>
      </c>
      <c r="F119" s="671">
        <v>279</v>
      </c>
      <c r="G119" s="670"/>
      <c r="H119" s="599" t="s">
        <v>1762</v>
      </c>
      <c r="I119" s="679">
        <v>20</v>
      </c>
      <c r="J119" s="600">
        <v>0.85</v>
      </c>
      <c r="K119" s="593">
        <f t="shared" si="2"/>
        <v>17</v>
      </c>
      <c r="L119" s="661" t="s">
        <v>493</v>
      </c>
    </row>
    <row r="120" spans="1:12" ht="25.5">
      <c r="A120" s="634" t="s">
        <v>57</v>
      </c>
      <c r="B120" s="597" t="s">
        <v>73</v>
      </c>
      <c r="C120" s="596" t="s">
        <v>494</v>
      </c>
      <c r="D120" s="598" t="s">
        <v>495</v>
      </c>
      <c r="E120" s="599" t="s">
        <v>1766</v>
      </c>
      <c r="F120" s="671" t="s">
        <v>115</v>
      </c>
      <c r="G120" s="670"/>
      <c r="H120" s="599" t="s">
        <v>1762</v>
      </c>
      <c r="I120" s="679">
        <v>2</v>
      </c>
      <c r="J120" s="600">
        <v>1.4</v>
      </c>
      <c r="K120" s="593">
        <f t="shared" si="2"/>
        <v>2.8</v>
      </c>
      <c r="L120" s="661" t="s">
        <v>496</v>
      </c>
    </row>
    <row r="121" spans="1:12" ht="23.25">
      <c r="A121" s="634" t="s">
        <v>57</v>
      </c>
      <c r="B121" s="597" t="s">
        <v>74</v>
      </c>
      <c r="C121" s="596" t="s">
        <v>497</v>
      </c>
      <c r="D121" s="598" t="s">
        <v>498</v>
      </c>
      <c r="E121" s="599" t="s">
        <v>1766</v>
      </c>
      <c r="F121" s="671" t="s">
        <v>115</v>
      </c>
      <c r="G121" s="670"/>
      <c r="H121" s="599" t="s">
        <v>1762</v>
      </c>
      <c r="I121" s="679">
        <v>2</v>
      </c>
      <c r="J121" s="600">
        <v>1.8</v>
      </c>
      <c r="K121" s="593">
        <f t="shared" si="2"/>
        <v>3.6</v>
      </c>
      <c r="L121" s="661" t="s">
        <v>499</v>
      </c>
    </row>
    <row r="122" spans="1:12" ht="38.25">
      <c r="A122" s="634" t="s">
        <v>57</v>
      </c>
      <c r="B122" s="597" t="s">
        <v>75</v>
      </c>
      <c r="C122" s="596" t="s">
        <v>500</v>
      </c>
      <c r="D122" s="598" t="s">
        <v>501</v>
      </c>
      <c r="E122" s="599" t="s">
        <v>1766</v>
      </c>
      <c r="F122" s="670">
        <v>2</v>
      </c>
      <c r="G122" s="670">
        <v>2</v>
      </c>
      <c r="H122" s="599" t="s">
        <v>1762</v>
      </c>
      <c r="I122" s="679">
        <v>2</v>
      </c>
      <c r="J122" s="600">
        <v>0.3</v>
      </c>
      <c r="K122" s="593">
        <f t="shared" si="2"/>
        <v>0.6</v>
      </c>
      <c r="L122" s="661" t="s">
        <v>502</v>
      </c>
    </row>
    <row r="123" spans="1:12">
      <c r="A123" s="634" t="s">
        <v>57</v>
      </c>
      <c r="B123" s="597" t="s">
        <v>76</v>
      </c>
      <c r="C123" s="596" t="s">
        <v>503</v>
      </c>
      <c r="D123" s="602" t="s">
        <v>77</v>
      </c>
      <c r="E123" s="599" t="s">
        <v>1766</v>
      </c>
      <c r="F123" s="670">
        <v>2</v>
      </c>
      <c r="G123" s="670">
        <v>2</v>
      </c>
      <c r="H123" s="599" t="s">
        <v>1762</v>
      </c>
      <c r="I123" s="679">
        <v>2</v>
      </c>
      <c r="J123" s="600">
        <v>1.1000000000000001</v>
      </c>
      <c r="K123" s="593">
        <f t="shared" si="2"/>
        <v>2.2000000000000002</v>
      </c>
      <c r="L123" s="661" t="s">
        <v>504</v>
      </c>
    </row>
    <row r="124" spans="1:12">
      <c r="A124" s="634" t="s">
        <v>57</v>
      </c>
      <c r="B124" s="597" t="s">
        <v>78</v>
      </c>
      <c r="C124" s="596" t="s">
        <v>505</v>
      </c>
      <c r="D124" s="602" t="s">
        <v>506</v>
      </c>
      <c r="E124" s="599" t="s">
        <v>1766</v>
      </c>
      <c r="F124" s="670">
        <v>30</v>
      </c>
      <c r="G124" s="670">
        <v>30</v>
      </c>
      <c r="H124" s="599" t="s">
        <v>1762</v>
      </c>
      <c r="I124" s="679">
        <v>30</v>
      </c>
      <c r="J124" s="600">
        <v>0.13333299999999998</v>
      </c>
      <c r="K124" s="593">
        <v>4</v>
      </c>
      <c r="L124" s="661" t="s">
        <v>507</v>
      </c>
    </row>
    <row r="125" spans="1:12" ht="25.5">
      <c r="A125" s="633" t="s">
        <v>60</v>
      </c>
      <c r="B125" s="597" t="s">
        <v>508</v>
      </c>
      <c r="C125" s="596" t="s">
        <v>509</v>
      </c>
      <c r="D125" s="602" t="s">
        <v>79</v>
      </c>
      <c r="E125" s="599" t="s">
        <v>1766</v>
      </c>
      <c r="F125" s="670">
        <v>1</v>
      </c>
      <c r="G125" s="670">
        <v>0</v>
      </c>
      <c r="H125" s="599" t="s">
        <v>1762</v>
      </c>
      <c r="I125" s="679">
        <v>1</v>
      </c>
      <c r="J125" s="600">
        <v>1.5</v>
      </c>
      <c r="K125" s="593">
        <f t="shared" si="2"/>
        <v>1.5</v>
      </c>
      <c r="L125" s="661" t="s">
        <v>510</v>
      </c>
    </row>
    <row r="126" spans="1:12">
      <c r="A126" s="633" t="s">
        <v>511</v>
      </c>
      <c r="B126" s="597" t="s">
        <v>512</v>
      </c>
      <c r="C126" s="596" t="s">
        <v>513</v>
      </c>
      <c r="D126" s="602" t="s">
        <v>514</v>
      </c>
      <c r="E126" s="599" t="s">
        <v>1766</v>
      </c>
      <c r="F126" s="671" t="s">
        <v>115</v>
      </c>
      <c r="G126" s="670"/>
      <c r="H126" s="599" t="s">
        <v>1762</v>
      </c>
      <c r="I126" s="679">
        <v>1</v>
      </c>
      <c r="J126" s="600">
        <v>1.5</v>
      </c>
      <c r="K126" s="593">
        <f t="shared" si="2"/>
        <v>1.5</v>
      </c>
      <c r="L126" s="663" t="s">
        <v>515</v>
      </c>
    </row>
    <row r="127" spans="1:12" ht="23.25">
      <c r="A127" s="664" t="s">
        <v>516</v>
      </c>
      <c r="B127" s="597" t="s">
        <v>81</v>
      </c>
      <c r="C127" s="609" t="s">
        <v>517</v>
      </c>
      <c r="D127" s="665" t="s">
        <v>518</v>
      </c>
      <c r="E127" s="599" t="s">
        <v>1766</v>
      </c>
      <c r="F127" s="671" t="s">
        <v>115</v>
      </c>
      <c r="G127" s="670"/>
      <c r="H127" s="599" t="s">
        <v>1762</v>
      </c>
      <c r="I127" s="679">
        <v>2</v>
      </c>
      <c r="J127" s="600">
        <v>0.5</v>
      </c>
      <c r="K127" s="593">
        <f t="shared" si="2"/>
        <v>1</v>
      </c>
      <c r="L127" s="663" t="s">
        <v>519</v>
      </c>
    </row>
    <row r="128" spans="1:12">
      <c r="A128" s="237"/>
      <c r="B128" s="170" t="s">
        <v>1944</v>
      </c>
      <c r="C128" s="236"/>
      <c r="D128" s="236"/>
      <c r="E128" s="236"/>
      <c r="F128" s="667"/>
      <c r="G128" s="667"/>
      <c r="H128" s="236"/>
      <c r="I128" s="667"/>
      <c r="J128" s="236"/>
      <c r="K128" s="593">
        <v>0</v>
      </c>
      <c r="L128" s="638"/>
    </row>
    <row r="129" spans="1:12">
      <c r="A129" s="237"/>
      <c r="B129" s="171" t="s">
        <v>1945</v>
      </c>
      <c r="C129" s="236"/>
      <c r="D129" s="236"/>
      <c r="E129" s="236" t="s">
        <v>1762</v>
      </c>
      <c r="F129" s="667" t="s">
        <v>1762</v>
      </c>
      <c r="G129" s="667" t="s">
        <v>1762</v>
      </c>
      <c r="H129" s="236" t="s">
        <v>1762</v>
      </c>
      <c r="I129" s="667" t="s">
        <v>1762</v>
      </c>
      <c r="J129" s="236"/>
      <c r="K129" s="593">
        <f>SUM(K130:K216)</f>
        <v>23944.446874999983</v>
      </c>
      <c r="L129" s="638"/>
    </row>
    <row r="130" spans="1:12" ht="45.75">
      <c r="A130" s="596" t="s">
        <v>1763</v>
      </c>
      <c r="B130" s="596" t="s">
        <v>1951</v>
      </c>
      <c r="C130" s="596" t="s">
        <v>337</v>
      </c>
      <c r="D130" s="605" t="s">
        <v>1952</v>
      </c>
      <c r="E130" s="599" t="s">
        <v>1777</v>
      </c>
      <c r="F130" s="670">
        <v>2</v>
      </c>
      <c r="G130" s="670"/>
      <c r="H130" s="599" t="s">
        <v>1815</v>
      </c>
      <c r="I130" s="670">
        <v>2</v>
      </c>
      <c r="J130" s="600">
        <v>5</v>
      </c>
      <c r="K130" s="593">
        <f t="shared" ref="K130:K167" si="3">J130*I130</f>
        <v>10</v>
      </c>
      <c r="L130" s="641" t="s">
        <v>338</v>
      </c>
    </row>
    <row r="131" spans="1:12" ht="24">
      <c r="A131" s="596" t="s">
        <v>1763</v>
      </c>
      <c r="B131" s="596" t="s">
        <v>1953</v>
      </c>
      <c r="C131" s="596" t="s">
        <v>339</v>
      </c>
      <c r="D131" s="602" t="s">
        <v>1954</v>
      </c>
      <c r="E131" s="599" t="s">
        <v>1766</v>
      </c>
      <c r="F131" s="670">
        <v>2</v>
      </c>
      <c r="G131" s="670"/>
      <c r="H131" s="599" t="s">
        <v>1815</v>
      </c>
      <c r="I131" s="670">
        <v>2</v>
      </c>
      <c r="J131" s="600">
        <v>5</v>
      </c>
      <c r="K131" s="593">
        <f t="shared" si="3"/>
        <v>10</v>
      </c>
      <c r="L131" s="641" t="s">
        <v>338</v>
      </c>
    </row>
    <row r="132" spans="1:12" ht="23.25">
      <c r="A132" s="596" t="s">
        <v>1789</v>
      </c>
      <c r="B132" s="596" t="s">
        <v>1955</v>
      </c>
      <c r="C132" s="596" t="s">
        <v>340</v>
      </c>
      <c r="D132" s="605" t="s">
        <v>1957</v>
      </c>
      <c r="E132" s="599" t="s">
        <v>1777</v>
      </c>
      <c r="F132" s="670">
        <v>133</v>
      </c>
      <c r="G132" s="670">
        <v>133</v>
      </c>
      <c r="H132" s="599" t="s">
        <v>1815</v>
      </c>
      <c r="I132" s="670">
        <v>133</v>
      </c>
      <c r="J132" s="600">
        <v>0.148645</v>
      </c>
      <c r="K132" s="593">
        <f t="shared" si="3"/>
        <v>19.769784999999999</v>
      </c>
      <c r="L132" s="641" t="s">
        <v>2050</v>
      </c>
    </row>
    <row r="133" spans="1:12" ht="23.25">
      <c r="A133" s="596" t="s">
        <v>1789</v>
      </c>
      <c r="B133" s="596" t="s">
        <v>1956</v>
      </c>
      <c r="C133" s="596" t="s">
        <v>341</v>
      </c>
      <c r="D133" s="605" t="s">
        <v>1959</v>
      </c>
      <c r="E133" s="599" t="s">
        <v>1804</v>
      </c>
      <c r="F133" s="670">
        <v>18</v>
      </c>
      <c r="G133" s="670">
        <v>18</v>
      </c>
      <c r="H133" s="599" t="s">
        <v>1815</v>
      </c>
      <c r="I133" s="670">
        <v>18</v>
      </c>
      <c r="J133" s="600">
        <v>0.15</v>
      </c>
      <c r="K133" s="593">
        <f t="shared" si="3"/>
        <v>2.6999999999999997</v>
      </c>
      <c r="L133" s="641" t="s">
        <v>2050</v>
      </c>
    </row>
    <row r="134" spans="1:12" ht="23.25">
      <c r="A134" s="596" t="s">
        <v>1789</v>
      </c>
      <c r="B134" s="596" t="s">
        <v>1958</v>
      </c>
      <c r="C134" s="596" t="s">
        <v>342</v>
      </c>
      <c r="D134" s="605" t="s">
        <v>1961</v>
      </c>
      <c r="E134" s="599" t="s">
        <v>1804</v>
      </c>
      <c r="F134" s="670">
        <v>555</v>
      </c>
      <c r="G134" s="670">
        <v>0</v>
      </c>
      <c r="H134" s="599" t="s">
        <v>1815</v>
      </c>
      <c r="I134" s="670">
        <v>555</v>
      </c>
      <c r="J134" s="600">
        <v>3.7999999999999999E-2</v>
      </c>
      <c r="K134" s="593">
        <f t="shared" si="3"/>
        <v>21.09</v>
      </c>
      <c r="L134" s="641" t="s">
        <v>2050</v>
      </c>
    </row>
    <row r="135" spans="1:12" ht="34.5">
      <c r="A135" s="609" t="s">
        <v>1910</v>
      </c>
      <c r="B135" s="609" t="s">
        <v>1960</v>
      </c>
      <c r="C135" s="609" t="s">
        <v>343</v>
      </c>
      <c r="D135" s="643" t="s">
        <v>344</v>
      </c>
      <c r="E135" s="599" t="s">
        <v>1766</v>
      </c>
      <c r="F135" s="671" t="s">
        <v>115</v>
      </c>
      <c r="G135" s="670"/>
      <c r="H135" s="599" t="s">
        <v>1815</v>
      </c>
      <c r="I135" s="670">
        <v>1</v>
      </c>
      <c r="J135" s="600">
        <v>6</v>
      </c>
      <c r="K135" s="593">
        <f t="shared" si="3"/>
        <v>6</v>
      </c>
      <c r="L135" s="640" t="s">
        <v>345</v>
      </c>
    </row>
    <row r="136" spans="1:12" ht="24">
      <c r="A136" s="596" t="s">
        <v>1910</v>
      </c>
      <c r="B136" s="596" t="s">
        <v>1962</v>
      </c>
      <c r="C136" s="596" t="s">
        <v>346</v>
      </c>
      <c r="D136" s="605" t="s">
        <v>1964</v>
      </c>
      <c r="E136" s="599" t="s">
        <v>1766</v>
      </c>
      <c r="F136" s="670">
        <v>15</v>
      </c>
      <c r="G136" s="670">
        <v>15</v>
      </c>
      <c r="H136" s="599" t="s">
        <v>1815</v>
      </c>
      <c r="I136" s="670">
        <v>15</v>
      </c>
      <c r="J136" s="600">
        <v>0.3</v>
      </c>
      <c r="K136" s="593">
        <f t="shared" si="3"/>
        <v>4.5</v>
      </c>
      <c r="L136" s="640" t="s">
        <v>347</v>
      </c>
    </row>
    <row r="137" spans="1:12" ht="24">
      <c r="A137" s="596" t="s">
        <v>1910</v>
      </c>
      <c r="B137" s="596" t="s">
        <v>1963</v>
      </c>
      <c r="C137" s="596" t="s">
        <v>348</v>
      </c>
      <c r="D137" s="602" t="s">
        <v>1966</v>
      </c>
      <c r="E137" s="599" t="s">
        <v>1766</v>
      </c>
      <c r="F137" s="671" t="s">
        <v>115</v>
      </c>
      <c r="G137" s="670"/>
      <c r="H137" s="599" t="s">
        <v>1815</v>
      </c>
      <c r="I137" s="670">
        <v>1</v>
      </c>
      <c r="J137" s="600">
        <v>15</v>
      </c>
      <c r="K137" s="593">
        <f t="shared" si="3"/>
        <v>15</v>
      </c>
      <c r="L137" s="641" t="s">
        <v>349</v>
      </c>
    </row>
    <row r="138" spans="1:12" ht="24">
      <c r="A138" s="596" t="s">
        <v>1910</v>
      </c>
      <c r="B138" s="596" t="s">
        <v>1965</v>
      </c>
      <c r="C138" s="596" t="s">
        <v>350</v>
      </c>
      <c r="D138" s="602" t="s">
        <v>1968</v>
      </c>
      <c r="E138" s="599" t="s">
        <v>1766</v>
      </c>
      <c r="F138" s="671" t="s">
        <v>115</v>
      </c>
      <c r="G138" s="670"/>
      <c r="H138" s="599" t="s">
        <v>1815</v>
      </c>
      <c r="I138" s="670">
        <v>1</v>
      </c>
      <c r="J138" s="600">
        <v>8</v>
      </c>
      <c r="K138" s="593">
        <f t="shared" si="3"/>
        <v>8</v>
      </c>
      <c r="L138" s="641" t="s">
        <v>349</v>
      </c>
    </row>
    <row r="139" spans="1:12" ht="24">
      <c r="A139" s="596" t="s">
        <v>1910</v>
      </c>
      <c r="B139" s="596" t="s">
        <v>1967</v>
      </c>
      <c r="C139" s="596" t="s">
        <v>351</v>
      </c>
      <c r="D139" s="602" t="s">
        <v>1970</v>
      </c>
      <c r="E139" s="599" t="s">
        <v>1766</v>
      </c>
      <c r="F139" s="671" t="s">
        <v>115</v>
      </c>
      <c r="G139" s="670"/>
      <c r="H139" s="599" t="s">
        <v>1815</v>
      </c>
      <c r="I139" s="670">
        <v>1</v>
      </c>
      <c r="J139" s="600">
        <v>35</v>
      </c>
      <c r="K139" s="593">
        <f t="shared" si="3"/>
        <v>35</v>
      </c>
      <c r="L139" s="641" t="s">
        <v>349</v>
      </c>
    </row>
    <row r="140" spans="1:12" ht="24">
      <c r="A140" s="596" t="s">
        <v>1910</v>
      </c>
      <c r="B140" s="596" t="s">
        <v>1969</v>
      </c>
      <c r="C140" s="596" t="s">
        <v>352</v>
      </c>
      <c r="D140" s="602" t="s">
        <v>1972</v>
      </c>
      <c r="E140" s="599" t="s">
        <v>1766</v>
      </c>
      <c r="F140" s="671" t="s">
        <v>115</v>
      </c>
      <c r="G140" s="670"/>
      <c r="H140" s="599" t="s">
        <v>1815</v>
      </c>
      <c r="I140" s="670">
        <v>1</v>
      </c>
      <c r="J140" s="600">
        <v>35</v>
      </c>
      <c r="K140" s="593">
        <f t="shared" si="3"/>
        <v>35</v>
      </c>
      <c r="L140" s="641" t="s">
        <v>349</v>
      </c>
    </row>
    <row r="141" spans="1:12" ht="24">
      <c r="A141" s="596" t="s">
        <v>1910</v>
      </c>
      <c r="B141" s="596" t="s">
        <v>1971</v>
      </c>
      <c r="C141" s="596" t="s">
        <v>353</v>
      </c>
      <c r="D141" s="602" t="s">
        <v>1974</v>
      </c>
      <c r="E141" s="599" t="s">
        <v>1766</v>
      </c>
      <c r="F141" s="670">
        <v>1</v>
      </c>
      <c r="G141" s="670">
        <v>1</v>
      </c>
      <c r="H141" s="599" t="s">
        <v>1815</v>
      </c>
      <c r="I141" s="670">
        <v>1</v>
      </c>
      <c r="J141" s="600">
        <v>4</v>
      </c>
      <c r="K141" s="593">
        <f t="shared" si="3"/>
        <v>4</v>
      </c>
      <c r="L141" s="641" t="s">
        <v>354</v>
      </c>
    </row>
    <row r="142" spans="1:12" ht="23.25">
      <c r="A142" s="596" t="s">
        <v>1910</v>
      </c>
      <c r="B142" s="596" t="s">
        <v>1973</v>
      </c>
      <c r="C142" s="596" t="s">
        <v>355</v>
      </c>
      <c r="D142" s="605" t="s">
        <v>1976</v>
      </c>
      <c r="E142" s="599" t="s">
        <v>1766</v>
      </c>
      <c r="F142" s="670">
        <v>1</v>
      </c>
      <c r="G142" s="670">
        <v>1</v>
      </c>
      <c r="H142" s="599" t="s">
        <v>1815</v>
      </c>
      <c r="I142" s="670">
        <v>1</v>
      </c>
      <c r="J142" s="600">
        <v>5</v>
      </c>
      <c r="K142" s="593">
        <f t="shared" si="3"/>
        <v>5</v>
      </c>
      <c r="L142" s="641" t="s">
        <v>356</v>
      </c>
    </row>
    <row r="143" spans="1:12">
      <c r="A143" s="609" t="s">
        <v>1910</v>
      </c>
      <c r="B143" s="609" t="s">
        <v>1975</v>
      </c>
      <c r="C143" s="609" t="s">
        <v>357</v>
      </c>
      <c r="D143" s="643" t="s">
        <v>358</v>
      </c>
      <c r="E143" s="599" t="s">
        <v>1766</v>
      </c>
      <c r="F143" s="670">
        <v>1</v>
      </c>
      <c r="G143" s="670">
        <v>1</v>
      </c>
      <c r="H143" s="599" t="s">
        <v>1815</v>
      </c>
      <c r="I143" s="670">
        <v>1</v>
      </c>
      <c r="J143" s="600">
        <v>10</v>
      </c>
      <c r="K143" s="593">
        <f>J143*I143</f>
        <v>10</v>
      </c>
      <c r="L143" s="641" t="s">
        <v>359</v>
      </c>
    </row>
    <row r="144" spans="1:12" ht="34.5">
      <c r="A144" s="596" t="s">
        <v>1910</v>
      </c>
      <c r="B144" s="596" t="s">
        <v>1977</v>
      </c>
      <c r="C144" s="596" t="s">
        <v>360</v>
      </c>
      <c r="D144" s="605" t="s">
        <v>1979</v>
      </c>
      <c r="E144" s="599" t="s">
        <v>1766</v>
      </c>
      <c r="F144" s="670">
        <v>10</v>
      </c>
      <c r="G144" s="670">
        <v>10</v>
      </c>
      <c r="H144" s="599" t="s">
        <v>1815</v>
      </c>
      <c r="I144" s="670">
        <v>10</v>
      </c>
      <c r="J144" s="600">
        <v>1.2</v>
      </c>
      <c r="K144" s="593">
        <f t="shared" si="3"/>
        <v>12</v>
      </c>
      <c r="L144" s="641" t="s">
        <v>361</v>
      </c>
    </row>
    <row r="145" spans="1:12" ht="23.25">
      <c r="A145" s="596" t="s">
        <v>1910</v>
      </c>
      <c r="B145" s="596" t="s">
        <v>1978</v>
      </c>
      <c r="C145" s="596" t="s">
        <v>362</v>
      </c>
      <c r="D145" s="605" t="s">
        <v>363</v>
      </c>
      <c r="E145" s="599" t="s">
        <v>1804</v>
      </c>
      <c r="F145" s="670">
        <v>660</v>
      </c>
      <c r="G145" s="670">
        <v>660</v>
      </c>
      <c r="H145" s="599" t="s">
        <v>1815</v>
      </c>
      <c r="I145" s="670">
        <v>660</v>
      </c>
      <c r="J145" s="600">
        <v>3.5000000000000003E-2</v>
      </c>
      <c r="K145" s="593">
        <f t="shared" si="3"/>
        <v>23.1</v>
      </c>
      <c r="L145" s="641" t="s">
        <v>364</v>
      </c>
    </row>
    <row r="146" spans="1:12" ht="23.25">
      <c r="A146" s="596" t="s">
        <v>1910</v>
      </c>
      <c r="B146" s="596" t="s">
        <v>1980</v>
      </c>
      <c r="C146" s="596" t="s">
        <v>365</v>
      </c>
      <c r="D146" s="605" t="s">
        <v>366</v>
      </c>
      <c r="E146" s="599" t="s">
        <v>1804</v>
      </c>
      <c r="F146" s="670">
        <v>660</v>
      </c>
      <c r="G146" s="670">
        <v>660</v>
      </c>
      <c r="H146" s="599" t="s">
        <v>1815</v>
      </c>
      <c r="I146" s="670">
        <v>660</v>
      </c>
      <c r="J146" s="600">
        <v>0.06</v>
      </c>
      <c r="K146" s="593">
        <f t="shared" si="3"/>
        <v>39.6</v>
      </c>
      <c r="L146" s="641" t="s">
        <v>364</v>
      </c>
    </row>
    <row r="147" spans="1:12" ht="23.25">
      <c r="A147" s="596" t="s">
        <v>1910</v>
      </c>
      <c r="B147" s="596" t="s">
        <v>1981</v>
      </c>
      <c r="C147" s="596" t="s">
        <v>367</v>
      </c>
      <c r="D147" s="605" t="s">
        <v>368</v>
      </c>
      <c r="E147" s="599" t="s">
        <v>1804</v>
      </c>
      <c r="F147" s="670">
        <v>1</v>
      </c>
      <c r="G147" s="670">
        <v>1</v>
      </c>
      <c r="H147" s="599" t="s">
        <v>1815</v>
      </c>
      <c r="I147" s="670">
        <v>1</v>
      </c>
      <c r="J147" s="600">
        <v>5</v>
      </c>
      <c r="K147" s="593">
        <f t="shared" si="3"/>
        <v>5</v>
      </c>
      <c r="L147" s="641" t="s">
        <v>369</v>
      </c>
    </row>
    <row r="148" spans="1:12" ht="47.25">
      <c r="A148" s="596" t="s">
        <v>1813</v>
      </c>
      <c r="B148" s="596" t="s">
        <v>1982</v>
      </c>
      <c r="C148" s="596" t="s">
        <v>370</v>
      </c>
      <c r="D148" s="605" t="s">
        <v>1986</v>
      </c>
      <c r="E148" s="599" t="s">
        <v>1987</v>
      </c>
      <c r="F148" s="671" t="s">
        <v>301</v>
      </c>
      <c r="G148" s="671" t="s">
        <v>301</v>
      </c>
      <c r="H148" s="599" t="s">
        <v>1815</v>
      </c>
      <c r="I148" s="670">
        <v>100</v>
      </c>
      <c r="J148" s="600">
        <v>6.5000000000000002E-2</v>
      </c>
      <c r="K148" s="593">
        <f t="shared" si="3"/>
        <v>6.5</v>
      </c>
      <c r="L148" s="640" t="s">
        <v>371</v>
      </c>
    </row>
    <row r="149" spans="1:12">
      <c r="A149" s="596" t="s">
        <v>1813</v>
      </c>
      <c r="B149" s="596" t="s">
        <v>1983</v>
      </c>
      <c r="C149" s="596" t="s">
        <v>372</v>
      </c>
      <c r="D149" s="605" t="s">
        <v>1989</v>
      </c>
      <c r="E149" s="599" t="s">
        <v>1804</v>
      </c>
      <c r="F149" s="670">
        <v>80</v>
      </c>
      <c r="G149" s="670">
        <v>80</v>
      </c>
      <c r="H149" s="599" t="s">
        <v>1815</v>
      </c>
      <c r="I149" s="670">
        <v>80</v>
      </c>
      <c r="J149" s="600">
        <v>0.2</v>
      </c>
      <c r="K149" s="593">
        <f t="shared" si="3"/>
        <v>16</v>
      </c>
      <c r="L149" s="641" t="s">
        <v>373</v>
      </c>
    </row>
    <row r="150" spans="1:12" ht="34.5">
      <c r="A150" s="596" t="s">
        <v>1991</v>
      </c>
      <c r="B150" s="596" t="s">
        <v>1984</v>
      </c>
      <c r="C150" s="596" t="s">
        <v>374</v>
      </c>
      <c r="D150" s="605" t="s">
        <v>1993</v>
      </c>
      <c r="E150" s="599" t="s">
        <v>1804</v>
      </c>
      <c r="F150" s="670">
        <v>4</v>
      </c>
      <c r="G150" s="670">
        <v>2</v>
      </c>
      <c r="H150" s="599" t="s">
        <v>1815</v>
      </c>
      <c r="I150" s="670">
        <v>2</v>
      </c>
      <c r="J150" s="600">
        <v>2</v>
      </c>
      <c r="K150" s="593">
        <f t="shared" si="3"/>
        <v>4</v>
      </c>
      <c r="L150" s="641" t="s">
        <v>375</v>
      </c>
    </row>
    <row r="151" spans="1:12" ht="24">
      <c r="A151" s="596" t="s">
        <v>1991</v>
      </c>
      <c r="B151" s="596" t="s">
        <v>1985</v>
      </c>
      <c r="C151" s="596" t="s">
        <v>376</v>
      </c>
      <c r="D151" s="605" t="s">
        <v>377</v>
      </c>
      <c r="E151" s="599" t="s">
        <v>1883</v>
      </c>
      <c r="F151" s="670">
        <v>90</v>
      </c>
      <c r="G151" s="670">
        <v>35</v>
      </c>
      <c r="H151" s="599" t="s">
        <v>1815</v>
      </c>
      <c r="I151" s="670">
        <v>20</v>
      </c>
      <c r="J151" s="600">
        <v>0.2</v>
      </c>
      <c r="K151" s="593">
        <f t="shared" si="3"/>
        <v>4</v>
      </c>
      <c r="L151" s="640" t="s">
        <v>378</v>
      </c>
    </row>
    <row r="152" spans="1:12">
      <c r="A152" s="614" t="s">
        <v>1995</v>
      </c>
      <c r="B152" s="596" t="s">
        <v>1988</v>
      </c>
      <c r="C152" s="596" t="s">
        <v>379</v>
      </c>
      <c r="D152" s="605" t="s">
        <v>380</v>
      </c>
      <c r="E152" s="599" t="s">
        <v>1804</v>
      </c>
      <c r="F152" s="670">
        <v>1</v>
      </c>
      <c r="G152" s="670">
        <v>1</v>
      </c>
      <c r="H152" s="599" t="s">
        <v>1815</v>
      </c>
      <c r="I152" s="670">
        <v>1</v>
      </c>
      <c r="J152" s="600">
        <v>2</v>
      </c>
      <c r="K152" s="593">
        <f t="shared" si="3"/>
        <v>2</v>
      </c>
      <c r="L152" s="640" t="s">
        <v>381</v>
      </c>
    </row>
    <row r="153" spans="1:12" ht="24">
      <c r="A153" s="615" t="s">
        <v>1997</v>
      </c>
      <c r="B153" s="596" t="s">
        <v>1990</v>
      </c>
      <c r="C153" s="596" t="s">
        <v>382</v>
      </c>
      <c r="D153" s="605" t="s">
        <v>1999</v>
      </c>
      <c r="E153" s="599" t="s">
        <v>1987</v>
      </c>
      <c r="F153" s="670">
        <v>2250</v>
      </c>
      <c r="G153" s="670">
        <v>2250</v>
      </c>
      <c r="H153" s="599" t="s">
        <v>1815</v>
      </c>
      <c r="I153" s="670">
        <v>2250</v>
      </c>
      <c r="J153" s="600">
        <v>4.44444E-3</v>
      </c>
      <c r="K153" s="593">
        <f t="shared" si="3"/>
        <v>9.9999900000000004</v>
      </c>
      <c r="L153" s="641" t="s">
        <v>383</v>
      </c>
    </row>
    <row r="154" spans="1:12" ht="34.5">
      <c r="A154" s="596" t="s">
        <v>1763</v>
      </c>
      <c r="B154" s="596" t="s">
        <v>1992</v>
      </c>
      <c r="C154" s="596" t="s">
        <v>384</v>
      </c>
      <c r="D154" s="605" t="s">
        <v>2001</v>
      </c>
      <c r="E154" s="599" t="s">
        <v>1766</v>
      </c>
      <c r="F154" s="670">
        <v>2</v>
      </c>
      <c r="G154" s="670">
        <v>2</v>
      </c>
      <c r="H154" s="599" t="s">
        <v>1815</v>
      </c>
      <c r="I154" s="670">
        <v>2</v>
      </c>
      <c r="J154" s="600">
        <v>4</v>
      </c>
      <c r="K154" s="593">
        <f t="shared" si="3"/>
        <v>8</v>
      </c>
      <c r="L154" s="641" t="s">
        <v>385</v>
      </c>
    </row>
    <row r="155" spans="1:12" ht="23.25">
      <c r="A155" s="596" t="s">
        <v>1763</v>
      </c>
      <c r="B155" s="596" t="s">
        <v>1994</v>
      </c>
      <c r="C155" s="596" t="s">
        <v>386</v>
      </c>
      <c r="D155" s="605" t="s">
        <v>2003</v>
      </c>
      <c r="E155" s="599" t="s">
        <v>1766</v>
      </c>
      <c r="F155" s="670">
        <v>6</v>
      </c>
      <c r="G155" s="670">
        <v>6</v>
      </c>
      <c r="H155" s="599" t="s">
        <v>1815</v>
      </c>
      <c r="I155" s="670">
        <v>6</v>
      </c>
      <c r="J155" s="600">
        <v>3.3333333333300001</v>
      </c>
      <c r="K155" s="593">
        <f t="shared" si="3"/>
        <v>19.999999999980002</v>
      </c>
      <c r="L155" s="641" t="s">
        <v>387</v>
      </c>
    </row>
    <row r="156" spans="1:12" ht="23.25">
      <c r="A156" s="596" t="s">
        <v>1763</v>
      </c>
      <c r="B156" s="596" t="s">
        <v>1996</v>
      </c>
      <c r="C156" s="596" t="s">
        <v>388</v>
      </c>
      <c r="D156" s="605" t="s">
        <v>2005</v>
      </c>
      <c r="E156" s="599" t="s">
        <v>1766</v>
      </c>
      <c r="F156" s="670">
        <v>1</v>
      </c>
      <c r="G156" s="670">
        <v>1</v>
      </c>
      <c r="H156" s="599" t="s">
        <v>1815</v>
      </c>
      <c r="I156" s="670">
        <v>1</v>
      </c>
      <c r="J156" s="600">
        <v>5</v>
      </c>
      <c r="K156" s="593">
        <f t="shared" si="3"/>
        <v>5</v>
      </c>
      <c r="L156" s="641" t="s">
        <v>389</v>
      </c>
    </row>
    <row r="157" spans="1:12" ht="24">
      <c r="A157" s="596" t="s">
        <v>1808</v>
      </c>
      <c r="B157" s="596" t="s">
        <v>1998</v>
      </c>
      <c r="C157" s="596" t="s">
        <v>390</v>
      </c>
      <c r="D157" s="605" t="s">
        <v>2007</v>
      </c>
      <c r="E157" s="599" t="s">
        <v>1766</v>
      </c>
      <c r="F157" s="670">
        <v>1</v>
      </c>
      <c r="G157" s="670">
        <v>1</v>
      </c>
      <c r="H157" s="599" t="s">
        <v>1815</v>
      </c>
      <c r="I157" s="670">
        <v>1</v>
      </c>
      <c r="J157" s="600">
        <v>50</v>
      </c>
      <c r="K157" s="593">
        <f t="shared" si="3"/>
        <v>50</v>
      </c>
      <c r="L157" s="640" t="s">
        <v>391</v>
      </c>
    </row>
    <row r="158" spans="1:12" ht="23.25">
      <c r="A158" s="596" t="s">
        <v>1910</v>
      </c>
      <c r="B158" s="596" t="s">
        <v>2000</v>
      </c>
      <c r="C158" s="596" t="s">
        <v>392</v>
      </c>
      <c r="D158" s="605" t="s">
        <v>393</v>
      </c>
      <c r="E158" s="599" t="s">
        <v>2009</v>
      </c>
      <c r="F158" s="670">
        <v>1</v>
      </c>
      <c r="G158" s="670">
        <v>1</v>
      </c>
      <c r="H158" s="599" t="s">
        <v>1815</v>
      </c>
      <c r="I158" s="670">
        <v>1</v>
      </c>
      <c r="J158" s="600">
        <v>3</v>
      </c>
      <c r="K158" s="593">
        <f>J158*I158</f>
        <v>3</v>
      </c>
      <c r="L158" s="641" t="s">
        <v>394</v>
      </c>
    </row>
    <row r="159" spans="1:12">
      <c r="A159" s="596" t="s">
        <v>1910</v>
      </c>
      <c r="B159" s="596" t="s">
        <v>2002</v>
      </c>
      <c r="C159" s="596" t="s">
        <v>395</v>
      </c>
      <c r="D159" s="605" t="s">
        <v>396</v>
      </c>
      <c r="E159" s="599" t="s">
        <v>2009</v>
      </c>
      <c r="F159" s="670">
        <v>1</v>
      </c>
      <c r="G159" s="670">
        <v>1</v>
      </c>
      <c r="H159" s="599" t="s">
        <v>1815</v>
      </c>
      <c r="I159" s="670">
        <v>1</v>
      </c>
      <c r="J159" s="600">
        <v>20</v>
      </c>
      <c r="K159" s="593">
        <f>J159*I159</f>
        <v>20</v>
      </c>
      <c r="L159" s="641" t="s">
        <v>397</v>
      </c>
    </row>
    <row r="160" spans="1:12" ht="34.5">
      <c r="A160" s="596" t="s">
        <v>1910</v>
      </c>
      <c r="B160" s="596" t="s">
        <v>2004</v>
      </c>
      <c r="C160" s="596" t="s">
        <v>398</v>
      </c>
      <c r="D160" s="605" t="s">
        <v>399</v>
      </c>
      <c r="E160" s="599" t="s">
        <v>2009</v>
      </c>
      <c r="F160" s="670">
        <v>3</v>
      </c>
      <c r="G160" s="670">
        <v>3</v>
      </c>
      <c r="H160" s="599" t="s">
        <v>1815</v>
      </c>
      <c r="I160" s="670">
        <v>1</v>
      </c>
      <c r="J160" s="600">
        <v>3</v>
      </c>
      <c r="K160" s="593">
        <f t="shared" si="3"/>
        <v>3</v>
      </c>
      <c r="L160" s="641" t="s">
        <v>400</v>
      </c>
    </row>
    <row r="161" spans="1:12" ht="23.25">
      <c r="A161" s="596" t="s">
        <v>1910</v>
      </c>
      <c r="B161" s="596" t="s">
        <v>2006</v>
      </c>
      <c r="C161" s="596" t="s">
        <v>401</v>
      </c>
      <c r="D161" s="605" t="s">
        <v>402</v>
      </c>
      <c r="E161" s="599" t="s">
        <v>1804</v>
      </c>
      <c r="F161" s="670">
        <v>555</v>
      </c>
      <c r="G161" s="670">
        <v>56</v>
      </c>
      <c r="H161" s="599" t="s">
        <v>1815</v>
      </c>
      <c r="I161" s="670">
        <v>56</v>
      </c>
      <c r="J161" s="600">
        <v>1.5</v>
      </c>
      <c r="K161" s="593">
        <f t="shared" si="3"/>
        <v>84</v>
      </c>
      <c r="L161" s="641" t="s">
        <v>403</v>
      </c>
    </row>
    <row r="162" spans="1:12" ht="24">
      <c r="A162" s="596" t="s">
        <v>1806</v>
      </c>
      <c r="B162" s="596" t="s">
        <v>2012</v>
      </c>
      <c r="C162" s="596" t="s">
        <v>404</v>
      </c>
      <c r="D162" s="605" t="s">
        <v>2023</v>
      </c>
      <c r="E162" s="599" t="s">
        <v>1804</v>
      </c>
      <c r="F162" s="671" t="s">
        <v>115</v>
      </c>
      <c r="G162" s="670"/>
      <c r="H162" s="599" t="s">
        <v>1815</v>
      </c>
      <c r="I162" s="670">
        <v>1</v>
      </c>
      <c r="J162" s="600">
        <v>2</v>
      </c>
      <c r="K162" s="593">
        <f t="shared" si="3"/>
        <v>2</v>
      </c>
      <c r="L162" s="640" t="s">
        <v>405</v>
      </c>
    </row>
    <row r="163" spans="1:12">
      <c r="A163" s="596" t="s">
        <v>1806</v>
      </c>
      <c r="B163" s="596" t="s">
        <v>2013</v>
      </c>
      <c r="C163" s="596" t="s">
        <v>406</v>
      </c>
      <c r="D163" s="605" t="s">
        <v>2024</v>
      </c>
      <c r="E163" s="599" t="s">
        <v>1804</v>
      </c>
      <c r="F163" s="670">
        <v>1</v>
      </c>
      <c r="G163" s="670">
        <v>1</v>
      </c>
      <c r="H163" s="599" t="s">
        <v>1815</v>
      </c>
      <c r="I163" s="670">
        <v>1</v>
      </c>
      <c r="J163" s="600">
        <v>3.5</v>
      </c>
      <c r="K163" s="593">
        <f t="shared" si="3"/>
        <v>3.5</v>
      </c>
      <c r="L163" s="641" t="s">
        <v>407</v>
      </c>
    </row>
    <row r="164" spans="1:12" ht="35.25">
      <c r="A164" s="609" t="s">
        <v>2025</v>
      </c>
      <c r="B164" s="596" t="s">
        <v>2015</v>
      </c>
      <c r="C164" s="609" t="s">
        <v>408</v>
      </c>
      <c r="D164" s="643" t="s">
        <v>2026</v>
      </c>
      <c r="E164" s="611" t="s">
        <v>1766</v>
      </c>
      <c r="F164" s="672">
        <v>1</v>
      </c>
      <c r="G164" s="672"/>
      <c r="H164" s="611" t="s">
        <v>1815</v>
      </c>
      <c r="I164" s="672">
        <v>1</v>
      </c>
      <c r="J164" s="612">
        <v>25</v>
      </c>
      <c r="K164" s="593">
        <f t="shared" si="3"/>
        <v>25</v>
      </c>
      <c r="L164" s="640" t="s">
        <v>409</v>
      </c>
    </row>
    <row r="165" spans="1:12" ht="57">
      <c r="A165" s="614" t="s">
        <v>1995</v>
      </c>
      <c r="B165" s="596" t="s">
        <v>2016</v>
      </c>
      <c r="C165" s="596" t="s">
        <v>410</v>
      </c>
      <c r="D165" s="602" t="s">
        <v>2027</v>
      </c>
      <c r="E165" s="599" t="s">
        <v>1827</v>
      </c>
      <c r="F165" s="671" t="s">
        <v>115</v>
      </c>
      <c r="G165" s="670"/>
      <c r="H165" s="599" t="s">
        <v>1815</v>
      </c>
      <c r="I165" s="670">
        <v>1</v>
      </c>
      <c r="J165" s="600">
        <v>2.5</v>
      </c>
      <c r="K165" s="593">
        <f t="shared" si="3"/>
        <v>2.5</v>
      </c>
      <c r="L165" s="641" t="s">
        <v>411</v>
      </c>
    </row>
    <row r="166" spans="1:12" ht="23.25">
      <c r="A166" s="614" t="s">
        <v>2028</v>
      </c>
      <c r="B166" s="596" t="s">
        <v>2017</v>
      </c>
      <c r="C166" s="596" t="s">
        <v>412</v>
      </c>
      <c r="D166" s="605" t="s">
        <v>2029</v>
      </c>
      <c r="E166" s="599" t="s">
        <v>1883</v>
      </c>
      <c r="F166" s="670">
        <v>500</v>
      </c>
      <c r="G166" s="670">
        <v>500</v>
      </c>
      <c r="H166" s="599" t="s">
        <v>1815</v>
      </c>
      <c r="I166" s="670">
        <v>500</v>
      </c>
      <c r="J166" s="600">
        <v>0.19</v>
      </c>
      <c r="K166" s="593">
        <f t="shared" si="3"/>
        <v>95</v>
      </c>
      <c r="L166" s="640" t="s">
        <v>413</v>
      </c>
    </row>
    <row r="167" spans="1:12" ht="24">
      <c r="A167" s="614" t="s">
        <v>2028</v>
      </c>
      <c r="B167" s="596" t="s">
        <v>2019</v>
      </c>
      <c r="C167" s="596" t="s">
        <v>414</v>
      </c>
      <c r="D167" s="605" t="s">
        <v>2030</v>
      </c>
      <c r="E167" s="616" t="s">
        <v>1883</v>
      </c>
      <c r="F167" s="674">
        <v>30</v>
      </c>
      <c r="G167" s="674">
        <v>30</v>
      </c>
      <c r="H167" s="616" t="s">
        <v>1815</v>
      </c>
      <c r="I167" s="674">
        <v>30</v>
      </c>
      <c r="J167" s="617">
        <v>0.4</v>
      </c>
      <c r="K167" s="593">
        <f t="shared" si="3"/>
        <v>12</v>
      </c>
      <c r="L167" s="644" t="s">
        <v>2031</v>
      </c>
    </row>
    <row r="168" spans="1:12" ht="24">
      <c r="A168" s="614" t="s">
        <v>415</v>
      </c>
      <c r="B168" s="596" t="s">
        <v>2021</v>
      </c>
      <c r="C168" s="596" t="s">
        <v>416</v>
      </c>
      <c r="D168" s="601" t="s">
        <v>417</v>
      </c>
      <c r="E168" s="599" t="s">
        <v>1804</v>
      </c>
      <c r="F168" s="671" t="s">
        <v>115</v>
      </c>
      <c r="G168" s="670"/>
      <c r="H168" s="599" t="s">
        <v>1815</v>
      </c>
      <c r="I168" s="670">
        <v>1</v>
      </c>
      <c r="J168" s="600">
        <v>0.3</v>
      </c>
      <c r="K168" s="593">
        <f>J168*I168</f>
        <v>0.3</v>
      </c>
      <c r="L168" s="644" t="s">
        <v>418</v>
      </c>
    </row>
    <row r="169" spans="1:12" ht="23.25">
      <c r="A169" s="645" t="s">
        <v>2028</v>
      </c>
      <c r="B169" s="596" t="s">
        <v>2022</v>
      </c>
      <c r="C169" s="596" t="s">
        <v>419</v>
      </c>
      <c r="D169" s="601" t="s">
        <v>420</v>
      </c>
      <c r="E169" s="596" t="s">
        <v>1883</v>
      </c>
      <c r="F169" s="670">
        <v>1</v>
      </c>
      <c r="G169" s="670"/>
      <c r="H169" s="599" t="s">
        <v>1815</v>
      </c>
      <c r="I169" s="670">
        <v>1</v>
      </c>
      <c r="J169" s="600">
        <v>50</v>
      </c>
      <c r="K169" s="593">
        <f>J169*I169</f>
        <v>50</v>
      </c>
      <c r="L169" s="641" t="s">
        <v>421</v>
      </c>
    </row>
    <row r="170" spans="1:12" ht="15.75">
      <c r="A170" s="618" t="s">
        <v>2032</v>
      </c>
      <c r="B170" s="619"/>
      <c r="C170" s="619"/>
      <c r="D170" s="619"/>
      <c r="E170" s="619"/>
      <c r="F170" s="675"/>
      <c r="G170" s="675"/>
      <c r="H170" s="237"/>
      <c r="I170" s="675"/>
      <c r="J170" s="237"/>
      <c r="K170" s="620"/>
      <c r="L170" s="608"/>
    </row>
    <row r="171" spans="1:12">
      <c r="A171" s="621" t="s">
        <v>2033</v>
      </c>
      <c r="B171" s="622"/>
      <c r="C171" s="622"/>
      <c r="D171" s="621" t="s">
        <v>2033</v>
      </c>
      <c r="E171" s="623" t="s">
        <v>2034</v>
      </c>
      <c r="F171" s="676"/>
      <c r="G171" s="676"/>
      <c r="H171" s="599"/>
      <c r="I171" s="676"/>
      <c r="J171" s="599"/>
      <c r="K171" s="624"/>
      <c r="L171" s="600"/>
    </row>
    <row r="172" spans="1:12" ht="22.5">
      <c r="A172" s="845"/>
      <c r="B172" s="845" t="s">
        <v>422</v>
      </c>
      <c r="C172" s="845" t="s">
        <v>423</v>
      </c>
      <c r="D172" s="646" t="s">
        <v>2036</v>
      </c>
      <c r="E172" s="599" t="s">
        <v>1777</v>
      </c>
      <c r="F172" s="676"/>
      <c r="G172" s="676"/>
      <c r="H172" s="599"/>
      <c r="I172" s="671">
        <v>127</v>
      </c>
      <c r="J172" s="600">
        <v>28</v>
      </c>
      <c r="K172" s="593">
        <f t="shared" ref="K172:K189" si="4">J172*I172</f>
        <v>3556</v>
      </c>
      <c r="L172" s="647" t="s">
        <v>2035</v>
      </c>
    </row>
    <row r="173" spans="1:12" ht="22.5">
      <c r="A173" s="847"/>
      <c r="B173" s="847" t="s">
        <v>424</v>
      </c>
      <c r="C173" s="847" t="s">
        <v>424</v>
      </c>
      <c r="D173" s="646" t="s">
        <v>2037</v>
      </c>
      <c r="E173" s="599" t="s">
        <v>1777</v>
      </c>
      <c r="F173" s="676"/>
      <c r="G173" s="676"/>
      <c r="H173" s="599"/>
      <c r="I173" s="671">
        <v>0</v>
      </c>
      <c r="J173" s="600">
        <v>30</v>
      </c>
      <c r="K173" s="593">
        <f t="shared" si="4"/>
        <v>0</v>
      </c>
      <c r="L173" s="647" t="s">
        <v>2035</v>
      </c>
    </row>
    <row r="174" spans="1:12" ht="22.5">
      <c r="A174" s="847" t="s">
        <v>1789</v>
      </c>
      <c r="B174" s="847" t="s">
        <v>424</v>
      </c>
      <c r="C174" s="847" t="s">
        <v>424</v>
      </c>
      <c r="D174" s="646" t="s">
        <v>2036</v>
      </c>
      <c r="E174" s="599" t="s">
        <v>1777</v>
      </c>
      <c r="F174" s="676"/>
      <c r="G174" s="676"/>
      <c r="H174" s="599"/>
      <c r="I174" s="671">
        <v>17</v>
      </c>
      <c r="J174" s="600">
        <v>52</v>
      </c>
      <c r="K174" s="593">
        <f t="shared" si="4"/>
        <v>884</v>
      </c>
      <c r="L174" s="647" t="s">
        <v>2035</v>
      </c>
    </row>
    <row r="175" spans="1:12" ht="22.5">
      <c r="A175" s="847"/>
      <c r="B175" s="847" t="s">
        <v>424</v>
      </c>
      <c r="C175" s="847" t="s">
        <v>424</v>
      </c>
      <c r="D175" s="646" t="s">
        <v>2036</v>
      </c>
      <c r="E175" s="599" t="s">
        <v>1777</v>
      </c>
      <c r="F175" s="676"/>
      <c r="G175" s="676"/>
      <c r="H175" s="599"/>
      <c r="I175" s="671">
        <v>11</v>
      </c>
      <c r="J175" s="600">
        <v>77</v>
      </c>
      <c r="K175" s="593">
        <f t="shared" si="4"/>
        <v>847</v>
      </c>
      <c r="L175" s="647" t="s">
        <v>2035</v>
      </c>
    </row>
    <row r="176" spans="1:12" ht="22.5">
      <c r="A176" s="847"/>
      <c r="B176" s="847" t="s">
        <v>424</v>
      </c>
      <c r="C176" s="847" t="s">
        <v>424</v>
      </c>
      <c r="D176" s="626" t="s">
        <v>2038</v>
      </c>
      <c r="E176" s="599" t="s">
        <v>1804</v>
      </c>
      <c r="F176" s="676"/>
      <c r="G176" s="676"/>
      <c r="H176" s="599"/>
      <c r="I176" s="671">
        <v>1</v>
      </c>
      <c r="J176" s="600">
        <v>0.27500000000000002</v>
      </c>
      <c r="K176" s="593">
        <f t="shared" si="4"/>
        <v>0.27500000000000002</v>
      </c>
      <c r="L176" s="647" t="s">
        <v>2035</v>
      </c>
    </row>
    <row r="177" spans="1:12" ht="22.5">
      <c r="A177" s="847"/>
      <c r="B177" s="847" t="s">
        <v>424</v>
      </c>
      <c r="C177" s="847" t="s">
        <v>424</v>
      </c>
      <c r="D177" s="626" t="s">
        <v>2039</v>
      </c>
      <c r="E177" s="599" t="s">
        <v>1804</v>
      </c>
      <c r="F177" s="676"/>
      <c r="G177" s="676"/>
      <c r="H177" s="599"/>
      <c r="I177" s="671">
        <v>1</v>
      </c>
      <c r="J177" s="600">
        <v>0.55000000000000004</v>
      </c>
      <c r="K177" s="593">
        <f t="shared" si="4"/>
        <v>0.55000000000000004</v>
      </c>
      <c r="L177" s="647" t="s">
        <v>2035</v>
      </c>
    </row>
    <row r="178" spans="1:12" ht="22.5">
      <c r="A178" s="847"/>
      <c r="B178" s="847" t="s">
        <v>424</v>
      </c>
      <c r="C178" s="847" t="s">
        <v>424</v>
      </c>
      <c r="D178" s="626" t="s">
        <v>2040</v>
      </c>
      <c r="E178" s="599" t="s">
        <v>1804</v>
      </c>
      <c r="F178" s="676"/>
      <c r="G178" s="676"/>
      <c r="H178" s="599"/>
      <c r="I178" s="671">
        <v>1</v>
      </c>
      <c r="J178" s="600">
        <v>1.1000000000000001</v>
      </c>
      <c r="K178" s="593">
        <f t="shared" si="4"/>
        <v>1.1000000000000001</v>
      </c>
      <c r="L178" s="647" t="s">
        <v>2035</v>
      </c>
    </row>
    <row r="179" spans="1:12" ht="22.5">
      <c r="A179" s="847"/>
      <c r="B179" s="847" t="s">
        <v>424</v>
      </c>
      <c r="C179" s="847" t="s">
        <v>424</v>
      </c>
      <c r="D179" s="626" t="s">
        <v>2041</v>
      </c>
      <c r="E179" s="599" t="s">
        <v>1804</v>
      </c>
      <c r="F179" s="676"/>
      <c r="G179" s="676"/>
      <c r="H179" s="599"/>
      <c r="I179" s="671">
        <v>1</v>
      </c>
      <c r="J179" s="600">
        <v>2.2000000000000002</v>
      </c>
      <c r="K179" s="593">
        <f t="shared" si="4"/>
        <v>2.2000000000000002</v>
      </c>
      <c r="L179" s="647" t="s">
        <v>2035</v>
      </c>
    </row>
    <row r="180" spans="1:12" ht="22.5">
      <c r="A180" s="847"/>
      <c r="B180" s="847" t="s">
        <v>424</v>
      </c>
      <c r="C180" s="847" t="s">
        <v>424</v>
      </c>
      <c r="D180" s="626" t="s">
        <v>2042</v>
      </c>
      <c r="E180" s="599" t="s">
        <v>1804</v>
      </c>
      <c r="F180" s="676"/>
      <c r="G180" s="676"/>
      <c r="H180" s="599"/>
      <c r="I180" s="671">
        <v>1</v>
      </c>
      <c r="J180" s="600">
        <v>2.2000000000000002</v>
      </c>
      <c r="K180" s="593">
        <f t="shared" si="4"/>
        <v>2.2000000000000002</v>
      </c>
      <c r="L180" s="647" t="s">
        <v>2035</v>
      </c>
    </row>
    <row r="181" spans="1:12" ht="22.5">
      <c r="A181" s="847"/>
      <c r="B181" s="847" t="s">
        <v>424</v>
      </c>
      <c r="C181" s="847" t="s">
        <v>424</v>
      </c>
      <c r="D181" s="626" t="s">
        <v>2043</v>
      </c>
      <c r="E181" s="599" t="s">
        <v>1766</v>
      </c>
      <c r="F181" s="676"/>
      <c r="G181" s="676"/>
      <c r="H181" s="599"/>
      <c r="I181" s="671">
        <v>1</v>
      </c>
      <c r="J181" s="600">
        <v>0.55000000000000004</v>
      </c>
      <c r="K181" s="593">
        <f t="shared" si="4"/>
        <v>0.55000000000000004</v>
      </c>
      <c r="L181" s="647" t="s">
        <v>2035</v>
      </c>
    </row>
    <row r="182" spans="1:12" ht="22.5">
      <c r="A182" s="847"/>
      <c r="B182" s="847" t="s">
        <v>424</v>
      </c>
      <c r="C182" s="847" t="s">
        <v>424</v>
      </c>
      <c r="D182" s="626" t="s">
        <v>2044</v>
      </c>
      <c r="E182" s="599" t="s">
        <v>1766</v>
      </c>
      <c r="F182" s="676"/>
      <c r="G182" s="676"/>
      <c r="H182" s="599"/>
      <c r="I182" s="671">
        <v>1</v>
      </c>
      <c r="J182" s="600">
        <v>2.2000000000000002</v>
      </c>
      <c r="K182" s="593">
        <f t="shared" si="4"/>
        <v>2.2000000000000002</v>
      </c>
      <c r="L182" s="647" t="s">
        <v>2035</v>
      </c>
    </row>
    <row r="183" spans="1:12" ht="22.5">
      <c r="A183" s="847"/>
      <c r="B183" s="847" t="s">
        <v>424</v>
      </c>
      <c r="C183" s="847" t="s">
        <v>424</v>
      </c>
      <c r="D183" s="626" t="s">
        <v>2045</v>
      </c>
      <c r="E183" s="599" t="s">
        <v>1766</v>
      </c>
      <c r="F183" s="676"/>
      <c r="G183" s="676"/>
      <c r="H183" s="599"/>
      <c r="I183" s="671">
        <v>1</v>
      </c>
      <c r="J183" s="600">
        <v>0.27500000000000002</v>
      </c>
      <c r="K183" s="593">
        <f t="shared" si="4"/>
        <v>0.27500000000000002</v>
      </c>
      <c r="L183" s="647" t="s">
        <v>2035</v>
      </c>
    </row>
    <row r="184" spans="1:12" ht="22.5">
      <c r="A184" s="847"/>
      <c r="B184" s="847" t="s">
        <v>424</v>
      </c>
      <c r="C184" s="847" t="s">
        <v>424</v>
      </c>
      <c r="D184" s="626" t="s">
        <v>2046</v>
      </c>
      <c r="E184" s="599" t="s">
        <v>1766</v>
      </c>
      <c r="F184" s="676"/>
      <c r="G184" s="676"/>
      <c r="H184" s="599"/>
      <c r="I184" s="671">
        <v>1</v>
      </c>
      <c r="J184" s="600">
        <v>0.55000000000000004</v>
      </c>
      <c r="K184" s="593">
        <f t="shared" si="4"/>
        <v>0.55000000000000004</v>
      </c>
      <c r="L184" s="647" t="s">
        <v>2035</v>
      </c>
    </row>
    <row r="185" spans="1:12" ht="22.5">
      <c r="A185" s="847"/>
      <c r="B185" s="847" t="s">
        <v>424</v>
      </c>
      <c r="C185" s="847" t="s">
        <v>424</v>
      </c>
      <c r="D185" s="626" t="s">
        <v>2047</v>
      </c>
      <c r="E185" s="599" t="s">
        <v>1766</v>
      </c>
      <c r="F185" s="676"/>
      <c r="G185" s="676"/>
      <c r="H185" s="599"/>
      <c r="I185" s="671">
        <v>1</v>
      </c>
      <c r="J185" s="600">
        <v>0.22</v>
      </c>
      <c r="K185" s="593">
        <f t="shared" si="4"/>
        <v>0.22</v>
      </c>
      <c r="L185" s="647" t="s">
        <v>2035</v>
      </c>
    </row>
    <row r="186" spans="1:12" ht="22.5">
      <c r="A186" s="847"/>
      <c r="B186" s="847" t="s">
        <v>424</v>
      </c>
      <c r="C186" s="847" t="s">
        <v>424</v>
      </c>
      <c r="D186" s="626" t="s">
        <v>2048</v>
      </c>
      <c r="E186" s="599" t="s">
        <v>1766</v>
      </c>
      <c r="F186" s="676"/>
      <c r="G186" s="676"/>
      <c r="H186" s="599"/>
      <c r="I186" s="671">
        <v>1</v>
      </c>
      <c r="J186" s="600">
        <v>2.2000000000000002</v>
      </c>
      <c r="K186" s="593">
        <f t="shared" si="4"/>
        <v>2.2000000000000002</v>
      </c>
      <c r="L186" s="647" t="s">
        <v>2035</v>
      </c>
    </row>
    <row r="187" spans="1:12" ht="22.5">
      <c r="A187" s="847"/>
      <c r="B187" s="847" t="s">
        <v>424</v>
      </c>
      <c r="C187" s="847" t="s">
        <v>424</v>
      </c>
      <c r="D187" s="646" t="s">
        <v>425</v>
      </c>
      <c r="E187" s="599" t="s">
        <v>1783</v>
      </c>
      <c r="F187" s="676"/>
      <c r="G187" s="676"/>
      <c r="H187" s="599"/>
      <c r="I187" s="671">
        <v>45</v>
      </c>
      <c r="J187" s="600">
        <v>0.9</v>
      </c>
      <c r="K187" s="593">
        <f t="shared" si="4"/>
        <v>40.5</v>
      </c>
      <c r="L187" s="647" t="s">
        <v>2035</v>
      </c>
    </row>
    <row r="188" spans="1:12">
      <c r="A188" s="847"/>
      <c r="B188" s="847" t="s">
        <v>424</v>
      </c>
      <c r="C188" s="847" t="s">
        <v>424</v>
      </c>
      <c r="D188" s="646" t="s">
        <v>2049</v>
      </c>
      <c r="E188" s="599" t="s">
        <v>1804</v>
      </c>
      <c r="F188" s="676"/>
      <c r="G188" s="676"/>
      <c r="H188" s="599"/>
      <c r="I188" s="671">
        <v>1300</v>
      </c>
      <c r="J188" s="600">
        <v>4.8000000000000001E-2</v>
      </c>
      <c r="K188" s="593">
        <f t="shared" si="4"/>
        <v>62.4</v>
      </c>
      <c r="L188" s="647" t="s">
        <v>2050</v>
      </c>
    </row>
    <row r="189" spans="1:12">
      <c r="A189" s="848"/>
      <c r="B189" s="848" t="s">
        <v>424</v>
      </c>
      <c r="C189" s="848" t="s">
        <v>424</v>
      </c>
      <c r="D189" s="646" t="s">
        <v>2051</v>
      </c>
      <c r="E189" s="599" t="s">
        <v>1804</v>
      </c>
      <c r="F189" s="676"/>
      <c r="G189" s="676"/>
      <c r="H189" s="599"/>
      <c r="I189" s="671">
        <v>4700</v>
      </c>
      <c r="J189" s="600">
        <v>0.04</v>
      </c>
      <c r="K189" s="593">
        <f t="shared" si="4"/>
        <v>188</v>
      </c>
      <c r="L189" s="647" t="s">
        <v>2050</v>
      </c>
    </row>
    <row r="190" spans="1:12">
      <c r="A190" s="621" t="s">
        <v>2052</v>
      </c>
      <c r="B190" s="622"/>
      <c r="C190" s="622"/>
      <c r="D190" s="648" t="s">
        <v>2052</v>
      </c>
      <c r="E190" s="599"/>
      <c r="F190" s="676"/>
      <c r="G190" s="676"/>
      <c r="H190" s="599"/>
      <c r="I190" s="671"/>
      <c r="J190" s="600"/>
      <c r="K190" s="625"/>
      <c r="L190" s="649"/>
    </row>
    <row r="191" spans="1:12" ht="90.75">
      <c r="A191" s="849" t="s">
        <v>1789</v>
      </c>
      <c r="B191" s="851" t="s">
        <v>426</v>
      </c>
      <c r="C191" s="851" t="s">
        <v>427</v>
      </c>
      <c r="D191" s="646" t="s">
        <v>2053</v>
      </c>
      <c r="E191" s="599" t="s">
        <v>2054</v>
      </c>
      <c r="F191" s="676"/>
      <c r="G191" s="676"/>
      <c r="H191" s="599"/>
      <c r="I191" s="671">
        <v>1</v>
      </c>
      <c r="J191" s="627">
        <v>43.56</v>
      </c>
      <c r="K191" s="593">
        <f>J191*I191</f>
        <v>43.56</v>
      </c>
      <c r="L191" s="650" t="s">
        <v>0</v>
      </c>
    </row>
    <row r="192" spans="1:12" ht="90.75">
      <c r="A192" s="849"/>
      <c r="B192" s="851" t="s">
        <v>424</v>
      </c>
      <c r="C192" s="851" t="s">
        <v>424</v>
      </c>
      <c r="D192" s="646" t="s">
        <v>1</v>
      </c>
      <c r="E192" s="599" t="s">
        <v>2054</v>
      </c>
      <c r="F192" s="676"/>
      <c r="G192" s="676"/>
      <c r="H192" s="599"/>
      <c r="I192" s="671">
        <v>1</v>
      </c>
      <c r="J192" s="627">
        <v>10.62</v>
      </c>
      <c r="K192" s="593">
        <f>J192*I192</f>
        <v>10.62</v>
      </c>
      <c r="L192" s="650" t="s">
        <v>2</v>
      </c>
    </row>
    <row r="193" spans="1:12" ht="34.5">
      <c r="A193" s="850"/>
      <c r="B193" s="846" t="s">
        <v>424</v>
      </c>
      <c r="C193" s="846" t="s">
        <v>424</v>
      </c>
      <c r="D193" s="646" t="s">
        <v>3</v>
      </c>
      <c r="E193" s="599" t="s">
        <v>2054</v>
      </c>
      <c r="F193" s="676"/>
      <c r="G193" s="676"/>
      <c r="H193" s="599"/>
      <c r="I193" s="671">
        <v>1</v>
      </c>
      <c r="J193" s="627">
        <v>5.4180000000000001</v>
      </c>
      <c r="K193" s="593">
        <f>J193*I193</f>
        <v>5.4180000000000001</v>
      </c>
      <c r="L193" s="650" t="s">
        <v>4</v>
      </c>
    </row>
    <row r="194" spans="1:12">
      <c r="A194" s="621" t="s">
        <v>5</v>
      </c>
      <c r="B194" s="596"/>
      <c r="C194" s="596"/>
      <c r="D194" s="621" t="s">
        <v>5</v>
      </c>
      <c r="E194" s="599"/>
      <c r="F194" s="676"/>
      <c r="G194" s="676"/>
      <c r="H194" s="599"/>
      <c r="I194" s="671"/>
      <c r="J194" s="600"/>
      <c r="K194" s="625"/>
      <c r="L194" s="649"/>
    </row>
    <row r="195" spans="1:12" ht="68.25">
      <c r="A195" s="628" t="s">
        <v>1789</v>
      </c>
      <c r="B195" s="845" t="s">
        <v>428</v>
      </c>
      <c r="C195" s="845" t="s">
        <v>429</v>
      </c>
      <c r="D195" s="646" t="s">
        <v>6</v>
      </c>
      <c r="E195" s="599" t="s">
        <v>2054</v>
      </c>
      <c r="F195" s="676"/>
      <c r="G195" s="676"/>
      <c r="H195" s="599"/>
      <c r="I195" s="671">
        <v>1</v>
      </c>
      <c r="J195" s="627">
        <v>64</v>
      </c>
      <c r="K195" s="593">
        <f t="shared" ref="K195:K200" si="5">J195*I195</f>
        <v>64</v>
      </c>
      <c r="L195" s="650" t="s">
        <v>7</v>
      </c>
    </row>
    <row r="196" spans="1:12" ht="79.5">
      <c r="A196" s="629" t="s">
        <v>1789</v>
      </c>
      <c r="B196" s="851" t="s">
        <v>424</v>
      </c>
      <c r="C196" s="851" t="s">
        <v>424</v>
      </c>
      <c r="D196" s="646" t="s">
        <v>8</v>
      </c>
      <c r="E196" s="599" t="s">
        <v>2054</v>
      </c>
      <c r="F196" s="676"/>
      <c r="G196" s="676"/>
      <c r="H196" s="599"/>
      <c r="I196" s="671">
        <v>1</v>
      </c>
      <c r="J196" s="627">
        <v>108.48</v>
      </c>
      <c r="K196" s="593">
        <f t="shared" si="5"/>
        <v>108.48</v>
      </c>
      <c r="L196" s="650" t="s">
        <v>9</v>
      </c>
    </row>
    <row r="197" spans="1:12" ht="158.25">
      <c r="A197" s="629" t="s">
        <v>10</v>
      </c>
      <c r="B197" s="851" t="s">
        <v>424</v>
      </c>
      <c r="C197" s="851" t="s">
        <v>424</v>
      </c>
      <c r="D197" s="651" t="s">
        <v>11</v>
      </c>
      <c r="E197" s="599" t="s">
        <v>2054</v>
      </c>
      <c r="F197" s="676"/>
      <c r="G197" s="676"/>
      <c r="H197" s="599"/>
      <c r="I197" s="671">
        <v>1</v>
      </c>
      <c r="J197" s="627">
        <v>36.607999999999997</v>
      </c>
      <c r="K197" s="593">
        <f t="shared" si="5"/>
        <v>36.607999999999997</v>
      </c>
      <c r="L197" s="650" t="s">
        <v>12</v>
      </c>
    </row>
    <row r="198" spans="1:12" ht="180.75">
      <c r="A198" s="629" t="s">
        <v>13</v>
      </c>
      <c r="B198" s="851" t="s">
        <v>424</v>
      </c>
      <c r="C198" s="851" t="s">
        <v>424</v>
      </c>
      <c r="D198" s="651" t="s">
        <v>14</v>
      </c>
      <c r="E198" s="599" t="s">
        <v>2054</v>
      </c>
      <c r="F198" s="676"/>
      <c r="G198" s="676"/>
      <c r="H198" s="599"/>
      <c r="I198" s="671">
        <v>1</v>
      </c>
      <c r="J198" s="627">
        <v>28.16</v>
      </c>
      <c r="K198" s="593">
        <f t="shared" si="5"/>
        <v>28.16</v>
      </c>
      <c r="L198" s="650" t="s">
        <v>15</v>
      </c>
    </row>
    <row r="199" spans="1:12" ht="124.5">
      <c r="A199" s="628" t="s">
        <v>16</v>
      </c>
      <c r="B199" s="851" t="s">
        <v>424</v>
      </c>
      <c r="C199" s="851" t="s">
        <v>424</v>
      </c>
      <c r="D199" s="646" t="s">
        <v>17</v>
      </c>
      <c r="E199" s="599" t="s">
        <v>2054</v>
      </c>
      <c r="F199" s="676"/>
      <c r="G199" s="676"/>
      <c r="H199" s="599"/>
      <c r="I199" s="671">
        <v>1</v>
      </c>
      <c r="J199" s="627">
        <v>43.648000000000003</v>
      </c>
      <c r="K199" s="593">
        <f t="shared" si="5"/>
        <v>43.648000000000003</v>
      </c>
      <c r="L199" s="650" t="s">
        <v>18</v>
      </c>
    </row>
    <row r="200" spans="1:12" ht="57">
      <c r="A200" s="628" t="s">
        <v>10</v>
      </c>
      <c r="B200" s="846" t="s">
        <v>424</v>
      </c>
      <c r="C200" s="846" t="s">
        <v>424</v>
      </c>
      <c r="D200" s="646" t="s">
        <v>19</v>
      </c>
      <c r="E200" s="599" t="s">
        <v>2054</v>
      </c>
      <c r="F200" s="676"/>
      <c r="G200" s="676"/>
      <c r="H200" s="599"/>
      <c r="I200" s="671">
        <v>1</v>
      </c>
      <c r="J200" s="627">
        <v>28.089600000000001</v>
      </c>
      <c r="K200" s="593">
        <f t="shared" si="5"/>
        <v>28.089600000000001</v>
      </c>
      <c r="L200" s="650" t="s">
        <v>20</v>
      </c>
    </row>
    <row r="201" spans="1:12">
      <c r="A201" s="621" t="s">
        <v>21</v>
      </c>
      <c r="B201" s="596"/>
      <c r="C201" s="596"/>
      <c r="D201" s="621" t="s">
        <v>21</v>
      </c>
      <c r="E201" s="599"/>
      <c r="F201" s="676"/>
      <c r="G201" s="676"/>
      <c r="H201" s="599"/>
      <c r="I201" s="671"/>
      <c r="J201" s="600"/>
      <c r="K201" s="625"/>
      <c r="L201" s="650"/>
    </row>
    <row r="202" spans="1:12" ht="34.5">
      <c r="A202" s="628" t="s">
        <v>10</v>
      </c>
      <c r="B202" s="845" t="s">
        <v>430</v>
      </c>
      <c r="C202" s="845" t="s">
        <v>431</v>
      </c>
      <c r="D202" s="626" t="s">
        <v>6</v>
      </c>
      <c r="E202" s="599" t="s">
        <v>671</v>
      </c>
      <c r="F202" s="676"/>
      <c r="G202" s="676"/>
      <c r="H202" s="599"/>
      <c r="I202" s="671">
        <v>188</v>
      </c>
      <c r="J202" s="600">
        <v>0.55000000000000004</v>
      </c>
      <c r="K202" s="593">
        <f t="shared" ref="K202:K217" si="6">J202*I202</f>
        <v>103.4</v>
      </c>
      <c r="L202" s="650" t="s">
        <v>22</v>
      </c>
    </row>
    <row r="203" spans="1:12" ht="34.5">
      <c r="A203" s="629" t="s">
        <v>16</v>
      </c>
      <c r="B203" s="851" t="s">
        <v>424</v>
      </c>
      <c r="C203" s="851" t="s">
        <v>424</v>
      </c>
      <c r="D203" s="646" t="s">
        <v>23</v>
      </c>
      <c r="E203" s="599" t="s">
        <v>671</v>
      </c>
      <c r="F203" s="676"/>
      <c r="G203" s="676"/>
      <c r="H203" s="599"/>
      <c r="I203" s="671">
        <v>500</v>
      </c>
      <c r="J203" s="600">
        <v>1.5</v>
      </c>
      <c r="K203" s="593">
        <f t="shared" si="6"/>
        <v>750</v>
      </c>
      <c r="L203" s="650" t="s">
        <v>24</v>
      </c>
    </row>
    <row r="204" spans="1:12" ht="34.5">
      <c r="A204" s="629" t="s">
        <v>16</v>
      </c>
      <c r="B204" s="851" t="s">
        <v>424</v>
      </c>
      <c r="C204" s="851" t="s">
        <v>424</v>
      </c>
      <c r="D204" s="646" t="s">
        <v>25</v>
      </c>
      <c r="E204" s="599" t="s">
        <v>671</v>
      </c>
      <c r="F204" s="676"/>
      <c r="G204" s="676"/>
      <c r="H204" s="599"/>
      <c r="I204" s="671">
        <v>58</v>
      </c>
      <c r="J204" s="600">
        <v>1.5</v>
      </c>
      <c r="K204" s="593">
        <f t="shared" si="6"/>
        <v>87</v>
      </c>
      <c r="L204" s="650" t="s">
        <v>26</v>
      </c>
    </row>
    <row r="205" spans="1:12" ht="23.25">
      <c r="A205" s="628" t="s">
        <v>27</v>
      </c>
      <c r="B205" s="851" t="s">
        <v>424</v>
      </c>
      <c r="C205" s="851" t="s">
        <v>424</v>
      </c>
      <c r="D205" s="630" t="s">
        <v>28</v>
      </c>
      <c r="E205" s="599" t="s">
        <v>671</v>
      </c>
      <c r="F205" s="676"/>
      <c r="G205" s="676"/>
      <c r="H205" s="599"/>
      <c r="I205" s="671">
        <v>250</v>
      </c>
      <c r="J205" s="600">
        <v>1.7</v>
      </c>
      <c r="K205" s="593">
        <f t="shared" si="6"/>
        <v>425</v>
      </c>
      <c r="L205" s="650" t="s">
        <v>29</v>
      </c>
    </row>
    <row r="206" spans="1:12" ht="34.5">
      <c r="A206" s="628" t="s">
        <v>30</v>
      </c>
      <c r="B206" s="846" t="s">
        <v>424</v>
      </c>
      <c r="C206" s="846" t="s">
        <v>424</v>
      </c>
      <c r="D206" s="626" t="s">
        <v>31</v>
      </c>
      <c r="E206" s="599" t="s">
        <v>671</v>
      </c>
      <c r="F206" s="676"/>
      <c r="G206" s="676"/>
      <c r="H206" s="599"/>
      <c r="I206" s="671">
        <v>140</v>
      </c>
      <c r="J206" s="600">
        <v>1.5</v>
      </c>
      <c r="K206" s="593">
        <f t="shared" si="6"/>
        <v>210</v>
      </c>
      <c r="L206" s="650" t="s">
        <v>32</v>
      </c>
    </row>
    <row r="207" spans="1:12" ht="23.25">
      <c r="A207" s="853" t="s">
        <v>33</v>
      </c>
      <c r="B207" s="858" t="s">
        <v>432</v>
      </c>
      <c r="C207" s="858" t="s">
        <v>433</v>
      </c>
      <c r="D207" s="630" t="s">
        <v>34</v>
      </c>
      <c r="E207" s="599" t="s">
        <v>671</v>
      </c>
      <c r="F207" s="675"/>
      <c r="G207" s="675"/>
      <c r="H207" s="237"/>
      <c r="I207" s="671">
        <v>1633</v>
      </c>
      <c r="J207" s="600">
        <v>1.5</v>
      </c>
      <c r="K207" s="593">
        <f t="shared" si="6"/>
        <v>2449.5</v>
      </c>
      <c r="L207" s="652" t="s">
        <v>35</v>
      </c>
    </row>
    <row r="208" spans="1:12" ht="23.25">
      <c r="A208" s="854"/>
      <c r="B208" s="859" t="s">
        <v>424</v>
      </c>
      <c r="C208" s="859" t="s">
        <v>424</v>
      </c>
      <c r="D208" s="630" t="s">
        <v>36</v>
      </c>
      <c r="E208" s="599" t="s">
        <v>671</v>
      </c>
      <c r="F208" s="675"/>
      <c r="G208" s="675"/>
      <c r="H208" s="237"/>
      <c r="I208" s="671">
        <v>1633</v>
      </c>
      <c r="J208" s="600">
        <v>0.3</v>
      </c>
      <c r="K208" s="593">
        <f t="shared" si="6"/>
        <v>489.9</v>
      </c>
      <c r="L208" s="652" t="s">
        <v>35</v>
      </c>
    </row>
    <row r="209" spans="1:12" ht="23.25">
      <c r="A209" s="860" t="s">
        <v>1808</v>
      </c>
      <c r="B209" s="858" t="s">
        <v>434</v>
      </c>
      <c r="C209" s="858" t="s">
        <v>435</v>
      </c>
      <c r="D209" s="630" t="s">
        <v>37</v>
      </c>
      <c r="E209" s="599" t="s">
        <v>671</v>
      </c>
      <c r="F209" s="675"/>
      <c r="G209" s="675"/>
      <c r="H209" s="237"/>
      <c r="I209" s="671">
        <v>1480</v>
      </c>
      <c r="J209" s="600">
        <v>1.7</v>
      </c>
      <c r="K209" s="593">
        <f t="shared" si="6"/>
        <v>2516</v>
      </c>
      <c r="L209" s="652" t="s">
        <v>35</v>
      </c>
    </row>
    <row r="210" spans="1:12" ht="23.25">
      <c r="A210" s="854"/>
      <c r="B210" s="859" t="s">
        <v>424</v>
      </c>
      <c r="C210" s="859" t="s">
        <v>424</v>
      </c>
      <c r="D210" s="630" t="s">
        <v>38</v>
      </c>
      <c r="E210" s="599" t="s">
        <v>671</v>
      </c>
      <c r="F210" s="675"/>
      <c r="G210" s="675"/>
      <c r="H210" s="237"/>
      <c r="I210" s="671">
        <v>1480</v>
      </c>
      <c r="J210" s="600">
        <v>0.34</v>
      </c>
      <c r="K210" s="593">
        <f t="shared" si="6"/>
        <v>503.20000000000005</v>
      </c>
      <c r="L210" s="652" t="s">
        <v>35</v>
      </c>
    </row>
    <row r="211" spans="1:12" ht="23.25">
      <c r="A211" s="631" t="s">
        <v>16</v>
      </c>
      <c r="B211" s="851" t="s">
        <v>436</v>
      </c>
      <c r="C211" s="851" t="s">
        <v>437</v>
      </c>
      <c r="D211" s="646" t="s">
        <v>39</v>
      </c>
      <c r="E211" s="599" t="s">
        <v>671</v>
      </c>
      <c r="F211" s="675"/>
      <c r="G211" s="675"/>
      <c r="H211" s="237"/>
      <c r="I211" s="671">
        <v>682</v>
      </c>
      <c r="J211" s="600">
        <v>1.7</v>
      </c>
      <c r="K211" s="593">
        <f t="shared" si="6"/>
        <v>1159.3999999999999</v>
      </c>
      <c r="L211" s="652" t="s">
        <v>35</v>
      </c>
    </row>
    <row r="212" spans="1:12" ht="23.25">
      <c r="A212" s="631" t="s">
        <v>16</v>
      </c>
      <c r="B212" s="851" t="s">
        <v>424</v>
      </c>
      <c r="C212" s="851" t="s">
        <v>424</v>
      </c>
      <c r="D212" s="653" t="s">
        <v>40</v>
      </c>
      <c r="E212" s="599" t="s">
        <v>671</v>
      </c>
      <c r="F212" s="675"/>
      <c r="G212" s="675"/>
      <c r="H212" s="237"/>
      <c r="I212" s="671">
        <v>1585</v>
      </c>
      <c r="J212" s="600">
        <v>1.7</v>
      </c>
      <c r="K212" s="593">
        <f t="shared" si="6"/>
        <v>2694.5</v>
      </c>
      <c r="L212" s="652" t="s">
        <v>35</v>
      </c>
    </row>
    <row r="213" spans="1:12" ht="23.25">
      <c r="A213" s="631" t="s">
        <v>16</v>
      </c>
      <c r="B213" s="851" t="s">
        <v>424</v>
      </c>
      <c r="C213" s="851" t="s">
        <v>424</v>
      </c>
      <c r="D213" s="653" t="s">
        <v>41</v>
      </c>
      <c r="E213" s="599" t="s">
        <v>671</v>
      </c>
      <c r="F213" s="675"/>
      <c r="G213" s="675"/>
      <c r="H213" s="237"/>
      <c r="I213" s="671">
        <v>1591.2083333333333</v>
      </c>
      <c r="J213" s="600">
        <v>3.5999999999999997E-2</v>
      </c>
      <c r="K213" s="593">
        <f t="shared" si="6"/>
        <v>57.283499999999989</v>
      </c>
      <c r="L213" s="652" t="s">
        <v>35</v>
      </c>
    </row>
    <row r="214" spans="1:12" ht="23.25">
      <c r="A214" s="632" t="s">
        <v>42</v>
      </c>
      <c r="B214" s="654" t="s">
        <v>438</v>
      </c>
      <c r="C214" s="654" t="s">
        <v>439</v>
      </c>
      <c r="D214" s="646" t="s">
        <v>43</v>
      </c>
      <c r="E214" s="599" t="s">
        <v>671</v>
      </c>
      <c r="F214" s="675"/>
      <c r="G214" s="675"/>
      <c r="H214" s="237"/>
      <c r="I214" s="671">
        <v>450</v>
      </c>
      <c r="J214" s="600">
        <v>2</v>
      </c>
      <c r="K214" s="593">
        <f t="shared" si="6"/>
        <v>900</v>
      </c>
      <c r="L214" s="655" t="s">
        <v>44</v>
      </c>
    </row>
    <row r="215" spans="1:12" ht="23.25">
      <c r="A215" s="845" t="s">
        <v>45</v>
      </c>
      <c r="B215" s="845" t="s">
        <v>440</v>
      </c>
      <c r="C215" s="845" t="s">
        <v>441</v>
      </c>
      <c r="D215" s="626" t="s">
        <v>46</v>
      </c>
      <c r="E215" s="599" t="s">
        <v>671</v>
      </c>
      <c r="F215" s="675"/>
      <c r="G215" s="675"/>
      <c r="H215" s="237"/>
      <c r="I215" s="671">
        <v>2045</v>
      </c>
      <c r="J215" s="600">
        <v>2.2000000000000002</v>
      </c>
      <c r="K215" s="593">
        <f t="shared" si="6"/>
        <v>4499</v>
      </c>
      <c r="L215" s="655" t="s">
        <v>47</v>
      </c>
    </row>
    <row r="216" spans="1:12" ht="23.25">
      <c r="A216" s="846"/>
      <c r="B216" s="846" t="s">
        <v>424</v>
      </c>
      <c r="C216" s="846" t="s">
        <v>424</v>
      </c>
      <c r="D216" s="626" t="s">
        <v>48</v>
      </c>
      <c r="E216" s="599" t="s">
        <v>671</v>
      </c>
      <c r="F216" s="675"/>
      <c r="G216" s="675"/>
      <c r="H216" s="237"/>
      <c r="I216" s="671">
        <v>2045</v>
      </c>
      <c r="J216" s="600">
        <v>0.22</v>
      </c>
      <c r="K216" s="593">
        <f t="shared" si="6"/>
        <v>449.9</v>
      </c>
      <c r="L216" s="655" t="s">
        <v>49</v>
      </c>
    </row>
    <row r="217" spans="1:12">
      <c r="A217" s="656" t="s">
        <v>2028</v>
      </c>
      <c r="B217" s="635" t="s">
        <v>442</v>
      </c>
      <c r="C217" s="635" t="s">
        <v>443</v>
      </c>
      <c r="D217" s="626" t="s">
        <v>444</v>
      </c>
      <c r="E217" s="657"/>
      <c r="F217" s="677"/>
      <c r="G217" s="677"/>
      <c r="H217" s="658"/>
      <c r="I217" s="678"/>
      <c r="J217" s="659"/>
      <c r="K217" s="593">
        <f t="shared" si="6"/>
        <v>0</v>
      </c>
      <c r="L217" s="660" t="s">
        <v>445</v>
      </c>
    </row>
    <row r="218" spans="1:12">
      <c r="A218" s="237"/>
      <c r="B218" s="171" t="s">
        <v>446</v>
      </c>
      <c r="C218" s="236"/>
      <c r="D218" s="236"/>
      <c r="E218" s="236"/>
      <c r="F218" s="667"/>
      <c r="G218" s="667"/>
      <c r="H218" s="236"/>
      <c r="I218" s="667"/>
      <c r="J218" s="236"/>
      <c r="K218" s="593">
        <f>SUM(K219:K224)</f>
        <v>14.149999999999999</v>
      </c>
      <c r="L218" s="638"/>
    </row>
    <row r="219" spans="1:12">
      <c r="A219" s="633" t="s">
        <v>50</v>
      </c>
      <c r="B219" s="597" t="s">
        <v>51</v>
      </c>
      <c r="C219" s="596" t="s">
        <v>447</v>
      </c>
      <c r="D219" s="598" t="s">
        <v>52</v>
      </c>
      <c r="E219" s="599" t="s">
        <v>1766</v>
      </c>
      <c r="F219" s="671" t="s">
        <v>115</v>
      </c>
      <c r="G219" s="670"/>
      <c r="H219" s="599" t="s">
        <v>1762</v>
      </c>
      <c r="I219" s="679">
        <v>1</v>
      </c>
      <c r="J219" s="600">
        <v>0.35</v>
      </c>
      <c r="K219" s="593">
        <f t="shared" ref="K219:K224" si="7">J219*I219</f>
        <v>0.35</v>
      </c>
      <c r="L219" s="661" t="s">
        <v>448</v>
      </c>
    </row>
    <row r="220" spans="1:12">
      <c r="A220" s="633" t="s">
        <v>50</v>
      </c>
      <c r="B220" s="597" t="s">
        <v>53</v>
      </c>
      <c r="C220" s="596" t="s">
        <v>449</v>
      </c>
      <c r="D220" s="598" t="s">
        <v>54</v>
      </c>
      <c r="E220" s="599" t="s">
        <v>1766</v>
      </c>
      <c r="F220" s="671" t="s">
        <v>115</v>
      </c>
      <c r="G220" s="670"/>
      <c r="H220" s="599" t="s">
        <v>1762</v>
      </c>
      <c r="I220" s="679">
        <v>1</v>
      </c>
      <c r="J220" s="600">
        <v>1.5</v>
      </c>
      <c r="K220" s="593">
        <f t="shared" si="7"/>
        <v>1.5</v>
      </c>
      <c r="L220" s="661" t="s">
        <v>450</v>
      </c>
    </row>
    <row r="221" spans="1:12" ht="24">
      <c r="A221" s="633" t="s">
        <v>55</v>
      </c>
      <c r="B221" s="597" t="s">
        <v>56</v>
      </c>
      <c r="C221" s="596" t="s">
        <v>451</v>
      </c>
      <c r="D221" s="598" t="s">
        <v>452</v>
      </c>
      <c r="E221" s="599" t="s">
        <v>1766</v>
      </c>
      <c r="F221" s="671" t="s">
        <v>115</v>
      </c>
      <c r="G221" s="670"/>
      <c r="H221" s="599" t="s">
        <v>1762</v>
      </c>
      <c r="I221" s="679">
        <v>85</v>
      </c>
      <c r="J221" s="600">
        <v>0.04</v>
      </c>
      <c r="K221" s="593">
        <f t="shared" si="7"/>
        <v>3.4</v>
      </c>
      <c r="L221" s="661" t="s">
        <v>453</v>
      </c>
    </row>
    <row r="222" spans="1:12">
      <c r="A222" s="634" t="s">
        <v>57</v>
      </c>
      <c r="B222" s="597" t="s">
        <v>58</v>
      </c>
      <c r="C222" s="596" t="s">
        <v>454</v>
      </c>
      <c r="D222" s="598" t="s">
        <v>59</v>
      </c>
      <c r="E222" s="599" t="s">
        <v>1766</v>
      </c>
      <c r="F222" s="671" t="s">
        <v>115</v>
      </c>
      <c r="G222" s="670"/>
      <c r="H222" s="599" t="s">
        <v>1762</v>
      </c>
      <c r="I222" s="679">
        <v>3</v>
      </c>
      <c r="J222" s="600">
        <v>0.6</v>
      </c>
      <c r="K222" s="593">
        <f t="shared" si="7"/>
        <v>1.7999999999999998</v>
      </c>
      <c r="L222" s="661" t="s">
        <v>455</v>
      </c>
    </row>
    <row r="223" spans="1:12">
      <c r="A223" s="633" t="s">
        <v>60</v>
      </c>
      <c r="B223" s="597" t="s">
        <v>61</v>
      </c>
      <c r="C223" s="596" t="s">
        <v>456</v>
      </c>
      <c r="D223" s="598" t="s">
        <v>62</v>
      </c>
      <c r="E223" s="599" t="s">
        <v>1766</v>
      </c>
      <c r="F223" s="671" t="s">
        <v>115</v>
      </c>
      <c r="G223" s="670"/>
      <c r="H223" s="599" t="s">
        <v>1762</v>
      </c>
      <c r="I223" s="679">
        <v>1</v>
      </c>
      <c r="J223" s="600">
        <v>0.1</v>
      </c>
      <c r="K223" s="593">
        <f t="shared" si="7"/>
        <v>0.1</v>
      </c>
      <c r="L223" s="661" t="s">
        <v>457</v>
      </c>
    </row>
    <row r="224" spans="1:12">
      <c r="A224" s="633" t="s">
        <v>55</v>
      </c>
      <c r="B224" s="597" t="s">
        <v>458</v>
      </c>
      <c r="C224" s="596" t="s">
        <v>459</v>
      </c>
      <c r="D224" s="602" t="s">
        <v>63</v>
      </c>
      <c r="E224" s="599" t="s">
        <v>1766</v>
      </c>
      <c r="F224" s="671" t="s">
        <v>115</v>
      </c>
      <c r="G224" s="670"/>
      <c r="H224" s="599" t="s">
        <v>1762</v>
      </c>
      <c r="I224" s="679">
        <v>20</v>
      </c>
      <c r="J224" s="600">
        <v>0.35</v>
      </c>
      <c r="K224" s="593">
        <f t="shared" si="7"/>
        <v>7</v>
      </c>
      <c r="L224" s="661" t="s">
        <v>460</v>
      </c>
    </row>
    <row r="225" spans="1:12" ht="16.5">
      <c r="A225" s="237"/>
      <c r="B225" s="171" t="s">
        <v>461</v>
      </c>
      <c r="C225" s="236"/>
      <c r="D225" s="236"/>
      <c r="E225" s="236"/>
      <c r="F225" s="667" t="s">
        <v>1762</v>
      </c>
      <c r="G225" s="667" t="s">
        <v>1762</v>
      </c>
      <c r="H225" s="236" t="s">
        <v>1762</v>
      </c>
      <c r="I225" s="667"/>
      <c r="J225" s="236"/>
      <c r="K225" s="593">
        <f>SUM(K226:K226)</f>
        <v>0</v>
      </c>
      <c r="L225" s="662"/>
    </row>
    <row r="226" spans="1:12">
      <c r="A226" s="664"/>
      <c r="B226" s="597"/>
      <c r="C226" s="609"/>
      <c r="D226" s="665"/>
      <c r="E226" s="599"/>
      <c r="F226" s="671"/>
      <c r="G226" s="670"/>
      <c r="H226" s="599"/>
      <c r="I226" s="679"/>
      <c r="J226" s="600"/>
      <c r="K226" s="593"/>
      <c r="L226" s="663"/>
    </row>
    <row r="227" spans="1:12">
      <c r="A227" s="237"/>
      <c r="B227" s="171" t="s">
        <v>520</v>
      </c>
      <c r="C227" s="236"/>
      <c r="D227" s="236"/>
      <c r="E227" s="236"/>
      <c r="F227" s="236" t="s">
        <v>1762</v>
      </c>
      <c r="G227" s="236" t="s">
        <v>1762</v>
      </c>
      <c r="H227" s="236" t="s">
        <v>1762</v>
      </c>
      <c r="I227" s="236"/>
      <c r="J227" s="236"/>
      <c r="K227" s="593">
        <v>0</v>
      </c>
      <c r="L227" s="638"/>
    </row>
    <row r="228" spans="1:12">
      <c r="A228" s="666" t="s">
        <v>521</v>
      </c>
      <c r="B228" s="855" t="s">
        <v>522</v>
      </c>
      <c r="C228" s="856"/>
      <c r="D228" s="856"/>
      <c r="E228" s="856"/>
      <c r="F228" s="856"/>
      <c r="G228" s="856"/>
      <c r="H228" s="856"/>
      <c r="I228" s="856"/>
      <c r="J228" s="856"/>
      <c r="K228" s="856"/>
      <c r="L228" s="857"/>
    </row>
    <row r="229" spans="1:12">
      <c r="A229" s="852" t="s">
        <v>83</v>
      </c>
      <c r="B229" s="852"/>
      <c r="C229" s="852"/>
      <c r="D229" s="852"/>
      <c r="E229" s="852"/>
      <c r="F229" s="852"/>
      <c r="G229" s="852"/>
      <c r="H229" s="852"/>
      <c r="I229" s="852"/>
      <c r="J229" s="852"/>
      <c r="K229" s="852"/>
      <c r="L229" s="852"/>
    </row>
    <row r="230" spans="1:12">
      <c r="A230" s="852" t="s">
        <v>523</v>
      </c>
      <c r="B230" s="852"/>
      <c r="C230" s="852"/>
      <c r="D230" s="852"/>
      <c r="E230" s="852"/>
      <c r="F230" s="852"/>
      <c r="G230" s="852"/>
      <c r="H230" s="852"/>
      <c r="I230" s="852"/>
      <c r="J230" s="852"/>
      <c r="K230" s="852"/>
      <c r="L230" s="852"/>
    </row>
    <row r="231" spans="1:12">
      <c r="A231" s="852" t="s">
        <v>524</v>
      </c>
      <c r="B231" s="852"/>
      <c r="C231" s="852"/>
      <c r="D231" s="852"/>
      <c r="E231" s="852"/>
      <c r="F231" s="852"/>
      <c r="G231" s="852"/>
      <c r="H231" s="852"/>
      <c r="I231" s="852"/>
      <c r="J231" s="852"/>
      <c r="K231" s="852"/>
      <c r="L231" s="852"/>
    </row>
    <row r="232" spans="1:12">
      <c r="A232" s="238" t="s">
        <v>525</v>
      </c>
      <c r="B232" s="238"/>
      <c r="C232" s="238"/>
      <c r="D232" s="238"/>
      <c r="E232" s="239" t="s">
        <v>526</v>
      </c>
      <c r="F232" s="238"/>
      <c r="G232" s="238"/>
      <c r="H232" s="238"/>
      <c r="I232" s="238"/>
      <c r="J232" s="238"/>
      <c r="K232" s="238"/>
      <c r="L232" s="238"/>
    </row>
    <row r="233" spans="1:12" ht="16.5">
      <c r="A233"/>
      <c r="B233"/>
      <c r="C233"/>
      <c r="D233"/>
      <c r="E233"/>
      <c r="F233"/>
      <c r="G233"/>
      <c r="H233"/>
      <c r="I233"/>
      <c r="J233"/>
      <c r="K233"/>
      <c r="L233"/>
    </row>
    <row r="234" spans="1:12" ht="16.5">
      <c r="A234"/>
      <c r="B234"/>
      <c r="C234"/>
      <c r="D234"/>
      <c r="E234"/>
      <c r="F234"/>
      <c r="G234"/>
      <c r="H234"/>
      <c r="I234"/>
      <c r="J234"/>
      <c r="K234"/>
      <c r="L234"/>
    </row>
    <row r="235" spans="1:12" ht="16.5">
      <c r="A235"/>
      <c r="B235"/>
      <c r="C235"/>
      <c r="D235"/>
      <c r="E235"/>
      <c r="F235"/>
      <c r="G235"/>
      <c r="H235"/>
      <c r="I235"/>
      <c r="J235"/>
      <c r="K235"/>
      <c r="L235"/>
    </row>
  </sheetData>
  <mergeCells count="36">
    <mergeCell ref="A9:D9"/>
    <mergeCell ref="A1:L1"/>
    <mergeCell ref="A5:A6"/>
    <mergeCell ref="B5:B6"/>
    <mergeCell ref="E5:E6"/>
    <mergeCell ref="L5:L6"/>
    <mergeCell ref="D5:D6"/>
    <mergeCell ref="F5:G5"/>
    <mergeCell ref="C5:C6"/>
    <mergeCell ref="A7:D7"/>
    <mergeCell ref="A8:D8"/>
    <mergeCell ref="A230:L230"/>
    <mergeCell ref="A231:L231"/>
    <mergeCell ref="B195:B200"/>
    <mergeCell ref="C195:C200"/>
    <mergeCell ref="B202:B206"/>
    <mergeCell ref="C202:C206"/>
    <mergeCell ref="B211:B213"/>
    <mergeCell ref="C211:C213"/>
    <mergeCell ref="A207:A208"/>
    <mergeCell ref="B228:L228"/>
    <mergeCell ref="B207:B208"/>
    <mergeCell ref="C207:C208"/>
    <mergeCell ref="A209:A210"/>
    <mergeCell ref="B209:B210"/>
    <mergeCell ref="C209:C210"/>
    <mergeCell ref="A229:L229"/>
    <mergeCell ref="A215:A216"/>
    <mergeCell ref="B215:B216"/>
    <mergeCell ref="C215:C216"/>
    <mergeCell ref="A172:A189"/>
    <mergeCell ref="B172:B189"/>
    <mergeCell ref="C172:C189"/>
    <mergeCell ref="A191:A193"/>
    <mergeCell ref="B191:B193"/>
    <mergeCell ref="C191:C193"/>
  </mergeCells>
  <phoneticPr fontId="10" type="noConversion"/>
  <hyperlinks>
    <hyperlink ref="L2" location="报表目录!A1" display="返回目录"/>
  </hyperlinks>
  <printOptions horizontalCentered="1"/>
  <pageMargins left="0.74803149606299213" right="0.74803149606299213" top="0.98425196850393704" bottom="0.98425196850393704" header="0.51181102362204722" footer="0.51181102362204722"/>
  <pageSetup paperSize="9" scale="6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66"/>
  <sheetViews>
    <sheetView workbookViewId="0">
      <selection sqref="A1:D1"/>
    </sheetView>
  </sheetViews>
  <sheetFormatPr defaultColWidth="20.375" defaultRowHeight="16.5"/>
  <cols>
    <col min="1" max="1" width="21.25" style="349" customWidth="1"/>
    <col min="2" max="2" width="47.5" style="349" customWidth="1"/>
    <col min="3" max="3" width="19.5" style="349" customWidth="1"/>
    <col min="4" max="4" width="21.375" style="349" customWidth="1"/>
    <col min="5" max="16384" width="20.375" style="473"/>
  </cols>
  <sheetData>
    <row r="1" spans="1:5" s="163" customFormat="1" ht="25.5">
      <c r="A1" s="871" t="s">
        <v>1273</v>
      </c>
      <c r="B1" s="871"/>
      <c r="C1" s="871"/>
      <c r="D1" s="871"/>
    </row>
    <row r="2" spans="1:5" s="457" customFormat="1" ht="14.25">
      <c r="A2" s="456" t="s">
        <v>1173</v>
      </c>
      <c r="B2" s="457" t="str">
        <f>封面!$C$7</f>
        <v>中国金茂（集团）有限公司金茂君悦大酒店分公司</v>
      </c>
      <c r="D2" s="458" t="s">
        <v>1174</v>
      </c>
      <c r="E2" s="124" t="s">
        <v>612</v>
      </c>
    </row>
    <row r="3" spans="1:5" s="457" customFormat="1" ht="15" thickBot="1">
      <c r="A3" s="459" t="s">
        <v>1248</v>
      </c>
      <c r="D3" s="460" t="s">
        <v>1176</v>
      </c>
    </row>
    <row r="4" spans="1:5" s="462" customFormat="1" ht="15">
      <c r="A4" s="461" t="s">
        <v>1212</v>
      </c>
      <c r="B4" s="872" t="str">
        <f>B2</f>
        <v>中国金茂（集团）有限公司金茂君悦大酒店分公司</v>
      </c>
      <c r="C4" s="873"/>
      <c r="D4" s="874"/>
    </row>
    <row r="5" spans="1:5" s="462" customFormat="1" ht="15">
      <c r="A5" s="463" t="s">
        <v>856</v>
      </c>
      <c r="B5" s="875" t="s">
        <v>528</v>
      </c>
      <c r="C5" s="876"/>
      <c r="D5" s="877"/>
    </row>
    <row r="6" spans="1:5" s="462" customFormat="1" ht="15">
      <c r="A6" s="463" t="s">
        <v>1213</v>
      </c>
      <c r="B6" s="464"/>
      <c r="C6" s="465" t="s">
        <v>1214</v>
      </c>
      <c r="D6" s="466"/>
    </row>
    <row r="7" spans="1:5" s="462" customFormat="1" ht="15">
      <c r="A7" s="463" t="s">
        <v>1215</v>
      </c>
      <c r="B7" s="682" t="s">
        <v>527</v>
      </c>
      <c r="C7" s="465" t="s">
        <v>1216</v>
      </c>
      <c r="D7" s="466"/>
    </row>
    <row r="8" spans="1:5" s="462" customFormat="1" ht="15">
      <c r="A8" s="463" t="s">
        <v>1217</v>
      </c>
      <c r="B8" s="467"/>
      <c r="C8" s="467" t="s">
        <v>1218</v>
      </c>
      <c r="D8" s="468"/>
    </row>
    <row r="9" spans="1:5" s="462" customFormat="1" ht="74.25" customHeight="1">
      <c r="A9" s="463" t="s">
        <v>1219</v>
      </c>
      <c r="B9" s="878"/>
      <c r="C9" s="876"/>
      <c r="D9" s="877"/>
    </row>
    <row r="10" spans="1:5" s="462" customFormat="1" ht="74.25" customHeight="1">
      <c r="A10" s="463" t="s">
        <v>1220</v>
      </c>
      <c r="B10" s="878"/>
      <c r="C10" s="876"/>
      <c r="D10" s="877"/>
    </row>
    <row r="11" spans="1:5" s="462" customFormat="1" ht="74.25" customHeight="1">
      <c r="A11" s="463" t="s">
        <v>1221</v>
      </c>
      <c r="B11" s="878"/>
      <c r="C11" s="876"/>
      <c r="D11" s="877"/>
    </row>
    <row r="12" spans="1:5" s="462" customFormat="1" ht="74.25" customHeight="1">
      <c r="A12" s="463" t="s">
        <v>1222</v>
      </c>
      <c r="B12" s="878"/>
      <c r="C12" s="876"/>
      <c r="D12" s="877"/>
    </row>
    <row r="13" spans="1:5" s="462" customFormat="1" ht="17.25" customHeight="1">
      <c r="A13" s="879" t="s">
        <v>1223</v>
      </c>
      <c r="B13" s="880"/>
      <c r="C13" s="465" t="s">
        <v>1224</v>
      </c>
      <c r="D13" s="680"/>
    </row>
    <row r="14" spans="1:5" s="462" customFormat="1" ht="17.25" customHeight="1">
      <c r="A14" s="879"/>
      <c r="B14" s="880"/>
      <c r="C14" s="465" t="s">
        <v>1225</v>
      </c>
      <c r="D14" s="680"/>
    </row>
    <row r="15" spans="1:5" s="462" customFormat="1" ht="17.25" customHeight="1">
      <c r="A15" s="879"/>
      <c r="B15" s="880"/>
      <c r="C15" s="465" t="s">
        <v>1244</v>
      </c>
      <c r="D15" s="466"/>
    </row>
    <row r="16" spans="1:5" s="462" customFormat="1" ht="17.25" customHeight="1">
      <c r="A16" s="879"/>
      <c r="B16" s="880"/>
      <c r="C16" s="465" t="s">
        <v>975</v>
      </c>
      <c r="D16" s="466"/>
    </row>
    <row r="17" spans="1:4" s="462" customFormat="1" ht="15.75" thickBot="1">
      <c r="A17" s="469" t="s">
        <v>1245</v>
      </c>
      <c r="B17" s="881"/>
      <c r="C17" s="882"/>
      <c r="D17" s="883"/>
    </row>
    <row r="18" spans="1:4" s="462" customFormat="1" ht="15">
      <c r="A18" s="470" t="s">
        <v>1246</v>
      </c>
      <c r="B18" s="471"/>
      <c r="C18" s="470" t="s">
        <v>1247</v>
      </c>
      <c r="D18" s="470" t="s">
        <v>1170</v>
      </c>
    </row>
    <row r="19" spans="1:4" s="462" customFormat="1" ht="18.75">
      <c r="A19" s="472"/>
      <c r="B19" s="349"/>
      <c r="C19" s="349"/>
      <c r="D19" s="349"/>
    </row>
    <row r="20" spans="1:4" s="462" customFormat="1">
      <c r="A20" s="487" t="s">
        <v>1269</v>
      </c>
      <c r="B20" s="349"/>
      <c r="C20" s="349"/>
      <c r="D20" s="349"/>
    </row>
    <row r="21" spans="1:4" s="462" customFormat="1">
      <c r="A21" s="487" t="s">
        <v>1270</v>
      </c>
      <c r="B21" s="349"/>
      <c r="C21" s="349"/>
      <c r="D21" s="349"/>
    </row>
    <row r="22" spans="1:4" s="462" customFormat="1">
      <c r="A22" s="349"/>
      <c r="B22" s="349"/>
      <c r="C22" s="349"/>
      <c r="D22" s="349"/>
    </row>
    <row r="23" spans="1:4" s="462" customFormat="1">
      <c r="A23" s="349"/>
      <c r="B23" s="349"/>
      <c r="C23" s="349"/>
      <c r="D23" s="349"/>
    </row>
    <row r="24" spans="1:4" s="462" customFormat="1">
      <c r="A24" s="349"/>
      <c r="B24" s="349"/>
      <c r="C24" s="349"/>
      <c r="D24" s="349"/>
    </row>
    <row r="25" spans="1:4" s="462" customFormat="1">
      <c r="A25" s="349"/>
      <c r="B25" s="349"/>
      <c r="C25" s="349"/>
      <c r="D25" s="349"/>
    </row>
    <row r="26" spans="1:4" s="462" customFormat="1">
      <c r="A26" s="349"/>
      <c r="B26" s="349"/>
      <c r="C26" s="349"/>
      <c r="D26" s="349"/>
    </row>
    <row r="27" spans="1:4" s="462" customFormat="1">
      <c r="A27" s="349"/>
      <c r="B27" s="349"/>
      <c r="C27" s="349"/>
      <c r="D27" s="349"/>
    </row>
    <row r="28" spans="1:4" s="462" customFormat="1">
      <c r="A28" s="349"/>
      <c r="B28" s="349"/>
      <c r="C28" s="349"/>
      <c r="D28" s="349"/>
    </row>
    <row r="29" spans="1:4" s="462" customFormat="1">
      <c r="A29" s="349"/>
      <c r="B29" s="349"/>
      <c r="C29" s="349"/>
      <c r="D29" s="349"/>
    </row>
    <row r="30" spans="1:4" s="462" customFormat="1">
      <c r="A30" s="349"/>
      <c r="B30" s="349"/>
      <c r="C30" s="349"/>
      <c r="D30" s="349"/>
    </row>
    <row r="31" spans="1:4" s="462" customFormat="1">
      <c r="A31" s="349"/>
      <c r="B31" s="349"/>
      <c r="C31" s="349"/>
      <c r="D31" s="349"/>
    </row>
    <row r="32" spans="1:4" s="462" customFormat="1">
      <c r="A32" s="349"/>
      <c r="B32" s="349"/>
      <c r="C32" s="349"/>
      <c r="D32" s="349"/>
    </row>
    <row r="33" spans="1:7" s="462" customFormat="1">
      <c r="A33" s="349"/>
      <c r="B33" s="349"/>
      <c r="C33" s="349"/>
      <c r="D33" s="349"/>
    </row>
    <row r="34" spans="1:7" s="462" customFormat="1">
      <c r="A34" s="349"/>
      <c r="B34" s="349"/>
      <c r="C34" s="349"/>
      <c r="D34" s="349"/>
    </row>
    <row r="35" spans="1:7" s="462" customFormat="1">
      <c r="A35" s="349"/>
      <c r="B35" s="349"/>
      <c r="C35" s="349"/>
      <c r="D35" s="349"/>
    </row>
    <row r="36" spans="1:7" s="462" customFormat="1">
      <c r="A36" s="349"/>
      <c r="B36" s="349"/>
      <c r="C36" s="349"/>
      <c r="D36" s="349"/>
    </row>
    <row r="37" spans="1:7" s="462" customFormat="1">
      <c r="A37" s="349"/>
      <c r="B37" s="349"/>
      <c r="C37" s="349"/>
      <c r="D37" s="349"/>
      <c r="E37" s="473"/>
      <c r="F37" s="473"/>
      <c r="G37" s="473"/>
    </row>
    <row r="38" spans="1:7" s="462" customFormat="1">
      <c r="A38" s="349"/>
      <c r="B38" s="349"/>
      <c r="C38" s="349"/>
      <c r="D38" s="349"/>
      <c r="E38" s="473"/>
      <c r="F38" s="473"/>
      <c r="G38" s="473"/>
    </row>
    <row r="39" spans="1:7" s="462" customFormat="1">
      <c r="A39" s="349"/>
      <c r="B39" s="349"/>
      <c r="C39" s="349"/>
      <c r="D39" s="349"/>
      <c r="E39" s="473"/>
      <c r="F39" s="473"/>
      <c r="G39" s="473"/>
    </row>
    <row r="40" spans="1:7" s="462" customFormat="1">
      <c r="A40" s="349"/>
      <c r="B40" s="349"/>
      <c r="C40" s="349"/>
      <c r="D40" s="349"/>
      <c r="E40" s="473"/>
      <c r="F40" s="473"/>
      <c r="G40" s="473"/>
    </row>
    <row r="41" spans="1:7" s="462" customFormat="1">
      <c r="A41" s="349"/>
      <c r="B41" s="349"/>
      <c r="C41" s="349"/>
      <c r="D41" s="349"/>
      <c r="E41" s="473"/>
      <c r="F41" s="473"/>
      <c r="G41" s="473"/>
    </row>
    <row r="42" spans="1:7" s="462" customFormat="1">
      <c r="A42" s="349"/>
      <c r="B42" s="349"/>
      <c r="C42" s="349"/>
      <c r="D42" s="349"/>
      <c r="E42" s="473"/>
      <c r="F42" s="473"/>
      <c r="G42" s="473"/>
    </row>
    <row r="43" spans="1:7" s="462" customFormat="1">
      <c r="A43" s="349"/>
      <c r="B43" s="349"/>
      <c r="C43" s="349"/>
      <c r="D43" s="349"/>
      <c r="E43" s="473"/>
      <c r="F43" s="473"/>
      <c r="G43" s="473"/>
    </row>
    <row r="44" spans="1:7" s="462" customFormat="1">
      <c r="A44" s="349"/>
      <c r="B44" s="349"/>
      <c r="C44" s="349"/>
      <c r="D44" s="349"/>
      <c r="E44" s="473"/>
      <c r="F44" s="473"/>
      <c r="G44" s="473"/>
    </row>
    <row r="45" spans="1:7" s="462" customFormat="1">
      <c r="A45" s="349"/>
      <c r="B45" s="349"/>
      <c r="C45" s="349"/>
      <c r="D45" s="349"/>
      <c r="E45" s="473"/>
      <c r="F45" s="473"/>
      <c r="G45" s="473"/>
    </row>
    <row r="46" spans="1:7" s="462" customFormat="1">
      <c r="A46" s="349"/>
      <c r="B46" s="349"/>
      <c r="C46" s="349"/>
      <c r="D46" s="349"/>
      <c r="E46" s="473"/>
      <c r="F46" s="473"/>
      <c r="G46" s="473"/>
    </row>
    <row r="47" spans="1:7" s="462" customFormat="1">
      <c r="A47" s="349"/>
      <c r="B47" s="349"/>
      <c r="C47" s="349"/>
      <c r="D47" s="349"/>
      <c r="E47" s="473"/>
      <c r="F47" s="473"/>
      <c r="G47" s="473"/>
    </row>
    <row r="48" spans="1:7" s="462" customFormat="1">
      <c r="A48" s="349"/>
      <c r="B48" s="349"/>
      <c r="C48" s="349"/>
      <c r="D48" s="349"/>
      <c r="E48" s="473"/>
      <c r="F48" s="473"/>
      <c r="G48" s="473"/>
    </row>
    <row r="49" spans="1:7" s="462" customFormat="1">
      <c r="A49" s="349"/>
      <c r="B49" s="349"/>
      <c r="C49" s="349"/>
      <c r="D49" s="349"/>
      <c r="E49" s="473"/>
      <c r="F49" s="473"/>
      <c r="G49" s="473"/>
    </row>
    <row r="50" spans="1:7" s="462" customFormat="1">
      <c r="A50" s="349"/>
      <c r="B50" s="349"/>
      <c r="C50" s="349"/>
      <c r="D50" s="349"/>
      <c r="E50" s="473"/>
      <c r="F50" s="473"/>
      <c r="G50" s="473"/>
    </row>
    <row r="51" spans="1:7" s="462" customFormat="1">
      <c r="A51" s="349"/>
      <c r="B51" s="349"/>
      <c r="C51" s="349"/>
      <c r="D51" s="349"/>
      <c r="E51" s="473"/>
      <c r="F51" s="473"/>
      <c r="G51" s="473"/>
    </row>
    <row r="52" spans="1:7" s="462" customFormat="1">
      <c r="A52" s="349"/>
      <c r="B52" s="349"/>
      <c r="C52" s="349"/>
      <c r="D52" s="349"/>
      <c r="E52" s="473"/>
      <c r="F52" s="473"/>
      <c r="G52" s="473"/>
    </row>
    <row r="53" spans="1:7" s="462" customFormat="1">
      <c r="A53" s="349"/>
      <c r="B53" s="349"/>
      <c r="C53" s="349"/>
      <c r="D53" s="349"/>
      <c r="E53" s="473"/>
      <c r="F53" s="473"/>
      <c r="G53" s="473"/>
    </row>
    <row r="54" spans="1:7" s="462" customFormat="1">
      <c r="A54" s="349"/>
      <c r="B54" s="349"/>
      <c r="C54" s="349"/>
      <c r="D54" s="349"/>
      <c r="E54" s="473"/>
      <c r="F54" s="473"/>
      <c r="G54" s="473"/>
    </row>
    <row r="55" spans="1:7" s="462" customFormat="1">
      <c r="A55" s="349"/>
      <c r="B55" s="349"/>
      <c r="C55" s="349"/>
      <c r="D55" s="349"/>
      <c r="E55" s="473"/>
      <c r="F55" s="473"/>
      <c r="G55" s="473"/>
    </row>
    <row r="56" spans="1:7" s="462" customFormat="1">
      <c r="A56" s="349"/>
      <c r="B56" s="349"/>
      <c r="C56" s="349"/>
      <c r="D56" s="349"/>
      <c r="E56" s="473"/>
      <c r="F56" s="473"/>
      <c r="G56" s="473"/>
    </row>
    <row r="57" spans="1:7" s="462" customFormat="1">
      <c r="A57" s="349"/>
      <c r="B57" s="349"/>
      <c r="C57" s="349"/>
      <c r="D57" s="349"/>
      <c r="E57" s="473"/>
      <c r="F57" s="473"/>
      <c r="G57" s="473"/>
    </row>
    <row r="58" spans="1:7" s="462" customFormat="1">
      <c r="A58" s="349"/>
      <c r="B58" s="349"/>
      <c r="C58" s="349"/>
      <c r="D58" s="349"/>
      <c r="E58" s="473"/>
      <c r="F58" s="473"/>
      <c r="G58" s="473"/>
    </row>
    <row r="59" spans="1:7" s="462" customFormat="1">
      <c r="A59" s="349"/>
      <c r="B59" s="349"/>
      <c r="C59" s="349"/>
      <c r="D59" s="349"/>
      <c r="E59" s="473"/>
      <c r="F59" s="473"/>
      <c r="G59" s="473"/>
    </row>
    <row r="60" spans="1:7" s="462" customFormat="1">
      <c r="A60" s="349"/>
      <c r="B60" s="349"/>
      <c r="C60" s="349"/>
      <c r="D60" s="349"/>
      <c r="E60" s="473"/>
      <c r="F60" s="473"/>
      <c r="G60" s="473"/>
    </row>
    <row r="61" spans="1:7" s="462" customFormat="1">
      <c r="A61" s="349"/>
      <c r="B61" s="349"/>
      <c r="C61" s="349"/>
      <c r="D61" s="349"/>
      <c r="E61" s="473"/>
      <c r="F61" s="473"/>
      <c r="G61" s="473"/>
    </row>
    <row r="62" spans="1:7" s="462" customFormat="1">
      <c r="A62" s="349"/>
      <c r="B62" s="349"/>
      <c r="C62" s="349"/>
      <c r="D62" s="349"/>
      <c r="E62" s="473"/>
      <c r="F62" s="473"/>
      <c r="G62" s="473"/>
    </row>
    <row r="63" spans="1:7" s="462" customFormat="1">
      <c r="A63" s="349"/>
      <c r="B63" s="349"/>
      <c r="C63" s="349"/>
      <c r="D63" s="349"/>
      <c r="E63" s="473"/>
      <c r="F63" s="473"/>
      <c r="G63" s="473"/>
    </row>
    <row r="64" spans="1:7" s="462" customFormat="1">
      <c r="A64" s="349"/>
      <c r="B64" s="349"/>
      <c r="C64" s="349"/>
      <c r="D64" s="349"/>
      <c r="E64" s="473"/>
      <c r="F64" s="473"/>
      <c r="G64" s="473"/>
    </row>
    <row r="65" spans="1:7" s="462" customFormat="1">
      <c r="A65" s="349"/>
      <c r="B65" s="349"/>
      <c r="C65" s="349"/>
      <c r="D65" s="349"/>
      <c r="E65" s="473"/>
      <c r="F65" s="473"/>
      <c r="G65" s="473"/>
    </row>
    <row r="66" spans="1:7" s="462" customFormat="1">
      <c r="A66" s="349"/>
      <c r="B66" s="349"/>
      <c r="C66" s="349"/>
      <c r="D66" s="349"/>
      <c r="E66" s="473"/>
      <c r="F66" s="473"/>
      <c r="G66" s="473"/>
    </row>
  </sheetData>
  <mergeCells count="10">
    <mergeCell ref="A13:A16"/>
    <mergeCell ref="B13:B16"/>
    <mergeCell ref="B17:D17"/>
    <mergeCell ref="B10:D10"/>
    <mergeCell ref="B11:D11"/>
    <mergeCell ref="A1:D1"/>
    <mergeCell ref="B4:D4"/>
    <mergeCell ref="B5:D5"/>
    <mergeCell ref="B9:D9"/>
    <mergeCell ref="B12:D12"/>
  </mergeCells>
  <phoneticPr fontId="10" type="noConversion"/>
  <hyperlinks>
    <hyperlink ref="E2" location="报表目录!A1" display="返回目录"/>
  </hyperlinks>
  <pageMargins left="0.75" right="0.75" top="1" bottom="1" header="0.5" footer="0.5"/>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G46"/>
  <sheetViews>
    <sheetView showGridLines="0" workbookViewId="0">
      <pane xSplit="1" ySplit="6" topLeftCell="B7" activePane="bottomRight" state="frozen"/>
      <selection activeCell="F34" sqref="F34"/>
      <selection pane="topRight" activeCell="F34" sqref="F34"/>
      <selection pane="bottomLeft" activeCell="F34" sqref="F34"/>
      <selection pane="bottomRight" activeCell="B11" sqref="B11"/>
    </sheetView>
  </sheetViews>
  <sheetFormatPr defaultColWidth="8" defaultRowHeight="15"/>
  <cols>
    <col min="1" max="1" width="54.875" style="451" customWidth="1"/>
    <col min="2" max="6" width="13.625" style="448" customWidth="1"/>
    <col min="7" max="7" width="14.5" style="448" customWidth="1"/>
    <col min="8" max="8" width="8" style="448" customWidth="1"/>
    <col min="9" max="16384" width="8" style="448"/>
  </cols>
  <sheetData>
    <row r="1" spans="1:7" s="434" customFormat="1" ht="25.5">
      <c r="A1" s="890" t="s">
        <v>1268</v>
      </c>
      <c r="B1" s="890"/>
      <c r="C1" s="890"/>
      <c r="D1" s="890"/>
      <c r="E1" s="890"/>
    </row>
    <row r="2" spans="1:7" s="434" customFormat="1" ht="20.25">
      <c r="A2" s="435"/>
    </row>
    <row r="3" spans="1:7" s="289" customFormat="1" ht="12.75">
      <c r="A3" s="436" t="s">
        <v>1173</v>
      </c>
      <c r="G3" s="437" t="s">
        <v>1174</v>
      </c>
    </row>
    <row r="4" spans="1:7" s="289" customFormat="1" ht="12.75">
      <c r="A4" s="438" t="s">
        <v>1175</v>
      </c>
      <c r="G4" s="439" t="s">
        <v>1176</v>
      </c>
    </row>
    <row r="5" spans="1:7" s="440" customFormat="1" ht="16.5">
      <c r="A5" s="891" t="s">
        <v>1177</v>
      </c>
      <c r="B5" s="885" t="s">
        <v>1473</v>
      </c>
      <c r="C5" s="885" t="s">
        <v>1474</v>
      </c>
      <c r="D5" s="885" t="s">
        <v>1475</v>
      </c>
      <c r="E5" s="885" t="s">
        <v>1460</v>
      </c>
      <c r="F5" s="884" t="s">
        <v>1437</v>
      </c>
      <c r="G5" s="884" t="s">
        <v>1438</v>
      </c>
    </row>
    <row r="6" spans="1:7" s="440" customFormat="1" ht="16.5">
      <c r="A6" s="892"/>
      <c r="B6" s="885"/>
      <c r="C6" s="885"/>
      <c r="D6" s="885"/>
      <c r="E6" s="885"/>
      <c r="F6" s="885"/>
      <c r="G6" s="885"/>
    </row>
    <row r="7" spans="1:7" s="440" customFormat="1" ht="13.5" customHeight="1">
      <c r="A7" s="441" t="s">
        <v>1178</v>
      </c>
      <c r="B7" s="234">
        <f>SUM(B8:B13)</f>
        <v>8.2099999999999991</v>
      </c>
      <c r="C7" s="234">
        <f>SUM(C8:C13)</f>
        <v>9.5</v>
      </c>
      <c r="D7" s="234">
        <f>SUM(D8:D13)</f>
        <v>10.5</v>
      </c>
      <c r="E7" s="234">
        <f>SUM(E8:E13)</f>
        <v>17</v>
      </c>
      <c r="F7" s="455">
        <f t="shared" ref="F7:F12" si="0">E7/C7-1</f>
        <v>0.78947368421052633</v>
      </c>
      <c r="G7" s="455">
        <f t="shared" ref="G7:G12" si="1">E7/D7-1</f>
        <v>0.61904761904761907</v>
      </c>
    </row>
    <row r="8" spans="1:7" s="440" customFormat="1" ht="13.5" customHeight="1">
      <c r="A8" s="442" t="s">
        <v>1179</v>
      </c>
      <c r="B8" s="285">
        <v>0.41</v>
      </c>
      <c r="C8" s="285">
        <v>0.5</v>
      </c>
      <c r="D8" s="285">
        <v>0.5</v>
      </c>
      <c r="E8" s="285">
        <v>2</v>
      </c>
      <c r="F8" s="455">
        <f t="shared" si="0"/>
        <v>3</v>
      </c>
      <c r="G8" s="455">
        <f t="shared" si="1"/>
        <v>3</v>
      </c>
    </row>
    <row r="9" spans="1:7" s="440" customFormat="1" ht="13.5" customHeight="1">
      <c r="A9" s="442" t="s">
        <v>1180</v>
      </c>
      <c r="B9" s="285"/>
      <c r="C9" s="285"/>
      <c r="D9" s="285"/>
      <c r="E9" s="285"/>
      <c r="F9" s="455" t="e">
        <f t="shared" si="0"/>
        <v>#DIV/0!</v>
      </c>
      <c r="G9" s="455" t="e">
        <f t="shared" si="1"/>
        <v>#DIV/0!</v>
      </c>
    </row>
    <row r="10" spans="1:7" s="440" customFormat="1" ht="13.5" customHeight="1">
      <c r="A10" s="443" t="s">
        <v>1171</v>
      </c>
      <c r="B10" s="285">
        <v>7.8</v>
      </c>
      <c r="C10" s="285">
        <v>9</v>
      </c>
      <c r="D10" s="285">
        <v>10</v>
      </c>
      <c r="E10" s="285">
        <f>12+3</f>
        <v>15</v>
      </c>
      <c r="F10" s="455">
        <f t="shared" si="0"/>
        <v>0.66666666666666674</v>
      </c>
      <c r="G10" s="455">
        <f t="shared" si="1"/>
        <v>0.5</v>
      </c>
    </row>
    <row r="11" spans="1:7" s="440" customFormat="1" ht="13.5" customHeight="1">
      <c r="A11" s="442" t="s">
        <v>1181</v>
      </c>
      <c r="B11" s="285"/>
      <c r="C11" s="285"/>
      <c r="D11" s="285"/>
      <c r="E11" s="285"/>
      <c r="F11" s="455" t="e">
        <f t="shared" si="0"/>
        <v>#DIV/0!</v>
      </c>
      <c r="G11" s="455" t="e">
        <f t="shared" si="1"/>
        <v>#DIV/0!</v>
      </c>
    </row>
    <row r="12" spans="1:7" s="440" customFormat="1" ht="13.5" customHeight="1">
      <c r="A12" s="442" t="s">
        <v>1172</v>
      </c>
      <c r="B12" s="285"/>
      <c r="C12" s="285"/>
      <c r="D12" s="285"/>
      <c r="E12" s="285"/>
      <c r="F12" s="455" t="e">
        <f t="shared" si="0"/>
        <v>#DIV/0!</v>
      </c>
      <c r="G12" s="455" t="e">
        <f t="shared" si="1"/>
        <v>#DIV/0!</v>
      </c>
    </row>
    <row r="13" spans="1:7" s="440" customFormat="1" ht="13.5" customHeight="1">
      <c r="A13" s="442" t="s">
        <v>1182</v>
      </c>
      <c r="B13" s="285"/>
      <c r="C13" s="285"/>
      <c r="D13" s="285"/>
      <c r="E13" s="285"/>
      <c r="F13" s="455" t="e">
        <f t="shared" ref="F13:F42" si="2">E13/C13-1</f>
        <v>#DIV/0!</v>
      </c>
      <c r="G13" s="455" t="e">
        <f t="shared" ref="G13:G42" si="3">E13/D13-1</f>
        <v>#DIV/0!</v>
      </c>
    </row>
    <row r="14" spans="1:7" s="440" customFormat="1" ht="13.5" customHeight="1">
      <c r="A14" s="441" t="s">
        <v>1183</v>
      </c>
      <c r="B14" s="234">
        <f>SUM(B15:B20)</f>
        <v>8.2097519999999999</v>
      </c>
      <c r="C14" s="234">
        <f>SUM(C15:C20)</f>
        <v>16.384751999999999</v>
      </c>
      <c r="D14" s="234">
        <f>SUM(D15:D20)</f>
        <v>18.324999999999999</v>
      </c>
      <c r="E14" s="234">
        <f>SUM(E15:E20)</f>
        <v>19.405000000000001</v>
      </c>
      <c r="F14" s="455">
        <f t="shared" si="2"/>
        <v>0.18433284800404692</v>
      </c>
      <c r="G14" s="455">
        <f t="shared" si="3"/>
        <v>5.8935879945429814E-2</v>
      </c>
    </row>
    <row r="15" spans="1:7" s="440" customFormat="1" ht="13.5" customHeight="1">
      <c r="A15" s="442" t="s">
        <v>1184</v>
      </c>
      <c r="B15" s="285"/>
      <c r="C15" s="285"/>
      <c r="D15" s="285"/>
      <c r="E15" s="285"/>
      <c r="F15" s="455" t="e">
        <f t="shared" si="2"/>
        <v>#DIV/0!</v>
      </c>
      <c r="G15" s="455" t="e">
        <f t="shared" si="3"/>
        <v>#DIV/0!</v>
      </c>
    </row>
    <row r="16" spans="1:7" s="440" customFormat="1" ht="13.5" customHeight="1">
      <c r="A16" s="442" t="s">
        <v>1185</v>
      </c>
      <c r="B16" s="285">
        <v>2.5</v>
      </c>
      <c r="C16" s="285">
        <v>2.5</v>
      </c>
      <c r="D16" s="285">
        <v>2.5</v>
      </c>
      <c r="E16" s="285">
        <v>2.5</v>
      </c>
      <c r="F16" s="455">
        <f t="shared" si="2"/>
        <v>0</v>
      </c>
      <c r="G16" s="455">
        <f t="shared" si="3"/>
        <v>0</v>
      </c>
    </row>
    <row r="17" spans="1:7" s="440" customFormat="1" ht="13.5" customHeight="1">
      <c r="A17" s="442" t="s">
        <v>1186</v>
      </c>
      <c r="B17" s="285">
        <f>[103]Sheet1!$C$33</f>
        <v>5.7097519999999999</v>
      </c>
      <c r="C17" s="285">
        <f>[103]Sheet1!$X$33</f>
        <v>13.884751999999999</v>
      </c>
      <c r="D17" s="285">
        <f>[103]Sheet1!$W$33</f>
        <v>15.824999999999999</v>
      </c>
      <c r="E17" s="285">
        <f>[103]Sheet1!$U$33</f>
        <v>16.905000000000001</v>
      </c>
      <c r="F17" s="455">
        <f t="shared" si="2"/>
        <v>0.21752264642537389</v>
      </c>
      <c r="G17" s="455">
        <f t="shared" si="3"/>
        <v>6.824644549763037E-2</v>
      </c>
    </row>
    <row r="18" spans="1:7" s="440" customFormat="1" ht="13.5" customHeight="1">
      <c r="A18" s="442" t="s">
        <v>1187</v>
      </c>
      <c r="B18" s="285"/>
      <c r="C18" s="285"/>
      <c r="D18" s="285"/>
      <c r="E18" s="285"/>
      <c r="F18" s="455" t="e">
        <f t="shared" si="2"/>
        <v>#DIV/0!</v>
      </c>
      <c r="G18" s="455" t="e">
        <f t="shared" si="3"/>
        <v>#DIV/0!</v>
      </c>
    </row>
    <row r="19" spans="1:7" s="440" customFormat="1" ht="13.5" customHeight="1">
      <c r="A19" s="442" t="s">
        <v>1188</v>
      </c>
      <c r="B19" s="285"/>
      <c r="C19" s="285"/>
      <c r="D19" s="285"/>
      <c r="E19" s="285"/>
      <c r="F19" s="455" t="e">
        <f t="shared" si="2"/>
        <v>#DIV/0!</v>
      </c>
      <c r="G19" s="455" t="e">
        <f t="shared" si="3"/>
        <v>#DIV/0!</v>
      </c>
    </row>
    <row r="20" spans="1:7" s="440" customFormat="1" ht="13.5" customHeight="1">
      <c r="A20" s="442" t="s">
        <v>1182</v>
      </c>
      <c r="B20" s="285"/>
      <c r="C20" s="285"/>
      <c r="D20" s="285"/>
      <c r="E20" s="285"/>
      <c r="F20" s="455" t="e">
        <f t="shared" si="2"/>
        <v>#DIV/0!</v>
      </c>
      <c r="G20" s="455" t="e">
        <f t="shared" si="3"/>
        <v>#DIV/0!</v>
      </c>
    </row>
    <row r="21" spans="1:7" s="440" customFormat="1" ht="13.5" customHeight="1">
      <c r="A21" s="444" t="s">
        <v>1448</v>
      </c>
      <c r="B21" s="234">
        <f>SUM(B22:B29)</f>
        <v>23.141999999999999</v>
      </c>
      <c r="C21" s="234">
        <f>SUM(C22:C29)</f>
        <v>39.032926000000003</v>
      </c>
      <c r="D21" s="234">
        <f>SUM(D22:D29)</f>
        <v>49.403703999999998</v>
      </c>
      <c r="E21" s="234">
        <f>SUM(E22:E29)</f>
        <v>124.73349999999999</v>
      </c>
      <c r="F21" s="455">
        <f t="shared" si="2"/>
        <v>2.1955969685695607</v>
      </c>
      <c r="G21" s="455">
        <f t="shared" si="3"/>
        <v>1.5247803282118282</v>
      </c>
    </row>
    <row r="22" spans="1:7" s="440" customFormat="1" ht="13.5" customHeight="1">
      <c r="A22" s="445" t="s">
        <v>1189</v>
      </c>
      <c r="B22" s="285"/>
      <c r="C22" s="285"/>
      <c r="D22" s="285"/>
      <c r="E22" s="285"/>
      <c r="F22" s="455" t="e">
        <f t="shared" si="2"/>
        <v>#DIV/0!</v>
      </c>
      <c r="G22" s="455" t="e">
        <f t="shared" si="3"/>
        <v>#DIV/0!</v>
      </c>
    </row>
    <row r="23" spans="1:7" s="440" customFormat="1" ht="13.5" customHeight="1">
      <c r="A23" s="445" t="s">
        <v>1190</v>
      </c>
      <c r="B23" s="285"/>
      <c r="C23" s="285"/>
      <c r="D23" s="285"/>
      <c r="E23" s="285"/>
      <c r="F23" s="455" t="e">
        <f t="shared" si="2"/>
        <v>#DIV/0!</v>
      </c>
      <c r="G23" s="455" t="e">
        <f t="shared" si="3"/>
        <v>#DIV/0!</v>
      </c>
    </row>
    <row r="24" spans="1:7" s="440" customFormat="1" ht="13.5" customHeight="1">
      <c r="A24" s="445" t="s">
        <v>1191</v>
      </c>
      <c r="B24" s="285"/>
      <c r="C24" s="285"/>
      <c r="D24" s="285"/>
      <c r="E24" s="285"/>
      <c r="F24" s="455" t="e">
        <f t="shared" si="2"/>
        <v>#DIV/0!</v>
      </c>
      <c r="G24" s="455" t="e">
        <f t="shared" si="3"/>
        <v>#DIV/0!</v>
      </c>
    </row>
    <row r="25" spans="1:7" s="440" customFormat="1" ht="13.5" customHeight="1">
      <c r="A25" s="445" t="s">
        <v>1192</v>
      </c>
      <c r="B25" s="285">
        <f>[103]Sheet1!$C$30</f>
        <v>19.181999999999999</v>
      </c>
      <c r="C25" s="285">
        <f>[103]Sheet1!$X$30</f>
        <v>29.032926</v>
      </c>
      <c r="D25" s="285">
        <f>[103]Sheet1!$W$30</f>
        <v>39.403703999999998</v>
      </c>
      <c r="E25" s="285">
        <f>[103]Sheet1!$U$30</f>
        <v>31.733499999999999</v>
      </c>
      <c r="F25" s="455">
        <f t="shared" si="2"/>
        <v>9.3017631085478669E-2</v>
      </c>
      <c r="G25" s="455">
        <f t="shared" si="3"/>
        <v>-0.19465692869888573</v>
      </c>
    </row>
    <row r="26" spans="1:7" s="440" customFormat="1" ht="13.5" customHeight="1">
      <c r="A26" s="445" t="s">
        <v>1193</v>
      </c>
      <c r="B26" s="285"/>
      <c r="C26" s="285"/>
      <c r="D26" s="285"/>
      <c r="E26" s="285"/>
      <c r="F26" s="455" t="e">
        <f t="shared" si="2"/>
        <v>#DIV/0!</v>
      </c>
      <c r="G26" s="455" t="e">
        <f t="shared" si="3"/>
        <v>#DIV/0!</v>
      </c>
    </row>
    <row r="27" spans="1:7" s="440" customFormat="1" ht="13.5" customHeight="1">
      <c r="A27" s="445" t="s">
        <v>1194</v>
      </c>
      <c r="B27" s="285"/>
      <c r="C27" s="285"/>
      <c r="D27" s="285"/>
      <c r="E27" s="285"/>
      <c r="F27" s="455" t="e">
        <f t="shared" si="2"/>
        <v>#DIV/0!</v>
      </c>
      <c r="G27" s="455" t="e">
        <f t="shared" si="3"/>
        <v>#DIV/0!</v>
      </c>
    </row>
    <row r="28" spans="1:7" s="440" customFormat="1" ht="13.5" customHeight="1">
      <c r="A28" s="445" t="s">
        <v>1195</v>
      </c>
      <c r="B28" s="285">
        <v>3.96</v>
      </c>
      <c r="C28" s="285">
        <v>10</v>
      </c>
      <c r="D28" s="285">
        <v>10</v>
      </c>
      <c r="E28" s="285">
        <v>93</v>
      </c>
      <c r="F28" s="455">
        <f t="shared" si="2"/>
        <v>8.3000000000000007</v>
      </c>
      <c r="G28" s="455">
        <f t="shared" si="3"/>
        <v>8.3000000000000007</v>
      </c>
    </row>
    <row r="29" spans="1:7" s="440" customFormat="1" ht="13.5" customHeight="1">
      <c r="A29" s="445" t="s">
        <v>1196</v>
      </c>
      <c r="B29" s="285"/>
      <c r="C29" s="285"/>
      <c r="D29" s="285"/>
      <c r="E29" s="285"/>
      <c r="F29" s="455" t="e">
        <f t="shared" si="2"/>
        <v>#DIV/0!</v>
      </c>
      <c r="G29" s="455" t="e">
        <f t="shared" si="3"/>
        <v>#DIV/0!</v>
      </c>
    </row>
    <row r="30" spans="1:7" s="440" customFormat="1" ht="13.5" customHeight="1">
      <c r="A30" s="441" t="s">
        <v>1197</v>
      </c>
      <c r="B30" s="234">
        <f>SUM(B31:B41)</f>
        <v>1.2</v>
      </c>
      <c r="C30" s="234">
        <f>SUM(C31:C41)</f>
        <v>2</v>
      </c>
      <c r="D30" s="234">
        <f>SUM(D31:D41)</f>
        <v>2</v>
      </c>
      <c r="E30" s="234">
        <f>SUM(E31:E41)</f>
        <v>2</v>
      </c>
      <c r="F30" s="455">
        <f t="shared" si="2"/>
        <v>0</v>
      </c>
      <c r="G30" s="455">
        <f t="shared" si="3"/>
        <v>0</v>
      </c>
    </row>
    <row r="31" spans="1:7" s="446" customFormat="1" ht="13.5" customHeight="1">
      <c r="A31" s="442" t="s">
        <v>1198</v>
      </c>
      <c r="B31" s="285"/>
      <c r="C31" s="285"/>
      <c r="D31" s="285"/>
      <c r="E31" s="285"/>
      <c r="F31" s="455" t="e">
        <f t="shared" si="2"/>
        <v>#DIV/0!</v>
      </c>
      <c r="G31" s="455" t="e">
        <f t="shared" si="3"/>
        <v>#DIV/0!</v>
      </c>
    </row>
    <row r="32" spans="1:7" s="447" customFormat="1" ht="13.5" customHeight="1">
      <c r="A32" s="442" t="s">
        <v>1199</v>
      </c>
      <c r="B32" s="285"/>
      <c r="C32" s="285"/>
      <c r="D32" s="285"/>
      <c r="E32" s="285"/>
      <c r="F32" s="455" t="e">
        <f t="shared" si="2"/>
        <v>#DIV/0!</v>
      </c>
      <c r="G32" s="455" t="e">
        <f t="shared" si="3"/>
        <v>#DIV/0!</v>
      </c>
    </row>
    <row r="33" spans="1:7" ht="13.5" customHeight="1">
      <c r="A33" s="442" t="s">
        <v>1200</v>
      </c>
      <c r="B33" s="285"/>
      <c r="C33" s="285"/>
      <c r="D33" s="285"/>
      <c r="E33" s="285"/>
      <c r="F33" s="455" t="e">
        <f t="shared" si="2"/>
        <v>#DIV/0!</v>
      </c>
      <c r="G33" s="455" t="e">
        <f t="shared" si="3"/>
        <v>#DIV/0!</v>
      </c>
    </row>
    <row r="34" spans="1:7" ht="13.5" customHeight="1">
      <c r="A34" s="442" t="s">
        <v>1201</v>
      </c>
      <c r="B34" s="285"/>
      <c r="C34" s="285"/>
      <c r="D34" s="285"/>
      <c r="E34" s="285"/>
      <c r="F34" s="455" t="e">
        <f t="shared" si="2"/>
        <v>#DIV/0!</v>
      </c>
      <c r="G34" s="455" t="e">
        <f t="shared" si="3"/>
        <v>#DIV/0!</v>
      </c>
    </row>
    <row r="35" spans="1:7" ht="13.5" customHeight="1">
      <c r="A35" s="445" t="s">
        <v>1202</v>
      </c>
      <c r="B35" s="285"/>
      <c r="C35" s="285"/>
      <c r="D35" s="285"/>
      <c r="E35" s="285"/>
      <c r="F35" s="455" t="e">
        <f t="shared" si="2"/>
        <v>#DIV/0!</v>
      </c>
      <c r="G35" s="455" t="e">
        <f t="shared" si="3"/>
        <v>#DIV/0!</v>
      </c>
    </row>
    <row r="36" spans="1:7" ht="13.5" customHeight="1">
      <c r="A36" s="445" t="s">
        <v>1203</v>
      </c>
      <c r="B36" s="285">
        <v>1.2</v>
      </c>
      <c r="C36" s="285">
        <v>2</v>
      </c>
      <c r="D36" s="285">
        <v>2</v>
      </c>
      <c r="E36" s="285">
        <v>2</v>
      </c>
      <c r="F36" s="455">
        <f t="shared" si="2"/>
        <v>0</v>
      </c>
      <c r="G36" s="455">
        <f t="shared" si="3"/>
        <v>0</v>
      </c>
    </row>
    <row r="37" spans="1:7" ht="13.5" customHeight="1">
      <c r="A37" s="442" t="s">
        <v>1204</v>
      </c>
      <c r="B37" s="285"/>
      <c r="C37" s="285"/>
      <c r="D37" s="285"/>
      <c r="E37" s="285"/>
      <c r="F37" s="455" t="e">
        <f t="shared" si="2"/>
        <v>#DIV/0!</v>
      </c>
      <c r="G37" s="455" t="e">
        <f t="shared" si="3"/>
        <v>#DIV/0!</v>
      </c>
    </row>
    <row r="38" spans="1:7" ht="13.5" customHeight="1">
      <c r="A38" s="445" t="s">
        <v>1205</v>
      </c>
      <c r="B38" s="285"/>
      <c r="C38" s="285"/>
      <c r="D38" s="285"/>
      <c r="E38" s="285"/>
      <c r="F38" s="455" t="e">
        <f t="shared" si="2"/>
        <v>#DIV/0!</v>
      </c>
      <c r="G38" s="455" t="e">
        <f t="shared" si="3"/>
        <v>#DIV/0!</v>
      </c>
    </row>
    <row r="39" spans="1:7" ht="13.5" customHeight="1">
      <c r="A39" s="445" t="s">
        <v>1206</v>
      </c>
      <c r="B39" s="285"/>
      <c r="C39" s="285"/>
      <c r="D39" s="285"/>
      <c r="E39" s="285"/>
      <c r="F39" s="455" t="e">
        <f t="shared" si="2"/>
        <v>#DIV/0!</v>
      </c>
      <c r="G39" s="455" t="e">
        <f t="shared" si="3"/>
        <v>#DIV/0!</v>
      </c>
    </row>
    <row r="40" spans="1:7" ht="13.5" customHeight="1">
      <c r="A40" s="445" t="s">
        <v>1207</v>
      </c>
      <c r="B40" s="285"/>
      <c r="C40" s="285"/>
      <c r="D40" s="285"/>
      <c r="E40" s="285"/>
      <c r="F40" s="455" t="e">
        <f t="shared" si="2"/>
        <v>#DIV/0!</v>
      </c>
      <c r="G40" s="455" t="e">
        <f t="shared" si="3"/>
        <v>#DIV/0!</v>
      </c>
    </row>
    <row r="41" spans="1:7" ht="13.5" customHeight="1">
      <c r="A41" s="445" t="s">
        <v>1208</v>
      </c>
      <c r="B41" s="285"/>
      <c r="C41" s="285"/>
      <c r="D41" s="285"/>
      <c r="E41" s="285"/>
      <c r="F41" s="455" t="e">
        <f t="shared" si="2"/>
        <v>#DIV/0!</v>
      </c>
      <c r="G41" s="455" t="e">
        <f t="shared" si="3"/>
        <v>#DIV/0!</v>
      </c>
    </row>
    <row r="42" spans="1:7" ht="13.5" customHeight="1">
      <c r="A42" s="449" t="s">
        <v>1209</v>
      </c>
      <c r="B42" s="234">
        <f>B7+B14+B21+B30</f>
        <v>40.761752000000001</v>
      </c>
      <c r="C42" s="234">
        <f>C7+C14+C21+C30</f>
        <v>66.917677999999995</v>
      </c>
      <c r="D42" s="234">
        <f>D7+D14+D21+D30</f>
        <v>80.228703999999993</v>
      </c>
      <c r="E42" s="234">
        <f>E7+E14+E21+E30</f>
        <v>163.13849999999999</v>
      </c>
      <c r="F42" s="455">
        <f t="shared" si="2"/>
        <v>1.4378983980884694</v>
      </c>
      <c r="G42" s="455">
        <f t="shared" si="3"/>
        <v>1.0334181142948538</v>
      </c>
    </row>
    <row r="43" spans="1:7" ht="16.5">
      <c r="A43" s="886" t="s">
        <v>1211</v>
      </c>
      <c r="B43" s="887"/>
      <c r="C43" s="887"/>
      <c r="D43" s="887"/>
      <c r="E43" s="887"/>
      <c r="F43" s="440"/>
      <c r="G43" s="440"/>
    </row>
    <row r="44" spans="1:7" ht="16.5">
      <c r="A44" s="888"/>
      <c r="B44" s="888"/>
      <c r="C44" s="888"/>
      <c r="D44" s="888"/>
      <c r="E44" s="888"/>
      <c r="F44" s="440"/>
      <c r="G44" s="440"/>
    </row>
    <row r="45" spans="1:7">
      <c r="A45" s="450"/>
      <c r="B45" s="446"/>
      <c r="C45" s="446"/>
      <c r="D45" s="446"/>
      <c r="E45" s="446"/>
      <c r="F45" s="446"/>
      <c r="G45" s="446"/>
    </row>
    <row r="46" spans="1:7">
      <c r="A46" s="889" t="s">
        <v>1210</v>
      </c>
      <c r="B46" s="889"/>
      <c r="C46" s="889"/>
      <c r="D46" s="889"/>
      <c r="E46" s="889"/>
      <c r="F46" s="447"/>
      <c r="G46" s="447"/>
    </row>
  </sheetData>
  <mergeCells count="10">
    <mergeCell ref="F5:F6"/>
    <mergeCell ref="G5:G6"/>
    <mergeCell ref="A43:E44"/>
    <mergeCell ref="A46:E46"/>
    <mergeCell ref="A1:E1"/>
    <mergeCell ref="B5:B6"/>
    <mergeCell ref="C5:C6"/>
    <mergeCell ref="D5:D6"/>
    <mergeCell ref="E5:E6"/>
    <mergeCell ref="A5:A6"/>
  </mergeCells>
  <phoneticPr fontId="10" type="noConversion"/>
  <hyperlinks>
    <hyperlink ref="E2" location="报表目录!A1" display="返回目录"/>
  </hyperlinks>
  <printOptions horizontalCentered="1"/>
  <pageMargins left="0.27559055118110237" right="0.15748031496062992" top="0.98425196850393704" bottom="0.98425196850393704" header="0.51181102362204722" footer="0.51181102362204722"/>
  <pageSetup paperSize="9" orientation="landscape"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B1:AE43"/>
  <sheetViews>
    <sheetView showGridLines="0" zoomScaleSheetLayoutView="100" workbookViewId="0">
      <pane xSplit="2" ySplit="7" topLeftCell="R8" activePane="bottomRight" state="frozen"/>
      <selection activeCell="F34" sqref="F34"/>
      <selection pane="topRight" activeCell="F34" sqref="F34"/>
      <selection pane="bottomLeft" activeCell="F34" sqref="F34"/>
      <selection pane="bottomRight" activeCell="S9" sqref="S9"/>
    </sheetView>
  </sheetViews>
  <sheetFormatPr defaultRowHeight="15" customHeight="1" outlineLevelCol="1"/>
  <cols>
    <col min="1" max="1" width="1.75" style="12" customWidth="1"/>
    <col min="2" max="2" width="17.25" style="12" customWidth="1"/>
    <col min="3" max="3" width="8.625" style="44" customWidth="1"/>
    <col min="4" max="4" width="8.75" style="12" customWidth="1" outlineLevel="1"/>
    <col min="5" max="6" width="7.75" style="12" customWidth="1" outlineLevel="1"/>
    <col min="7" max="7" width="9.875" style="12" customWidth="1"/>
    <col min="8" max="8" width="8.375" style="12" customWidth="1" outlineLevel="1"/>
    <col min="9" max="13" width="7.75" style="12" customWidth="1" outlineLevel="1"/>
    <col min="14" max="14" width="7.75" style="12" customWidth="1"/>
    <col min="15" max="20" width="7.75" style="12" customWidth="1" outlineLevel="1"/>
    <col min="21" max="21" width="7.75" style="12" customWidth="1"/>
    <col min="22" max="23" width="9" style="12"/>
    <col min="24" max="26" width="9.125" style="12" bestFit="1" customWidth="1"/>
    <col min="27" max="27" width="9" style="12"/>
    <col min="28" max="30" width="9.125" style="12" bestFit="1" customWidth="1"/>
    <col min="31" max="16384" width="9" style="12"/>
  </cols>
  <sheetData>
    <row r="1" spans="2:31" s="39" customFormat="1" ht="15" customHeight="1">
      <c r="B1" s="20" t="s">
        <v>664</v>
      </c>
      <c r="C1" s="21" t="s">
        <v>689</v>
      </c>
      <c r="D1" s="20"/>
      <c r="E1" s="38"/>
    </row>
    <row r="2" spans="2:31" s="39" customFormat="1" ht="15" customHeight="1">
      <c r="B2" s="20" t="s">
        <v>665</v>
      </c>
      <c r="C2" s="99" t="str">
        <f>封面!$C$7</f>
        <v>中国金茂（集团）有限公司金茂君悦大酒店分公司</v>
      </c>
      <c r="E2" s="13"/>
    </row>
    <row r="3" spans="2:31" s="39" customFormat="1" ht="15" customHeight="1">
      <c r="B3" s="20" t="s">
        <v>666</v>
      </c>
      <c r="C3" s="99" t="str">
        <f>封面!$C$9</f>
        <v>2014年预算</v>
      </c>
      <c r="D3" s="21"/>
      <c r="E3" s="109"/>
    </row>
    <row r="4" spans="2:31" s="39" customFormat="1" ht="15" customHeight="1">
      <c r="B4" s="20" t="s">
        <v>667</v>
      </c>
      <c r="C4" s="99" t="str">
        <f>封面!$C$11</f>
        <v>人民币万元</v>
      </c>
      <c r="D4" s="20"/>
      <c r="E4" s="13"/>
    </row>
    <row r="5" spans="2:31" s="39" customFormat="1" ht="15" customHeight="1">
      <c r="B5" s="20"/>
      <c r="C5" s="293" t="s">
        <v>670</v>
      </c>
      <c r="D5" s="20"/>
      <c r="E5" s="13"/>
    </row>
    <row r="6" spans="2:31" s="1" customFormat="1" ht="15" customHeight="1">
      <c r="B6" s="775" t="s">
        <v>643</v>
      </c>
      <c r="C6" s="769" t="s">
        <v>1466</v>
      </c>
      <c r="D6" s="770"/>
      <c r="E6" s="770"/>
      <c r="F6" s="771"/>
      <c r="G6" s="540" t="s">
        <v>1466</v>
      </c>
      <c r="H6" s="772" t="s">
        <v>1458</v>
      </c>
      <c r="I6" s="773"/>
      <c r="J6" s="773"/>
      <c r="K6" s="773"/>
      <c r="L6" s="773"/>
      <c r="M6" s="773"/>
      <c r="N6" s="774"/>
      <c r="O6" s="772" t="s">
        <v>1458</v>
      </c>
      <c r="P6" s="773"/>
      <c r="Q6" s="773"/>
      <c r="R6" s="773"/>
      <c r="S6" s="773"/>
      <c r="T6" s="773"/>
      <c r="U6" s="774"/>
      <c r="V6" s="493" t="s">
        <v>1458</v>
      </c>
      <c r="W6" s="104" t="s">
        <v>1480</v>
      </c>
      <c r="X6" s="493" t="s">
        <v>1457</v>
      </c>
      <c r="Y6" s="493" t="s">
        <v>1457</v>
      </c>
      <c r="Z6" s="493" t="s">
        <v>1457</v>
      </c>
      <c r="AA6" s="104" t="s">
        <v>1478</v>
      </c>
      <c r="AB6" s="493" t="s">
        <v>1456</v>
      </c>
      <c r="AC6" s="493" t="s">
        <v>1456</v>
      </c>
      <c r="AD6" s="493" t="s">
        <v>1456</v>
      </c>
      <c r="AE6" s="104" t="s">
        <v>1476</v>
      </c>
    </row>
    <row r="7" spans="2:31" s="2" customFormat="1" ht="15" customHeight="1">
      <c r="B7" s="776"/>
      <c r="C7" s="100" t="s">
        <v>1420</v>
      </c>
      <c r="D7" s="101" t="s">
        <v>1421</v>
      </c>
      <c r="E7" s="101" t="s">
        <v>646</v>
      </c>
      <c r="F7" s="101" t="s">
        <v>647</v>
      </c>
      <c r="G7" s="102" t="s">
        <v>1422</v>
      </c>
      <c r="H7" s="101" t="s">
        <v>1423</v>
      </c>
      <c r="I7" s="101" t="s">
        <v>650</v>
      </c>
      <c r="J7" s="101" t="s">
        <v>651</v>
      </c>
      <c r="K7" s="101" t="s">
        <v>652</v>
      </c>
      <c r="L7" s="101" t="s">
        <v>653</v>
      </c>
      <c r="M7" s="101" t="s">
        <v>654</v>
      </c>
      <c r="N7" s="101" t="s">
        <v>1424</v>
      </c>
      <c r="O7" s="101" t="s">
        <v>1425</v>
      </c>
      <c r="P7" s="101" t="s">
        <v>656</v>
      </c>
      <c r="Q7" s="101" t="s">
        <v>657</v>
      </c>
      <c r="R7" s="101" t="s">
        <v>658</v>
      </c>
      <c r="S7" s="101" t="s">
        <v>646</v>
      </c>
      <c r="T7" s="101" t="s">
        <v>647</v>
      </c>
      <c r="U7" s="103" t="s">
        <v>1426</v>
      </c>
      <c r="V7" s="103" t="s">
        <v>1422</v>
      </c>
      <c r="W7" s="104" t="s">
        <v>608</v>
      </c>
      <c r="X7" s="103" t="s">
        <v>1424</v>
      </c>
      <c r="Y7" s="103" t="s">
        <v>661</v>
      </c>
      <c r="Z7" s="103" t="s">
        <v>1422</v>
      </c>
      <c r="AA7" s="104" t="s">
        <v>608</v>
      </c>
      <c r="AB7" s="103" t="s">
        <v>1424</v>
      </c>
      <c r="AC7" s="103" t="s">
        <v>661</v>
      </c>
      <c r="AD7" s="103" t="s">
        <v>1422</v>
      </c>
      <c r="AE7" s="104" t="s">
        <v>608</v>
      </c>
    </row>
    <row r="8" spans="2:31" s="9" customFormat="1" ht="15" customHeight="1">
      <c r="B8" s="10" t="s">
        <v>695</v>
      </c>
      <c r="C8" s="228">
        <f t="shared" ref="C8:V8" si="0">SUM(C9:C11)</f>
        <v>0</v>
      </c>
      <c r="D8" s="228">
        <f t="shared" si="0"/>
        <v>0</v>
      </c>
      <c r="E8" s="228">
        <f t="shared" si="0"/>
        <v>0</v>
      </c>
      <c r="F8" s="228">
        <f t="shared" si="0"/>
        <v>0</v>
      </c>
      <c r="G8" s="228">
        <f t="shared" si="0"/>
        <v>0</v>
      </c>
      <c r="H8" s="228">
        <f t="shared" si="0"/>
        <v>0</v>
      </c>
      <c r="I8" s="228">
        <f t="shared" si="0"/>
        <v>0</v>
      </c>
      <c r="J8" s="228">
        <f t="shared" si="0"/>
        <v>0</v>
      </c>
      <c r="K8" s="228">
        <f t="shared" si="0"/>
        <v>0</v>
      </c>
      <c r="L8" s="228">
        <f t="shared" si="0"/>
        <v>0</v>
      </c>
      <c r="M8" s="228">
        <f t="shared" si="0"/>
        <v>0</v>
      </c>
      <c r="N8" s="228">
        <f t="shared" si="0"/>
        <v>0</v>
      </c>
      <c r="O8" s="228">
        <f t="shared" si="0"/>
        <v>0</v>
      </c>
      <c r="P8" s="228">
        <f t="shared" si="0"/>
        <v>0</v>
      </c>
      <c r="Q8" s="228">
        <f t="shared" si="0"/>
        <v>0</v>
      </c>
      <c r="R8" s="228">
        <f t="shared" si="0"/>
        <v>0</v>
      </c>
      <c r="S8" s="228">
        <f t="shared" si="0"/>
        <v>0</v>
      </c>
      <c r="T8" s="228">
        <f t="shared" si="0"/>
        <v>0</v>
      </c>
      <c r="U8" s="228">
        <f t="shared" si="0"/>
        <v>0</v>
      </c>
      <c r="V8" s="228">
        <f t="shared" si="0"/>
        <v>0</v>
      </c>
      <c r="W8" s="185">
        <f t="shared" ref="W8:W16" si="1">IF(G8=0,0,V8/G8-1)</f>
        <v>0</v>
      </c>
      <c r="X8" s="228">
        <f>SUM(X9:X11)</f>
        <v>0</v>
      </c>
      <c r="Y8" s="228">
        <f>SUM(Y9:Y11)</f>
        <v>0</v>
      </c>
      <c r="Z8" s="228">
        <f>X8+Y8</f>
        <v>0</v>
      </c>
      <c r="AA8" s="185">
        <f t="shared" ref="AA8:AA32" si="2">IF(V8=0,0,Z8/V8-1)</f>
        <v>0</v>
      </c>
      <c r="AB8" s="228">
        <f>SUM(AB9:AB11)</f>
        <v>0</v>
      </c>
      <c r="AC8" s="228">
        <f>SUM(AC9:AC11)</f>
        <v>0</v>
      </c>
      <c r="AD8" s="228">
        <f>AB8+AC8</f>
        <v>0</v>
      </c>
      <c r="AE8" s="185">
        <f t="shared" ref="AE8:AE32" si="3">IF(Z8=0,0,AD8/Z8-1)</f>
        <v>0</v>
      </c>
    </row>
    <row r="9" spans="2:31" s="9" customFormat="1" ht="15" customHeight="1">
      <c r="B9" s="11" t="s">
        <v>691</v>
      </c>
      <c r="C9" s="45"/>
      <c r="D9" s="45"/>
      <c r="E9" s="45"/>
      <c r="F9" s="45"/>
      <c r="G9" s="228">
        <f>SUM(C9:F9)</f>
        <v>0</v>
      </c>
      <c r="H9" s="45"/>
      <c r="I9" s="45"/>
      <c r="J9" s="45"/>
      <c r="K9" s="45"/>
      <c r="L9" s="45"/>
      <c r="M9" s="45"/>
      <c r="N9" s="229">
        <f>SUM(H9:M9)</f>
        <v>0</v>
      </c>
      <c r="O9" s="45"/>
      <c r="P9" s="45"/>
      <c r="Q9" s="45"/>
      <c r="R9" s="45"/>
      <c r="S9" s="45"/>
      <c r="T9" s="45"/>
      <c r="U9" s="229">
        <f>SUM(O9:T9)</f>
        <v>0</v>
      </c>
      <c r="V9" s="228">
        <f>N9+U9</f>
        <v>0</v>
      </c>
      <c r="W9" s="189">
        <f t="shared" si="1"/>
        <v>0</v>
      </c>
      <c r="X9" s="45"/>
      <c r="Y9" s="45"/>
      <c r="Z9" s="228">
        <f t="shared" ref="Z9:Z39" si="4">X9+Y9</f>
        <v>0</v>
      </c>
      <c r="AA9" s="189">
        <f t="shared" si="2"/>
        <v>0</v>
      </c>
      <c r="AB9" s="45"/>
      <c r="AC9" s="45"/>
      <c r="AD9" s="228">
        <f t="shared" ref="AD9:AD39" si="5">AB9+AC9</f>
        <v>0</v>
      </c>
      <c r="AE9" s="189">
        <f t="shared" si="3"/>
        <v>0</v>
      </c>
    </row>
    <row r="10" spans="2:31" s="9" customFormat="1" ht="15" customHeight="1">
      <c r="B10" s="11" t="s">
        <v>691</v>
      </c>
      <c r="C10" s="45"/>
      <c r="D10" s="45"/>
      <c r="E10" s="45"/>
      <c r="F10" s="45"/>
      <c r="G10" s="228">
        <f>SUM(C10:F10)</f>
        <v>0</v>
      </c>
      <c r="H10" s="45"/>
      <c r="I10" s="45"/>
      <c r="J10" s="45"/>
      <c r="K10" s="45"/>
      <c r="L10" s="45"/>
      <c r="M10" s="45"/>
      <c r="N10" s="229">
        <f>SUM(H10:M10)</f>
        <v>0</v>
      </c>
      <c r="O10" s="45"/>
      <c r="P10" s="45"/>
      <c r="Q10" s="45"/>
      <c r="R10" s="45"/>
      <c r="S10" s="45"/>
      <c r="T10" s="45"/>
      <c r="U10" s="229">
        <f>SUM(O10:T10)</f>
        <v>0</v>
      </c>
      <c r="V10" s="228">
        <f>N10+U10</f>
        <v>0</v>
      </c>
      <c r="W10" s="189">
        <f t="shared" si="1"/>
        <v>0</v>
      </c>
      <c r="X10" s="45"/>
      <c r="Y10" s="45"/>
      <c r="Z10" s="228">
        <f t="shared" si="4"/>
        <v>0</v>
      </c>
      <c r="AA10" s="189">
        <f t="shared" si="2"/>
        <v>0</v>
      </c>
      <c r="AB10" s="45"/>
      <c r="AC10" s="45"/>
      <c r="AD10" s="228">
        <f t="shared" si="5"/>
        <v>0</v>
      </c>
      <c r="AE10" s="189">
        <f t="shared" si="3"/>
        <v>0</v>
      </c>
    </row>
    <row r="11" spans="2:31" s="9" customFormat="1" ht="15" customHeight="1">
      <c r="B11" s="11" t="s">
        <v>691</v>
      </c>
      <c r="C11" s="45"/>
      <c r="D11" s="45"/>
      <c r="E11" s="45"/>
      <c r="F11" s="45"/>
      <c r="G11" s="228">
        <f>SUM(C11:F11)</f>
        <v>0</v>
      </c>
      <c r="H11" s="45"/>
      <c r="I11" s="45"/>
      <c r="J11" s="45"/>
      <c r="K11" s="45"/>
      <c r="L11" s="45"/>
      <c r="M11" s="45"/>
      <c r="N11" s="229">
        <f>SUM(H11:M11)</f>
        <v>0</v>
      </c>
      <c r="O11" s="45"/>
      <c r="P11" s="45"/>
      <c r="Q11" s="45"/>
      <c r="R11" s="45"/>
      <c r="S11" s="45"/>
      <c r="T11" s="45"/>
      <c r="U11" s="229">
        <f>SUM(O11:T11)</f>
        <v>0</v>
      </c>
      <c r="V11" s="228">
        <f>N11+U11</f>
        <v>0</v>
      </c>
      <c r="W11" s="189">
        <f t="shared" si="1"/>
        <v>0</v>
      </c>
      <c r="X11" s="45"/>
      <c r="Y11" s="45"/>
      <c r="Z11" s="228">
        <f t="shared" si="4"/>
        <v>0</v>
      </c>
      <c r="AA11" s="189">
        <f t="shared" si="2"/>
        <v>0</v>
      </c>
      <c r="AB11" s="45"/>
      <c r="AC11" s="45"/>
      <c r="AD11" s="228">
        <f t="shared" si="5"/>
        <v>0</v>
      </c>
      <c r="AE11" s="189">
        <f t="shared" si="3"/>
        <v>0</v>
      </c>
    </row>
    <row r="12" spans="2:31" s="9" customFormat="1" ht="15" customHeight="1">
      <c r="B12" s="10" t="s">
        <v>696</v>
      </c>
      <c r="C12" s="228">
        <f t="shared" ref="C12:V12" si="6">SUM(C13:C15)</f>
        <v>0</v>
      </c>
      <c r="D12" s="228">
        <f t="shared" si="6"/>
        <v>0</v>
      </c>
      <c r="E12" s="228">
        <f t="shared" si="6"/>
        <v>0</v>
      </c>
      <c r="F12" s="228">
        <f t="shared" si="6"/>
        <v>0</v>
      </c>
      <c r="G12" s="228">
        <f t="shared" si="6"/>
        <v>0</v>
      </c>
      <c r="H12" s="228">
        <f t="shared" si="6"/>
        <v>0</v>
      </c>
      <c r="I12" s="228">
        <f t="shared" si="6"/>
        <v>0</v>
      </c>
      <c r="J12" s="228">
        <f t="shared" si="6"/>
        <v>0</v>
      </c>
      <c r="K12" s="228">
        <f t="shared" si="6"/>
        <v>0</v>
      </c>
      <c r="L12" s="228">
        <f t="shared" si="6"/>
        <v>0</v>
      </c>
      <c r="M12" s="228">
        <f t="shared" si="6"/>
        <v>0</v>
      </c>
      <c r="N12" s="228">
        <f t="shared" si="6"/>
        <v>0</v>
      </c>
      <c r="O12" s="228">
        <f t="shared" si="6"/>
        <v>0</v>
      </c>
      <c r="P12" s="228">
        <f t="shared" si="6"/>
        <v>0</v>
      </c>
      <c r="Q12" s="228">
        <f t="shared" si="6"/>
        <v>0</v>
      </c>
      <c r="R12" s="228">
        <f t="shared" si="6"/>
        <v>0</v>
      </c>
      <c r="S12" s="228">
        <f t="shared" si="6"/>
        <v>0</v>
      </c>
      <c r="T12" s="228">
        <f t="shared" si="6"/>
        <v>0</v>
      </c>
      <c r="U12" s="228">
        <f t="shared" si="6"/>
        <v>0</v>
      </c>
      <c r="V12" s="228">
        <f t="shared" si="6"/>
        <v>0</v>
      </c>
      <c r="W12" s="185">
        <f t="shared" si="1"/>
        <v>0</v>
      </c>
      <c r="X12" s="228">
        <f>SUM(X13:X15)</f>
        <v>0</v>
      </c>
      <c r="Y12" s="228">
        <f>SUM(Y13:Y15)</f>
        <v>0</v>
      </c>
      <c r="Z12" s="228">
        <f t="shared" si="4"/>
        <v>0</v>
      </c>
      <c r="AA12" s="185">
        <f t="shared" si="2"/>
        <v>0</v>
      </c>
      <c r="AB12" s="228">
        <f>SUM(AB13:AB15)</f>
        <v>0</v>
      </c>
      <c r="AC12" s="228">
        <f>SUM(AC13:AC15)</f>
        <v>0</v>
      </c>
      <c r="AD12" s="228">
        <f t="shared" si="5"/>
        <v>0</v>
      </c>
      <c r="AE12" s="185">
        <f t="shared" si="3"/>
        <v>0</v>
      </c>
    </row>
    <row r="13" spans="2:31" s="9" customFormat="1" ht="15" customHeight="1">
      <c r="B13" s="11" t="s">
        <v>691</v>
      </c>
      <c r="C13" s="45"/>
      <c r="D13" s="45"/>
      <c r="E13" s="45"/>
      <c r="F13" s="45"/>
      <c r="G13" s="228">
        <f>SUM(C13:F13)</f>
        <v>0</v>
      </c>
      <c r="H13" s="45"/>
      <c r="I13" s="45"/>
      <c r="J13" s="45"/>
      <c r="K13" s="45"/>
      <c r="L13" s="45"/>
      <c r="M13" s="45"/>
      <c r="N13" s="229">
        <f>SUM(H13:M13)</f>
        <v>0</v>
      </c>
      <c r="O13" s="45"/>
      <c r="P13" s="45"/>
      <c r="Q13" s="45"/>
      <c r="R13" s="45"/>
      <c r="S13" s="45"/>
      <c r="T13" s="45"/>
      <c r="U13" s="229">
        <f>SUM(O13:T13)</f>
        <v>0</v>
      </c>
      <c r="V13" s="228">
        <f>N13+U13</f>
        <v>0</v>
      </c>
      <c r="W13" s="189">
        <f t="shared" si="1"/>
        <v>0</v>
      </c>
      <c r="X13" s="45"/>
      <c r="Y13" s="45"/>
      <c r="Z13" s="228">
        <f t="shared" si="4"/>
        <v>0</v>
      </c>
      <c r="AA13" s="189">
        <f t="shared" si="2"/>
        <v>0</v>
      </c>
      <c r="AB13" s="45"/>
      <c r="AC13" s="45"/>
      <c r="AD13" s="228">
        <f t="shared" si="5"/>
        <v>0</v>
      </c>
      <c r="AE13" s="189">
        <f t="shared" si="3"/>
        <v>0</v>
      </c>
    </row>
    <row r="14" spans="2:31" s="9" customFormat="1" ht="15" customHeight="1">
      <c r="B14" s="11" t="s">
        <v>691</v>
      </c>
      <c r="C14" s="45"/>
      <c r="D14" s="45"/>
      <c r="E14" s="45"/>
      <c r="F14" s="45"/>
      <c r="G14" s="228">
        <f>SUM(C14:F14)</f>
        <v>0</v>
      </c>
      <c r="H14" s="45"/>
      <c r="I14" s="45"/>
      <c r="J14" s="45"/>
      <c r="K14" s="45"/>
      <c r="L14" s="45"/>
      <c r="M14" s="45"/>
      <c r="N14" s="229">
        <f>SUM(H14:M14)</f>
        <v>0</v>
      </c>
      <c r="O14" s="45"/>
      <c r="P14" s="45"/>
      <c r="Q14" s="45"/>
      <c r="R14" s="45"/>
      <c r="S14" s="45"/>
      <c r="T14" s="45"/>
      <c r="U14" s="229">
        <f>SUM(O14:T14)</f>
        <v>0</v>
      </c>
      <c r="V14" s="228">
        <f>N14+U14</f>
        <v>0</v>
      </c>
      <c r="W14" s="189">
        <f t="shared" si="1"/>
        <v>0</v>
      </c>
      <c r="X14" s="45"/>
      <c r="Y14" s="45"/>
      <c r="Z14" s="228">
        <f t="shared" si="4"/>
        <v>0</v>
      </c>
      <c r="AA14" s="189">
        <f t="shared" si="2"/>
        <v>0</v>
      </c>
      <c r="AB14" s="45"/>
      <c r="AC14" s="45"/>
      <c r="AD14" s="228">
        <f t="shared" si="5"/>
        <v>0</v>
      </c>
      <c r="AE14" s="189">
        <f t="shared" si="3"/>
        <v>0</v>
      </c>
    </row>
    <row r="15" spans="2:31" s="9" customFormat="1" ht="15" customHeight="1">
      <c r="B15" s="11" t="s">
        <v>691</v>
      </c>
      <c r="C15" s="45"/>
      <c r="D15" s="45"/>
      <c r="E15" s="45"/>
      <c r="F15" s="45"/>
      <c r="G15" s="228">
        <f>SUM(C15:F15)</f>
        <v>0</v>
      </c>
      <c r="H15" s="45"/>
      <c r="I15" s="45"/>
      <c r="J15" s="45"/>
      <c r="K15" s="45"/>
      <c r="L15" s="45"/>
      <c r="M15" s="45"/>
      <c r="N15" s="229">
        <f>SUM(H15:M15)</f>
        <v>0</v>
      </c>
      <c r="O15" s="45"/>
      <c r="P15" s="45"/>
      <c r="Q15" s="45"/>
      <c r="R15" s="45"/>
      <c r="S15" s="45"/>
      <c r="T15" s="45"/>
      <c r="U15" s="229">
        <f>SUM(O15:T15)</f>
        <v>0</v>
      </c>
      <c r="V15" s="228">
        <f>N15+U15</f>
        <v>0</v>
      </c>
      <c r="W15" s="189">
        <f t="shared" si="1"/>
        <v>0</v>
      </c>
      <c r="X15" s="45"/>
      <c r="Y15" s="45"/>
      <c r="Z15" s="228">
        <f t="shared" si="4"/>
        <v>0</v>
      </c>
      <c r="AA15" s="189">
        <f t="shared" si="2"/>
        <v>0</v>
      </c>
      <c r="AB15" s="45"/>
      <c r="AC15" s="45"/>
      <c r="AD15" s="228">
        <f t="shared" si="5"/>
        <v>0</v>
      </c>
      <c r="AE15" s="189">
        <f t="shared" si="3"/>
        <v>0</v>
      </c>
    </row>
    <row r="16" spans="2:31" s="9" customFormat="1" ht="15" customHeight="1">
      <c r="B16" s="10" t="s">
        <v>697</v>
      </c>
      <c r="C16" s="228">
        <f>SUM(C17:C19)</f>
        <v>0</v>
      </c>
      <c r="D16" s="228">
        <f t="shared" ref="D16:V16" si="7">SUM(D17:D19)</f>
        <v>0</v>
      </c>
      <c r="E16" s="228">
        <f t="shared" si="7"/>
        <v>0</v>
      </c>
      <c r="F16" s="228">
        <f t="shared" si="7"/>
        <v>0</v>
      </c>
      <c r="G16" s="228">
        <f t="shared" si="7"/>
        <v>0</v>
      </c>
      <c r="H16" s="228">
        <f t="shared" si="7"/>
        <v>0</v>
      </c>
      <c r="I16" s="228">
        <f t="shared" si="7"/>
        <v>0</v>
      </c>
      <c r="J16" s="228">
        <f t="shared" si="7"/>
        <v>0</v>
      </c>
      <c r="K16" s="228">
        <f t="shared" si="7"/>
        <v>0</v>
      </c>
      <c r="L16" s="228">
        <f t="shared" si="7"/>
        <v>0</v>
      </c>
      <c r="M16" s="228">
        <f t="shared" si="7"/>
        <v>0</v>
      </c>
      <c r="N16" s="228">
        <f t="shared" si="7"/>
        <v>0</v>
      </c>
      <c r="O16" s="228">
        <f t="shared" si="7"/>
        <v>0</v>
      </c>
      <c r="P16" s="228">
        <f t="shared" si="7"/>
        <v>0</v>
      </c>
      <c r="Q16" s="228">
        <f t="shared" si="7"/>
        <v>0</v>
      </c>
      <c r="R16" s="228">
        <f t="shared" si="7"/>
        <v>0</v>
      </c>
      <c r="S16" s="228">
        <f t="shared" si="7"/>
        <v>0</v>
      </c>
      <c r="T16" s="228">
        <f t="shared" si="7"/>
        <v>0</v>
      </c>
      <c r="U16" s="228">
        <f t="shared" si="7"/>
        <v>0</v>
      </c>
      <c r="V16" s="228">
        <f t="shared" si="7"/>
        <v>0</v>
      </c>
      <c r="W16" s="185">
        <f t="shared" si="1"/>
        <v>0</v>
      </c>
      <c r="X16" s="228">
        <f>SUM(X17:X19)</f>
        <v>0</v>
      </c>
      <c r="Y16" s="228">
        <f>SUM(Y17:Y19)</f>
        <v>0</v>
      </c>
      <c r="Z16" s="228">
        <f t="shared" si="4"/>
        <v>0</v>
      </c>
      <c r="AA16" s="185">
        <f t="shared" si="2"/>
        <v>0</v>
      </c>
      <c r="AB16" s="228">
        <f>SUM(AB17:AB19)</f>
        <v>0</v>
      </c>
      <c r="AC16" s="228">
        <f>SUM(AC17:AC19)</f>
        <v>0</v>
      </c>
      <c r="AD16" s="228">
        <f t="shared" si="5"/>
        <v>0</v>
      </c>
      <c r="AE16" s="185">
        <f t="shared" si="3"/>
        <v>0</v>
      </c>
    </row>
    <row r="17" spans="2:31" s="9" customFormat="1" ht="15" customHeight="1">
      <c r="B17" s="11" t="s">
        <v>691</v>
      </c>
      <c r="C17" s="45"/>
      <c r="D17" s="45"/>
      <c r="E17" s="45"/>
      <c r="F17" s="45"/>
      <c r="G17" s="228">
        <f>SUM(C17:F17)</f>
        <v>0</v>
      </c>
      <c r="H17" s="45"/>
      <c r="I17" s="45"/>
      <c r="J17" s="45"/>
      <c r="K17" s="45"/>
      <c r="L17" s="45"/>
      <c r="M17" s="45"/>
      <c r="N17" s="229">
        <f>SUM(H17:M17)</f>
        <v>0</v>
      </c>
      <c r="O17" s="45"/>
      <c r="P17" s="45"/>
      <c r="Q17" s="45"/>
      <c r="R17" s="45"/>
      <c r="S17" s="45"/>
      <c r="T17" s="45"/>
      <c r="U17" s="229">
        <f>SUM(O17:T17)</f>
        <v>0</v>
      </c>
      <c r="V17" s="228">
        <f>N17+U17</f>
        <v>0</v>
      </c>
      <c r="W17" s="189">
        <f t="shared" ref="W17:W24" si="8">IF(G17=0,0,V17/G17-1)</f>
        <v>0</v>
      </c>
      <c r="X17" s="45"/>
      <c r="Y17" s="45"/>
      <c r="Z17" s="228">
        <f t="shared" si="4"/>
        <v>0</v>
      </c>
      <c r="AA17" s="189">
        <f t="shared" si="2"/>
        <v>0</v>
      </c>
      <c r="AB17" s="45"/>
      <c r="AC17" s="45"/>
      <c r="AD17" s="228">
        <f t="shared" si="5"/>
        <v>0</v>
      </c>
      <c r="AE17" s="189">
        <f t="shared" si="3"/>
        <v>0</v>
      </c>
    </row>
    <row r="18" spans="2:31" s="9" customFormat="1" ht="15" customHeight="1">
      <c r="B18" s="11" t="s">
        <v>691</v>
      </c>
      <c r="C18" s="45"/>
      <c r="D18" s="45"/>
      <c r="E18" s="45"/>
      <c r="F18" s="45"/>
      <c r="G18" s="228">
        <f>SUM(C18:F18)</f>
        <v>0</v>
      </c>
      <c r="H18" s="45"/>
      <c r="I18" s="45"/>
      <c r="J18" s="45"/>
      <c r="K18" s="45"/>
      <c r="L18" s="45"/>
      <c r="M18" s="45"/>
      <c r="N18" s="229">
        <f>SUM(H18:M18)</f>
        <v>0</v>
      </c>
      <c r="O18" s="45"/>
      <c r="P18" s="45"/>
      <c r="Q18" s="45"/>
      <c r="R18" s="45"/>
      <c r="S18" s="45"/>
      <c r="T18" s="45"/>
      <c r="U18" s="229">
        <f>SUM(O18:T18)</f>
        <v>0</v>
      </c>
      <c r="V18" s="228">
        <f>N18+U18</f>
        <v>0</v>
      </c>
      <c r="W18" s="189">
        <f t="shared" si="8"/>
        <v>0</v>
      </c>
      <c r="X18" s="45"/>
      <c r="Y18" s="45"/>
      <c r="Z18" s="228">
        <f t="shared" si="4"/>
        <v>0</v>
      </c>
      <c r="AA18" s="189">
        <f t="shared" si="2"/>
        <v>0</v>
      </c>
      <c r="AB18" s="45"/>
      <c r="AC18" s="45"/>
      <c r="AD18" s="228">
        <f t="shared" si="5"/>
        <v>0</v>
      </c>
      <c r="AE18" s="189">
        <f t="shared" si="3"/>
        <v>0</v>
      </c>
    </row>
    <row r="19" spans="2:31" s="9" customFormat="1" ht="15" customHeight="1">
      <c r="B19" s="11" t="s">
        <v>691</v>
      </c>
      <c r="C19" s="45"/>
      <c r="D19" s="45"/>
      <c r="E19" s="45"/>
      <c r="F19" s="45"/>
      <c r="G19" s="228">
        <f>SUM(C19:F19)</f>
        <v>0</v>
      </c>
      <c r="H19" s="45"/>
      <c r="I19" s="45"/>
      <c r="J19" s="45"/>
      <c r="K19" s="45"/>
      <c r="L19" s="45"/>
      <c r="M19" s="45"/>
      <c r="N19" s="229">
        <f>SUM(H19:M19)</f>
        <v>0</v>
      </c>
      <c r="O19" s="45"/>
      <c r="P19" s="45"/>
      <c r="Q19" s="45"/>
      <c r="R19" s="45"/>
      <c r="S19" s="45"/>
      <c r="T19" s="45"/>
      <c r="U19" s="229">
        <f>SUM(O19:T19)</f>
        <v>0</v>
      </c>
      <c r="V19" s="228">
        <f>N19+U19</f>
        <v>0</v>
      </c>
      <c r="W19" s="189">
        <f t="shared" si="8"/>
        <v>0</v>
      </c>
      <c r="X19" s="45"/>
      <c r="Y19" s="45"/>
      <c r="Z19" s="228">
        <f t="shared" si="4"/>
        <v>0</v>
      </c>
      <c r="AA19" s="189">
        <f t="shared" si="2"/>
        <v>0</v>
      </c>
      <c r="AB19" s="45"/>
      <c r="AC19" s="45"/>
      <c r="AD19" s="228">
        <f t="shared" si="5"/>
        <v>0</v>
      </c>
      <c r="AE19" s="189">
        <f t="shared" si="3"/>
        <v>0</v>
      </c>
    </row>
    <row r="20" spans="2:31" s="9" customFormat="1" ht="15" customHeight="1">
      <c r="B20" s="10" t="s">
        <v>698</v>
      </c>
      <c r="C20" s="228">
        <f t="shared" ref="C20:V20" si="9">SUM(C21:C23)</f>
        <v>0</v>
      </c>
      <c r="D20" s="228">
        <f t="shared" si="9"/>
        <v>0</v>
      </c>
      <c r="E20" s="228">
        <f t="shared" si="9"/>
        <v>0</v>
      </c>
      <c r="F20" s="228">
        <f t="shared" si="9"/>
        <v>0</v>
      </c>
      <c r="G20" s="228">
        <f t="shared" si="9"/>
        <v>0</v>
      </c>
      <c r="H20" s="228">
        <f t="shared" si="9"/>
        <v>0</v>
      </c>
      <c r="I20" s="228">
        <f t="shared" si="9"/>
        <v>0</v>
      </c>
      <c r="J20" s="228">
        <f t="shared" si="9"/>
        <v>0</v>
      </c>
      <c r="K20" s="228">
        <f t="shared" si="9"/>
        <v>0</v>
      </c>
      <c r="L20" s="228">
        <f t="shared" si="9"/>
        <v>0</v>
      </c>
      <c r="M20" s="228">
        <f t="shared" si="9"/>
        <v>0</v>
      </c>
      <c r="N20" s="228">
        <f t="shared" si="9"/>
        <v>0</v>
      </c>
      <c r="O20" s="228">
        <f t="shared" si="9"/>
        <v>0</v>
      </c>
      <c r="P20" s="228">
        <f t="shared" si="9"/>
        <v>0</v>
      </c>
      <c r="Q20" s="228">
        <f t="shared" si="9"/>
        <v>0</v>
      </c>
      <c r="R20" s="228">
        <f t="shared" si="9"/>
        <v>0</v>
      </c>
      <c r="S20" s="228">
        <f t="shared" si="9"/>
        <v>0</v>
      </c>
      <c r="T20" s="228">
        <f t="shared" si="9"/>
        <v>0</v>
      </c>
      <c r="U20" s="228">
        <f t="shared" si="9"/>
        <v>0</v>
      </c>
      <c r="V20" s="228">
        <f t="shared" si="9"/>
        <v>0</v>
      </c>
      <c r="W20" s="185">
        <f t="shared" si="8"/>
        <v>0</v>
      </c>
      <c r="X20" s="228">
        <f>SUM(X21:X23)</f>
        <v>0</v>
      </c>
      <c r="Y20" s="228">
        <f>SUM(Y21:Y23)</f>
        <v>0</v>
      </c>
      <c r="Z20" s="228">
        <f t="shared" si="4"/>
        <v>0</v>
      </c>
      <c r="AA20" s="185">
        <f t="shared" si="2"/>
        <v>0</v>
      </c>
      <c r="AB20" s="228">
        <f>SUM(AB21:AB23)</f>
        <v>0</v>
      </c>
      <c r="AC20" s="228">
        <f>SUM(AC21:AC23)</f>
        <v>0</v>
      </c>
      <c r="AD20" s="228">
        <f t="shared" si="5"/>
        <v>0</v>
      </c>
      <c r="AE20" s="185">
        <f t="shared" si="3"/>
        <v>0</v>
      </c>
    </row>
    <row r="21" spans="2:31" s="9" customFormat="1" ht="15" customHeight="1">
      <c r="B21" s="11" t="s">
        <v>691</v>
      </c>
      <c r="C21" s="45"/>
      <c r="D21" s="45"/>
      <c r="E21" s="45"/>
      <c r="F21" s="45"/>
      <c r="G21" s="228">
        <f>SUM(C21:F21)</f>
        <v>0</v>
      </c>
      <c r="H21" s="45"/>
      <c r="I21" s="45"/>
      <c r="J21" s="45"/>
      <c r="K21" s="45"/>
      <c r="L21" s="45"/>
      <c r="M21" s="45"/>
      <c r="N21" s="229">
        <f>SUM(H21:M21)</f>
        <v>0</v>
      </c>
      <c r="O21" s="45"/>
      <c r="P21" s="45"/>
      <c r="Q21" s="45"/>
      <c r="R21" s="45"/>
      <c r="S21" s="45"/>
      <c r="T21" s="45"/>
      <c r="U21" s="229">
        <f>SUM(O21:T21)</f>
        <v>0</v>
      </c>
      <c r="V21" s="228">
        <f>N21+U21</f>
        <v>0</v>
      </c>
      <c r="W21" s="189">
        <f>IF(G21=0,0,V21/G21-1)</f>
        <v>0</v>
      </c>
      <c r="X21" s="45"/>
      <c r="Y21" s="45"/>
      <c r="Z21" s="228">
        <f t="shared" si="4"/>
        <v>0</v>
      </c>
      <c r="AA21" s="189">
        <f t="shared" si="2"/>
        <v>0</v>
      </c>
      <c r="AB21" s="45"/>
      <c r="AC21" s="45"/>
      <c r="AD21" s="228">
        <f t="shared" si="5"/>
        <v>0</v>
      </c>
      <c r="AE21" s="189">
        <f t="shared" si="3"/>
        <v>0</v>
      </c>
    </row>
    <row r="22" spans="2:31" s="9" customFormat="1" ht="15" customHeight="1">
      <c r="B22" s="11" t="s">
        <v>691</v>
      </c>
      <c r="C22" s="45"/>
      <c r="D22" s="45"/>
      <c r="E22" s="45"/>
      <c r="F22" s="45"/>
      <c r="G22" s="228">
        <f>SUM(C22:F22)</f>
        <v>0</v>
      </c>
      <c r="H22" s="45"/>
      <c r="I22" s="45"/>
      <c r="J22" s="45"/>
      <c r="K22" s="45"/>
      <c r="L22" s="45"/>
      <c r="M22" s="45"/>
      <c r="N22" s="229">
        <f>SUM(H22:M22)</f>
        <v>0</v>
      </c>
      <c r="O22" s="45"/>
      <c r="P22" s="45"/>
      <c r="Q22" s="45"/>
      <c r="R22" s="45"/>
      <c r="S22" s="45"/>
      <c r="T22" s="45"/>
      <c r="U22" s="229">
        <f>SUM(O22:T22)</f>
        <v>0</v>
      </c>
      <c r="V22" s="228">
        <f>N22+U22</f>
        <v>0</v>
      </c>
      <c r="W22" s="189">
        <f>IF(G22=0,0,V22/G22-1)</f>
        <v>0</v>
      </c>
      <c r="X22" s="45"/>
      <c r="Y22" s="45"/>
      <c r="Z22" s="228">
        <f t="shared" si="4"/>
        <v>0</v>
      </c>
      <c r="AA22" s="189">
        <f t="shared" si="2"/>
        <v>0</v>
      </c>
      <c r="AB22" s="45"/>
      <c r="AC22" s="45"/>
      <c r="AD22" s="228">
        <f t="shared" si="5"/>
        <v>0</v>
      </c>
      <c r="AE22" s="189">
        <f t="shared" si="3"/>
        <v>0</v>
      </c>
    </row>
    <row r="23" spans="2:31" s="9" customFormat="1" ht="15" customHeight="1">
      <c r="B23" s="11" t="s">
        <v>691</v>
      </c>
      <c r="C23" s="45"/>
      <c r="D23" s="45"/>
      <c r="E23" s="45"/>
      <c r="F23" s="45"/>
      <c r="G23" s="228">
        <f>SUM(C23:F23)</f>
        <v>0</v>
      </c>
      <c r="H23" s="45"/>
      <c r="I23" s="45"/>
      <c r="J23" s="45"/>
      <c r="K23" s="45"/>
      <c r="L23" s="45"/>
      <c r="M23" s="45"/>
      <c r="N23" s="229">
        <f>SUM(H23:M23)</f>
        <v>0</v>
      </c>
      <c r="O23" s="45"/>
      <c r="P23" s="45"/>
      <c r="Q23" s="45"/>
      <c r="R23" s="45"/>
      <c r="S23" s="45"/>
      <c r="T23" s="45"/>
      <c r="U23" s="229">
        <f>SUM(O23:T23)</f>
        <v>0</v>
      </c>
      <c r="V23" s="228">
        <f>N23+U23</f>
        <v>0</v>
      </c>
      <c r="W23" s="189">
        <f>IF(G23=0,0,V23/G23-1)</f>
        <v>0</v>
      </c>
      <c r="X23" s="45"/>
      <c r="Y23" s="45"/>
      <c r="Z23" s="228">
        <f t="shared" si="4"/>
        <v>0</v>
      </c>
      <c r="AA23" s="189">
        <f t="shared" si="2"/>
        <v>0</v>
      </c>
      <c r="AB23" s="45"/>
      <c r="AC23" s="45"/>
      <c r="AD23" s="228">
        <f t="shared" si="5"/>
        <v>0</v>
      </c>
      <c r="AE23" s="189">
        <f t="shared" si="3"/>
        <v>0</v>
      </c>
    </row>
    <row r="24" spans="2:31" s="9" customFormat="1" ht="15" customHeight="1">
      <c r="B24" s="10" t="s">
        <v>693</v>
      </c>
      <c r="C24" s="228">
        <f t="shared" ref="C24:V24" si="10">SUM(C25:C27)</f>
        <v>0</v>
      </c>
      <c r="D24" s="228">
        <f t="shared" si="10"/>
        <v>0</v>
      </c>
      <c r="E24" s="228">
        <f t="shared" si="10"/>
        <v>0</v>
      </c>
      <c r="F24" s="228">
        <f t="shared" si="10"/>
        <v>0</v>
      </c>
      <c r="G24" s="228">
        <f t="shared" si="10"/>
        <v>0</v>
      </c>
      <c r="H24" s="228">
        <f t="shared" si="10"/>
        <v>0</v>
      </c>
      <c r="I24" s="228">
        <f t="shared" si="10"/>
        <v>0</v>
      </c>
      <c r="J24" s="228">
        <f t="shared" si="10"/>
        <v>0</v>
      </c>
      <c r="K24" s="228">
        <f t="shared" si="10"/>
        <v>0</v>
      </c>
      <c r="L24" s="228">
        <f t="shared" si="10"/>
        <v>0</v>
      </c>
      <c r="M24" s="228">
        <f t="shared" si="10"/>
        <v>0</v>
      </c>
      <c r="N24" s="228">
        <f t="shared" si="10"/>
        <v>0</v>
      </c>
      <c r="O24" s="228">
        <f t="shared" si="10"/>
        <v>0</v>
      </c>
      <c r="P24" s="228">
        <f t="shared" si="10"/>
        <v>0</v>
      </c>
      <c r="Q24" s="228">
        <f t="shared" si="10"/>
        <v>0</v>
      </c>
      <c r="R24" s="228">
        <f t="shared" si="10"/>
        <v>0</v>
      </c>
      <c r="S24" s="228">
        <f t="shared" si="10"/>
        <v>0</v>
      </c>
      <c r="T24" s="228">
        <f t="shared" si="10"/>
        <v>0</v>
      </c>
      <c r="U24" s="228">
        <f t="shared" si="10"/>
        <v>0</v>
      </c>
      <c r="V24" s="228">
        <f t="shared" si="10"/>
        <v>0</v>
      </c>
      <c r="W24" s="185">
        <f t="shared" si="8"/>
        <v>0</v>
      </c>
      <c r="X24" s="228">
        <f>SUM(X25:X27)</f>
        <v>0</v>
      </c>
      <c r="Y24" s="228">
        <f>SUM(Y25:Y27)</f>
        <v>0</v>
      </c>
      <c r="Z24" s="228">
        <f t="shared" si="4"/>
        <v>0</v>
      </c>
      <c r="AA24" s="185">
        <f t="shared" si="2"/>
        <v>0</v>
      </c>
      <c r="AB24" s="228">
        <f>SUM(AB25:AB27)</f>
        <v>0</v>
      </c>
      <c r="AC24" s="228">
        <f>SUM(AC25:AC27)</f>
        <v>0</v>
      </c>
      <c r="AD24" s="228">
        <f t="shared" si="5"/>
        <v>0</v>
      </c>
      <c r="AE24" s="185">
        <f t="shared" si="3"/>
        <v>0</v>
      </c>
    </row>
    <row r="25" spans="2:31" s="8" customFormat="1" ht="15" customHeight="1">
      <c r="B25" s="11" t="s">
        <v>691</v>
      </c>
      <c r="C25" s="45"/>
      <c r="D25" s="45"/>
      <c r="E25" s="45"/>
      <c r="F25" s="45"/>
      <c r="G25" s="228">
        <f>SUM(C25:F25)</f>
        <v>0</v>
      </c>
      <c r="H25" s="45"/>
      <c r="I25" s="45"/>
      <c r="J25" s="45"/>
      <c r="K25" s="45"/>
      <c r="L25" s="45"/>
      <c r="M25" s="45"/>
      <c r="N25" s="229">
        <f>SUM(H25:M25)</f>
        <v>0</v>
      </c>
      <c r="O25" s="45"/>
      <c r="P25" s="45"/>
      <c r="Q25" s="45"/>
      <c r="R25" s="45"/>
      <c r="S25" s="45"/>
      <c r="T25" s="45"/>
      <c r="U25" s="229">
        <f>SUM(O25:T25)</f>
        <v>0</v>
      </c>
      <c r="V25" s="228">
        <f>N25+U25</f>
        <v>0</v>
      </c>
      <c r="W25" s="189">
        <f t="shared" ref="W25:W32" si="11">IF(G25=0,0,V25/G25-1)</f>
        <v>0</v>
      </c>
      <c r="X25" s="45"/>
      <c r="Y25" s="45"/>
      <c r="Z25" s="228">
        <f t="shared" si="4"/>
        <v>0</v>
      </c>
      <c r="AA25" s="189">
        <f t="shared" si="2"/>
        <v>0</v>
      </c>
      <c r="AB25" s="45"/>
      <c r="AC25" s="45"/>
      <c r="AD25" s="228">
        <f t="shared" si="5"/>
        <v>0</v>
      </c>
      <c r="AE25" s="189">
        <f t="shared" si="3"/>
        <v>0</v>
      </c>
    </row>
    <row r="26" spans="2:31" s="8" customFormat="1" ht="15" customHeight="1">
      <c r="B26" s="11" t="s">
        <v>691</v>
      </c>
      <c r="C26" s="45"/>
      <c r="D26" s="45"/>
      <c r="E26" s="45"/>
      <c r="F26" s="45"/>
      <c r="G26" s="228">
        <f>SUM(C26:F26)</f>
        <v>0</v>
      </c>
      <c r="H26" s="45"/>
      <c r="I26" s="45"/>
      <c r="J26" s="45"/>
      <c r="K26" s="45"/>
      <c r="L26" s="45"/>
      <c r="M26" s="45"/>
      <c r="N26" s="229">
        <f>SUM(H26:M26)</f>
        <v>0</v>
      </c>
      <c r="O26" s="45"/>
      <c r="P26" s="45"/>
      <c r="Q26" s="45"/>
      <c r="R26" s="45"/>
      <c r="S26" s="45"/>
      <c r="T26" s="45"/>
      <c r="U26" s="229">
        <f>SUM(O26:T26)</f>
        <v>0</v>
      </c>
      <c r="V26" s="228">
        <f>N26+U26</f>
        <v>0</v>
      </c>
      <c r="W26" s="189">
        <f t="shared" si="11"/>
        <v>0</v>
      </c>
      <c r="X26" s="45"/>
      <c r="Y26" s="45"/>
      <c r="Z26" s="228">
        <f t="shared" si="4"/>
        <v>0</v>
      </c>
      <c r="AA26" s="189">
        <f t="shared" si="2"/>
        <v>0</v>
      </c>
      <c r="AB26" s="45"/>
      <c r="AC26" s="45"/>
      <c r="AD26" s="228">
        <f t="shared" si="5"/>
        <v>0</v>
      </c>
      <c r="AE26" s="189">
        <f t="shared" si="3"/>
        <v>0</v>
      </c>
    </row>
    <row r="27" spans="2:31" s="8" customFormat="1" ht="15" customHeight="1">
      <c r="B27" s="11" t="s">
        <v>691</v>
      </c>
      <c r="C27" s="45"/>
      <c r="D27" s="45"/>
      <c r="E27" s="45"/>
      <c r="F27" s="45"/>
      <c r="G27" s="228">
        <f>SUM(C27:F27)</f>
        <v>0</v>
      </c>
      <c r="H27" s="45"/>
      <c r="I27" s="45"/>
      <c r="J27" s="45"/>
      <c r="K27" s="45"/>
      <c r="L27" s="45"/>
      <c r="M27" s="45"/>
      <c r="N27" s="229">
        <f>SUM(H27:M27)</f>
        <v>0</v>
      </c>
      <c r="O27" s="45"/>
      <c r="P27" s="45"/>
      <c r="Q27" s="45"/>
      <c r="R27" s="45"/>
      <c r="S27" s="45"/>
      <c r="T27" s="45"/>
      <c r="U27" s="229">
        <f>SUM(O27:T27)</f>
        <v>0</v>
      </c>
      <c r="V27" s="228">
        <f>N27+U27</f>
        <v>0</v>
      </c>
      <c r="W27" s="189">
        <f t="shared" si="11"/>
        <v>0</v>
      </c>
      <c r="X27" s="45"/>
      <c r="Y27" s="45"/>
      <c r="Z27" s="228">
        <f t="shared" si="4"/>
        <v>0</v>
      </c>
      <c r="AA27" s="189">
        <f t="shared" si="2"/>
        <v>0</v>
      </c>
      <c r="AB27" s="45"/>
      <c r="AC27" s="45"/>
      <c r="AD27" s="228">
        <f t="shared" si="5"/>
        <v>0</v>
      </c>
      <c r="AE27" s="189">
        <f t="shared" si="3"/>
        <v>0</v>
      </c>
    </row>
    <row r="28" spans="2:31" s="9" customFormat="1" ht="15" customHeight="1">
      <c r="B28" s="10" t="s">
        <v>694</v>
      </c>
      <c r="C28" s="228">
        <f t="shared" ref="C28:V28" si="12">SUM(C29:C31)</f>
        <v>0</v>
      </c>
      <c r="D28" s="228">
        <f t="shared" si="12"/>
        <v>0</v>
      </c>
      <c r="E28" s="228">
        <f t="shared" si="12"/>
        <v>0</v>
      </c>
      <c r="F28" s="228">
        <f t="shared" si="12"/>
        <v>0</v>
      </c>
      <c r="G28" s="228">
        <f t="shared" si="12"/>
        <v>0</v>
      </c>
      <c r="H28" s="228">
        <f t="shared" si="12"/>
        <v>0</v>
      </c>
      <c r="I28" s="228">
        <f t="shared" si="12"/>
        <v>0</v>
      </c>
      <c r="J28" s="228">
        <f t="shared" si="12"/>
        <v>0</v>
      </c>
      <c r="K28" s="228">
        <f t="shared" si="12"/>
        <v>0</v>
      </c>
      <c r="L28" s="228">
        <f t="shared" si="12"/>
        <v>0</v>
      </c>
      <c r="M28" s="228">
        <f t="shared" si="12"/>
        <v>0</v>
      </c>
      <c r="N28" s="228">
        <f t="shared" si="12"/>
        <v>0</v>
      </c>
      <c r="O28" s="228">
        <f t="shared" si="12"/>
        <v>0</v>
      </c>
      <c r="P28" s="228">
        <f t="shared" si="12"/>
        <v>0</v>
      </c>
      <c r="Q28" s="228">
        <f t="shared" si="12"/>
        <v>0</v>
      </c>
      <c r="R28" s="228">
        <f t="shared" si="12"/>
        <v>0</v>
      </c>
      <c r="S28" s="228">
        <f t="shared" si="12"/>
        <v>0</v>
      </c>
      <c r="T28" s="228">
        <f t="shared" si="12"/>
        <v>0</v>
      </c>
      <c r="U28" s="228">
        <f t="shared" si="12"/>
        <v>0</v>
      </c>
      <c r="V28" s="228">
        <f t="shared" si="12"/>
        <v>0</v>
      </c>
      <c r="W28" s="185">
        <f t="shared" si="11"/>
        <v>0</v>
      </c>
      <c r="X28" s="228">
        <f>SUM(X29:X31)</f>
        <v>0</v>
      </c>
      <c r="Y28" s="228">
        <f>SUM(Y29:Y31)</f>
        <v>0</v>
      </c>
      <c r="Z28" s="228">
        <f t="shared" si="4"/>
        <v>0</v>
      </c>
      <c r="AA28" s="185">
        <f t="shared" si="2"/>
        <v>0</v>
      </c>
      <c r="AB28" s="228">
        <f>SUM(AB29:AB31)</f>
        <v>0</v>
      </c>
      <c r="AC28" s="228">
        <f>SUM(AC29:AC31)</f>
        <v>0</v>
      </c>
      <c r="AD28" s="228">
        <f t="shared" si="5"/>
        <v>0</v>
      </c>
      <c r="AE28" s="185">
        <f t="shared" si="3"/>
        <v>0</v>
      </c>
    </row>
    <row r="29" spans="2:31" s="8" customFormat="1" ht="15" customHeight="1">
      <c r="B29" s="11" t="s">
        <v>691</v>
      </c>
      <c r="C29" s="45"/>
      <c r="D29" s="45"/>
      <c r="E29" s="45"/>
      <c r="F29" s="45"/>
      <c r="G29" s="228">
        <f>SUM(C29:F29)</f>
        <v>0</v>
      </c>
      <c r="H29" s="45"/>
      <c r="I29" s="45"/>
      <c r="J29" s="45"/>
      <c r="K29" s="45"/>
      <c r="L29" s="45"/>
      <c r="M29" s="45"/>
      <c r="N29" s="229">
        <f>SUM(H29:M29)</f>
        <v>0</v>
      </c>
      <c r="O29" s="45"/>
      <c r="P29" s="45"/>
      <c r="Q29" s="45"/>
      <c r="R29" s="45"/>
      <c r="S29" s="45"/>
      <c r="T29" s="45"/>
      <c r="U29" s="229">
        <f>SUM(O29:T29)</f>
        <v>0</v>
      </c>
      <c r="V29" s="228">
        <f>N29+U29</f>
        <v>0</v>
      </c>
      <c r="W29" s="189">
        <f t="shared" si="11"/>
        <v>0</v>
      </c>
      <c r="X29" s="45"/>
      <c r="Y29" s="45"/>
      <c r="Z29" s="228">
        <f t="shared" si="4"/>
        <v>0</v>
      </c>
      <c r="AA29" s="189">
        <f t="shared" si="2"/>
        <v>0</v>
      </c>
      <c r="AB29" s="45"/>
      <c r="AC29" s="45"/>
      <c r="AD29" s="228">
        <f t="shared" si="5"/>
        <v>0</v>
      </c>
      <c r="AE29" s="189">
        <f t="shared" si="3"/>
        <v>0</v>
      </c>
    </row>
    <row r="30" spans="2:31" s="8" customFormat="1" ht="15" customHeight="1">
      <c r="B30" s="11" t="s">
        <v>691</v>
      </c>
      <c r="C30" s="45"/>
      <c r="D30" s="45"/>
      <c r="E30" s="45"/>
      <c r="F30" s="45"/>
      <c r="G30" s="228">
        <f>SUM(C30:F30)</f>
        <v>0</v>
      </c>
      <c r="H30" s="45"/>
      <c r="I30" s="45"/>
      <c r="J30" s="45"/>
      <c r="K30" s="45"/>
      <c r="L30" s="45"/>
      <c r="M30" s="45"/>
      <c r="N30" s="229">
        <f>SUM(H30:M30)</f>
        <v>0</v>
      </c>
      <c r="O30" s="45"/>
      <c r="P30" s="45"/>
      <c r="Q30" s="45"/>
      <c r="R30" s="45"/>
      <c r="S30" s="45"/>
      <c r="T30" s="45"/>
      <c r="U30" s="229">
        <f>SUM(O30:T30)</f>
        <v>0</v>
      </c>
      <c r="V30" s="228">
        <f>N30+U30</f>
        <v>0</v>
      </c>
      <c r="W30" s="189">
        <f t="shared" si="11"/>
        <v>0</v>
      </c>
      <c r="X30" s="45"/>
      <c r="Y30" s="45"/>
      <c r="Z30" s="228">
        <f t="shared" si="4"/>
        <v>0</v>
      </c>
      <c r="AA30" s="189">
        <f t="shared" si="2"/>
        <v>0</v>
      </c>
      <c r="AB30" s="45"/>
      <c r="AC30" s="45"/>
      <c r="AD30" s="228">
        <f t="shared" si="5"/>
        <v>0</v>
      </c>
      <c r="AE30" s="189">
        <f t="shared" si="3"/>
        <v>0</v>
      </c>
    </row>
    <row r="31" spans="2:31" s="8" customFormat="1" ht="15" customHeight="1">
      <c r="B31" s="11" t="s">
        <v>691</v>
      </c>
      <c r="C31" s="45"/>
      <c r="D31" s="45"/>
      <c r="E31" s="45"/>
      <c r="F31" s="45"/>
      <c r="G31" s="228">
        <f>SUM(C31:F31)</f>
        <v>0</v>
      </c>
      <c r="H31" s="45"/>
      <c r="I31" s="45"/>
      <c r="J31" s="45"/>
      <c r="K31" s="45"/>
      <c r="L31" s="45"/>
      <c r="M31" s="45"/>
      <c r="N31" s="229">
        <f>SUM(H31:M31)</f>
        <v>0</v>
      </c>
      <c r="O31" s="45"/>
      <c r="P31" s="45"/>
      <c r="Q31" s="45"/>
      <c r="R31" s="45"/>
      <c r="S31" s="45"/>
      <c r="T31" s="45"/>
      <c r="U31" s="229">
        <f>SUM(O31:T31)</f>
        <v>0</v>
      </c>
      <c r="V31" s="228">
        <f>N31+U31</f>
        <v>0</v>
      </c>
      <c r="W31" s="189">
        <f t="shared" si="11"/>
        <v>0</v>
      </c>
      <c r="X31" s="45"/>
      <c r="Y31" s="45"/>
      <c r="Z31" s="228">
        <f t="shared" si="4"/>
        <v>0</v>
      </c>
      <c r="AA31" s="189">
        <f t="shared" si="2"/>
        <v>0</v>
      </c>
      <c r="AB31" s="45"/>
      <c r="AC31" s="45"/>
      <c r="AD31" s="228">
        <f t="shared" si="5"/>
        <v>0</v>
      </c>
      <c r="AE31" s="189">
        <f t="shared" si="3"/>
        <v>0</v>
      </c>
    </row>
    <row r="32" spans="2:31" s="8" customFormat="1" ht="15" customHeight="1">
      <c r="B32" s="10" t="s">
        <v>690</v>
      </c>
      <c r="C32" s="228">
        <f t="shared" ref="C32:V32" si="13">SUM(C33:C35)</f>
        <v>0</v>
      </c>
      <c r="D32" s="228">
        <f t="shared" si="13"/>
        <v>0</v>
      </c>
      <c r="E32" s="228">
        <f t="shared" si="13"/>
        <v>0</v>
      </c>
      <c r="F32" s="228">
        <f t="shared" si="13"/>
        <v>0</v>
      </c>
      <c r="G32" s="228">
        <f t="shared" si="13"/>
        <v>0</v>
      </c>
      <c r="H32" s="228">
        <f t="shared" si="13"/>
        <v>0</v>
      </c>
      <c r="I32" s="228">
        <f t="shared" si="13"/>
        <v>0</v>
      </c>
      <c r="J32" s="228">
        <f t="shared" si="13"/>
        <v>0</v>
      </c>
      <c r="K32" s="228">
        <f t="shared" si="13"/>
        <v>0</v>
      </c>
      <c r="L32" s="228">
        <f t="shared" si="13"/>
        <v>0</v>
      </c>
      <c r="M32" s="228">
        <f t="shared" si="13"/>
        <v>0</v>
      </c>
      <c r="N32" s="228">
        <f t="shared" si="13"/>
        <v>0</v>
      </c>
      <c r="O32" s="228">
        <f t="shared" si="13"/>
        <v>0</v>
      </c>
      <c r="P32" s="228">
        <f t="shared" si="13"/>
        <v>0</v>
      </c>
      <c r="Q32" s="228">
        <f t="shared" si="13"/>
        <v>0</v>
      </c>
      <c r="R32" s="228">
        <f t="shared" si="13"/>
        <v>0</v>
      </c>
      <c r="S32" s="228">
        <f t="shared" si="13"/>
        <v>0</v>
      </c>
      <c r="T32" s="228">
        <f t="shared" si="13"/>
        <v>0</v>
      </c>
      <c r="U32" s="228">
        <f t="shared" si="13"/>
        <v>0</v>
      </c>
      <c r="V32" s="228">
        <f t="shared" si="13"/>
        <v>0</v>
      </c>
      <c r="W32" s="185">
        <f t="shared" si="11"/>
        <v>0</v>
      </c>
      <c r="X32" s="228">
        <f>SUM(X33:X35)</f>
        <v>0</v>
      </c>
      <c r="Y32" s="228">
        <f>SUM(Y33:Y35)</f>
        <v>0</v>
      </c>
      <c r="Z32" s="228">
        <f t="shared" si="4"/>
        <v>0</v>
      </c>
      <c r="AA32" s="185">
        <f t="shared" si="2"/>
        <v>0</v>
      </c>
      <c r="AB32" s="228">
        <f>SUM(AB33:AB35)</f>
        <v>0</v>
      </c>
      <c r="AC32" s="228">
        <f>SUM(AC33:AC35)</f>
        <v>0</v>
      </c>
      <c r="AD32" s="228">
        <f t="shared" si="5"/>
        <v>0</v>
      </c>
      <c r="AE32" s="185">
        <f t="shared" si="3"/>
        <v>0</v>
      </c>
    </row>
    <row r="33" spans="2:31" s="8" customFormat="1" ht="15" customHeight="1">
      <c r="B33" s="11" t="s">
        <v>691</v>
      </c>
      <c r="C33" s="45"/>
      <c r="D33" s="45"/>
      <c r="E33" s="45"/>
      <c r="F33" s="45"/>
      <c r="G33" s="228">
        <f>SUM(C33:F33)</f>
        <v>0</v>
      </c>
      <c r="H33" s="45"/>
      <c r="I33" s="45"/>
      <c r="J33" s="45"/>
      <c r="K33" s="45"/>
      <c r="L33" s="45"/>
      <c r="M33" s="45"/>
      <c r="N33" s="229">
        <f>SUM(H33:M33)</f>
        <v>0</v>
      </c>
      <c r="O33" s="45"/>
      <c r="P33" s="45"/>
      <c r="Q33" s="45"/>
      <c r="R33" s="45"/>
      <c r="S33" s="45"/>
      <c r="T33" s="45"/>
      <c r="U33" s="229">
        <f>SUM(O33:T33)</f>
        <v>0</v>
      </c>
      <c r="V33" s="228">
        <f>N33+U33</f>
        <v>0</v>
      </c>
      <c r="W33" s="189">
        <f t="shared" ref="W33:W39" si="14">IF(G33=0,0,V33/G33-1)</f>
        <v>0</v>
      </c>
      <c r="X33" s="45"/>
      <c r="Y33" s="45"/>
      <c r="Z33" s="228">
        <f t="shared" si="4"/>
        <v>0</v>
      </c>
      <c r="AA33" s="189">
        <f t="shared" ref="AA33:AA39" si="15">IF(V33=0,0,Z33/V33-1)</f>
        <v>0</v>
      </c>
      <c r="AB33" s="45"/>
      <c r="AC33" s="45"/>
      <c r="AD33" s="228">
        <f t="shared" si="5"/>
        <v>0</v>
      </c>
      <c r="AE33" s="189">
        <f t="shared" ref="AE33:AE39" si="16">IF(Z33=0,0,AD33/Z33-1)</f>
        <v>0</v>
      </c>
    </row>
    <row r="34" spans="2:31" s="8" customFormat="1" ht="15" customHeight="1">
      <c r="B34" s="11" t="s">
        <v>691</v>
      </c>
      <c r="C34" s="45"/>
      <c r="D34" s="45"/>
      <c r="E34" s="45"/>
      <c r="F34" s="45"/>
      <c r="G34" s="228">
        <f>SUM(C34:F34)</f>
        <v>0</v>
      </c>
      <c r="H34" s="45"/>
      <c r="I34" s="45"/>
      <c r="J34" s="45"/>
      <c r="K34" s="45"/>
      <c r="L34" s="45"/>
      <c r="M34" s="45"/>
      <c r="N34" s="229">
        <f>SUM(H34:M34)</f>
        <v>0</v>
      </c>
      <c r="O34" s="45"/>
      <c r="P34" s="45"/>
      <c r="Q34" s="45"/>
      <c r="R34" s="45"/>
      <c r="S34" s="45"/>
      <c r="T34" s="45"/>
      <c r="U34" s="229">
        <f>SUM(O34:T34)</f>
        <v>0</v>
      </c>
      <c r="V34" s="228">
        <f>N34+U34</f>
        <v>0</v>
      </c>
      <c r="W34" s="189">
        <f t="shared" si="14"/>
        <v>0</v>
      </c>
      <c r="X34" s="45"/>
      <c r="Y34" s="45"/>
      <c r="Z34" s="228">
        <f t="shared" si="4"/>
        <v>0</v>
      </c>
      <c r="AA34" s="189">
        <f t="shared" si="15"/>
        <v>0</v>
      </c>
      <c r="AB34" s="45"/>
      <c r="AC34" s="45"/>
      <c r="AD34" s="228">
        <f t="shared" si="5"/>
        <v>0</v>
      </c>
      <c r="AE34" s="189">
        <f t="shared" si="16"/>
        <v>0</v>
      </c>
    </row>
    <row r="35" spans="2:31" s="8" customFormat="1" ht="15" customHeight="1">
      <c r="B35" s="11" t="s">
        <v>691</v>
      </c>
      <c r="C35" s="45"/>
      <c r="D35" s="45"/>
      <c r="E35" s="45"/>
      <c r="F35" s="45"/>
      <c r="G35" s="228">
        <f>SUM(C35:F35)</f>
        <v>0</v>
      </c>
      <c r="H35" s="45"/>
      <c r="I35" s="45"/>
      <c r="J35" s="45"/>
      <c r="K35" s="45"/>
      <c r="L35" s="45"/>
      <c r="M35" s="45"/>
      <c r="N35" s="229">
        <f>SUM(H35:M35)</f>
        <v>0</v>
      </c>
      <c r="O35" s="45"/>
      <c r="P35" s="45"/>
      <c r="Q35" s="45"/>
      <c r="R35" s="45"/>
      <c r="S35" s="45"/>
      <c r="T35" s="45"/>
      <c r="U35" s="229">
        <f>SUM(O35:T35)</f>
        <v>0</v>
      </c>
      <c r="V35" s="228">
        <f>N35+U35</f>
        <v>0</v>
      </c>
      <c r="W35" s="189">
        <f t="shared" si="14"/>
        <v>0</v>
      </c>
      <c r="X35" s="45"/>
      <c r="Y35" s="45"/>
      <c r="Z35" s="228">
        <f t="shared" si="4"/>
        <v>0</v>
      </c>
      <c r="AA35" s="189">
        <f t="shared" si="15"/>
        <v>0</v>
      </c>
      <c r="AB35" s="45"/>
      <c r="AC35" s="45"/>
      <c r="AD35" s="228">
        <f t="shared" si="5"/>
        <v>0</v>
      </c>
      <c r="AE35" s="189">
        <f t="shared" si="16"/>
        <v>0</v>
      </c>
    </row>
    <row r="36" spans="2:31" s="8" customFormat="1" ht="15" customHeight="1">
      <c r="B36" s="10" t="s">
        <v>692</v>
      </c>
      <c r="C36" s="228">
        <f t="shared" ref="C36:V36" si="17">SUM(C37:C39)</f>
        <v>0</v>
      </c>
      <c r="D36" s="228">
        <f t="shared" si="17"/>
        <v>0</v>
      </c>
      <c r="E36" s="228">
        <f t="shared" si="17"/>
        <v>0</v>
      </c>
      <c r="F36" s="228">
        <f t="shared" si="17"/>
        <v>0</v>
      </c>
      <c r="G36" s="228">
        <f t="shared" si="17"/>
        <v>0</v>
      </c>
      <c r="H36" s="228">
        <f t="shared" si="17"/>
        <v>0</v>
      </c>
      <c r="I36" s="228">
        <f t="shared" si="17"/>
        <v>0</v>
      </c>
      <c r="J36" s="228">
        <f t="shared" si="17"/>
        <v>0</v>
      </c>
      <c r="K36" s="228">
        <f t="shared" si="17"/>
        <v>0</v>
      </c>
      <c r="L36" s="228">
        <f t="shared" si="17"/>
        <v>0</v>
      </c>
      <c r="M36" s="228">
        <f t="shared" si="17"/>
        <v>0</v>
      </c>
      <c r="N36" s="228">
        <f t="shared" si="17"/>
        <v>0</v>
      </c>
      <c r="O36" s="228">
        <f t="shared" si="17"/>
        <v>0</v>
      </c>
      <c r="P36" s="228">
        <f t="shared" si="17"/>
        <v>0</v>
      </c>
      <c r="Q36" s="228">
        <f t="shared" si="17"/>
        <v>0</v>
      </c>
      <c r="R36" s="228">
        <f t="shared" si="17"/>
        <v>0</v>
      </c>
      <c r="S36" s="228">
        <f t="shared" si="17"/>
        <v>0</v>
      </c>
      <c r="T36" s="228">
        <f t="shared" si="17"/>
        <v>0</v>
      </c>
      <c r="U36" s="228">
        <f t="shared" si="17"/>
        <v>0</v>
      </c>
      <c r="V36" s="228">
        <f t="shared" si="17"/>
        <v>0</v>
      </c>
      <c r="W36" s="185">
        <f t="shared" si="14"/>
        <v>0</v>
      </c>
      <c r="X36" s="228">
        <f>SUM(X37:X39)</f>
        <v>0</v>
      </c>
      <c r="Y36" s="228">
        <f>SUM(Y37:Y39)</f>
        <v>0</v>
      </c>
      <c r="Z36" s="228">
        <f t="shared" si="4"/>
        <v>0</v>
      </c>
      <c r="AA36" s="185">
        <f t="shared" si="15"/>
        <v>0</v>
      </c>
      <c r="AB36" s="228">
        <f>SUM(AB37:AB39)</f>
        <v>0</v>
      </c>
      <c r="AC36" s="228">
        <f>SUM(AC37:AC39)</f>
        <v>0</v>
      </c>
      <c r="AD36" s="228">
        <f t="shared" si="5"/>
        <v>0</v>
      </c>
      <c r="AE36" s="185">
        <f t="shared" si="16"/>
        <v>0</v>
      </c>
    </row>
    <row r="37" spans="2:31" s="8" customFormat="1" ht="15" customHeight="1">
      <c r="B37" s="11" t="s">
        <v>691</v>
      </c>
      <c r="C37" s="45"/>
      <c r="D37" s="45"/>
      <c r="E37" s="45"/>
      <c r="F37" s="45"/>
      <c r="G37" s="228">
        <f>SUM(C37:F37)</f>
        <v>0</v>
      </c>
      <c r="H37" s="45"/>
      <c r="I37" s="45"/>
      <c r="J37" s="45"/>
      <c r="K37" s="45"/>
      <c r="L37" s="45"/>
      <c r="M37" s="45"/>
      <c r="N37" s="229">
        <f>SUM(H37:M37)</f>
        <v>0</v>
      </c>
      <c r="O37" s="45"/>
      <c r="P37" s="45"/>
      <c r="Q37" s="45"/>
      <c r="R37" s="45"/>
      <c r="S37" s="45"/>
      <c r="T37" s="45"/>
      <c r="U37" s="229">
        <f>SUM(O37:T37)</f>
        <v>0</v>
      </c>
      <c r="V37" s="228">
        <f>N37+U37</f>
        <v>0</v>
      </c>
      <c r="W37" s="189">
        <f t="shared" si="14"/>
        <v>0</v>
      </c>
      <c r="X37" s="45"/>
      <c r="Y37" s="45"/>
      <c r="Z37" s="228">
        <f t="shared" si="4"/>
        <v>0</v>
      </c>
      <c r="AA37" s="189">
        <f t="shared" si="15"/>
        <v>0</v>
      </c>
      <c r="AB37" s="45"/>
      <c r="AC37" s="45"/>
      <c r="AD37" s="228">
        <f t="shared" si="5"/>
        <v>0</v>
      </c>
      <c r="AE37" s="189">
        <f t="shared" si="16"/>
        <v>0</v>
      </c>
    </row>
    <row r="38" spans="2:31" s="8" customFormat="1" ht="15" customHeight="1">
      <c r="B38" s="11" t="s">
        <v>691</v>
      </c>
      <c r="C38" s="45"/>
      <c r="D38" s="45"/>
      <c r="E38" s="45"/>
      <c r="F38" s="45"/>
      <c r="G38" s="228">
        <f>SUM(C38:F38)</f>
        <v>0</v>
      </c>
      <c r="H38" s="45"/>
      <c r="I38" s="45"/>
      <c r="J38" s="45"/>
      <c r="K38" s="45"/>
      <c r="L38" s="45"/>
      <c r="M38" s="45"/>
      <c r="N38" s="229">
        <f>SUM(H38:M38)</f>
        <v>0</v>
      </c>
      <c r="O38" s="45"/>
      <c r="P38" s="45"/>
      <c r="Q38" s="45"/>
      <c r="R38" s="45"/>
      <c r="S38" s="45"/>
      <c r="T38" s="45"/>
      <c r="U38" s="229">
        <f>SUM(O38:T38)</f>
        <v>0</v>
      </c>
      <c r="V38" s="228">
        <f>N38+U38</f>
        <v>0</v>
      </c>
      <c r="W38" s="189">
        <f t="shared" si="14"/>
        <v>0</v>
      </c>
      <c r="X38" s="45"/>
      <c r="Y38" s="45"/>
      <c r="Z38" s="228">
        <f t="shared" si="4"/>
        <v>0</v>
      </c>
      <c r="AA38" s="189">
        <f t="shared" si="15"/>
        <v>0</v>
      </c>
      <c r="AB38" s="45"/>
      <c r="AC38" s="45"/>
      <c r="AD38" s="228">
        <f t="shared" si="5"/>
        <v>0</v>
      </c>
      <c r="AE38" s="189">
        <f t="shared" si="16"/>
        <v>0</v>
      </c>
    </row>
    <row r="39" spans="2:31" s="8" customFormat="1" ht="15" customHeight="1">
      <c r="B39" s="11" t="s">
        <v>691</v>
      </c>
      <c r="C39" s="45"/>
      <c r="D39" s="45"/>
      <c r="E39" s="45"/>
      <c r="F39" s="45"/>
      <c r="G39" s="228">
        <f>SUM(C39:F39)</f>
        <v>0</v>
      </c>
      <c r="H39" s="45"/>
      <c r="I39" s="45"/>
      <c r="J39" s="45"/>
      <c r="K39" s="45"/>
      <c r="L39" s="45"/>
      <c r="M39" s="45"/>
      <c r="N39" s="229">
        <f>SUM(H39:M39)</f>
        <v>0</v>
      </c>
      <c r="O39" s="45"/>
      <c r="P39" s="45"/>
      <c r="Q39" s="45"/>
      <c r="R39" s="45"/>
      <c r="S39" s="45"/>
      <c r="T39" s="45"/>
      <c r="U39" s="229">
        <f>SUM(O39:T39)</f>
        <v>0</v>
      </c>
      <c r="V39" s="228">
        <f>N39+U39</f>
        <v>0</v>
      </c>
      <c r="W39" s="189">
        <f t="shared" si="14"/>
        <v>0</v>
      </c>
      <c r="X39" s="45"/>
      <c r="Y39" s="45"/>
      <c r="Z39" s="228">
        <f t="shared" si="4"/>
        <v>0</v>
      </c>
      <c r="AA39" s="189">
        <f t="shared" si="15"/>
        <v>0</v>
      </c>
      <c r="AB39" s="45"/>
      <c r="AC39" s="45"/>
      <c r="AD39" s="228">
        <f t="shared" si="5"/>
        <v>0</v>
      </c>
      <c r="AE39" s="189">
        <f t="shared" si="16"/>
        <v>0</v>
      </c>
    </row>
    <row r="40" spans="2:31" ht="15" customHeight="1">
      <c r="B40" s="6"/>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2:31" ht="15" customHeight="1">
      <c r="B41" s="245" t="s">
        <v>923</v>
      </c>
    </row>
    <row r="42" spans="2:31" ht="15" customHeight="1">
      <c r="B42" s="12" t="s">
        <v>699</v>
      </c>
    </row>
    <row r="43" spans="2:31" ht="15" customHeight="1">
      <c r="B43" s="12" t="s">
        <v>924</v>
      </c>
    </row>
  </sheetData>
  <sheetProtection formatColumns="0"/>
  <mergeCells count="4">
    <mergeCell ref="B6:B7"/>
    <mergeCell ref="C6:F6"/>
    <mergeCell ref="H6:N6"/>
    <mergeCell ref="O6:U6"/>
  </mergeCells>
  <phoneticPr fontId="83" type="noConversion"/>
  <hyperlinks>
    <hyperlink ref="C5" location="报表目录!A1" display="返回目录"/>
  </hyperlinks>
  <pageMargins left="0.21" right="0.2" top="0.98425196850393704" bottom="0.98425196850393704" header="0.51181102362204722" footer="0.51181102362204722"/>
  <pageSetup paperSize="9" scale="57" orientation="landscape" r:id="rId1"/>
  <headerFooter alignWithMargins="0"/>
  <colBreaks count="1" manualBreakCount="1">
    <brk id="14"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AG30"/>
  <sheetViews>
    <sheetView showGridLines="0" zoomScaleSheetLayoutView="100" workbookViewId="0">
      <pane xSplit="2" ySplit="7" topLeftCell="C20" activePane="bottomRight" state="frozen"/>
      <selection activeCell="F34" sqref="F34"/>
      <selection pane="topRight" activeCell="F34" sqref="F34"/>
      <selection pane="bottomLeft" activeCell="F34" sqref="F34"/>
      <selection pane="bottomRight" activeCell="M14" sqref="M14"/>
    </sheetView>
  </sheetViews>
  <sheetFormatPr defaultRowHeight="15" customHeight="1" outlineLevelCol="1"/>
  <cols>
    <col min="1" max="1" width="1.75" style="12" customWidth="1"/>
    <col min="2" max="2" width="20.875" style="12" customWidth="1"/>
    <col min="3" max="3" width="15.5" style="44" customWidth="1"/>
    <col min="4" max="4" width="8.75" style="12" customWidth="1" outlineLevel="1"/>
    <col min="5" max="6" width="7.75" style="12" customWidth="1" outlineLevel="1"/>
    <col min="7" max="7" width="9.875" style="12" customWidth="1"/>
    <col min="8" max="8" width="8.375" style="12" customWidth="1" outlineLevel="1"/>
    <col min="9" max="13" width="7.75" style="12" customWidth="1" outlineLevel="1"/>
    <col min="14" max="14" width="7.75" style="12" customWidth="1"/>
    <col min="15" max="20" width="7.75" style="12" customWidth="1" outlineLevel="1"/>
    <col min="21" max="21" width="7.75" style="12" customWidth="1"/>
    <col min="22" max="25" width="9" style="12"/>
    <col min="26" max="26" width="9.125" style="12" bestFit="1" customWidth="1"/>
    <col min="27" max="29" width="9" style="12"/>
    <col min="30" max="30" width="9.125" style="12" bestFit="1" customWidth="1"/>
    <col min="31" max="16384" width="9" style="12"/>
  </cols>
  <sheetData>
    <row r="1" spans="2:31" s="39" customFormat="1" ht="15" customHeight="1">
      <c r="B1" s="20" t="s">
        <v>664</v>
      </c>
      <c r="C1" s="21" t="s">
        <v>701</v>
      </c>
      <c r="D1" s="20"/>
      <c r="E1" s="38"/>
    </row>
    <row r="2" spans="2:31" s="39" customFormat="1" ht="15" customHeight="1">
      <c r="B2" s="20" t="s">
        <v>665</v>
      </c>
      <c r="C2" s="99" t="str">
        <f>封面!$C$7</f>
        <v>中国金茂（集团）有限公司金茂君悦大酒店分公司</v>
      </c>
      <c r="E2" s="13"/>
    </row>
    <row r="3" spans="2:31" s="39" customFormat="1" ht="15" customHeight="1">
      <c r="B3" s="20" t="s">
        <v>666</v>
      </c>
      <c r="C3" s="99" t="str">
        <f>封面!$C$9</f>
        <v>2014年预算</v>
      </c>
      <c r="D3" s="21"/>
      <c r="E3" s="109"/>
    </row>
    <row r="4" spans="2:31" s="39" customFormat="1" ht="15" customHeight="1">
      <c r="B4" s="20" t="s">
        <v>667</v>
      </c>
      <c r="C4" s="99" t="str">
        <f>封面!$C$11</f>
        <v>人民币万元</v>
      </c>
      <c r="D4" s="20"/>
      <c r="E4" s="13"/>
    </row>
    <row r="5" spans="2:31" s="39" customFormat="1" ht="15" customHeight="1">
      <c r="B5" s="20"/>
      <c r="C5" s="293" t="s">
        <v>670</v>
      </c>
      <c r="D5" s="20"/>
      <c r="E5" s="13"/>
    </row>
    <row r="6" spans="2:31" s="1" customFormat="1" ht="15" customHeight="1">
      <c r="B6" s="775" t="s">
        <v>643</v>
      </c>
      <c r="C6" s="769" t="s">
        <v>1466</v>
      </c>
      <c r="D6" s="770"/>
      <c r="E6" s="770"/>
      <c r="F6" s="771"/>
      <c r="G6" s="540" t="s">
        <v>1466</v>
      </c>
      <c r="H6" s="772" t="s">
        <v>1458</v>
      </c>
      <c r="I6" s="773"/>
      <c r="J6" s="773"/>
      <c r="K6" s="773"/>
      <c r="L6" s="773"/>
      <c r="M6" s="773"/>
      <c r="N6" s="774"/>
      <c r="O6" s="772" t="s">
        <v>1458</v>
      </c>
      <c r="P6" s="773"/>
      <c r="Q6" s="773"/>
      <c r="R6" s="773"/>
      <c r="S6" s="773"/>
      <c r="T6" s="773"/>
      <c r="U6" s="774"/>
      <c r="V6" s="493" t="s">
        <v>1458</v>
      </c>
      <c r="W6" s="104" t="s">
        <v>1480</v>
      </c>
      <c r="X6" s="493" t="s">
        <v>1457</v>
      </c>
      <c r="Y6" s="493" t="s">
        <v>1457</v>
      </c>
      <c r="Z6" s="493" t="s">
        <v>1457</v>
      </c>
      <c r="AA6" s="104" t="s">
        <v>1478</v>
      </c>
      <c r="AB6" s="493" t="s">
        <v>1456</v>
      </c>
      <c r="AC6" s="493" t="s">
        <v>1456</v>
      </c>
      <c r="AD6" s="493" t="s">
        <v>1456</v>
      </c>
      <c r="AE6" s="104" t="s">
        <v>1476</v>
      </c>
    </row>
    <row r="7" spans="2:31" s="2" customFormat="1" ht="15" customHeight="1">
      <c r="B7" s="776"/>
      <c r="C7" s="100" t="s">
        <v>1420</v>
      </c>
      <c r="D7" s="101" t="s">
        <v>1421</v>
      </c>
      <c r="E7" s="101" t="s">
        <v>646</v>
      </c>
      <c r="F7" s="101" t="s">
        <v>647</v>
      </c>
      <c r="G7" s="102" t="s">
        <v>1422</v>
      </c>
      <c r="H7" s="101" t="s">
        <v>1423</v>
      </c>
      <c r="I7" s="101" t="s">
        <v>650</v>
      </c>
      <c r="J7" s="101" t="s">
        <v>651</v>
      </c>
      <c r="K7" s="101" t="s">
        <v>652</v>
      </c>
      <c r="L7" s="101" t="s">
        <v>653</v>
      </c>
      <c r="M7" s="101" t="s">
        <v>654</v>
      </c>
      <c r="N7" s="101" t="s">
        <v>1424</v>
      </c>
      <c r="O7" s="101" t="s">
        <v>1425</v>
      </c>
      <c r="P7" s="101" t="s">
        <v>656</v>
      </c>
      <c r="Q7" s="101" t="s">
        <v>657</v>
      </c>
      <c r="R7" s="101" t="s">
        <v>658</v>
      </c>
      <c r="S7" s="101" t="s">
        <v>646</v>
      </c>
      <c r="T7" s="101" t="s">
        <v>647</v>
      </c>
      <c r="U7" s="103" t="s">
        <v>1426</v>
      </c>
      <c r="V7" s="103" t="s">
        <v>1422</v>
      </c>
      <c r="W7" s="104" t="s">
        <v>608</v>
      </c>
      <c r="X7" s="103" t="s">
        <v>1424</v>
      </c>
      <c r="Y7" s="103" t="s">
        <v>661</v>
      </c>
      <c r="Z7" s="103" t="s">
        <v>1422</v>
      </c>
      <c r="AA7" s="104" t="s">
        <v>608</v>
      </c>
      <c r="AB7" s="103" t="s">
        <v>1424</v>
      </c>
      <c r="AC7" s="103" t="s">
        <v>661</v>
      </c>
      <c r="AD7" s="103" t="s">
        <v>1422</v>
      </c>
      <c r="AE7" s="104" t="s">
        <v>608</v>
      </c>
    </row>
    <row r="8" spans="2:31" s="9" customFormat="1" ht="15" customHeight="1">
      <c r="B8" s="717" t="s">
        <v>925</v>
      </c>
      <c r="C8" s="45">
        <f>([100]营业税及附加!C57)*0</f>
        <v>0</v>
      </c>
      <c r="D8" s="45">
        <f>([100]营业税及附加!D57)*0</f>
        <v>0</v>
      </c>
      <c r="E8" s="45">
        <f>([100]营业税及附加!E57)*0</f>
        <v>0</v>
      </c>
      <c r="F8" s="45">
        <f>([100]营业税及附加!F57)*0</f>
        <v>0</v>
      </c>
      <c r="G8" s="228">
        <f>SUM(C8:F8)</f>
        <v>0</v>
      </c>
      <c r="H8" s="45">
        <f>([100]营业税及附加!H57)*0</f>
        <v>0</v>
      </c>
      <c r="I8" s="45">
        <f>([100]营业税及附加!I57)*0</f>
        <v>0</v>
      </c>
      <c r="J8" s="45">
        <f>([100]营业税及附加!J57)*0</f>
        <v>0</v>
      </c>
      <c r="K8" s="45">
        <f>([100]营业税及附加!K57)*0</f>
        <v>0</v>
      </c>
      <c r="L8" s="45">
        <f>([100]营业税及附加!L57)*0</f>
        <v>0</v>
      </c>
      <c r="M8" s="45">
        <f>([100]营业税及附加!M57)*0</f>
        <v>0</v>
      </c>
      <c r="N8" s="229">
        <f>SUM(H8:M8)</f>
        <v>0</v>
      </c>
      <c r="O8" s="45">
        <f>([100]营业税及附加!O57)*0</f>
        <v>0</v>
      </c>
      <c r="P8" s="45">
        <f>([100]营业税及附加!P57)*0</f>
        <v>0</v>
      </c>
      <c r="Q8" s="45">
        <f>([100]营业税及附加!Q57)*0</f>
        <v>0</v>
      </c>
      <c r="R8" s="45">
        <f>([100]营业税及附加!R57)*0</f>
        <v>0</v>
      </c>
      <c r="S8" s="45">
        <f>([100]营业税及附加!S57)*0</f>
        <v>0</v>
      </c>
      <c r="T8" s="45">
        <f>([100]营业税及附加!T57)*0</f>
        <v>0</v>
      </c>
      <c r="U8" s="229">
        <f>SUM(O8:T8)</f>
        <v>0</v>
      </c>
      <c r="V8" s="228">
        <f>N8+U8</f>
        <v>0</v>
      </c>
      <c r="W8" s="189">
        <f>IF(G8=0,0,V8/G8-1)</f>
        <v>0</v>
      </c>
      <c r="X8" s="45">
        <f>N8*1.05*0</f>
        <v>0</v>
      </c>
      <c r="Y8" s="45">
        <f>U8*1.05*0</f>
        <v>0</v>
      </c>
      <c r="Z8" s="228">
        <f>X8+Y8</f>
        <v>0</v>
      </c>
      <c r="AA8" s="189">
        <f>IF(V8=0,0,Z8/V8-1)</f>
        <v>0</v>
      </c>
      <c r="AB8" s="45">
        <f>X8*1.05*0</f>
        <v>0</v>
      </c>
      <c r="AC8" s="45">
        <f>Y8*1.05*0</f>
        <v>0</v>
      </c>
      <c r="AD8" s="228">
        <f>AB8+AC8</f>
        <v>0</v>
      </c>
      <c r="AE8" s="189">
        <f>IF(Z8=0,0,AD8/Z8-1)</f>
        <v>0</v>
      </c>
    </row>
    <row r="9" spans="2:31" s="9" customFormat="1" ht="15" customHeight="1">
      <c r="B9" s="717" t="s">
        <v>926</v>
      </c>
      <c r="C9" s="45">
        <f>('[100]营业税及附-New'!D20)*0</f>
        <v>0</v>
      </c>
      <c r="D9" s="45">
        <f>('[100]营业税及附-New'!E20)*0</f>
        <v>0</v>
      </c>
      <c r="E9" s="45">
        <f>('[100]营业税及附-New'!F20)*0</f>
        <v>0</v>
      </c>
      <c r="F9" s="45">
        <f>('[100]营业税及附-New'!G20)*0</f>
        <v>0</v>
      </c>
      <c r="G9" s="228">
        <f>SUM(C9:F9)</f>
        <v>0</v>
      </c>
      <c r="H9" s="45">
        <f>('[100]营业税及附-New'!I20)*0</f>
        <v>0</v>
      </c>
      <c r="I9" s="45">
        <f>('[100]营业税及附-New'!J20)*0</f>
        <v>0</v>
      </c>
      <c r="J9" s="45">
        <f>('[100]营业税及附-New'!K20)*0</f>
        <v>0</v>
      </c>
      <c r="K9" s="45">
        <f>('[100]营业税及附-New'!L20)*0</f>
        <v>0</v>
      </c>
      <c r="L9" s="45">
        <f>('[100]营业税及附-New'!M20)*0</f>
        <v>0</v>
      </c>
      <c r="M9" s="45">
        <f>('[100]营业税及附-New'!N20)*0</f>
        <v>0</v>
      </c>
      <c r="N9" s="229">
        <f>SUM(H9:M9)</f>
        <v>0</v>
      </c>
      <c r="O9" s="45">
        <f>('[100]营业税及附-New'!P20)*0</f>
        <v>0</v>
      </c>
      <c r="P9" s="45">
        <f>('[100]营业税及附-New'!Q20)*0</f>
        <v>0</v>
      </c>
      <c r="Q9" s="45">
        <f>('[100]营业税及附-New'!R20)*0</f>
        <v>0</v>
      </c>
      <c r="R9" s="45">
        <f>('[100]营业税及附-New'!S20)*0</f>
        <v>0</v>
      </c>
      <c r="S9" s="45">
        <f>('[100]营业税及附-New'!T20)*0</f>
        <v>0</v>
      </c>
      <c r="T9" s="45">
        <f>('[100]营业税及附-New'!U20)*0</f>
        <v>0</v>
      </c>
      <c r="U9" s="229">
        <f>SUM(O9:T9)</f>
        <v>0</v>
      </c>
      <c r="V9" s="228">
        <f>N9+U9</f>
        <v>0</v>
      </c>
      <c r="W9" s="189">
        <f>IF(G9=0,0,V9/G9-1)</f>
        <v>0</v>
      </c>
      <c r="X9" s="45">
        <f>N9*1.03*0</f>
        <v>0</v>
      </c>
      <c r="Y9" s="45">
        <f>U9*1.03*0</f>
        <v>0</v>
      </c>
      <c r="Z9" s="228">
        <f>X9+Y9</f>
        <v>0</v>
      </c>
      <c r="AA9" s="189">
        <f>IF(V9=0,0,Z9/V9-1)</f>
        <v>0</v>
      </c>
      <c r="AB9" s="705">
        <f t="shared" ref="AB9:AC12" si="0">X9*1.03*0</f>
        <v>0</v>
      </c>
      <c r="AC9" s="705">
        <f t="shared" si="0"/>
        <v>0</v>
      </c>
      <c r="AD9" s="228">
        <f>AB9+AC9</f>
        <v>0</v>
      </c>
      <c r="AE9" s="189">
        <f>IF(Z9=0,0,AD9/Z9-1)</f>
        <v>0</v>
      </c>
    </row>
    <row r="10" spans="2:31" s="9" customFormat="1" ht="15" customHeight="1">
      <c r="B10" s="717" t="s">
        <v>927</v>
      </c>
      <c r="C10" s="45">
        <f>('[100]营业税及附-New'!D21)*0</f>
        <v>0</v>
      </c>
      <c r="D10" s="45">
        <f>('[100]营业税及附-New'!E21)*0</f>
        <v>0</v>
      </c>
      <c r="E10" s="45">
        <f>('[100]营业税及附-New'!F21)*0</f>
        <v>0</v>
      </c>
      <c r="F10" s="45">
        <f>('[100]营业税及附-New'!G21)*0</f>
        <v>0</v>
      </c>
      <c r="G10" s="228">
        <f>SUM(C10:F10)</f>
        <v>0</v>
      </c>
      <c r="H10" s="45">
        <f>('[100]营业税及附-New'!I21)*0</f>
        <v>0</v>
      </c>
      <c r="I10" s="45">
        <f>('[100]营业税及附-New'!J21)*0</f>
        <v>0</v>
      </c>
      <c r="J10" s="45">
        <f>('[100]营业税及附-New'!K21)*0</f>
        <v>0</v>
      </c>
      <c r="K10" s="45">
        <f>('[100]营业税及附-New'!L21)*0</f>
        <v>0</v>
      </c>
      <c r="L10" s="45">
        <f>('[100]营业税及附-New'!M21)*0</f>
        <v>0</v>
      </c>
      <c r="M10" s="45">
        <f>('[100]营业税及附-New'!N21)*0</f>
        <v>0</v>
      </c>
      <c r="N10" s="229">
        <f>SUM(H10:M10)</f>
        <v>0</v>
      </c>
      <c r="O10" s="45">
        <f>('[100]营业税及附-New'!P21)*0</f>
        <v>0</v>
      </c>
      <c r="P10" s="45">
        <f>('[100]营业税及附-New'!Q21)*0</f>
        <v>0</v>
      </c>
      <c r="Q10" s="45">
        <f>('[100]营业税及附-New'!R21)*0</f>
        <v>0</v>
      </c>
      <c r="R10" s="45">
        <f>('[100]营业税及附-New'!S21)*0</f>
        <v>0</v>
      </c>
      <c r="S10" s="45">
        <f>('[100]营业税及附-New'!T21)*0</f>
        <v>0</v>
      </c>
      <c r="T10" s="45">
        <f>('[100]营业税及附-New'!U21)*0</f>
        <v>0</v>
      </c>
      <c r="U10" s="229">
        <f>SUM(O10:T10)</f>
        <v>0</v>
      </c>
      <c r="V10" s="228">
        <f>N10+U10</f>
        <v>0</v>
      </c>
      <c r="W10" s="189">
        <f>IF(G10=0,0,V10/G10-1)</f>
        <v>0</v>
      </c>
      <c r="X10" s="45">
        <f>N10*1.03*0</f>
        <v>0</v>
      </c>
      <c r="Y10" s="45">
        <f>U10*1.03*0</f>
        <v>0</v>
      </c>
      <c r="Z10" s="228">
        <f t="shared" ref="Z10:Z22" si="1">X10+Y10</f>
        <v>0</v>
      </c>
      <c r="AA10" s="189">
        <f>IF(V10=0,0,Z10/V10-1)</f>
        <v>0</v>
      </c>
      <c r="AB10" s="705">
        <f t="shared" si="0"/>
        <v>0</v>
      </c>
      <c r="AC10" s="705">
        <f t="shared" si="0"/>
        <v>0</v>
      </c>
      <c r="AD10" s="228">
        <f t="shared" ref="AD10:AD22" si="2">AB10+AC10</f>
        <v>0</v>
      </c>
      <c r="AE10" s="189">
        <f>IF(Z10=0,0,AD10/Z10-1)</f>
        <v>0</v>
      </c>
    </row>
    <row r="11" spans="2:31" s="9" customFormat="1" ht="15" customHeight="1">
      <c r="B11" s="717" t="s">
        <v>928</v>
      </c>
      <c r="C11" s="45">
        <f>('[100]营业税及附-New'!D22)*0</f>
        <v>0</v>
      </c>
      <c r="D11" s="45">
        <f>('[100]营业税及附-New'!E22)*0</f>
        <v>0</v>
      </c>
      <c r="E11" s="45">
        <f>('[100]营业税及附-New'!F22)*0</f>
        <v>0</v>
      </c>
      <c r="F11" s="45">
        <f>('[100]营业税及附-New'!G22)*0</f>
        <v>0</v>
      </c>
      <c r="G11" s="228">
        <f>SUM(C11:F11)</f>
        <v>0</v>
      </c>
      <c r="H11" s="45">
        <f>('[100]营业税及附-New'!I22)*0</f>
        <v>0</v>
      </c>
      <c r="I11" s="45">
        <f>('[100]营业税及附-New'!J22)*0</f>
        <v>0</v>
      </c>
      <c r="J11" s="45">
        <f>('[100]营业税及附-New'!K22)*0</f>
        <v>0</v>
      </c>
      <c r="K11" s="45">
        <f>('[100]营业税及附-New'!L22)*0</f>
        <v>0</v>
      </c>
      <c r="L11" s="45">
        <f>('[100]营业税及附-New'!M22)*0</f>
        <v>0</v>
      </c>
      <c r="M11" s="45">
        <f>('[100]营业税及附-New'!N22)*0</f>
        <v>0</v>
      </c>
      <c r="N11" s="229">
        <f>SUM(H11:M11)</f>
        <v>0</v>
      </c>
      <c r="O11" s="45">
        <f>('[100]营业税及附-New'!P22)*0</f>
        <v>0</v>
      </c>
      <c r="P11" s="45">
        <f>('[100]营业税及附-New'!Q22)*0</f>
        <v>0</v>
      </c>
      <c r="Q11" s="45">
        <f>('[100]营业税及附-New'!R22)*0</f>
        <v>0</v>
      </c>
      <c r="R11" s="45">
        <f>('[100]营业税及附-New'!S22)*0</f>
        <v>0</v>
      </c>
      <c r="S11" s="45">
        <f>('[100]营业税及附-New'!T22)*0</f>
        <v>0</v>
      </c>
      <c r="T11" s="45">
        <f>('[100]营业税及附-New'!U22)*0</f>
        <v>0</v>
      </c>
      <c r="U11" s="229">
        <f>SUM(O11:T11)</f>
        <v>0</v>
      </c>
      <c r="V11" s="228">
        <f>N11+U11</f>
        <v>0</v>
      </c>
      <c r="W11" s="189">
        <f>IF(G11=0,0,V11/G11-1)</f>
        <v>0</v>
      </c>
      <c r="X11" s="45">
        <f>N11*1.03*0</f>
        <v>0</v>
      </c>
      <c r="Y11" s="45">
        <f>U11*1.03*0</f>
        <v>0</v>
      </c>
      <c r="Z11" s="228">
        <f t="shared" si="1"/>
        <v>0</v>
      </c>
      <c r="AA11" s="189">
        <f>IF(V11=0,0,Z11/V11-1)</f>
        <v>0</v>
      </c>
      <c r="AB11" s="705">
        <f t="shared" si="0"/>
        <v>0</v>
      </c>
      <c r="AC11" s="705">
        <f t="shared" si="0"/>
        <v>0</v>
      </c>
      <c r="AD11" s="228">
        <f t="shared" si="2"/>
        <v>0</v>
      </c>
      <c r="AE11" s="189">
        <f>IF(Z11=0,0,AD11/Z11-1)</f>
        <v>0</v>
      </c>
    </row>
    <row r="12" spans="2:31" s="9" customFormat="1" ht="15" customHeight="1">
      <c r="B12" s="717" t="s">
        <v>929</v>
      </c>
      <c r="C12" s="45">
        <f>('[100]营业税及附-New'!D23)*0</f>
        <v>0</v>
      </c>
      <c r="D12" s="45">
        <f>('[100]营业税及附-New'!E23)*0</f>
        <v>0</v>
      </c>
      <c r="E12" s="45">
        <f>('[100]营业税及附-New'!F23)*0</f>
        <v>0</v>
      </c>
      <c r="F12" s="45">
        <f>('[100]营业税及附-New'!G23)*0</f>
        <v>0</v>
      </c>
      <c r="G12" s="228">
        <f t="shared" ref="G12:G22" si="3">SUM(C12:F12)</f>
        <v>0</v>
      </c>
      <c r="H12" s="45">
        <f>('[100]营业税及附-New'!I23)*0</f>
        <v>0</v>
      </c>
      <c r="I12" s="45">
        <f>('[100]营业税及附-New'!J23)*0</f>
        <v>0</v>
      </c>
      <c r="J12" s="45">
        <f>('[100]营业税及附-New'!K23)*0</f>
        <v>0</v>
      </c>
      <c r="K12" s="45">
        <f>('[100]营业税及附-New'!L23)*0</f>
        <v>0</v>
      </c>
      <c r="L12" s="45">
        <f>('[100]营业税及附-New'!M23)*0</f>
        <v>0</v>
      </c>
      <c r="M12" s="45">
        <f>('[100]营业税及附-New'!N23)*0</f>
        <v>0</v>
      </c>
      <c r="N12" s="229">
        <f t="shared" ref="N12:N22" si="4">SUM(H12:M12)</f>
        <v>0</v>
      </c>
      <c r="O12" s="45">
        <f>('[100]营业税及附-New'!P23)*0</f>
        <v>0</v>
      </c>
      <c r="P12" s="45">
        <f>('[100]营业税及附-New'!Q23)*0</f>
        <v>0</v>
      </c>
      <c r="Q12" s="45">
        <f>('[100]营业税及附-New'!R23)*0</f>
        <v>0</v>
      </c>
      <c r="R12" s="45">
        <f>('[100]营业税及附-New'!S23)*0</f>
        <v>0</v>
      </c>
      <c r="S12" s="45">
        <f>('[100]营业税及附-New'!T23)*0</f>
        <v>0</v>
      </c>
      <c r="T12" s="45">
        <f>('[100]营业税及附-New'!U23)*0</f>
        <v>0</v>
      </c>
      <c r="U12" s="229">
        <f t="shared" ref="U12:U22" si="5">SUM(O12:T12)</f>
        <v>0</v>
      </c>
      <c r="V12" s="228">
        <f t="shared" ref="V12:V22" si="6">N12+U12</f>
        <v>0</v>
      </c>
      <c r="W12" s="189">
        <f t="shared" ref="W12:W22" si="7">IF(G12=0,0,V12/G12-1)</f>
        <v>0</v>
      </c>
      <c r="X12" s="45">
        <f>N12*1.03*0</f>
        <v>0</v>
      </c>
      <c r="Y12" s="45">
        <f>U12*1.03*0</f>
        <v>0</v>
      </c>
      <c r="Z12" s="228">
        <f t="shared" si="1"/>
        <v>0</v>
      </c>
      <c r="AA12" s="189">
        <f t="shared" ref="AA12:AA22" si="8">IF(V12=0,0,Z12/V12-1)</f>
        <v>0</v>
      </c>
      <c r="AB12" s="705">
        <f t="shared" si="0"/>
        <v>0</v>
      </c>
      <c r="AC12" s="705">
        <f t="shared" si="0"/>
        <v>0</v>
      </c>
      <c r="AD12" s="228">
        <f t="shared" si="2"/>
        <v>0</v>
      </c>
      <c r="AE12" s="189">
        <f t="shared" ref="AE12:AE22" si="9">IF(Z12=0,0,AD12/Z12-1)</f>
        <v>0</v>
      </c>
    </row>
    <row r="13" spans="2:31" s="9" customFormat="1" ht="15" customHeight="1">
      <c r="B13" s="323" t="s">
        <v>1060</v>
      </c>
      <c r="C13" s="45"/>
      <c r="D13" s="45"/>
      <c r="E13" s="45"/>
      <c r="F13" s="45"/>
      <c r="G13" s="228">
        <f t="shared" si="3"/>
        <v>0</v>
      </c>
      <c r="H13" s="45"/>
      <c r="I13" s="45"/>
      <c r="J13" s="45"/>
      <c r="K13" s="45"/>
      <c r="L13" s="45"/>
      <c r="M13" s="45"/>
      <c r="N13" s="229">
        <f t="shared" si="4"/>
        <v>0</v>
      </c>
      <c r="O13" s="45"/>
      <c r="P13" s="45"/>
      <c r="Q13" s="45"/>
      <c r="R13" s="45"/>
      <c r="S13" s="45"/>
      <c r="T13" s="45"/>
      <c r="U13" s="229">
        <f t="shared" si="5"/>
        <v>0</v>
      </c>
      <c r="V13" s="228">
        <f t="shared" si="6"/>
        <v>0</v>
      </c>
      <c r="W13" s="189">
        <f t="shared" si="7"/>
        <v>0</v>
      </c>
      <c r="X13" s="45">
        <f>N13*1.03*0</f>
        <v>0</v>
      </c>
      <c r="Y13" s="45">
        <f>U13*1.03*0</f>
        <v>0</v>
      </c>
      <c r="Z13" s="228">
        <f t="shared" si="1"/>
        <v>0</v>
      </c>
      <c r="AA13" s="189">
        <f t="shared" si="8"/>
        <v>0</v>
      </c>
      <c r="AB13" s="705">
        <f t="shared" ref="AB13:AC13" si="10">X13*1.03</f>
        <v>0</v>
      </c>
      <c r="AC13" s="705">
        <f t="shared" si="10"/>
        <v>0</v>
      </c>
      <c r="AD13" s="228">
        <f t="shared" si="2"/>
        <v>0</v>
      </c>
      <c r="AE13" s="189">
        <f t="shared" si="9"/>
        <v>0</v>
      </c>
    </row>
    <row r="14" spans="2:31" s="9" customFormat="1" ht="15" customHeight="1">
      <c r="B14" s="240" t="s">
        <v>930</v>
      </c>
      <c r="C14" s="45"/>
      <c r="D14" s="45"/>
      <c r="E14" s="45"/>
      <c r="F14" s="45"/>
      <c r="G14" s="228">
        <f t="shared" si="3"/>
        <v>0</v>
      </c>
      <c r="H14" s="45"/>
      <c r="I14" s="45"/>
      <c r="J14" s="45"/>
      <c r="K14" s="45"/>
      <c r="L14" s="45"/>
      <c r="M14" s="45"/>
      <c r="N14" s="229">
        <f t="shared" si="4"/>
        <v>0</v>
      </c>
      <c r="O14" s="45"/>
      <c r="P14" s="45"/>
      <c r="Q14" s="45"/>
      <c r="R14" s="45"/>
      <c r="S14" s="45"/>
      <c r="T14" s="45"/>
      <c r="U14" s="229">
        <f t="shared" si="5"/>
        <v>0</v>
      </c>
      <c r="V14" s="228">
        <f t="shared" si="6"/>
        <v>0</v>
      </c>
      <c r="W14" s="189">
        <f t="shared" si="7"/>
        <v>0</v>
      </c>
      <c r="X14" s="565"/>
      <c r="Y14" s="565"/>
      <c r="Z14" s="228">
        <f t="shared" si="1"/>
        <v>0</v>
      </c>
      <c r="AA14" s="189">
        <f t="shared" si="8"/>
        <v>0</v>
      </c>
      <c r="AB14" s="565"/>
      <c r="AC14" s="565"/>
      <c r="AD14" s="228">
        <f t="shared" si="2"/>
        <v>0</v>
      </c>
      <c r="AE14" s="189">
        <f t="shared" si="9"/>
        <v>0</v>
      </c>
    </row>
    <row r="15" spans="2:31" s="9" customFormat="1" ht="15" customHeight="1">
      <c r="B15" s="240" t="s">
        <v>935</v>
      </c>
      <c r="C15" s="45"/>
      <c r="D15" s="45"/>
      <c r="E15" s="45"/>
      <c r="F15" s="45"/>
      <c r="G15" s="228">
        <f t="shared" si="3"/>
        <v>0</v>
      </c>
      <c r="H15" s="45"/>
      <c r="I15" s="45"/>
      <c r="J15" s="45"/>
      <c r="K15" s="45"/>
      <c r="L15" s="45"/>
      <c r="M15" s="45"/>
      <c r="N15" s="229">
        <f t="shared" si="4"/>
        <v>0</v>
      </c>
      <c r="O15" s="45"/>
      <c r="P15" s="45"/>
      <c r="Q15" s="45"/>
      <c r="R15" s="45"/>
      <c r="S15" s="45"/>
      <c r="T15" s="45"/>
      <c r="U15" s="229">
        <f t="shared" si="5"/>
        <v>0</v>
      </c>
      <c r="V15" s="228">
        <f t="shared" si="6"/>
        <v>0</v>
      </c>
      <c r="W15" s="189">
        <f t="shared" si="7"/>
        <v>0</v>
      </c>
      <c r="X15" s="565"/>
      <c r="Y15" s="565"/>
      <c r="Z15" s="228">
        <f t="shared" si="1"/>
        <v>0</v>
      </c>
      <c r="AA15" s="189">
        <f t="shared" si="8"/>
        <v>0</v>
      </c>
      <c r="AB15" s="565"/>
      <c r="AC15" s="565"/>
      <c r="AD15" s="228">
        <f t="shared" si="2"/>
        <v>0</v>
      </c>
      <c r="AE15" s="189">
        <f t="shared" si="9"/>
        <v>0</v>
      </c>
    </row>
    <row r="16" spans="2:31" s="9" customFormat="1" ht="15" customHeight="1">
      <c r="B16" s="240" t="s">
        <v>931</v>
      </c>
      <c r="C16" s="45"/>
      <c r="D16" s="45"/>
      <c r="E16" s="45"/>
      <c r="F16" s="45"/>
      <c r="G16" s="228">
        <f t="shared" si="3"/>
        <v>0</v>
      </c>
      <c r="H16" s="45"/>
      <c r="I16" s="45"/>
      <c r="J16" s="45"/>
      <c r="K16" s="45"/>
      <c r="L16" s="45"/>
      <c r="M16" s="45"/>
      <c r="N16" s="229">
        <f t="shared" si="4"/>
        <v>0</v>
      </c>
      <c r="O16" s="45"/>
      <c r="P16" s="45"/>
      <c r="Q16" s="45"/>
      <c r="R16" s="45"/>
      <c r="S16" s="45"/>
      <c r="T16" s="45"/>
      <c r="U16" s="229">
        <f t="shared" si="5"/>
        <v>0</v>
      </c>
      <c r="V16" s="228">
        <f t="shared" si="6"/>
        <v>0</v>
      </c>
      <c r="W16" s="189">
        <f t="shared" si="7"/>
        <v>0</v>
      </c>
      <c r="X16" s="565"/>
      <c r="Y16" s="565"/>
      <c r="Z16" s="228">
        <f t="shared" si="1"/>
        <v>0</v>
      </c>
      <c r="AA16" s="189">
        <f t="shared" si="8"/>
        <v>0</v>
      </c>
      <c r="AB16" s="565"/>
      <c r="AC16" s="565"/>
      <c r="AD16" s="228">
        <f t="shared" si="2"/>
        <v>0</v>
      </c>
      <c r="AE16" s="189">
        <f t="shared" si="9"/>
        <v>0</v>
      </c>
    </row>
    <row r="17" spans="1:33" s="9" customFormat="1" ht="15" customHeight="1">
      <c r="B17" s="240" t="s">
        <v>932</v>
      </c>
      <c r="C17" s="45"/>
      <c r="D17" s="45"/>
      <c r="E17" s="45"/>
      <c r="F17" s="45"/>
      <c r="G17" s="228">
        <f t="shared" si="3"/>
        <v>0</v>
      </c>
      <c r="H17" s="45"/>
      <c r="I17" s="45"/>
      <c r="J17" s="45"/>
      <c r="K17" s="45"/>
      <c r="L17" s="45"/>
      <c r="M17" s="45"/>
      <c r="N17" s="229">
        <f t="shared" si="4"/>
        <v>0</v>
      </c>
      <c r="O17" s="45"/>
      <c r="P17" s="45"/>
      <c r="Q17" s="45"/>
      <c r="R17" s="45"/>
      <c r="S17" s="45"/>
      <c r="T17" s="45"/>
      <c r="U17" s="229">
        <f t="shared" si="5"/>
        <v>0</v>
      </c>
      <c r="V17" s="228">
        <f t="shared" si="6"/>
        <v>0</v>
      </c>
      <c r="W17" s="189">
        <f t="shared" si="7"/>
        <v>0</v>
      </c>
      <c r="X17" s="565"/>
      <c r="Y17" s="565"/>
      <c r="Z17" s="228">
        <f t="shared" si="1"/>
        <v>0</v>
      </c>
      <c r="AA17" s="189">
        <f t="shared" si="8"/>
        <v>0</v>
      </c>
      <c r="AB17" s="565"/>
      <c r="AC17" s="565"/>
      <c r="AD17" s="228">
        <f t="shared" si="2"/>
        <v>0</v>
      </c>
      <c r="AE17" s="189">
        <f t="shared" si="9"/>
        <v>0</v>
      </c>
    </row>
    <row r="18" spans="1:33" s="9" customFormat="1" ht="15" customHeight="1">
      <c r="B18" s="240" t="s">
        <v>933</v>
      </c>
      <c r="C18" s="45"/>
      <c r="D18" s="45"/>
      <c r="E18" s="45"/>
      <c r="F18" s="45"/>
      <c r="G18" s="228">
        <f t="shared" si="3"/>
        <v>0</v>
      </c>
      <c r="H18" s="45"/>
      <c r="I18" s="45"/>
      <c r="J18" s="45"/>
      <c r="K18" s="45"/>
      <c r="L18" s="45"/>
      <c r="M18" s="45"/>
      <c r="N18" s="229">
        <f t="shared" si="4"/>
        <v>0</v>
      </c>
      <c r="O18" s="45"/>
      <c r="P18" s="45"/>
      <c r="Q18" s="45"/>
      <c r="R18" s="45"/>
      <c r="S18" s="45"/>
      <c r="T18" s="45"/>
      <c r="U18" s="229">
        <f t="shared" si="5"/>
        <v>0</v>
      </c>
      <c r="V18" s="228">
        <f t="shared" si="6"/>
        <v>0</v>
      </c>
      <c r="W18" s="189">
        <f t="shared" si="7"/>
        <v>0</v>
      </c>
      <c r="X18" s="565"/>
      <c r="Y18" s="565"/>
      <c r="Z18" s="228">
        <f t="shared" si="1"/>
        <v>0</v>
      </c>
      <c r="AA18" s="189">
        <f t="shared" si="8"/>
        <v>0</v>
      </c>
      <c r="AB18" s="565"/>
      <c r="AC18" s="565"/>
      <c r="AD18" s="228">
        <f t="shared" si="2"/>
        <v>0</v>
      </c>
      <c r="AE18" s="189">
        <f t="shared" si="9"/>
        <v>0</v>
      </c>
    </row>
    <row r="19" spans="1:33" s="9" customFormat="1" ht="15" customHeight="1">
      <c r="B19" s="241" t="s">
        <v>934</v>
      </c>
      <c r="C19" s="45"/>
      <c r="D19" s="45"/>
      <c r="E19" s="45"/>
      <c r="F19" s="45"/>
      <c r="G19" s="228">
        <f t="shared" si="3"/>
        <v>0</v>
      </c>
      <c r="H19" s="45"/>
      <c r="I19" s="45"/>
      <c r="J19" s="45"/>
      <c r="K19" s="45"/>
      <c r="L19" s="45"/>
      <c r="M19" s="45"/>
      <c r="N19" s="229">
        <f t="shared" si="4"/>
        <v>0</v>
      </c>
      <c r="O19" s="45"/>
      <c r="P19" s="45"/>
      <c r="Q19" s="45"/>
      <c r="R19" s="45"/>
      <c r="S19" s="45"/>
      <c r="T19" s="45"/>
      <c r="U19" s="229">
        <f t="shared" si="5"/>
        <v>0</v>
      </c>
      <c r="V19" s="228">
        <f t="shared" si="6"/>
        <v>0</v>
      </c>
      <c r="W19" s="189">
        <f t="shared" si="7"/>
        <v>0</v>
      </c>
      <c r="X19" s="565"/>
      <c r="Y19" s="565"/>
      <c r="Z19" s="228">
        <f t="shared" si="1"/>
        <v>0</v>
      </c>
      <c r="AA19" s="189">
        <f t="shared" si="8"/>
        <v>0</v>
      </c>
      <c r="AB19" s="565"/>
      <c r="AC19" s="565"/>
      <c r="AD19" s="228">
        <f t="shared" si="2"/>
        <v>0</v>
      </c>
      <c r="AE19" s="189">
        <f t="shared" si="9"/>
        <v>0</v>
      </c>
    </row>
    <row r="20" spans="1:33" s="9" customFormat="1" ht="15" customHeight="1">
      <c r="B20" s="717" t="s">
        <v>936</v>
      </c>
      <c r="C20" s="45">
        <f>('[100]营业税及附-New'!D27)*0</f>
        <v>0</v>
      </c>
      <c r="D20" s="45">
        <f>('[100]营业税及附-New'!E27)*0</f>
        <v>0</v>
      </c>
      <c r="E20" s="45">
        <f>'[100]营业税及附-New'!F27</f>
        <v>0</v>
      </c>
      <c r="F20" s="45">
        <f>('[100]营业税及附-New'!G27)*0</f>
        <v>0</v>
      </c>
      <c r="G20" s="228">
        <f t="shared" si="3"/>
        <v>0</v>
      </c>
      <c r="H20" s="45">
        <f>('[100]营业税及附-New'!I27)*0</f>
        <v>0</v>
      </c>
      <c r="I20" s="45">
        <f>'[100]营业税及附-New'!J27</f>
        <v>0</v>
      </c>
      <c r="J20" s="45">
        <f>('[100]营业税及附-New'!K27)*0</f>
        <v>0</v>
      </c>
      <c r="K20" s="45">
        <f>('[100]营业税及附-New'!L27)*0</f>
        <v>0</v>
      </c>
      <c r="L20" s="45">
        <f>('[100]营业税及附-New'!M27)*0</f>
        <v>0</v>
      </c>
      <c r="M20" s="45">
        <f>('[100]营业税及附-New'!N27)*0</f>
        <v>0</v>
      </c>
      <c r="N20" s="229">
        <f t="shared" si="4"/>
        <v>0</v>
      </c>
      <c r="O20" s="45">
        <f>'[100]营业税及附-New'!P27</f>
        <v>0</v>
      </c>
      <c r="P20" s="45">
        <f>'[100]营业税及附-New'!Q27</f>
        <v>0</v>
      </c>
      <c r="Q20" s="45">
        <f>'[100]营业税及附-New'!R27</f>
        <v>0</v>
      </c>
      <c r="R20" s="45">
        <f>'[100]营业税及附-New'!S27</f>
        <v>0</v>
      </c>
      <c r="S20" s="45">
        <f>'[100]营业税及附-New'!T27</f>
        <v>0</v>
      </c>
      <c r="T20" s="45">
        <f>'[100]营业税及附-New'!U27</f>
        <v>0</v>
      </c>
      <c r="U20" s="229">
        <f t="shared" si="5"/>
        <v>0</v>
      </c>
      <c r="V20" s="228">
        <f t="shared" si="6"/>
        <v>0</v>
      </c>
      <c r="W20" s="189">
        <f t="shared" si="7"/>
        <v>0</v>
      </c>
      <c r="X20" s="565"/>
      <c r="Y20" s="565"/>
      <c r="Z20" s="228">
        <f t="shared" si="1"/>
        <v>0</v>
      </c>
      <c r="AA20" s="189">
        <f t="shared" si="8"/>
        <v>0</v>
      </c>
      <c r="AB20" s="565"/>
      <c r="AC20" s="565"/>
      <c r="AD20" s="228">
        <f t="shared" si="2"/>
        <v>0</v>
      </c>
      <c r="AE20" s="189">
        <f t="shared" si="9"/>
        <v>0</v>
      </c>
    </row>
    <row r="21" spans="1:33" s="9" customFormat="1" ht="15" customHeight="1">
      <c r="B21" s="240" t="s">
        <v>937</v>
      </c>
      <c r="C21" s="45"/>
      <c r="D21" s="45"/>
      <c r="E21" s="45"/>
      <c r="F21" s="45"/>
      <c r="G21" s="228">
        <f t="shared" si="3"/>
        <v>0</v>
      </c>
      <c r="H21" s="45"/>
      <c r="I21" s="45"/>
      <c r="J21" s="45"/>
      <c r="K21" s="45"/>
      <c r="L21" s="45"/>
      <c r="M21" s="45"/>
      <c r="N21" s="229">
        <f t="shared" si="4"/>
        <v>0</v>
      </c>
      <c r="O21" s="45"/>
      <c r="P21" s="45"/>
      <c r="Q21" s="45"/>
      <c r="R21" s="45"/>
      <c r="S21" s="45"/>
      <c r="T21" s="45"/>
      <c r="U21" s="229">
        <f t="shared" si="5"/>
        <v>0</v>
      </c>
      <c r="V21" s="228">
        <f t="shared" si="6"/>
        <v>0</v>
      </c>
      <c r="W21" s="189">
        <f t="shared" si="7"/>
        <v>0</v>
      </c>
      <c r="X21" s="565"/>
      <c r="Y21" s="565"/>
      <c r="Z21" s="228">
        <f t="shared" si="1"/>
        <v>0</v>
      </c>
      <c r="AA21" s="189">
        <f t="shared" si="8"/>
        <v>0</v>
      </c>
      <c r="AB21" s="565"/>
      <c r="AC21" s="565"/>
      <c r="AD21" s="228">
        <f t="shared" si="2"/>
        <v>0</v>
      </c>
      <c r="AE21" s="189">
        <f t="shared" si="9"/>
        <v>0</v>
      </c>
    </row>
    <row r="22" spans="1:33" s="9" customFormat="1" ht="15" customHeight="1">
      <c r="B22" s="717" t="s">
        <v>938</v>
      </c>
      <c r="C22" s="45">
        <f>('[100]营业税及附-New'!D25)*0</f>
        <v>0</v>
      </c>
      <c r="D22" s="45">
        <f>('[100]营业税及附-New'!E25)*0</f>
        <v>0</v>
      </c>
      <c r="E22" s="45">
        <f>('[100]营业税及附-New'!F25)*0</f>
        <v>0</v>
      </c>
      <c r="F22" s="45">
        <f>('[100]营业税及附-New'!G25)*0</f>
        <v>0</v>
      </c>
      <c r="G22" s="228">
        <f t="shared" si="3"/>
        <v>0</v>
      </c>
      <c r="H22" s="45">
        <f>('[100]营业税及附-New'!I25)*0</f>
        <v>0</v>
      </c>
      <c r="I22" s="45">
        <f>('[100]营业税及附-New'!J25)*0</f>
        <v>0</v>
      </c>
      <c r="J22" s="45">
        <f>('[100]营业税及附-New'!K25)*0</f>
        <v>0</v>
      </c>
      <c r="K22" s="45">
        <f>('[100]营业税及附-New'!L25)*0</f>
        <v>0</v>
      </c>
      <c r="L22" s="45">
        <f>('[100]营业税及附-New'!M25)*0</f>
        <v>0</v>
      </c>
      <c r="M22" s="45">
        <f>('[100]营业税及附-New'!N25)*0</f>
        <v>0</v>
      </c>
      <c r="N22" s="229">
        <f t="shared" si="4"/>
        <v>0</v>
      </c>
      <c r="O22" s="45">
        <f>('[100]营业税及附-New'!P25)*0</f>
        <v>0</v>
      </c>
      <c r="P22" s="45">
        <f>('[100]营业税及附-New'!Q25)*0</f>
        <v>0</v>
      </c>
      <c r="Q22" s="45">
        <f>('[100]营业税及附-New'!R25)*0</f>
        <v>0</v>
      </c>
      <c r="R22" s="45">
        <f>('[100]营业税及附-New'!S25)*0</f>
        <v>0</v>
      </c>
      <c r="S22" s="45">
        <f>('[100]营业税及附-New'!T25)*0</f>
        <v>0</v>
      </c>
      <c r="T22" s="45">
        <f>('[100]营业税及附-New'!U25)*0</f>
        <v>0</v>
      </c>
      <c r="U22" s="229">
        <f t="shared" si="5"/>
        <v>0</v>
      </c>
      <c r="V22" s="228">
        <f t="shared" si="6"/>
        <v>0</v>
      </c>
      <c r="W22" s="189">
        <f t="shared" si="7"/>
        <v>0</v>
      </c>
      <c r="X22" s="565"/>
      <c r="Y22" s="565"/>
      <c r="Z22" s="228">
        <f t="shared" si="1"/>
        <v>0</v>
      </c>
      <c r="AA22" s="189">
        <f t="shared" si="8"/>
        <v>0</v>
      </c>
      <c r="AB22" s="565"/>
      <c r="AC22" s="565"/>
      <c r="AD22" s="228">
        <f t="shared" si="2"/>
        <v>0</v>
      </c>
      <c r="AE22" s="189">
        <f t="shared" si="9"/>
        <v>0</v>
      </c>
    </row>
    <row r="23" spans="1:33" s="9" customFormat="1" ht="15" customHeight="1">
      <c r="B23" s="323" t="s">
        <v>1602</v>
      </c>
      <c r="C23" s="45"/>
      <c r="D23" s="45"/>
      <c r="E23" s="45"/>
      <c r="F23" s="45"/>
      <c r="G23" s="228">
        <f>SUM(C23:F23)</f>
        <v>0</v>
      </c>
      <c r="H23" s="45"/>
      <c r="I23" s="45"/>
      <c r="J23" s="45"/>
      <c r="K23" s="45"/>
      <c r="L23" s="45"/>
      <c r="M23" s="45"/>
      <c r="N23" s="229">
        <f>SUM(H23:M23)</f>
        <v>0</v>
      </c>
      <c r="O23" s="45"/>
      <c r="P23" s="45"/>
      <c r="Q23" s="45"/>
      <c r="R23" s="45"/>
      <c r="S23" s="45"/>
      <c r="T23" s="45"/>
      <c r="U23" s="229">
        <f>SUM(O23:T23)</f>
        <v>0</v>
      </c>
      <c r="V23" s="228">
        <f>N23+U23</f>
        <v>0</v>
      </c>
      <c r="W23" s="189">
        <f>IF(G23=0,0,V23/G23-1)</f>
        <v>0</v>
      </c>
      <c r="X23" s="565"/>
      <c r="Y23" s="565"/>
      <c r="Z23" s="228">
        <f>X23+Y23</f>
        <v>0</v>
      </c>
      <c r="AA23" s="189">
        <f>IF(V23=0,0,Z23/V23-1)</f>
        <v>0</v>
      </c>
      <c r="AB23" s="565"/>
      <c r="AC23" s="565"/>
      <c r="AD23" s="228">
        <f>AB23+AC23</f>
        <v>0</v>
      </c>
      <c r="AE23" s="189">
        <f>IF(Z23=0,0,AD23/Z23-1)</f>
        <v>0</v>
      </c>
    </row>
    <row r="24" spans="1:33" s="9" customFormat="1" ht="15" customHeight="1">
      <c r="B24" s="230" t="s">
        <v>700</v>
      </c>
      <c r="C24" s="228">
        <f>SUM(C8:C23)</f>
        <v>0</v>
      </c>
      <c r="D24" s="228">
        <f t="shared" ref="D24:V24" si="11">SUM(D8:D23)</f>
        <v>0</v>
      </c>
      <c r="E24" s="228">
        <f t="shared" si="11"/>
        <v>0</v>
      </c>
      <c r="F24" s="228">
        <f t="shared" si="11"/>
        <v>0</v>
      </c>
      <c r="G24" s="228">
        <f t="shared" si="11"/>
        <v>0</v>
      </c>
      <c r="H24" s="228">
        <f t="shared" si="11"/>
        <v>0</v>
      </c>
      <c r="I24" s="228">
        <f t="shared" si="11"/>
        <v>0</v>
      </c>
      <c r="J24" s="228">
        <f t="shared" si="11"/>
        <v>0</v>
      </c>
      <c r="K24" s="228">
        <f t="shared" si="11"/>
        <v>0</v>
      </c>
      <c r="L24" s="228">
        <f t="shared" si="11"/>
        <v>0</v>
      </c>
      <c r="M24" s="228">
        <f t="shared" si="11"/>
        <v>0</v>
      </c>
      <c r="N24" s="228">
        <f t="shared" si="11"/>
        <v>0</v>
      </c>
      <c r="O24" s="228">
        <f t="shared" si="11"/>
        <v>0</v>
      </c>
      <c r="P24" s="228">
        <f t="shared" si="11"/>
        <v>0</v>
      </c>
      <c r="Q24" s="228">
        <f t="shared" si="11"/>
        <v>0</v>
      </c>
      <c r="R24" s="228">
        <f t="shared" si="11"/>
        <v>0</v>
      </c>
      <c r="S24" s="228">
        <f t="shared" si="11"/>
        <v>0</v>
      </c>
      <c r="T24" s="228">
        <f t="shared" si="11"/>
        <v>0</v>
      </c>
      <c r="U24" s="228">
        <f t="shared" si="11"/>
        <v>0</v>
      </c>
      <c r="V24" s="228">
        <f t="shared" si="11"/>
        <v>0</v>
      </c>
      <c r="W24" s="185">
        <f>IF(G24=0,0,V24/G24-1)</f>
        <v>0</v>
      </c>
      <c r="X24" s="228">
        <f>SUM(X8:X23)</f>
        <v>0</v>
      </c>
      <c r="Y24" s="228">
        <f>SUM(Y8:Y23)</f>
        <v>0</v>
      </c>
      <c r="Z24" s="228">
        <f>SUM(Z8:Z23)</f>
        <v>0</v>
      </c>
      <c r="AA24" s="185">
        <f>IF(V24=0,0,Z24/V24-1)</f>
        <v>0</v>
      </c>
      <c r="AB24" s="228">
        <f>SUM(AB8:AB23)</f>
        <v>0</v>
      </c>
      <c r="AC24" s="228">
        <f>SUM(AC8:AC23)</f>
        <v>0</v>
      </c>
      <c r="AD24" s="228">
        <f>SUM(AD8:AD23)</f>
        <v>0</v>
      </c>
      <c r="AE24" s="185">
        <f>IF(Z24=0,0,AD24/Z24-1)</f>
        <v>0</v>
      </c>
    </row>
    <row r="25" spans="1:33" ht="10.5" customHeight="1" thickBot="1">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3" ht="15" customHeight="1" thickBot="1">
      <c r="B26" s="231" t="s">
        <v>1464</v>
      </c>
      <c r="C26" s="242"/>
      <c r="D26" s="243"/>
      <c r="E26" s="243"/>
      <c r="F26" s="243"/>
      <c r="G26" s="243"/>
      <c r="H26" s="243"/>
      <c r="I26" s="243"/>
      <c r="J26" s="243"/>
      <c r="K26" s="243"/>
      <c r="L26" s="243"/>
      <c r="M26" s="243"/>
      <c r="N26" s="243"/>
      <c r="O26" s="243"/>
      <c r="P26" s="243"/>
      <c r="Q26" s="243"/>
      <c r="R26" s="243"/>
      <c r="S26" s="243"/>
      <c r="T26" s="243"/>
      <c r="U26" s="243"/>
      <c r="V26" s="244"/>
      <c r="W26" s="43"/>
      <c r="X26" s="43"/>
      <c r="Y26" s="43"/>
      <c r="Z26" s="43"/>
      <c r="AA26" s="43"/>
      <c r="AB26" s="43"/>
      <c r="AC26" s="43"/>
      <c r="AD26" s="43"/>
      <c r="AE26" s="43"/>
    </row>
    <row r="27" spans="1:33" ht="15" customHeight="1">
      <c r="B27" s="6"/>
      <c r="C27" s="43"/>
      <c r="D27" s="4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3" s="44" customFormat="1" ht="15" customHeight="1">
      <c r="A28" s="12"/>
      <c r="B28" s="245" t="s">
        <v>1439</v>
      </c>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row>
    <row r="29" spans="1:33" s="44" customFormat="1" ht="15" customHeight="1">
      <c r="A29" s="12"/>
      <c r="B29" s="12" t="s">
        <v>1440</v>
      </c>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row>
    <row r="30" spans="1:33" s="44" customFormat="1" ht="15" customHeight="1">
      <c r="A30" s="12"/>
      <c r="B30" s="12" t="s">
        <v>1465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row>
  </sheetData>
  <sheetProtection formatColumns="0"/>
  <mergeCells count="4">
    <mergeCell ref="B6:B7"/>
    <mergeCell ref="C6:F6"/>
    <mergeCell ref="H6:N6"/>
    <mergeCell ref="O6:U6"/>
  </mergeCells>
  <phoneticPr fontId="10" type="noConversion"/>
  <hyperlinks>
    <hyperlink ref="C5" location="报表目录!A1" display="返回目录"/>
  </hyperlinks>
  <pageMargins left="0.21" right="0.2" top="0.98425196850393704" bottom="0.98425196850393704" header="0.51181102362204722" footer="0.51181102362204722"/>
  <pageSetup paperSize="9" scale="57" orientation="landscape" r:id="rId1"/>
  <headerFooter alignWithMargins="0"/>
  <colBreaks count="1" manualBreakCount="1">
    <brk id="14"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C131"/>
  <sheetViews>
    <sheetView tabSelected="1" workbookViewId="0">
      <pane xSplit="3" ySplit="7" topLeftCell="D86" activePane="bottomRight" state="frozen"/>
      <selection activeCell="F34" sqref="F34"/>
      <selection pane="topRight" activeCell="F34" sqref="F34"/>
      <selection pane="bottomLeft" activeCell="F34" sqref="F34"/>
      <selection pane="bottomRight" activeCell="C86" sqref="C86"/>
    </sheetView>
  </sheetViews>
  <sheetFormatPr defaultRowHeight="16.5"/>
  <cols>
    <col min="1" max="1" width="1.375" style="358" customWidth="1"/>
    <col min="2" max="2" width="13.375" style="358" customWidth="1"/>
    <col min="3" max="3" width="27.125" style="358" customWidth="1"/>
    <col min="4" max="15" width="9" style="499"/>
    <col min="16" max="16" width="9.625" style="499" bestFit="1" customWidth="1"/>
    <col min="17" max="107" width="9" style="499"/>
    <col min="108" max="16384" width="9" style="358"/>
  </cols>
  <sheetData>
    <row r="1" spans="2:107">
      <c r="B1" s="733" t="s">
        <v>2063</v>
      </c>
      <c r="C1" s="132" t="s">
        <v>1344</v>
      </c>
      <c r="P1" s="358"/>
      <c r="Q1" s="358"/>
      <c r="R1" s="358"/>
      <c r="S1" s="358"/>
      <c r="T1" s="358"/>
      <c r="U1" s="358"/>
      <c r="V1" s="358"/>
      <c r="W1" s="358"/>
      <c r="X1" s="358"/>
      <c r="Y1" s="358"/>
      <c r="Z1" s="358"/>
      <c r="AA1" s="358"/>
      <c r="AB1" s="358"/>
      <c r="AC1" s="358"/>
      <c r="AD1" s="358"/>
      <c r="AE1" s="358"/>
      <c r="AF1" s="358"/>
      <c r="AG1" s="358"/>
      <c r="AH1" s="358"/>
      <c r="AI1" s="358"/>
      <c r="AJ1" s="358"/>
      <c r="AK1" s="358"/>
      <c r="AL1" s="358"/>
      <c r="AM1" s="358"/>
      <c r="AN1" s="358"/>
      <c r="AO1" s="358"/>
      <c r="AP1" s="358"/>
      <c r="AQ1" s="358"/>
      <c r="AR1" s="358"/>
      <c r="AS1" s="358"/>
      <c r="AT1" s="358"/>
      <c r="AU1" s="358"/>
      <c r="AV1" s="358"/>
      <c r="AW1" s="358"/>
      <c r="AX1" s="358"/>
      <c r="AY1" s="358"/>
      <c r="AZ1" s="358"/>
      <c r="BA1" s="358"/>
      <c r="BB1" s="358"/>
      <c r="BC1" s="358"/>
      <c r="BD1" s="358"/>
      <c r="BE1" s="358"/>
      <c r="BF1" s="358"/>
      <c r="BG1" s="358"/>
      <c r="BH1" s="358"/>
      <c r="BI1" s="358"/>
      <c r="BJ1" s="358"/>
      <c r="BK1" s="358"/>
      <c r="BL1" s="358"/>
      <c r="BM1" s="358"/>
      <c r="BN1" s="358"/>
      <c r="BO1" s="358"/>
      <c r="BP1" s="358"/>
      <c r="BQ1" s="358"/>
      <c r="BR1" s="358"/>
      <c r="BS1" s="358"/>
      <c r="BT1" s="358"/>
      <c r="BU1" s="358"/>
      <c r="BV1" s="358"/>
      <c r="BW1" s="358"/>
      <c r="BX1" s="358"/>
      <c r="BY1" s="358"/>
      <c r="BZ1" s="358"/>
      <c r="CA1" s="358"/>
      <c r="CB1" s="358"/>
      <c r="CC1" s="358"/>
      <c r="CD1" s="358"/>
      <c r="CE1" s="358"/>
      <c r="CF1" s="358"/>
      <c r="CG1" s="358"/>
      <c r="CH1" s="358"/>
      <c r="CI1" s="358"/>
      <c r="CJ1" s="358"/>
      <c r="CK1" s="358"/>
      <c r="CL1" s="358"/>
      <c r="CM1" s="358"/>
      <c r="CN1" s="358"/>
      <c r="CO1" s="358"/>
      <c r="CP1" s="358"/>
      <c r="CQ1" s="358"/>
      <c r="CR1" s="358"/>
      <c r="CS1" s="358"/>
      <c r="CT1" s="358"/>
      <c r="CU1" s="358"/>
      <c r="CV1" s="358"/>
      <c r="CW1" s="358"/>
      <c r="CX1" s="358"/>
      <c r="CY1" s="358"/>
      <c r="CZ1" s="358"/>
      <c r="DA1" s="358"/>
      <c r="DB1" s="358"/>
      <c r="DC1" s="358"/>
    </row>
    <row r="2" spans="2:107">
      <c r="B2" s="174" t="s">
        <v>665</v>
      </c>
      <c r="C2" s="122" t="str">
        <f>封面!$C$7</f>
        <v>中国金茂（集团）有限公司金茂君悦大酒店分公司</v>
      </c>
      <c r="P2" s="358"/>
      <c r="Q2" s="358"/>
      <c r="R2" s="358"/>
      <c r="S2" s="358"/>
      <c r="T2" s="358"/>
      <c r="U2" s="358"/>
      <c r="V2" s="358"/>
      <c r="W2" s="358"/>
      <c r="X2" s="358"/>
      <c r="Y2" s="358"/>
      <c r="Z2" s="358"/>
      <c r="AA2" s="358"/>
      <c r="AB2" s="358"/>
      <c r="AC2" s="358"/>
      <c r="AD2" s="358"/>
      <c r="AE2" s="358"/>
      <c r="AF2" s="358"/>
      <c r="AG2" s="358"/>
      <c r="AH2" s="358"/>
      <c r="AI2" s="358"/>
      <c r="AJ2" s="358"/>
      <c r="AK2" s="358"/>
      <c r="AL2" s="358"/>
      <c r="AM2" s="358"/>
      <c r="AN2" s="358"/>
      <c r="AO2" s="358"/>
      <c r="AP2" s="358"/>
      <c r="AQ2" s="358"/>
      <c r="AR2" s="358"/>
      <c r="AS2" s="358"/>
      <c r="AT2" s="358"/>
      <c r="AU2" s="358"/>
      <c r="AV2" s="358"/>
      <c r="AW2" s="358"/>
      <c r="AX2" s="358"/>
      <c r="AY2" s="358"/>
      <c r="AZ2" s="358"/>
      <c r="BA2" s="358"/>
      <c r="BB2" s="358"/>
      <c r="BC2" s="358"/>
      <c r="BD2" s="358"/>
      <c r="BE2" s="358"/>
      <c r="BF2" s="358"/>
      <c r="BG2" s="358"/>
      <c r="BH2" s="358"/>
      <c r="BI2" s="358"/>
      <c r="BJ2" s="358"/>
      <c r="BK2" s="358"/>
      <c r="BL2" s="358"/>
      <c r="BM2" s="358"/>
      <c r="BN2" s="358"/>
      <c r="BO2" s="358"/>
      <c r="BP2" s="358"/>
      <c r="BQ2" s="358"/>
      <c r="BR2" s="358"/>
      <c r="BS2" s="358"/>
      <c r="BT2" s="358"/>
      <c r="BU2" s="358"/>
      <c r="BV2" s="358"/>
      <c r="BW2" s="358"/>
      <c r="BX2" s="358"/>
      <c r="BY2" s="358"/>
      <c r="BZ2" s="358"/>
      <c r="CA2" s="358"/>
      <c r="CB2" s="358"/>
      <c r="CC2" s="358"/>
      <c r="CD2" s="358"/>
      <c r="CE2" s="358"/>
      <c r="CF2" s="358"/>
      <c r="CG2" s="358"/>
      <c r="CH2" s="358"/>
      <c r="CI2" s="358"/>
      <c r="CJ2" s="358"/>
      <c r="CK2" s="358"/>
      <c r="CL2" s="358"/>
      <c r="CM2" s="358"/>
      <c r="CN2" s="358"/>
      <c r="CO2" s="358"/>
      <c r="CP2" s="358"/>
      <c r="CQ2" s="358"/>
      <c r="CR2" s="358"/>
      <c r="CS2" s="358"/>
      <c r="CT2" s="358"/>
      <c r="CU2" s="358"/>
      <c r="CV2" s="358"/>
      <c r="CW2" s="358"/>
      <c r="CX2" s="358"/>
      <c r="CY2" s="358"/>
      <c r="CZ2" s="358"/>
      <c r="DA2" s="358"/>
      <c r="DB2" s="358"/>
      <c r="DC2" s="358"/>
    </row>
    <row r="3" spans="2:107">
      <c r="B3" s="174" t="s">
        <v>666</v>
      </c>
      <c r="C3" s="99" t="str">
        <f>封面!$C$9</f>
        <v>2014年预算</v>
      </c>
      <c r="P3" s="358"/>
      <c r="Q3" s="358"/>
      <c r="R3" s="358"/>
      <c r="S3" s="358"/>
      <c r="T3" s="358"/>
      <c r="U3" s="358"/>
      <c r="V3" s="358"/>
      <c r="W3" s="358"/>
      <c r="X3" s="358"/>
      <c r="Y3" s="358"/>
      <c r="Z3" s="358"/>
      <c r="AA3" s="358"/>
      <c r="AB3" s="358"/>
      <c r="AC3" s="358"/>
      <c r="AD3" s="358"/>
      <c r="AE3" s="358"/>
      <c r="AF3" s="358"/>
      <c r="AG3" s="358"/>
      <c r="AH3" s="358"/>
      <c r="AI3" s="358"/>
      <c r="AJ3" s="358"/>
      <c r="AK3" s="358"/>
      <c r="AL3" s="358"/>
      <c r="AM3" s="358"/>
      <c r="AN3" s="358"/>
      <c r="AO3" s="358"/>
      <c r="AP3" s="358"/>
      <c r="AQ3" s="358"/>
      <c r="AR3" s="358"/>
      <c r="AS3" s="358"/>
      <c r="AT3" s="358"/>
      <c r="AU3" s="358"/>
      <c r="AV3" s="358"/>
      <c r="AW3" s="358"/>
      <c r="AX3" s="358"/>
      <c r="AY3" s="358"/>
      <c r="AZ3" s="358"/>
      <c r="BA3" s="358"/>
      <c r="BB3" s="358"/>
      <c r="BC3" s="358"/>
      <c r="BD3" s="358"/>
      <c r="BE3" s="358"/>
      <c r="BF3" s="358"/>
      <c r="BG3" s="358"/>
      <c r="BH3" s="358"/>
      <c r="BI3" s="358"/>
      <c r="BJ3" s="358"/>
      <c r="BK3" s="358"/>
      <c r="BL3" s="358"/>
      <c r="BM3" s="358"/>
      <c r="BN3" s="358"/>
      <c r="BO3" s="358"/>
      <c r="BP3" s="358"/>
      <c r="BQ3" s="358"/>
      <c r="BR3" s="358"/>
      <c r="BS3" s="358"/>
      <c r="BT3" s="358"/>
      <c r="BU3" s="358"/>
      <c r="BV3" s="358"/>
      <c r="BW3" s="358"/>
      <c r="BX3" s="358"/>
      <c r="BY3" s="358"/>
      <c r="BZ3" s="358"/>
      <c r="CA3" s="358"/>
      <c r="CB3" s="358"/>
      <c r="CC3" s="358"/>
      <c r="CD3" s="358"/>
      <c r="CE3" s="358"/>
      <c r="CF3" s="358"/>
      <c r="CG3" s="358"/>
      <c r="CH3" s="358"/>
      <c r="CI3" s="358"/>
      <c r="CJ3" s="358"/>
      <c r="CK3" s="358"/>
      <c r="CL3" s="358"/>
      <c r="CM3" s="358"/>
      <c r="CN3" s="358"/>
      <c r="CO3" s="358"/>
      <c r="CP3" s="358"/>
      <c r="CQ3" s="358"/>
      <c r="CR3" s="358"/>
      <c r="CS3" s="358"/>
      <c r="CT3" s="358"/>
      <c r="CU3" s="358"/>
      <c r="CV3" s="358"/>
      <c r="CW3" s="358"/>
      <c r="CX3" s="358"/>
      <c r="CY3" s="358"/>
      <c r="CZ3" s="358"/>
      <c r="DA3" s="358"/>
      <c r="DB3" s="358"/>
      <c r="DC3" s="358"/>
    </row>
    <row r="4" spans="2:107">
      <c r="B4" s="175" t="s">
        <v>667</v>
      </c>
      <c r="C4" s="99" t="str">
        <f>封面!$C$11</f>
        <v>人民币万元</v>
      </c>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358"/>
      <c r="AO4" s="358"/>
      <c r="AP4" s="358"/>
      <c r="AQ4" s="358"/>
      <c r="AR4" s="358"/>
      <c r="AS4" s="358"/>
      <c r="AT4" s="358"/>
      <c r="AU4" s="358"/>
      <c r="AV4" s="358"/>
      <c r="AW4" s="358"/>
      <c r="AX4" s="358"/>
      <c r="AY4" s="358"/>
      <c r="AZ4" s="358"/>
      <c r="BA4" s="358"/>
      <c r="BB4" s="358"/>
      <c r="BC4" s="358"/>
      <c r="BD4" s="358"/>
      <c r="BE4" s="358"/>
      <c r="BF4" s="358"/>
      <c r="BG4" s="358"/>
      <c r="BH4" s="358"/>
      <c r="BI4" s="358"/>
      <c r="BJ4" s="358"/>
      <c r="BK4" s="358"/>
      <c r="BL4" s="358"/>
      <c r="BM4" s="358"/>
      <c r="BN4" s="358"/>
      <c r="BO4" s="358"/>
      <c r="BP4" s="358"/>
      <c r="BQ4" s="358"/>
      <c r="BR4" s="358"/>
      <c r="BS4" s="358"/>
      <c r="BT4" s="358"/>
      <c r="BU4" s="358"/>
      <c r="BV4" s="358"/>
      <c r="BW4" s="358"/>
      <c r="BX4" s="358"/>
      <c r="BY4" s="358"/>
      <c r="BZ4" s="358"/>
      <c r="CA4" s="358"/>
      <c r="CB4" s="358"/>
      <c r="CC4" s="358"/>
      <c r="CD4" s="358"/>
      <c r="CE4" s="358"/>
      <c r="CF4" s="358"/>
      <c r="CG4" s="358"/>
      <c r="CH4" s="358"/>
      <c r="CI4" s="358"/>
      <c r="CJ4" s="358"/>
      <c r="CK4" s="358"/>
      <c r="CL4" s="358"/>
      <c r="CM4" s="358"/>
      <c r="CN4" s="358"/>
      <c r="CO4" s="358"/>
      <c r="CP4" s="358"/>
      <c r="CQ4" s="358"/>
      <c r="CR4" s="358"/>
      <c r="CS4" s="358"/>
      <c r="CT4" s="358"/>
      <c r="CU4" s="358"/>
      <c r="CV4" s="358"/>
      <c r="CW4" s="358"/>
      <c r="CX4" s="358"/>
      <c r="CY4" s="358"/>
      <c r="CZ4" s="358"/>
      <c r="DA4" s="358"/>
      <c r="DB4" s="358"/>
      <c r="DC4" s="358"/>
    </row>
    <row r="5" spans="2:107">
      <c r="B5" s="174"/>
      <c r="C5" s="500" t="s">
        <v>1345</v>
      </c>
      <c r="P5" s="358"/>
      <c r="Q5" s="358"/>
      <c r="R5" s="358"/>
      <c r="S5" s="358"/>
      <c r="T5" s="358"/>
      <c r="U5" s="358"/>
      <c r="V5" s="358"/>
      <c r="W5" s="358"/>
      <c r="X5" s="358"/>
      <c r="Y5" s="358"/>
      <c r="Z5" s="358"/>
      <c r="AA5" s="358"/>
      <c r="AB5" s="358"/>
      <c r="AC5" s="358"/>
      <c r="AD5" s="358"/>
      <c r="AE5" s="358"/>
      <c r="AF5" s="358"/>
      <c r="AG5" s="358"/>
      <c r="AH5" s="358"/>
      <c r="AI5" s="358"/>
      <c r="AJ5" s="358"/>
      <c r="AK5" s="358"/>
      <c r="AL5" s="358"/>
      <c r="AM5" s="358"/>
      <c r="AN5" s="358"/>
      <c r="AO5" s="358"/>
      <c r="AP5" s="358"/>
      <c r="AQ5" s="358"/>
      <c r="AR5" s="358"/>
      <c r="AS5" s="358"/>
      <c r="AT5" s="358"/>
      <c r="AU5" s="358"/>
      <c r="AV5" s="358"/>
      <c r="AW5" s="358"/>
      <c r="AX5" s="358"/>
      <c r="AY5" s="358"/>
      <c r="AZ5" s="358"/>
      <c r="BA5" s="358"/>
      <c r="BB5" s="358"/>
      <c r="BC5" s="358"/>
      <c r="BD5" s="358"/>
      <c r="BE5" s="358"/>
      <c r="BF5" s="358"/>
      <c r="BG5" s="358"/>
      <c r="BH5" s="358"/>
      <c r="BI5" s="358"/>
      <c r="BJ5" s="358"/>
      <c r="BK5" s="358"/>
      <c r="BL5" s="358"/>
      <c r="BM5" s="358"/>
      <c r="BN5" s="358"/>
      <c r="BO5" s="358"/>
      <c r="BP5" s="358"/>
      <c r="BQ5" s="358"/>
      <c r="BR5" s="358"/>
      <c r="BS5" s="358"/>
      <c r="BT5" s="358"/>
      <c r="BU5" s="358"/>
      <c r="BV5" s="358"/>
      <c r="BW5" s="358"/>
      <c r="BX5" s="358"/>
      <c r="BY5" s="358"/>
      <c r="BZ5" s="358"/>
      <c r="CA5" s="358"/>
      <c r="CB5" s="358"/>
      <c r="CC5" s="358"/>
      <c r="CD5" s="358"/>
      <c r="CE5" s="358"/>
      <c r="CF5" s="358"/>
      <c r="CG5" s="358"/>
      <c r="CH5" s="358"/>
      <c r="CI5" s="358"/>
      <c r="CJ5" s="358"/>
      <c r="CK5" s="358"/>
      <c r="CL5" s="358"/>
      <c r="CM5" s="358"/>
      <c r="CN5" s="358"/>
      <c r="CO5" s="358"/>
      <c r="CP5" s="358"/>
      <c r="CQ5" s="358"/>
      <c r="CR5" s="358"/>
      <c r="CS5" s="358"/>
      <c r="CT5" s="358"/>
      <c r="CU5" s="358"/>
      <c r="CV5" s="358"/>
      <c r="CW5" s="358"/>
      <c r="CX5" s="358"/>
      <c r="CY5" s="358"/>
      <c r="CZ5" s="358"/>
      <c r="DA5" s="358"/>
      <c r="DB5" s="358"/>
      <c r="DC5" s="358"/>
    </row>
    <row r="6" spans="2:107">
      <c r="B6" s="897" t="s">
        <v>1346</v>
      </c>
      <c r="C6" s="898"/>
      <c r="D6" s="772" t="s">
        <v>1458</v>
      </c>
      <c r="E6" s="773"/>
      <c r="F6" s="773"/>
      <c r="G6" s="773"/>
      <c r="H6" s="773"/>
      <c r="I6" s="773"/>
      <c r="J6" s="772" t="s">
        <v>1458</v>
      </c>
      <c r="K6" s="773"/>
      <c r="L6" s="773"/>
      <c r="M6" s="773"/>
      <c r="N6" s="773"/>
      <c r="O6" s="773"/>
      <c r="P6" s="358"/>
      <c r="Q6" s="358"/>
      <c r="R6" s="358"/>
      <c r="S6" s="358"/>
      <c r="T6" s="358"/>
      <c r="U6" s="358"/>
      <c r="V6" s="358"/>
      <c r="W6" s="358"/>
      <c r="X6" s="358"/>
      <c r="Y6" s="358"/>
      <c r="Z6" s="358"/>
      <c r="AA6" s="358"/>
      <c r="AB6" s="358"/>
      <c r="AC6" s="358"/>
      <c r="AD6" s="358"/>
      <c r="AE6" s="358"/>
      <c r="AF6" s="358"/>
      <c r="AG6" s="358"/>
      <c r="AH6" s="358"/>
      <c r="AI6" s="358"/>
      <c r="AJ6" s="358"/>
      <c r="AK6" s="358"/>
      <c r="AL6" s="358"/>
      <c r="AM6" s="358"/>
      <c r="AN6" s="358"/>
      <c r="AO6" s="358"/>
      <c r="AP6" s="358"/>
      <c r="AQ6" s="358"/>
      <c r="AR6" s="358"/>
      <c r="AS6" s="358"/>
      <c r="AT6" s="358"/>
      <c r="AU6" s="358"/>
      <c r="AV6" s="358"/>
      <c r="AW6" s="358"/>
      <c r="AX6" s="358"/>
      <c r="AY6" s="358"/>
      <c r="AZ6" s="358"/>
      <c r="BA6" s="358"/>
      <c r="BB6" s="358"/>
      <c r="BC6" s="358"/>
      <c r="BD6" s="358"/>
      <c r="BE6" s="358"/>
      <c r="BF6" s="358"/>
      <c r="BG6" s="358"/>
      <c r="BH6" s="358"/>
      <c r="BI6" s="358"/>
      <c r="BJ6" s="358"/>
      <c r="BK6" s="358"/>
      <c r="BL6" s="358"/>
      <c r="BM6" s="358"/>
      <c r="BN6" s="358"/>
      <c r="BO6" s="358"/>
      <c r="BP6" s="358"/>
      <c r="BQ6" s="358"/>
      <c r="BR6" s="358"/>
      <c r="BS6" s="358"/>
      <c r="BT6" s="358"/>
      <c r="BU6" s="358"/>
      <c r="BV6" s="358"/>
      <c r="BW6" s="358"/>
      <c r="BX6" s="358"/>
      <c r="BY6" s="358"/>
      <c r="BZ6" s="358"/>
      <c r="CA6" s="358"/>
      <c r="CB6" s="358"/>
      <c r="CC6" s="358"/>
      <c r="CD6" s="358"/>
      <c r="CE6" s="358"/>
      <c r="CF6" s="358"/>
      <c r="CG6" s="358"/>
      <c r="CH6" s="358"/>
      <c r="CI6" s="358"/>
      <c r="CJ6" s="358"/>
      <c r="CK6" s="358"/>
      <c r="CL6" s="358"/>
      <c r="CM6" s="358"/>
      <c r="CN6" s="358"/>
      <c r="CO6" s="358"/>
      <c r="CP6" s="358"/>
      <c r="CQ6" s="358"/>
      <c r="CR6" s="358"/>
      <c r="CS6" s="358"/>
      <c r="CT6" s="358"/>
      <c r="CU6" s="358"/>
      <c r="CV6" s="358"/>
      <c r="CW6" s="358"/>
      <c r="CX6" s="358"/>
      <c r="CY6" s="358"/>
      <c r="CZ6" s="358"/>
      <c r="DA6" s="358"/>
      <c r="DB6" s="358"/>
      <c r="DC6" s="358"/>
    </row>
    <row r="7" spans="2:107">
      <c r="B7" s="899"/>
      <c r="C7" s="900"/>
      <c r="D7" s="101" t="s">
        <v>649</v>
      </c>
      <c r="E7" s="101" t="s">
        <v>650</v>
      </c>
      <c r="F7" s="101" t="s">
        <v>651</v>
      </c>
      <c r="G7" s="101" t="s">
        <v>652</v>
      </c>
      <c r="H7" s="101" t="s">
        <v>653</v>
      </c>
      <c r="I7" s="101" t="s">
        <v>654</v>
      </c>
      <c r="J7" s="101" t="s">
        <v>655</v>
      </c>
      <c r="K7" s="101" t="s">
        <v>656</v>
      </c>
      <c r="L7" s="101" t="s">
        <v>657</v>
      </c>
      <c r="M7" s="101" t="s">
        <v>658</v>
      </c>
      <c r="N7" s="101" t="s">
        <v>646</v>
      </c>
      <c r="O7" s="101" t="s">
        <v>647</v>
      </c>
      <c r="P7" s="358"/>
      <c r="Q7" s="358"/>
      <c r="R7" s="358"/>
      <c r="S7" s="358"/>
      <c r="T7" s="358"/>
      <c r="U7" s="358"/>
      <c r="V7" s="358"/>
      <c r="W7" s="358"/>
      <c r="X7" s="358"/>
      <c r="Y7" s="358"/>
      <c r="Z7" s="358"/>
      <c r="AA7" s="358"/>
      <c r="AB7" s="358"/>
      <c r="AC7" s="358"/>
      <c r="AD7" s="358"/>
      <c r="AE7" s="358"/>
      <c r="AF7" s="358"/>
      <c r="AG7" s="358"/>
      <c r="AH7" s="358"/>
      <c r="AI7" s="358"/>
      <c r="AJ7" s="358"/>
      <c r="AK7" s="358"/>
      <c r="AL7" s="358"/>
      <c r="AM7" s="358"/>
      <c r="AN7" s="358"/>
      <c r="AO7" s="358"/>
      <c r="AP7" s="358"/>
      <c r="AQ7" s="358"/>
      <c r="AR7" s="358"/>
      <c r="AS7" s="358"/>
      <c r="AT7" s="358"/>
      <c r="AU7" s="358"/>
      <c r="AV7" s="358"/>
      <c r="AW7" s="358"/>
      <c r="AX7" s="358"/>
      <c r="AY7" s="358"/>
      <c r="AZ7" s="358"/>
      <c r="BA7" s="358"/>
      <c r="BB7" s="358"/>
      <c r="BC7" s="358"/>
      <c r="BD7" s="358"/>
      <c r="BE7" s="358"/>
      <c r="BF7" s="358"/>
      <c r="BG7" s="358"/>
      <c r="BH7" s="358"/>
      <c r="BI7" s="358"/>
      <c r="BJ7" s="358"/>
      <c r="BK7" s="358"/>
      <c r="BL7" s="358"/>
      <c r="BM7" s="358"/>
      <c r="BN7" s="358"/>
      <c r="BO7" s="358"/>
      <c r="BP7" s="358"/>
      <c r="BQ7" s="358"/>
      <c r="BR7" s="358"/>
      <c r="BS7" s="358"/>
      <c r="BT7" s="358"/>
      <c r="BU7" s="358"/>
      <c r="BV7" s="358"/>
      <c r="BW7" s="358"/>
      <c r="BX7" s="358"/>
      <c r="BY7" s="358"/>
      <c r="BZ7" s="358"/>
      <c r="CA7" s="358"/>
      <c r="CB7" s="358"/>
      <c r="CC7" s="358"/>
      <c r="CD7" s="358"/>
      <c r="CE7" s="358"/>
      <c r="CF7" s="358"/>
      <c r="CG7" s="358"/>
      <c r="CH7" s="358"/>
      <c r="CI7" s="358"/>
      <c r="CJ7" s="358"/>
      <c r="CK7" s="358"/>
      <c r="CL7" s="358"/>
      <c r="CM7" s="358"/>
      <c r="CN7" s="358"/>
      <c r="CO7" s="358"/>
      <c r="CP7" s="358"/>
      <c r="CQ7" s="358"/>
      <c r="CR7" s="358"/>
      <c r="CS7" s="358"/>
      <c r="CT7" s="358"/>
      <c r="CU7" s="358"/>
      <c r="CV7" s="358"/>
      <c r="CW7" s="358"/>
      <c r="CX7" s="358"/>
      <c r="CY7" s="358"/>
      <c r="CZ7" s="358"/>
      <c r="DA7" s="358"/>
      <c r="DB7" s="358"/>
      <c r="DC7" s="358"/>
    </row>
    <row r="8" spans="2:107">
      <c r="B8" s="893" t="s">
        <v>1114</v>
      </c>
      <c r="C8" s="894"/>
      <c r="D8" s="501"/>
      <c r="E8" s="501"/>
      <c r="F8" s="501"/>
      <c r="G8" s="501"/>
      <c r="H8" s="501"/>
      <c r="I8" s="501"/>
      <c r="J8" s="501"/>
      <c r="K8" s="501"/>
      <c r="L8" s="501"/>
      <c r="M8" s="501"/>
      <c r="N8" s="501"/>
      <c r="O8" s="501"/>
      <c r="P8" s="358"/>
      <c r="Q8" s="358"/>
      <c r="R8" s="358"/>
      <c r="S8" s="358"/>
      <c r="T8" s="358"/>
      <c r="U8" s="358"/>
      <c r="V8" s="358"/>
      <c r="W8" s="358"/>
      <c r="X8" s="358"/>
      <c r="Y8" s="358"/>
      <c r="Z8" s="358"/>
      <c r="AA8" s="358"/>
      <c r="AB8" s="358"/>
      <c r="AC8" s="358"/>
      <c r="AD8" s="358"/>
      <c r="AE8" s="358"/>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c r="BE8" s="358"/>
      <c r="BF8" s="358"/>
      <c r="BG8" s="358"/>
      <c r="BH8" s="358"/>
      <c r="BI8" s="358"/>
      <c r="BJ8" s="358"/>
      <c r="BK8" s="358"/>
      <c r="BL8" s="358"/>
      <c r="BM8" s="358"/>
      <c r="BN8" s="358"/>
      <c r="BO8" s="358"/>
      <c r="BP8" s="358"/>
      <c r="BQ8" s="358"/>
      <c r="BR8" s="358"/>
      <c r="BS8" s="358"/>
      <c r="BT8" s="358"/>
      <c r="BU8" s="358"/>
      <c r="BV8" s="358"/>
      <c r="BW8" s="358"/>
      <c r="BX8" s="358"/>
      <c r="BY8" s="358"/>
      <c r="BZ8" s="358"/>
      <c r="CA8" s="358"/>
      <c r="CB8" s="358"/>
      <c r="CC8" s="358"/>
      <c r="CD8" s="358"/>
      <c r="CE8" s="358"/>
      <c r="CF8" s="358"/>
      <c r="CG8" s="358"/>
      <c r="CH8" s="358"/>
      <c r="CI8" s="358"/>
      <c r="CJ8" s="358"/>
      <c r="CK8" s="358"/>
      <c r="CL8" s="358"/>
      <c r="CM8" s="358"/>
      <c r="CN8" s="358"/>
      <c r="CO8" s="358"/>
      <c r="CP8" s="358"/>
      <c r="CQ8" s="358"/>
      <c r="CR8" s="358"/>
      <c r="CS8" s="358"/>
      <c r="CT8" s="358"/>
      <c r="CU8" s="358"/>
      <c r="CV8" s="358"/>
      <c r="CW8" s="358"/>
      <c r="CX8" s="358"/>
      <c r="CY8" s="358"/>
      <c r="CZ8" s="358"/>
      <c r="DA8" s="358"/>
      <c r="DB8" s="358"/>
      <c r="DC8" s="358"/>
    </row>
    <row r="9" spans="2:107">
      <c r="B9" s="895" t="s">
        <v>662</v>
      </c>
      <c r="C9" s="896"/>
      <c r="D9" s="502">
        <f>'[96]C11-酒店专用表'!I9</f>
        <v>1336.7816502091</v>
      </c>
      <c r="E9" s="502">
        <f>'[96]C11-酒店专用表'!J9</f>
        <v>1102.9149002883801</v>
      </c>
      <c r="F9" s="502">
        <f>'[96]C11-酒店专用表'!K9</f>
        <v>1896.0199249788802</v>
      </c>
      <c r="G9" s="502">
        <f>'[96]C11-酒店专用表'!L9</f>
        <v>1836.2063251311001</v>
      </c>
      <c r="H9" s="502">
        <f>'[96]C11-酒店专用表'!M9</f>
        <v>1991.74710040434</v>
      </c>
      <c r="I9" s="502">
        <f>'[96]C11-酒店专用表'!N9</f>
        <v>1736.6985246551149</v>
      </c>
      <c r="J9" s="502">
        <f>'[96]C11-酒店专用表'!P9</f>
        <v>1551.138150226205</v>
      </c>
      <c r="K9" s="502">
        <f>'[96]C11-酒店专用表'!Q9</f>
        <v>1548.9651747026101</v>
      </c>
      <c r="L9" s="502">
        <f>'[96]C11-酒店专用表'!R9</f>
        <v>1879.4949502909501</v>
      </c>
      <c r="M9" s="502">
        <f>'[96]C11-酒店专用表'!S9</f>
        <v>2017.192999977</v>
      </c>
      <c r="N9" s="502">
        <f>'[96]C11-酒店专用表'!T9</f>
        <v>1947.5371499033999</v>
      </c>
      <c r="O9" s="502">
        <f>'[96]C11-酒店专用表'!U9</f>
        <v>1217.9195003633999</v>
      </c>
      <c r="P9" s="358"/>
      <c r="Q9" s="358"/>
      <c r="R9" s="358"/>
      <c r="S9" s="358"/>
      <c r="T9" s="358"/>
      <c r="U9" s="358"/>
      <c r="V9" s="358"/>
      <c r="W9" s="358"/>
      <c r="X9" s="358"/>
      <c r="Y9" s="358"/>
      <c r="Z9" s="358"/>
      <c r="AA9" s="358"/>
      <c r="AB9" s="358"/>
      <c r="AC9" s="358"/>
      <c r="AD9" s="358"/>
      <c r="AE9" s="358"/>
      <c r="AF9" s="358"/>
      <c r="AG9" s="358"/>
      <c r="AH9" s="358"/>
      <c r="AI9" s="358"/>
      <c r="AJ9" s="358"/>
      <c r="AK9" s="358"/>
      <c r="AL9" s="358"/>
      <c r="AM9" s="358"/>
      <c r="AN9" s="358"/>
      <c r="AO9" s="358"/>
      <c r="AP9" s="358"/>
      <c r="AQ9" s="358"/>
      <c r="AR9" s="358"/>
      <c r="AS9" s="358"/>
      <c r="AT9" s="358"/>
      <c r="AU9" s="358"/>
      <c r="AV9" s="358"/>
      <c r="AW9" s="358"/>
      <c r="AX9" s="358"/>
      <c r="AY9" s="358"/>
      <c r="AZ9" s="358"/>
      <c r="BA9" s="358"/>
      <c r="BB9" s="358"/>
      <c r="BC9" s="358"/>
      <c r="BD9" s="358"/>
      <c r="BE9" s="358"/>
      <c r="BF9" s="358"/>
      <c r="BG9" s="358"/>
      <c r="BH9" s="358"/>
      <c r="BI9" s="358"/>
      <c r="BJ9" s="358"/>
      <c r="BK9" s="358"/>
      <c r="BL9" s="358"/>
      <c r="BM9" s="358"/>
      <c r="BN9" s="358"/>
      <c r="BO9" s="358"/>
      <c r="BP9" s="358"/>
      <c r="BQ9" s="358"/>
      <c r="BR9" s="358"/>
      <c r="BS9" s="358"/>
      <c r="BT9" s="358"/>
      <c r="BU9" s="358"/>
      <c r="BV9" s="358"/>
      <c r="BW9" s="358"/>
      <c r="BX9" s="358"/>
      <c r="BY9" s="358"/>
      <c r="BZ9" s="358"/>
      <c r="CA9" s="358"/>
      <c r="CB9" s="358"/>
      <c r="CC9" s="358"/>
      <c r="CD9" s="358"/>
      <c r="CE9" s="358"/>
      <c r="CF9" s="358"/>
      <c r="CG9" s="358"/>
      <c r="CH9" s="358"/>
      <c r="CI9" s="358"/>
      <c r="CJ9" s="358"/>
      <c r="CK9" s="358"/>
      <c r="CL9" s="358"/>
      <c r="CM9" s="358"/>
      <c r="CN9" s="358"/>
      <c r="CO9" s="358"/>
      <c r="CP9" s="358"/>
      <c r="CQ9" s="358"/>
      <c r="CR9" s="358"/>
      <c r="CS9" s="358"/>
      <c r="CT9" s="358"/>
      <c r="CU9" s="358"/>
      <c r="CV9" s="358"/>
      <c r="CW9" s="358"/>
      <c r="CX9" s="358"/>
      <c r="CY9" s="358"/>
      <c r="CZ9" s="358"/>
      <c r="DA9" s="358"/>
      <c r="DB9" s="358"/>
      <c r="DC9" s="358"/>
    </row>
    <row r="10" spans="2:107">
      <c r="B10" s="895" t="s">
        <v>663</v>
      </c>
      <c r="C10" s="896"/>
      <c r="D10" s="203">
        <f t="shared" ref="D10:I10" si="0">SUM(D11:D13)</f>
        <v>2255.1099826496084</v>
      </c>
      <c r="E10" s="203">
        <f t="shared" si="0"/>
        <v>1710.4049116035933</v>
      </c>
      <c r="F10" s="203">
        <f t="shared" si="0"/>
        <v>2310.7798671397768</v>
      </c>
      <c r="G10" s="203">
        <f t="shared" si="0"/>
        <v>2187.3414506521131</v>
      </c>
      <c r="H10" s="203">
        <f t="shared" si="0"/>
        <v>2414.1531448130568</v>
      </c>
      <c r="I10" s="203">
        <f t="shared" si="0"/>
        <v>1951.0281848501829</v>
      </c>
      <c r="J10" s="203">
        <f t="shared" ref="J10:O10" si="1">SUM(J11:J13)</f>
        <v>1742.0700629045068</v>
      </c>
      <c r="K10" s="203">
        <f t="shared" si="1"/>
        <v>1824.5056660324394</v>
      </c>
      <c r="L10" s="203">
        <f t="shared" si="1"/>
        <v>2659.3100764615006</v>
      </c>
      <c r="M10" s="203">
        <f t="shared" si="1"/>
        <v>2511.105919048824</v>
      </c>
      <c r="N10" s="203">
        <f t="shared" si="1"/>
        <v>2466.7271003865194</v>
      </c>
      <c r="O10" s="203">
        <f t="shared" si="1"/>
        <v>2214.0031002125434</v>
      </c>
      <c r="P10" s="358"/>
      <c r="Q10" s="358"/>
      <c r="R10" s="358"/>
      <c r="S10" s="358"/>
      <c r="T10" s="358"/>
      <c r="U10" s="358"/>
      <c r="V10" s="358"/>
      <c r="W10" s="358"/>
      <c r="X10" s="358"/>
      <c r="Y10" s="358"/>
      <c r="Z10" s="358"/>
      <c r="AA10" s="358"/>
      <c r="AB10" s="358"/>
      <c r="AC10" s="358"/>
      <c r="AD10" s="358"/>
      <c r="AE10" s="358"/>
      <c r="AF10" s="358"/>
      <c r="AG10" s="358"/>
      <c r="AH10" s="358"/>
      <c r="AI10" s="358"/>
      <c r="AJ10" s="358"/>
      <c r="AK10" s="358"/>
      <c r="AL10" s="358"/>
      <c r="AM10" s="358"/>
      <c r="AN10" s="358"/>
      <c r="AO10" s="358"/>
      <c r="AP10" s="358"/>
      <c r="AQ10" s="358"/>
      <c r="AR10" s="358"/>
      <c r="AS10" s="358"/>
      <c r="AT10" s="358"/>
      <c r="AU10" s="358"/>
      <c r="AV10" s="358"/>
      <c r="AW10" s="358"/>
      <c r="AX10" s="358"/>
      <c r="AY10" s="358"/>
      <c r="AZ10" s="358"/>
      <c r="BA10" s="358"/>
      <c r="BB10" s="358"/>
      <c r="BC10" s="358"/>
      <c r="BD10" s="358"/>
      <c r="BE10" s="358"/>
      <c r="BF10" s="358"/>
      <c r="BG10" s="358"/>
      <c r="BH10" s="358"/>
      <c r="BI10" s="358"/>
      <c r="BJ10" s="358"/>
      <c r="BK10" s="358"/>
      <c r="BL10" s="358"/>
      <c r="BM10" s="358"/>
      <c r="BN10" s="358"/>
      <c r="BO10" s="358"/>
      <c r="BP10" s="358"/>
      <c r="BQ10" s="358"/>
      <c r="BR10" s="358"/>
      <c r="BS10" s="358"/>
      <c r="BT10" s="358"/>
      <c r="BU10" s="358"/>
      <c r="BV10" s="358"/>
      <c r="BW10" s="358"/>
      <c r="BX10" s="358"/>
      <c r="BY10" s="358"/>
      <c r="BZ10" s="358"/>
      <c r="CA10" s="358"/>
      <c r="CB10" s="358"/>
      <c r="CC10" s="358"/>
      <c r="CD10" s="358"/>
      <c r="CE10" s="358"/>
      <c r="CF10" s="358"/>
      <c r="CG10" s="358"/>
      <c r="CH10" s="358"/>
      <c r="CI10" s="358"/>
      <c r="CJ10" s="358"/>
      <c r="CK10" s="358"/>
      <c r="CL10" s="358"/>
      <c r="CM10" s="358"/>
      <c r="CN10" s="358"/>
      <c r="CO10" s="358"/>
      <c r="CP10" s="358"/>
      <c r="CQ10" s="358"/>
      <c r="CR10" s="358"/>
      <c r="CS10" s="358"/>
      <c r="CT10" s="358"/>
      <c r="CU10" s="358"/>
      <c r="CV10" s="358"/>
      <c r="CW10" s="358"/>
      <c r="CX10" s="358"/>
      <c r="CY10" s="358"/>
      <c r="CZ10" s="358"/>
      <c r="DA10" s="358"/>
      <c r="DB10" s="358"/>
      <c r="DC10" s="358"/>
    </row>
    <row r="11" spans="2:107">
      <c r="B11" s="492" t="s">
        <v>1274</v>
      </c>
      <c r="C11" s="496" t="s">
        <v>1275</v>
      </c>
      <c r="D11" s="502">
        <f>'[96]C11-酒店专用表'!I11</f>
        <v>1314.2780435134</v>
      </c>
      <c r="E11" s="502">
        <f>'[96]C11-酒店专用表'!J11</f>
        <v>988.10678442730273</v>
      </c>
      <c r="F11" s="502">
        <f>'[96]C11-酒店专用表'!K11</f>
        <v>1276.1534681778821</v>
      </c>
      <c r="G11" s="502">
        <f>'[96]C11-酒店专用表'!L11</f>
        <v>1207.8841056995752</v>
      </c>
      <c r="H11" s="502">
        <f>'[96]C11-酒店专用表'!M11</f>
        <v>1371.6461694385407</v>
      </c>
      <c r="I11" s="502">
        <f>'[96]C11-酒店专用表'!N11</f>
        <v>1069.5069387532869</v>
      </c>
      <c r="J11" s="502">
        <f>'[96]C11-酒店专用表'!P11</f>
        <v>941.75809908405711</v>
      </c>
      <c r="K11" s="502">
        <f>'[96]C11-酒店专用表'!Q11</f>
        <v>988.09271863855679</v>
      </c>
      <c r="L11" s="502">
        <f>'[96]C11-酒店专用表'!R11</f>
        <v>1325.5335694275136</v>
      </c>
      <c r="M11" s="502">
        <f>'[96]C11-酒店专用表'!S11</f>
        <v>1416.0608724878841</v>
      </c>
      <c r="N11" s="502">
        <f>'[96]C11-酒店专用表'!T11</f>
        <v>1402.1096443392728</v>
      </c>
      <c r="O11" s="502">
        <f>'[96]C11-酒店专用表'!U11</f>
        <v>1254.2867793244145</v>
      </c>
      <c r="P11" s="358"/>
      <c r="Q11" s="358"/>
      <c r="R11" s="358"/>
      <c r="S11" s="358"/>
      <c r="T11" s="358"/>
      <c r="U11" s="358"/>
      <c r="V11" s="358"/>
      <c r="W11" s="358"/>
      <c r="X11" s="358"/>
      <c r="Y11" s="358"/>
      <c r="Z11" s="358"/>
      <c r="AA11" s="358"/>
      <c r="AB11" s="358"/>
      <c r="AC11" s="358"/>
      <c r="AD11" s="358"/>
      <c r="AE11" s="358"/>
      <c r="AF11" s="358"/>
      <c r="AG11" s="358"/>
      <c r="AH11" s="358"/>
      <c r="AI11" s="358"/>
      <c r="AJ11" s="358"/>
      <c r="AK11" s="358"/>
      <c r="AL11" s="358"/>
      <c r="AM11" s="358"/>
      <c r="AN11" s="358"/>
      <c r="AO11" s="358"/>
      <c r="AP11" s="358"/>
      <c r="AQ11" s="358"/>
      <c r="AR11" s="358"/>
      <c r="AS11" s="358"/>
      <c r="AT11" s="358"/>
      <c r="AU11" s="358"/>
      <c r="AV11" s="358"/>
      <c r="AW11" s="358"/>
      <c r="AX11" s="358"/>
      <c r="AY11" s="358"/>
      <c r="AZ11" s="358"/>
      <c r="BA11" s="358"/>
      <c r="BB11" s="358"/>
      <c r="BC11" s="358"/>
      <c r="BD11" s="358"/>
      <c r="BE11" s="358"/>
      <c r="BF11" s="358"/>
      <c r="BG11" s="358"/>
      <c r="BH11" s="358"/>
      <c r="BI11" s="358"/>
      <c r="BJ11" s="358"/>
      <c r="BK11" s="358"/>
      <c r="BL11" s="358"/>
      <c r="BM11" s="358"/>
      <c r="BN11" s="358"/>
      <c r="BO11" s="358"/>
      <c r="BP11" s="358"/>
      <c r="BQ11" s="358"/>
      <c r="BR11" s="358"/>
      <c r="BS11" s="358"/>
      <c r="BT11" s="358"/>
      <c r="BU11" s="358"/>
      <c r="BV11" s="358"/>
      <c r="BW11" s="358"/>
      <c r="BX11" s="358"/>
      <c r="BY11" s="358"/>
      <c r="BZ11" s="358"/>
      <c r="CA11" s="358"/>
      <c r="CB11" s="358"/>
      <c r="CC11" s="358"/>
      <c r="CD11" s="358"/>
      <c r="CE11" s="358"/>
      <c r="CF11" s="358"/>
      <c r="CG11" s="358"/>
      <c r="CH11" s="358"/>
      <c r="CI11" s="358"/>
      <c r="CJ11" s="358"/>
      <c r="CK11" s="358"/>
      <c r="CL11" s="358"/>
      <c r="CM11" s="358"/>
      <c r="CN11" s="358"/>
      <c r="CO11" s="358"/>
      <c r="CP11" s="358"/>
      <c r="CQ11" s="358"/>
      <c r="CR11" s="358"/>
      <c r="CS11" s="358"/>
      <c r="CT11" s="358"/>
      <c r="CU11" s="358"/>
      <c r="CV11" s="358"/>
      <c r="CW11" s="358"/>
      <c r="CX11" s="358"/>
      <c r="CY11" s="358"/>
      <c r="CZ11" s="358"/>
      <c r="DA11" s="358"/>
      <c r="DB11" s="358"/>
      <c r="DC11" s="358"/>
    </row>
    <row r="12" spans="2:107">
      <c r="B12" s="495"/>
      <c r="C12" s="496" t="s">
        <v>1276</v>
      </c>
      <c r="D12" s="502">
        <f>'[96]C11-酒店专用表'!I12</f>
        <v>437.91709748961108</v>
      </c>
      <c r="E12" s="502">
        <f>'[96]C11-酒店专用表'!J12</f>
        <v>323.57214531527961</v>
      </c>
      <c r="F12" s="502">
        <f>'[96]C11-酒店专用表'!K12</f>
        <v>481.62455474802573</v>
      </c>
      <c r="G12" s="502">
        <f>'[96]C11-酒店专用表'!L12</f>
        <v>446.18175363160304</v>
      </c>
      <c r="H12" s="502">
        <f>'[96]C11-酒店专用表'!M12</f>
        <v>498.92604681168041</v>
      </c>
      <c r="I12" s="502">
        <f>'[96]C11-酒店专用表'!N12</f>
        <v>385.95634829708462</v>
      </c>
      <c r="J12" s="502">
        <f>'[96]C11-酒店专用表'!P12</f>
        <v>350.90893470393939</v>
      </c>
      <c r="K12" s="502">
        <f>'[96]C11-酒店专用表'!Q12</f>
        <v>362.78808853301348</v>
      </c>
      <c r="L12" s="502">
        <f>'[96]C11-酒店专用表'!R12</f>
        <v>462.5372809734298</v>
      </c>
      <c r="M12" s="502">
        <f>'[96]C11-酒店专用表'!S12</f>
        <v>528.31476577525279</v>
      </c>
      <c r="N12" s="502">
        <f>'[96]C11-酒店专用表'!T12</f>
        <v>506.88728822020011</v>
      </c>
      <c r="O12" s="502">
        <f>'[96]C11-酒店专用表'!U12</f>
        <v>430.87056888268387</v>
      </c>
      <c r="P12" s="358"/>
      <c r="Q12" s="358"/>
      <c r="R12" s="358"/>
      <c r="S12" s="358"/>
      <c r="T12" s="358"/>
      <c r="U12" s="358"/>
      <c r="V12" s="358"/>
      <c r="W12" s="358"/>
      <c r="X12" s="358"/>
      <c r="Y12" s="358"/>
      <c r="Z12" s="358"/>
      <c r="AA12" s="358"/>
      <c r="AB12" s="358"/>
      <c r="AC12" s="358"/>
      <c r="AD12" s="358"/>
      <c r="AE12" s="358"/>
      <c r="AF12" s="358"/>
      <c r="AG12" s="358"/>
      <c r="AH12" s="358"/>
      <c r="AI12" s="358"/>
      <c r="AJ12" s="358"/>
      <c r="AK12" s="358"/>
      <c r="AL12" s="358"/>
      <c r="AM12" s="358"/>
      <c r="AN12" s="358"/>
      <c r="AO12" s="358"/>
      <c r="AP12" s="358"/>
      <c r="AQ12" s="358"/>
      <c r="AR12" s="358"/>
      <c r="AS12" s="358"/>
      <c r="AT12" s="358"/>
      <c r="AU12" s="358"/>
      <c r="AV12" s="358"/>
      <c r="AW12" s="358"/>
      <c r="AX12" s="358"/>
      <c r="AY12" s="358"/>
      <c r="AZ12" s="358"/>
      <c r="BA12" s="358"/>
      <c r="BB12" s="358"/>
      <c r="BC12" s="358"/>
      <c r="BD12" s="358"/>
      <c r="BE12" s="358"/>
      <c r="BF12" s="358"/>
      <c r="BG12" s="358"/>
      <c r="BH12" s="358"/>
      <c r="BI12" s="358"/>
      <c r="BJ12" s="358"/>
      <c r="BK12" s="358"/>
      <c r="BL12" s="358"/>
      <c r="BM12" s="358"/>
      <c r="BN12" s="358"/>
      <c r="BO12" s="358"/>
      <c r="BP12" s="358"/>
      <c r="BQ12" s="358"/>
      <c r="BR12" s="358"/>
      <c r="BS12" s="358"/>
      <c r="BT12" s="358"/>
      <c r="BU12" s="358"/>
      <c r="BV12" s="358"/>
      <c r="BW12" s="358"/>
      <c r="BX12" s="358"/>
      <c r="BY12" s="358"/>
      <c r="BZ12" s="358"/>
      <c r="CA12" s="358"/>
      <c r="CB12" s="358"/>
      <c r="CC12" s="358"/>
      <c r="CD12" s="358"/>
      <c r="CE12" s="358"/>
      <c r="CF12" s="358"/>
      <c r="CG12" s="358"/>
      <c r="CH12" s="358"/>
      <c r="CI12" s="358"/>
      <c r="CJ12" s="358"/>
      <c r="CK12" s="358"/>
      <c r="CL12" s="358"/>
      <c r="CM12" s="358"/>
      <c r="CN12" s="358"/>
      <c r="CO12" s="358"/>
      <c r="CP12" s="358"/>
      <c r="CQ12" s="358"/>
      <c r="CR12" s="358"/>
      <c r="CS12" s="358"/>
      <c r="CT12" s="358"/>
      <c r="CU12" s="358"/>
      <c r="CV12" s="358"/>
      <c r="CW12" s="358"/>
      <c r="CX12" s="358"/>
      <c r="CY12" s="358"/>
      <c r="CZ12" s="358"/>
      <c r="DA12" s="358"/>
      <c r="DB12" s="358"/>
      <c r="DC12" s="358"/>
    </row>
    <row r="13" spans="2:107">
      <c r="B13" s="495"/>
      <c r="C13" s="496" t="s">
        <v>1277</v>
      </c>
      <c r="D13" s="502">
        <f>'[96]C11-酒店专用表'!I13</f>
        <v>502.91484164659744</v>
      </c>
      <c r="E13" s="502">
        <f>'[96]C11-酒店专用表'!J13</f>
        <v>398.72598186101095</v>
      </c>
      <c r="F13" s="502">
        <f>'[96]C11-酒店专用表'!K13</f>
        <v>553.00184421386882</v>
      </c>
      <c r="G13" s="502">
        <f>'[96]C11-酒店专用表'!L13</f>
        <v>533.27559132093472</v>
      </c>
      <c r="H13" s="502">
        <f>'[96]C11-酒店专用表'!M13</f>
        <v>543.58092856283565</v>
      </c>
      <c r="I13" s="502">
        <f>'[96]C11-酒店专用表'!N13</f>
        <v>495.56489779981149</v>
      </c>
      <c r="J13" s="502">
        <f>'[96]C11-酒店专用表'!P13</f>
        <v>449.40302911651031</v>
      </c>
      <c r="K13" s="502">
        <f>'[96]C11-酒店专用表'!Q13</f>
        <v>473.62485886086915</v>
      </c>
      <c r="L13" s="502">
        <f>'[96]C11-酒店专用表'!R13</f>
        <v>871.23922606055703</v>
      </c>
      <c r="M13" s="502">
        <f>'[96]C11-酒店专用表'!S13</f>
        <v>566.73028078568723</v>
      </c>
      <c r="N13" s="502">
        <f>'[96]C11-酒店专用表'!T13</f>
        <v>557.73016782704633</v>
      </c>
      <c r="O13" s="502">
        <f>'[96]C11-酒店专用表'!U13</f>
        <v>528.84575200544498</v>
      </c>
      <c r="P13" s="358"/>
      <c r="Q13" s="358"/>
      <c r="R13" s="358"/>
      <c r="S13" s="358"/>
      <c r="T13" s="358"/>
      <c r="U13" s="358"/>
      <c r="V13" s="358"/>
      <c r="W13" s="358"/>
      <c r="X13" s="358"/>
      <c r="Y13" s="358"/>
      <c r="Z13" s="358"/>
      <c r="AA13" s="358"/>
      <c r="AB13" s="358"/>
      <c r="AC13" s="358"/>
      <c r="AD13" s="358"/>
      <c r="AE13" s="358"/>
      <c r="AF13" s="358"/>
      <c r="AG13" s="358"/>
      <c r="AH13" s="358"/>
      <c r="AI13" s="358"/>
      <c r="AJ13" s="358"/>
      <c r="AK13" s="358"/>
      <c r="AL13" s="358"/>
      <c r="AM13" s="358"/>
      <c r="AN13" s="358"/>
      <c r="AO13" s="358"/>
      <c r="AP13" s="358"/>
      <c r="AQ13" s="358"/>
      <c r="AR13" s="358"/>
      <c r="AS13" s="358"/>
      <c r="AT13" s="358"/>
      <c r="AU13" s="358"/>
      <c r="AV13" s="358"/>
      <c r="AW13" s="358"/>
      <c r="AX13" s="358"/>
      <c r="AY13" s="358"/>
      <c r="AZ13" s="358"/>
      <c r="BA13" s="358"/>
      <c r="BB13" s="358"/>
      <c r="BC13" s="358"/>
      <c r="BD13" s="358"/>
      <c r="BE13" s="358"/>
      <c r="BF13" s="358"/>
      <c r="BG13" s="358"/>
      <c r="BH13" s="358"/>
      <c r="BI13" s="358"/>
      <c r="BJ13" s="358"/>
      <c r="BK13" s="358"/>
      <c r="BL13" s="358"/>
      <c r="BM13" s="358"/>
      <c r="BN13" s="358"/>
      <c r="BO13" s="358"/>
      <c r="BP13" s="358"/>
      <c r="BQ13" s="358"/>
      <c r="BR13" s="358"/>
      <c r="BS13" s="358"/>
      <c r="BT13" s="358"/>
      <c r="BU13" s="358"/>
      <c r="BV13" s="358"/>
      <c r="BW13" s="358"/>
      <c r="BX13" s="358"/>
      <c r="BY13" s="358"/>
      <c r="BZ13" s="358"/>
      <c r="CA13" s="358"/>
      <c r="CB13" s="358"/>
      <c r="CC13" s="358"/>
      <c r="CD13" s="358"/>
      <c r="CE13" s="358"/>
      <c r="CF13" s="358"/>
      <c r="CG13" s="358"/>
      <c r="CH13" s="358"/>
      <c r="CI13" s="358"/>
      <c r="CJ13" s="358"/>
      <c r="CK13" s="358"/>
      <c r="CL13" s="358"/>
      <c r="CM13" s="358"/>
      <c r="CN13" s="358"/>
      <c r="CO13" s="358"/>
      <c r="CP13" s="358"/>
      <c r="CQ13" s="358"/>
      <c r="CR13" s="358"/>
      <c r="CS13" s="358"/>
      <c r="CT13" s="358"/>
      <c r="CU13" s="358"/>
      <c r="CV13" s="358"/>
      <c r="CW13" s="358"/>
      <c r="CX13" s="358"/>
      <c r="CY13" s="358"/>
      <c r="CZ13" s="358"/>
      <c r="DA13" s="358"/>
      <c r="DB13" s="358"/>
      <c r="DC13" s="358"/>
    </row>
    <row r="14" spans="2:107">
      <c r="B14" s="895" t="s">
        <v>1348</v>
      </c>
      <c r="C14" s="896"/>
      <c r="D14" s="502">
        <f>'[96]C11-酒店专用表'!I14</f>
        <v>68.556063904549362</v>
      </c>
      <c r="E14" s="502">
        <f>'[96]C11-酒店专用表'!J14</f>
        <v>61.997393565671707</v>
      </c>
      <c r="F14" s="502">
        <f>'[96]C11-酒店专用表'!K14</f>
        <v>96.977364541459266</v>
      </c>
      <c r="G14" s="502">
        <f>'[96]C11-酒店专用表'!L14</f>
        <v>86.271556003656144</v>
      </c>
      <c r="H14" s="502">
        <f>'[96]C11-酒店专用表'!M14</f>
        <v>94.050617785485471</v>
      </c>
      <c r="I14" s="502">
        <f>'[96]C11-酒店专用表'!N14</f>
        <v>92.839595771760543</v>
      </c>
      <c r="J14" s="502">
        <f>'[96]C11-酒店专用表'!P14</f>
        <v>84.868846811451121</v>
      </c>
      <c r="K14" s="502">
        <f>'[96]C11-酒店专用表'!Q14</f>
        <v>90.99308479314</v>
      </c>
      <c r="L14" s="502">
        <f>'[96]C11-酒店专用表'!R14</f>
        <v>88.814627529451897</v>
      </c>
      <c r="M14" s="502">
        <f>'[96]C11-酒店专用表'!S14</f>
        <v>91.613247925019479</v>
      </c>
      <c r="N14" s="502">
        <f>'[96]C11-酒店专用表'!T14</f>
        <v>90.794698973358834</v>
      </c>
      <c r="O14" s="502">
        <f>'[96]C11-酒店专用表'!U14</f>
        <v>84.555975082169994</v>
      </c>
      <c r="P14" s="358"/>
      <c r="Q14" s="358"/>
      <c r="R14" s="358"/>
      <c r="S14" s="358"/>
      <c r="T14" s="358"/>
      <c r="U14" s="358"/>
      <c r="V14" s="358"/>
      <c r="W14" s="358"/>
      <c r="X14" s="358"/>
      <c r="Y14" s="358"/>
      <c r="Z14" s="358"/>
      <c r="AA14" s="358"/>
      <c r="AB14" s="358"/>
      <c r="AC14" s="358"/>
      <c r="AD14" s="358"/>
      <c r="AE14" s="358"/>
      <c r="AF14" s="358"/>
      <c r="AG14" s="358"/>
      <c r="AH14" s="358"/>
      <c r="AI14" s="358"/>
      <c r="AJ14" s="358"/>
      <c r="AK14" s="358"/>
      <c r="AL14" s="358"/>
      <c r="AM14" s="358"/>
      <c r="AN14" s="358"/>
      <c r="AO14" s="358"/>
      <c r="AP14" s="358"/>
      <c r="AQ14" s="358"/>
      <c r="AR14" s="358"/>
      <c r="AS14" s="358"/>
      <c r="AT14" s="358"/>
      <c r="AU14" s="358"/>
      <c r="AV14" s="358"/>
      <c r="AW14" s="358"/>
      <c r="AX14" s="358"/>
      <c r="AY14" s="358"/>
      <c r="AZ14" s="358"/>
      <c r="BA14" s="358"/>
      <c r="BB14" s="358"/>
      <c r="BC14" s="358"/>
      <c r="BD14" s="358"/>
      <c r="BE14" s="358"/>
      <c r="BF14" s="358"/>
      <c r="BG14" s="358"/>
      <c r="BH14" s="358"/>
      <c r="BI14" s="358"/>
      <c r="BJ14" s="358"/>
      <c r="BK14" s="358"/>
      <c r="BL14" s="358"/>
      <c r="BM14" s="358"/>
      <c r="BN14" s="358"/>
      <c r="BO14" s="358"/>
      <c r="BP14" s="358"/>
      <c r="BQ14" s="358"/>
      <c r="BR14" s="358"/>
      <c r="BS14" s="358"/>
      <c r="BT14" s="358"/>
      <c r="BU14" s="358"/>
      <c r="BV14" s="358"/>
      <c r="BW14" s="358"/>
      <c r="BX14" s="358"/>
      <c r="BY14" s="358"/>
      <c r="BZ14" s="358"/>
      <c r="CA14" s="358"/>
      <c r="CB14" s="358"/>
      <c r="CC14" s="358"/>
      <c r="CD14" s="358"/>
      <c r="CE14" s="358"/>
      <c r="CF14" s="358"/>
      <c r="CG14" s="358"/>
      <c r="CH14" s="358"/>
      <c r="CI14" s="358"/>
      <c r="CJ14" s="358"/>
      <c r="CK14" s="358"/>
      <c r="CL14" s="358"/>
      <c r="CM14" s="358"/>
      <c r="CN14" s="358"/>
      <c r="CO14" s="358"/>
      <c r="CP14" s="358"/>
      <c r="CQ14" s="358"/>
      <c r="CR14" s="358"/>
      <c r="CS14" s="358"/>
      <c r="CT14" s="358"/>
      <c r="CU14" s="358"/>
      <c r="CV14" s="358"/>
      <c r="CW14" s="358"/>
      <c r="CX14" s="358"/>
      <c r="CY14" s="358"/>
      <c r="CZ14" s="358"/>
      <c r="DA14" s="358"/>
      <c r="DB14" s="358"/>
      <c r="DC14" s="358"/>
    </row>
    <row r="15" spans="2:107">
      <c r="B15" s="893" t="s">
        <v>739</v>
      </c>
      <c r="C15" s="894"/>
      <c r="D15" s="204">
        <f t="shared" ref="D15:I15" si="2">SUM(D9,D10,D14)</f>
        <v>3660.4476967632577</v>
      </c>
      <c r="E15" s="204">
        <f t="shared" si="2"/>
        <v>2875.3172054576453</v>
      </c>
      <c r="F15" s="204">
        <f t="shared" si="2"/>
        <v>4303.7771566601159</v>
      </c>
      <c r="G15" s="204">
        <f t="shared" si="2"/>
        <v>4109.819331786869</v>
      </c>
      <c r="H15" s="204">
        <f t="shared" si="2"/>
        <v>4499.9508630028831</v>
      </c>
      <c r="I15" s="204">
        <f t="shared" si="2"/>
        <v>3780.5663052770583</v>
      </c>
      <c r="J15" s="204">
        <f t="shared" ref="J15:O15" si="3">SUM(J9,J10,J14)</f>
        <v>3378.0770599421626</v>
      </c>
      <c r="K15" s="204">
        <f t="shared" si="3"/>
        <v>3464.4639255281895</v>
      </c>
      <c r="L15" s="204">
        <f t="shared" si="3"/>
        <v>4627.6196542819025</v>
      </c>
      <c r="M15" s="204">
        <f t="shared" si="3"/>
        <v>4619.9121669508431</v>
      </c>
      <c r="N15" s="204">
        <f t="shared" si="3"/>
        <v>4505.0589492632789</v>
      </c>
      <c r="O15" s="204">
        <f t="shared" si="3"/>
        <v>3516.4785756581132</v>
      </c>
      <c r="P15" s="358"/>
      <c r="Q15" s="358"/>
      <c r="R15" s="358"/>
      <c r="S15" s="358"/>
      <c r="T15" s="358"/>
      <c r="U15" s="358"/>
      <c r="V15" s="358"/>
      <c r="W15" s="358"/>
      <c r="X15" s="358"/>
      <c r="Y15" s="358"/>
      <c r="Z15" s="358"/>
      <c r="AA15" s="358"/>
      <c r="AB15" s="358"/>
      <c r="AC15" s="358"/>
      <c r="AD15" s="358"/>
      <c r="AE15" s="358"/>
      <c r="AF15" s="358"/>
      <c r="AG15" s="358"/>
      <c r="AH15" s="358"/>
      <c r="AI15" s="358"/>
      <c r="AJ15" s="358"/>
      <c r="AK15" s="358"/>
      <c r="AL15" s="358"/>
      <c r="AM15" s="358"/>
      <c r="AN15" s="358"/>
      <c r="AO15" s="358"/>
      <c r="AP15" s="358"/>
      <c r="AQ15" s="358"/>
      <c r="AR15" s="358"/>
      <c r="AS15" s="358"/>
      <c r="AT15" s="358"/>
      <c r="AU15" s="358"/>
      <c r="AV15" s="358"/>
      <c r="AW15" s="358"/>
      <c r="AX15" s="358"/>
      <c r="AY15" s="358"/>
      <c r="AZ15" s="358"/>
      <c r="BA15" s="358"/>
      <c r="BB15" s="358"/>
      <c r="BC15" s="358"/>
      <c r="BD15" s="358"/>
      <c r="BE15" s="358"/>
      <c r="BF15" s="358"/>
      <c r="BG15" s="358"/>
      <c r="BH15" s="358"/>
      <c r="BI15" s="358"/>
      <c r="BJ15" s="358"/>
      <c r="BK15" s="358"/>
      <c r="BL15" s="358"/>
      <c r="BM15" s="358"/>
      <c r="BN15" s="358"/>
      <c r="BO15" s="358"/>
      <c r="BP15" s="358"/>
      <c r="BQ15" s="358"/>
      <c r="BR15" s="358"/>
      <c r="BS15" s="358"/>
      <c r="BT15" s="358"/>
      <c r="BU15" s="358"/>
      <c r="BV15" s="358"/>
      <c r="BW15" s="358"/>
      <c r="BX15" s="358"/>
      <c r="BY15" s="358"/>
      <c r="BZ15" s="358"/>
      <c r="CA15" s="358"/>
      <c r="CB15" s="358"/>
      <c r="CC15" s="358"/>
      <c r="CD15" s="358"/>
      <c r="CE15" s="358"/>
      <c r="CF15" s="358"/>
      <c r="CG15" s="358"/>
      <c r="CH15" s="358"/>
      <c r="CI15" s="358"/>
      <c r="CJ15" s="358"/>
      <c r="CK15" s="358"/>
      <c r="CL15" s="358"/>
      <c r="CM15" s="358"/>
      <c r="CN15" s="358"/>
      <c r="CO15" s="358"/>
      <c r="CP15" s="358"/>
      <c r="CQ15" s="358"/>
      <c r="CR15" s="358"/>
      <c r="CS15" s="358"/>
      <c r="CT15" s="358"/>
      <c r="CU15" s="358"/>
      <c r="CV15" s="358"/>
      <c r="CW15" s="358"/>
      <c r="CX15" s="358"/>
      <c r="CY15" s="358"/>
      <c r="CZ15" s="358"/>
      <c r="DA15" s="358"/>
      <c r="DB15" s="358"/>
      <c r="DC15" s="358"/>
    </row>
    <row r="16" spans="2:107">
      <c r="B16" s="503"/>
      <c r="C16" s="504"/>
      <c r="D16" s="505"/>
      <c r="E16" s="505"/>
      <c r="F16" s="505"/>
      <c r="G16" s="505"/>
      <c r="H16" s="505"/>
      <c r="I16" s="505"/>
      <c r="J16" s="505"/>
      <c r="K16" s="505"/>
      <c r="L16" s="505"/>
      <c r="M16" s="505"/>
      <c r="N16" s="505"/>
      <c r="O16" s="505"/>
      <c r="P16" s="358"/>
      <c r="Q16" s="358"/>
      <c r="R16" s="358"/>
      <c r="S16" s="358"/>
      <c r="T16" s="358"/>
      <c r="U16" s="358"/>
      <c r="V16" s="358"/>
      <c r="W16" s="358"/>
      <c r="X16" s="358"/>
      <c r="Y16" s="358"/>
      <c r="Z16" s="358"/>
      <c r="AA16" s="358"/>
      <c r="AB16" s="358"/>
      <c r="AC16" s="358"/>
      <c r="AD16" s="358"/>
      <c r="AE16" s="358"/>
      <c r="AF16" s="358"/>
      <c r="AG16" s="358"/>
      <c r="AH16" s="358"/>
      <c r="AI16" s="358"/>
      <c r="AJ16" s="358"/>
      <c r="AK16" s="358"/>
      <c r="AL16" s="358"/>
      <c r="AM16" s="358"/>
      <c r="AN16" s="358"/>
      <c r="AO16" s="358"/>
      <c r="AP16" s="358"/>
      <c r="AQ16" s="358"/>
      <c r="AR16" s="358"/>
      <c r="AS16" s="358"/>
      <c r="AT16" s="358"/>
      <c r="AU16" s="358"/>
      <c r="AV16" s="358"/>
      <c r="AW16" s="358"/>
      <c r="AX16" s="358"/>
      <c r="AY16" s="358"/>
      <c r="AZ16" s="358"/>
      <c r="BA16" s="358"/>
      <c r="BB16" s="358"/>
      <c r="BC16" s="358"/>
      <c r="BD16" s="358"/>
      <c r="BE16" s="358"/>
      <c r="BF16" s="358"/>
      <c r="BG16" s="358"/>
      <c r="BH16" s="358"/>
      <c r="BI16" s="358"/>
      <c r="BJ16" s="358"/>
      <c r="BK16" s="358"/>
      <c r="BL16" s="358"/>
      <c r="BM16" s="358"/>
      <c r="BN16" s="358"/>
      <c r="BO16" s="358"/>
      <c r="BP16" s="358"/>
      <c r="BQ16" s="358"/>
      <c r="BR16" s="358"/>
      <c r="BS16" s="358"/>
      <c r="BT16" s="358"/>
      <c r="BU16" s="358"/>
      <c r="BV16" s="358"/>
      <c r="BW16" s="358"/>
      <c r="BX16" s="358"/>
      <c r="BY16" s="358"/>
      <c r="BZ16" s="358"/>
      <c r="CA16" s="358"/>
      <c r="CB16" s="358"/>
      <c r="CC16" s="358"/>
      <c r="CD16" s="358"/>
      <c r="CE16" s="358"/>
      <c r="CF16" s="358"/>
      <c r="CG16" s="358"/>
      <c r="CH16" s="358"/>
      <c r="CI16" s="358"/>
      <c r="CJ16" s="358"/>
      <c r="CK16" s="358"/>
      <c r="CL16" s="358"/>
      <c r="CM16" s="358"/>
      <c r="CN16" s="358"/>
      <c r="CO16" s="358"/>
      <c r="CP16" s="358"/>
      <c r="CQ16" s="358"/>
      <c r="CR16" s="358"/>
      <c r="CS16" s="358"/>
      <c r="CT16" s="358"/>
      <c r="CU16" s="358"/>
      <c r="CV16" s="358"/>
      <c r="CW16" s="358"/>
      <c r="CX16" s="358"/>
      <c r="CY16" s="358"/>
      <c r="CZ16" s="358"/>
      <c r="DA16" s="358"/>
      <c r="DB16" s="358"/>
      <c r="DC16" s="358"/>
    </row>
    <row r="17" spans="2:107">
      <c r="B17" s="506" t="s">
        <v>1349</v>
      </c>
      <c r="C17" s="507"/>
      <c r="D17" s="501"/>
      <c r="E17" s="501"/>
      <c r="F17" s="501"/>
      <c r="G17" s="501"/>
      <c r="H17" s="501"/>
      <c r="I17" s="501"/>
      <c r="J17" s="501"/>
      <c r="K17" s="501"/>
      <c r="L17" s="501"/>
      <c r="M17" s="501"/>
      <c r="N17" s="501"/>
      <c r="O17" s="501"/>
      <c r="P17" s="358"/>
      <c r="Q17" s="358"/>
      <c r="R17" s="358"/>
      <c r="S17" s="358"/>
      <c r="T17" s="358"/>
      <c r="U17" s="358"/>
      <c r="V17" s="358"/>
      <c r="W17" s="358"/>
      <c r="X17" s="358"/>
      <c r="Y17" s="358"/>
      <c r="Z17" s="358"/>
      <c r="AA17" s="358"/>
      <c r="AB17" s="358"/>
      <c r="AC17" s="358"/>
      <c r="AD17" s="358"/>
      <c r="AE17" s="358"/>
      <c r="AF17" s="358"/>
      <c r="AG17" s="358"/>
      <c r="AH17" s="358"/>
      <c r="AI17" s="358"/>
      <c r="AJ17" s="358"/>
      <c r="AK17" s="358"/>
      <c r="AL17" s="358"/>
      <c r="AM17" s="358"/>
      <c r="AN17" s="358"/>
      <c r="AO17" s="358"/>
      <c r="AP17" s="358"/>
      <c r="AQ17" s="358"/>
      <c r="AR17" s="358"/>
      <c r="AS17" s="358"/>
      <c r="AT17" s="358"/>
      <c r="AU17" s="358"/>
      <c r="AV17" s="358"/>
      <c r="AW17" s="358"/>
      <c r="AX17" s="358"/>
      <c r="AY17" s="358"/>
      <c r="AZ17" s="358"/>
      <c r="BA17" s="358"/>
      <c r="BB17" s="358"/>
      <c r="BC17" s="358"/>
      <c r="BD17" s="358"/>
      <c r="BE17" s="358"/>
      <c r="BF17" s="358"/>
      <c r="BG17" s="358"/>
      <c r="BH17" s="358"/>
      <c r="BI17" s="358"/>
      <c r="BJ17" s="358"/>
      <c r="BK17" s="358"/>
      <c r="BL17" s="358"/>
      <c r="BM17" s="358"/>
      <c r="BN17" s="358"/>
      <c r="BO17" s="358"/>
      <c r="BP17" s="358"/>
      <c r="BQ17" s="358"/>
      <c r="BR17" s="358"/>
      <c r="BS17" s="358"/>
      <c r="BT17" s="358"/>
      <c r="BU17" s="358"/>
      <c r="BV17" s="358"/>
      <c r="BW17" s="358"/>
      <c r="BX17" s="358"/>
      <c r="BY17" s="358"/>
      <c r="BZ17" s="358"/>
      <c r="CA17" s="358"/>
      <c r="CB17" s="358"/>
      <c r="CC17" s="358"/>
      <c r="CD17" s="358"/>
      <c r="CE17" s="358"/>
      <c r="CF17" s="358"/>
      <c r="CG17" s="358"/>
      <c r="CH17" s="358"/>
      <c r="CI17" s="358"/>
      <c r="CJ17" s="358"/>
      <c r="CK17" s="358"/>
      <c r="CL17" s="358"/>
      <c r="CM17" s="358"/>
      <c r="CN17" s="358"/>
      <c r="CO17" s="358"/>
      <c r="CP17" s="358"/>
      <c r="CQ17" s="358"/>
      <c r="CR17" s="358"/>
      <c r="CS17" s="358"/>
      <c r="CT17" s="358"/>
      <c r="CU17" s="358"/>
      <c r="CV17" s="358"/>
      <c r="CW17" s="358"/>
      <c r="CX17" s="358"/>
      <c r="CY17" s="358"/>
      <c r="CZ17" s="358"/>
      <c r="DA17" s="358"/>
      <c r="DB17" s="358"/>
      <c r="DC17" s="358"/>
    </row>
    <row r="18" spans="2:107">
      <c r="B18" s="895" t="s">
        <v>663</v>
      </c>
      <c r="C18" s="896"/>
      <c r="D18" s="203">
        <f t="shared" ref="D18:I18" si="4">SUM(D19:D21)</f>
        <v>515.02351485296072</v>
      </c>
      <c r="E18" s="203">
        <f t="shared" si="4"/>
        <v>372.2867867258139</v>
      </c>
      <c r="F18" s="203">
        <f t="shared" si="4"/>
        <v>485.93297553850812</v>
      </c>
      <c r="G18" s="203">
        <f t="shared" si="4"/>
        <v>462.44570749129753</v>
      </c>
      <c r="H18" s="203">
        <f t="shared" si="4"/>
        <v>521.10527962760352</v>
      </c>
      <c r="I18" s="203">
        <f t="shared" si="4"/>
        <v>407.00182299219273</v>
      </c>
      <c r="J18" s="203">
        <f t="shared" ref="J18:O18" si="5">SUM(J19:J21)</f>
        <v>366.91023848557506</v>
      </c>
      <c r="K18" s="203">
        <f t="shared" si="5"/>
        <v>390.86805726494867</v>
      </c>
      <c r="L18" s="203">
        <f t="shared" si="5"/>
        <v>675.44481884954951</v>
      </c>
      <c r="M18" s="203">
        <f t="shared" si="5"/>
        <v>538.96635461298763</v>
      </c>
      <c r="N18" s="203">
        <f t="shared" si="5"/>
        <v>531.42855923466004</v>
      </c>
      <c r="O18" s="203">
        <f t="shared" si="5"/>
        <v>478.33396569335684</v>
      </c>
      <c r="P18" s="358"/>
      <c r="Q18" s="358"/>
      <c r="R18" s="358"/>
      <c r="S18" s="358"/>
      <c r="T18" s="358"/>
      <c r="U18" s="358"/>
      <c r="V18" s="358"/>
      <c r="W18" s="358"/>
      <c r="X18" s="358"/>
      <c r="Y18" s="358"/>
      <c r="Z18" s="358"/>
      <c r="AA18" s="358"/>
      <c r="AB18" s="358"/>
      <c r="AC18" s="358"/>
      <c r="AD18" s="358"/>
      <c r="AE18" s="358"/>
      <c r="AF18" s="358"/>
      <c r="AG18" s="358"/>
      <c r="AH18" s="358"/>
      <c r="AI18" s="358"/>
      <c r="AJ18" s="358"/>
      <c r="AK18" s="358"/>
      <c r="AL18" s="358"/>
      <c r="AM18" s="358"/>
      <c r="AN18" s="358"/>
      <c r="AO18" s="358"/>
      <c r="AP18" s="358"/>
      <c r="AQ18" s="358"/>
      <c r="AR18" s="358"/>
      <c r="AS18" s="358"/>
      <c r="AT18" s="358"/>
      <c r="AU18" s="358"/>
      <c r="AV18" s="358"/>
      <c r="AW18" s="358"/>
      <c r="AX18" s="358"/>
      <c r="AY18" s="358"/>
      <c r="AZ18" s="358"/>
      <c r="BA18" s="358"/>
      <c r="BB18" s="358"/>
      <c r="BC18" s="358"/>
      <c r="BD18" s="358"/>
      <c r="BE18" s="358"/>
      <c r="BF18" s="358"/>
      <c r="BG18" s="358"/>
      <c r="BH18" s="358"/>
      <c r="BI18" s="358"/>
      <c r="BJ18" s="358"/>
      <c r="BK18" s="358"/>
      <c r="BL18" s="358"/>
      <c r="BM18" s="358"/>
      <c r="BN18" s="358"/>
      <c r="BO18" s="358"/>
      <c r="BP18" s="358"/>
      <c r="BQ18" s="358"/>
      <c r="BR18" s="358"/>
      <c r="BS18" s="358"/>
      <c r="BT18" s="358"/>
      <c r="BU18" s="358"/>
      <c r="BV18" s="358"/>
      <c r="BW18" s="358"/>
      <c r="BX18" s="358"/>
      <c r="BY18" s="358"/>
      <c r="BZ18" s="358"/>
      <c r="CA18" s="358"/>
      <c r="CB18" s="358"/>
      <c r="CC18" s="358"/>
      <c r="CD18" s="358"/>
      <c r="CE18" s="358"/>
      <c r="CF18" s="358"/>
      <c r="CG18" s="358"/>
      <c r="CH18" s="358"/>
      <c r="CI18" s="358"/>
      <c r="CJ18" s="358"/>
      <c r="CK18" s="358"/>
      <c r="CL18" s="358"/>
      <c r="CM18" s="358"/>
      <c r="CN18" s="358"/>
      <c r="CO18" s="358"/>
      <c r="CP18" s="358"/>
      <c r="CQ18" s="358"/>
      <c r="CR18" s="358"/>
      <c r="CS18" s="358"/>
      <c r="CT18" s="358"/>
      <c r="CU18" s="358"/>
      <c r="CV18" s="358"/>
      <c r="CW18" s="358"/>
      <c r="CX18" s="358"/>
      <c r="CY18" s="358"/>
      <c r="CZ18" s="358"/>
      <c r="DA18" s="358"/>
      <c r="DB18" s="358"/>
      <c r="DC18" s="358"/>
    </row>
    <row r="19" spans="2:107">
      <c r="B19" s="492" t="s">
        <v>1274</v>
      </c>
      <c r="C19" s="496" t="s">
        <v>1275</v>
      </c>
      <c r="D19" s="502">
        <f>'[96]C11-酒店专用表'!I19</f>
        <v>428.28500191290192</v>
      </c>
      <c r="E19" s="502">
        <f>'[96]C11-酒店专用表'!J19</f>
        <v>315.20267235004002</v>
      </c>
      <c r="F19" s="502">
        <f>'[96]C11-酒店专用表'!K19</f>
        <v>402.04806612565437</v>
      </c>
      <c r="G19" s="502">
        <f>'[96]C11-酒店专用表'!L19</f>
        <v>381.2621257513008</v>
      </c>
      <c r="H19" s="502">
        <f>'[96]C11-酒店专用表'!M19</f>
        <v>431.32531568882672</v>
      </c>
      <c r="I19" s="502">
        <f>'[96]C11-酒店专用表'!N19</f>
        <v>337.3478490982115</v>
      </c>
      <c r="J19" s="502">
        <f>'[96]C11-酒店专用表'!P19</f>
        <v>302.71433591632939</v>
      </c>
      <c r="K19" s="502">
        <f>'[96]C11-酒店专用表'!Q19</f>
        <v>317.88593551361282</v>
      </c>
      <c r="L19" s="502">
        <f>'[96]C11-酒店专用表'!R19</f>
        <v>413.2059779022922</v>
      </c>
      <c r="M19" s="502">
        <f>'[96]C11-酒店专用表'!S19</f>
        <v>445.96508965805674</v>
      </c>
      <c r="N19" s="502">
        <f>'[96]C11-酒店专用表'!T19</f>
        <v>441.69575245939473</v>
      </c>
      <c r="O19" s="502">
        <f>'[96]C11-酒店专用表'!U19</f>
        <v>399.4208266998117</v>
      </c>
      <c r="P19" s="358"/>
      <c r="Q19" s="358"/>
      <c r="R19" s="358"/>
      <c r="S19" s="358"/>
      <c r="T19" s="358"/>
      <c r="U19" s="358"/>
      <c r="V19" s="358"/>
      <c r="W19" s="358"/>
      <c r="X19" s="358"/>
      <c r="Y19" s="358"/>
      <c r="Z19" s="358"/>
      <c r="AA19" s="358"/>
      <c r="AB19" s="358"/>
      <c r="AC19" s="358"/>
      <c r="AD19" s="358"/>
      <c r="AE19" s="358"/>
      <c r="AF19" s="358"/>
      <c r="AG19" s="358"/>
      <c r="AH19" s="358"/>
      <c r="AI19" s="358"/>
      <c r="AJ19" s="358"/>
      <c r="AK19" s="358"/>
      <c r="AL19" s="358"/>
      <c r="AM19" s="358"/>
      <c r="AN19" s="358"/>
      <c r="AO19" s="358"/>
      <c r="AP19" s="358"/>
      <c r="AQ19" s="358"/>
      <c r="AR19" s="358"/>
      <c r="AS19" s="358"/>
      <c r="AT19" s="358"/>
      <c r="AU19" s="358"/>
      <c r="AV19" s="358"/>
      <c r="AW19" s="358"/>
      <c r="AX19" s="358"/>
      <c r="AY19" s="358"/>
      <c r="AZ19" s="358"/>
      <c r="BA19" s="358"/>
      <c r="BB19" s="358"/>
      <c r="BC19" s="358"/>
      <c r="BD19" s="358"/>
      <c r="BE19" s="358"/>
      <c r="BF19" s="358"/>
      <c r="BG19" s="358"/>
      <c r="BH19" s="358"/>
      <c r="BI19" s="358"/>
      <c r="BJ19" s="358"/>
      <c r="BK19" s="358"/>
      <c r="BL19" s="358"/>
      <c r="BM19" s="358"/>
      <c r="BN19" s="358"/>
      <c r="BO19" s="358"/>
      <c r="BP19" s="358"/>
      <c r="BQ19" s="358"/>
      <c r="BR19" s="358"/>
      <c r="BS19" s="358"/>
      <c r="BT19" s="358"/>
      <c r="BU19" s="358"/>
      <c r="BV19" s="358"/>
      <c r="BW19" s="358"/>
      <c r="BX19" s="358"/>
      <c r="BY19" s="358"/>
      <c r="BZ19" s="358"/>
      <c r="CA19" s="358"/>
      <c r="CB19" s="358"/>
      <c r="CC19" s="358"/>
      <c r="CD19" s="358"/>
      <c r="CE19" s="358"/>
      <c r="CF19" s="358"/>
      <c r="CG19" s="358"/>
      <c r="CH19" s="358"/>
      <c r="CI19" s="358"/>
      <c r="CJ19" s="358"/>
      <c r="CK19" s="358"/>
      <c r="CL19" s="358"/>
      <c r="CM19" s="358"/>
      <c r="CN19" s="358"/>
      <c r="CO19" s="358"/>
      <c r="CP19" s="358"/>
      <c r="CQ19" s="358"/>
      <c r="CR19" s="358"/>
      <c r="CS19" s="358"/>
      <c r="CT19" s="358"/>
      <c r="CU19" s="358"/>
      <c r="CV19" s="358"/>
      <c r="CW19" s="358"/>
      <c r="CX19" s="358"/>
      <c r="CY19" s="358"/>
      <c r="CZ19" s="358"/>
      <c r="DA19" s="358"/>
      <c r="DB19" s="358"/>
      <c r="DC19" s="358"/>
    </row>
    <row r="20" spans="2:107">
      <c r="B20" s="495"/>
      <c r="C20" s="496" t="s">
        <v>1276</v>
      </c>
      <c r="D20" s="502">
        <f>'[96]C11-酒店专用表'!I20</f>
        <v>72.962512940058744</v>
      </c>
      <c r="E20" s="502">
        <f>'[96]C11-酒店专用表'!J20</f>
        <v>54.104914375773873</v>
      </c>
      <c r="F20" s="502">
        <f>'[96]C11-酒店专用表'!K20</f>
        <v>83.884909412853759</v>
      </c>
      <c r="G20" s="502">
        <f>'[96]C11-酒店专用表'!L20</f>
        <v>81.183581739996725</v>
      </c>
      <c r="H20" s="502">
        <f>'[96]C11-酒店专用表'!M20</f>
        <v>89.604811938776791</v>
      </c>
      <c r="I20" s="502">
        <f>'[96]C11-酒店专用表'!N20</f>
        <v>69.653973893981217</v>
      </c>
      <c r="J20" s="502">
        <f>'[96]C11-酒店专用表'!P20</f>
        <v>63.894074569245731</v>
      </c>
      <c r="K20" s="502">
        <f>'[96]C11-酒店专用表'!Q20</f>
        <v>65.849421751335839</v>
      </c>
      <c r="L20" s="502">
        <f>'[96]C11-酒店专用表'!R20</f>
        <v>82.63168094725728</v>
      </c>
      <c r="M20" s="502">
        <f>'[96]C11-酒店专用表'!S20</f>
        <v>93.001264954930875</v>
      </c>
      <c r="N20" s="502">
        <f>'[96]C11-酒店专用表'!T20</f>
        <v>89.732806775265303</v>
      </c>
      <c r="O20" s="502">
        <f>'[96]C11-酒店专用表'!U20</f>
        <v>78.913138993545147</v>
      </c>
      <c r="P20" s="358"/>
      <c r="Q20" s="358"/>
      <c r="R20" s="358"/>
      <c r="S20" s="358"/>
      <c r="T20" s="358"/>
      <c r="U20" s="358"/>
      <c r="V20" s="358"/>
      <c r="W20" s="358"/>
      <c r="X20" s="358"/>
      <c r="Y20" s="358"/>
      <c r="Z20" s="358"/>
      <c r="AA20" s="358"/>
      <c r="AB20" s="358"/>
      <c r="AC20" s="358"/>
      <c r="AD20" s="358"/>
      <c r="AE20" s="358"/>
      <c r="AF20" s="358"/>
      <c r="AG20" s="358"/>
      <c r="AH20" s="358"/>
      <c r="AI20" s="358"/>
      <c r="AJ20" s="358"/>
      <c r="AK20" s="358"/>
      <c r="AL20" s="358"/>
      <c r="AM20" s="358"/>
      <c r="AN20" s="358"/>
      <c r="AO20" s="358"/>
      <c r="AP20" s="358"/>
      <c r="AQ20" s="358"/>
      <c r="AR20" s="358"/>
      <c r="AS20" s="358"/>
      <c r="AT20" s="358"/>
      <c r="AU20" s="358"/>
      <c r="AV20" s="358"/>
      <c r="AW20" s="358"/>
      <c r="AX20" s="358"/>
      <c r="AY20" s="358"/>
      <c r="AZ20" s="358"/>
      <c r="BA20" s="358"/>
      <c r="BB20" s="358"/>
      <c r="BC20" s="358"/>
      <c r="BD20" s="358"/>
      <c r="BE20" s="358"/>
      <c r="BF20" s="358"/>
      <c r="BG20" s="358"/>
      <c r="BH20" s="358"/>
      <c r="BI20" s="358"/>
      <c r="BJ20" s="358"/>
      <c r="BK20" s="358"/>
      <c r="BL20" s="358"/>
      <c r="BM20" s="358"/>
      <c r="BN20" s="358"/>
      <c r="BO20" s="358"/>
      <c r="BP20" s="358"/>
      <c r="BQ20" s="358"/>
      <c r="BR20" s="358"/>
      <c r="BS20" s="358"/>
      <c r="BT20" s="358"/>
      <c r="BU20" s="358"/>
      <c r="BV20" s="358"/>
      <c r="BW20" s="358"/>
      <c r="BX20" s="358"/>
      <c r="BY20" s="358"/>
      <c r="BZ20" s="358"/>
      <c r="CA20" s="358"/>
      <c r="CB20" s="358"/>
      <c r="CC20" s="358"/>
      <c r="CD20" s="358"/>
      <c r="CE20" s="358"/>
      <c r="CF20" s="358"/>
      <c r="CG20" s="358"/>
      <c r="CH20" s="358"/>
      <c r="CI20" s="358"/>
      <c r="CJ20" s="358"/>
      <c r="CK20" s="358"/>
      <c r="CL20" s="358"/>
      <c r="CM20" s="358"/>
      <c r="CN20" s="358"/>
      <c r="CO20" s="358"/>
      <c r="CP20" s="358"/>
      <c r="CQ20" s="358"/>
      <c r="CR20" s="358"/>
      <c r="CS20" s="358"/>
      <c r="CT20" s="358"/>
      <c r="CU20" s="358"/>
      <c r="CV20" s="358"/>
      <c r="CW20" s="358"/>
      <c r="CX20" s="358"/>
      <c r="CY20" s="358"/>
      <c r="CZ20" s="358"/>
      <c r="DA20" s="358"/>
      <c r="DB20" s="358"/>
      <c r="DC20" s="358"/>
    </row>
    <row r="21" spans="2:107">
      <c r="B21" s="495"/>
      <c r="C21" s="496" t="s">
        <v>1350</v>
      </c>
      <c r="D21" s="502">
        <f>'[96]C11-酒店专用表'!I21</f>
        <v>13.776000000000023</v>
      </c>
      <c r="E21" s="502">
        <f>'[96]C11-酒店专用表'!J21</f>
        <v>2.9791999999999885</v>
      </c>
      <c r="F21" s="502">
        <f>'[96]C11-酒店专用表'!K21</f>
        <v>-1.1641532182693482E-14</v>
      </c>
      <c r="G21" s="502">
        <f>'[96]C11-酒店专用表'!L21</f>
        <v>2.3283064365386964E-14</v>
      </c>
      <c r="H21" s="502">
        <f>'[96]C11-酒店专用表'!M21</f>
        <v>0.17515199999997857</v>
      </c>
      <c r="I21" s="502">
        <f>'[96]C11-酒店专用表'!N21</f>
        <v>-2.3283064365386964E-14</v>
      </c>
      <c r="J21" s="502">
        <f>'[96]C11-酒店专用表'!P21</f>
        <v>0.30182799999995624</v>
      </c>
      <c r="K21" s="502">
        <f>'[96]C11-酒店专用表'!Q21</f>
        <v>7.1326999999999883</v>
      </c>
      <c r="L21" s="502">
        <f>'[96]C11-酒店专用表'!R21</f>
        <v>179.60715999999999</v>
      </c>
      <c r="M21" s="502">
        <f>'[96]C11-酒店专用表'!S21</f>
        <v>4.6566128730773928E-14</v>
      </c>
      <c r="N21" s="502">
        <f>'[96]C11-酒店专用表'!T21</f>
        <v>-2.3283064365386964E-14</v>
      </c>
      <c r="O21" s="502">
        <f>'[96]C11-酒店专用表'!U21</f>
        <v>1.1641532182693482E-14</v>
      </c>
      <c r="P21" s="358"/>
      <c r="Q21" s="358"/>
      <c r="R21" s="358"/>
      <c r="S21" s="358"/>
      <c r="T21" s="358"/>
      <c r="U21" s="358"/>
      <c r="V21" s="358"/>
      <c r="W21" s="358"/>
      <c r="X21" s="358"/>
      <c r="Y21" s="358"/>
      <c r="Z21" s="358"/>
      <c r="AA21" s="358"/>
      <c r="AB21" s="358"/>
      <c r="AC21" s="358"/>
      <c r="AD21" s="358"/>
      <c r="AE21" s="358"/>
      <c r="AF21" s="358"/>
      <c r="AG21" s="358"/>
      <c r="AH21" s="358"/>
      <c r="AI21" s="358"/>
      <c r="AJ21" s="358"/>
      <c r="AK21" s="358"/>
      <c r="AL21" s="358"/>
      <c r="AM21" s="358"/>
      <c r="AN21" s="358"/>
      <c r="AO21" s="358"/>
      <c r="AP21" s="358"/>
      <c r="AQ21" s="358"/>
      <c r="AR21" s="358"/>
      <c r="AS21" s="358"/>
      <c r="AT21" s="358"/>
      <c r="AU21" s="358"/>
      <c r="AV21" s="358"/>
      <c r="AW21" s="358"/>
      <c r="AX21" s="358"/>
      <c r="AY21" s="358"/>
      <c r="AZ21" s="358"/>
      <c r="BA21" s="358"/>
      <c r="BB21" s="358"/>
      <c r="BC21" s="358"/>
      <c r="BD21" s="358"/>
      <c r="BE21" s="358"/>
      <c r="BF21" s="358"/>
      <c r="BG21" s="358"/>
      <c r="BH21" s="358"/>
      <c r="BI21" s="358"/>
      <c r="BJ21" s="358"/>
      <c r="BK21" s="358"/>
      <c r="BL21" s="358"/>
      <c r="BM21" s="358"/>
      <c r="BN21" s="358"/>
      <c r="BO21" s="358"/>
      <c r="BP21" s="358"/>
      <c r="BQ21" s="358"/>
      <c r="BR21" s="358"/>
      <c r="BS21" s="358"/>
      <c r="BT21" s="358"/>
      <c r="BU21" s="358"/>
      <c r="BV21" s="358"/>
      <c r="BW21" s="358"/>
      <c r="BX21" s="358"/>
      <c r="BY21" s="358"/>
      <c r="BZ21" s="358"/>
      <c r="CA21" s="358"/>
      <c r="CB21" s="358"/>
      <c r="CC21" s="358"/>
      <c r="CD21" s="358"/>
      <c r="CE21" s="358"/>
      <c r="CF21" s="358"/>
      <c r="CG21" s="358"/>
      <c r="CH21" s="358"/>
      <c r="CI21" s="358"/>
      <c r="CJ21" s="358"/>
      <c r="CK21" s="358"/>
      <c r="CL21" s="358"/>
      <c r="CM21" s="358"/>
      <c r="CN21" s="358"/>
      <c r="CO21" s="358"/>
      <c r="CP21" s="358"/>
      <c r="CQ21" s="358"/>
      <c r="CR21" s="358"/>
      <c r="CS21" s="358"/>
      <c r="CT21" s="358"/>
      <c r="CU21" s="358"/>
      <c r="CV21" s="358"/>
      <c r="CW21" s="358"/>
      <c r="CX21" s="358"/>
      <c r="CY21" s="358"/>
      <c r="CZ21" s="358"/>
      <c r="DA21" s="358"/>
      <c r="DB21" s="358"/>
      <c r="DC21" s="358"/>
    </row>
    <row r="22" spans="2:107">
      <c r="B22" s="895" t="s">
        <v>1348</v>
      </c>
      <c r="C22" s="896"/>
      <c r="D22" s="502">
        <f>'[96]C11-酒店专用表'!I22</f>
        <v>0.4162771252012718</v>
      </c>
      <c r="E22" s="502">
        <f>'[96]C11-酒店专用表'!J22</f>
        <v>0.52750492153476369</v>
      </c>
      <c r="F22" s="502">
        <f>'[96]C11-酒店专用表'!K22</f>
        <v>0.58482247920900499</v>
      </c>
      <c r="G22" s="502">
        <f>'[96]C11-酒店专用表'!L22</f>
        <v>0.56373276358783975</v>
      </c>
      <c r="H22" s="502">
        <f>'[96]C11-酒店专用表'!M22</f>
        <v>0.52575772491407724</v>
      </c>
      <c r="I22" s="502">
        <f>'[96]C11-酒店专用表'!N22</f>
        <v>0.39413435130841473</v>
      </c>
      <c r="J22" s="502">
        <f>'[96]C11-酒店专用表'!P22</f>
        <v>0.5198925709425174</v>
      </c>
      <c r="K22" s="502">
        <f>'[96]C11-酒店专用表'!Q22</f>
        <v>0.55916155796391664</v>
      </c>
      <c r="L22" s="502">
        <f>'[96]C11-酒店专用表'!R22</f>
        <v>0.4967468748709708</v>
      </c>
      <c r="M22" s="502">
        <f>'[96]C11-酒店专用表'!S22</f>
        <v>0.51799373099139789</v>
      </c>
      <c r="N22" s="502">
        <f>'[96]C11-酒店专用表'!T22</f>
        <v>0.50744701028722461</v>
      </c>
      <c r="O22" s="502">
        <f>'[96]C11-酒店专用表'!U22</f>
        <v>0.50556128627000674</v>
      </c>
      <c r="P22" s="358"/>
      <c r="Q22" s="358"/>
      <c r="R22" s="358"/>
      <c r="S22" s="358"/>
      <c r="T22" s="358"/>
      <c r="U22" s="358"/>
      <c r="V22" s="358"/>
      <c r="W22" s="358"/>
      <c r="X22" s="358"/>
      <c r="Y22" s="358"/>
      <c r="Z22" s="358"/>
      <c r="AA22" s="358"/>
      <c r="AB22" s="358"/>
      <c r="AC22" s="358"/>
      <c r="AD22" s="358"/>
      <c r="AE22" s="358"/>
      <c r="AF22" s="358"/>
      <c r="AG22" s="358"/>
      <c r="AH22" s="358"/>
      <c r="AI22" s="358"/>
      <c r="AJ22" s="358"/>
      <c r="AK22" s="358"/>
      <c r="AL22" s="358"/>
      <c r="AM22" s="358"/>
      <c r="AN22" s="358"/>
      <c r="AO22" s="358"/>
      <c r="AP22" s="358"/>
      <c r="AQ22" s="358"/>
      <c r="AR22" s="358"/>
      <c r="AS22" s="358"/>
      <c r="AT22" s="358"/>
      <c r="AU22" s="358"/>
      <c r="AV22" s="358"/>
      <c r="AW22" s="358"/>
      <c r="AX22" s="358"/>
      <c r="AY22" s="358"/>
      <c r="AZ22" s="358"/>
      <c r="BA22" s="358"/>
      <c r="BB22" s="358"/>
      <c r="BC22" s="358"/>
      <c r="BD22" s="358"/>
      <c r="BE22" s="358"/>
      <c r="BF22" s="358"/>
      <c r="BG22" s="358"/>
      <c r="BH22" s="358"/>
      <c r="BI22" s="358"/>
      <c r="BJ22" s="358"/>
      <c r="BK22" s="358"/>
      <c r="BL22" s="358"/>
      <c r="BM22" s="358"/>
      <c r="BN22" s="358"/>
      <c r="BO22" s="358"/>
      <c r="BP22" s="358"/>
      <c r="BQ22" s="358"/>
      <c r="BR22" s="358"/>
      <c r="BS22" s="358"/>
      <c r="BT22" s="358"/>
      <c r="BU22" s="358"/>
      <c r="BV22" s="358"/>
      <c r="BW22" s="358"/>
      <c r="BX22" s="358"/>
      <c r="BY22" s="358"/>
      <c r="BZ22" s="358"/>
      <c r="CA22" s="358"/>
      <c r="CB22" s="358"/>
      <c r="CC22" s="358"/>
      <c r="CD22" s="358"/>
      <c r="CE22" s="358"/>
      <c r="CF22" s="358"/>
      <c r="CG22" s="358"/>
      <c r="CH22" s="358"/>
      <c r="CI22" s="358"/>
      <c r="CJ22" s="358"/>
      <c r="CK22" s="358"/>
      <c r="CL22" s="358"/>
      <c r="CM22" s="358"/>
      <c r="CN22" s="358"/>
      <c r="CO22" s="358"/>
      <c r="CP22" s="358"/>
      <c r="CQ22" s="358"/>
      <c r="CR22" s="358"/>
      <c r="CS22" s="358"/>
      <c r="CT22" s="358"/>
      <c r="CU22" s="358"/>
      <c r="CV22" s="358"/>
      <c r="CW22" s="358"/>
      <c r="CX22" s="358"/>
      <c r="CY22" s="358"/>
      <c r="CZ22" s="358"/>
      <c r="DA22" s="358"/>
      <c r="DB22" s="358"/>
      <c r="DC22" s="358"/>
    </row>
    <row r="23" spans="2:107">
      <c r="B23" s="893" t="s">
        <v>1351</v>
      </c>
      <c r="C23" s="894"/>
      <c r="D23" s="204">
        <f t="shared" ref="D23:I23" si="6">SUM(D18,D22)</f>
        <v>515.43979197816202</v>
      </c>
      <c r="E23" s="204">
        <f t="shared" si="6"/>
        <v>372.81429164734868</v>
      </c>
      <c r="F23" s="204">
        <f t="shared" si="6"/>
        <v>486.5177980177171</v>
      </c>
      <c r="G23" s="204">
        <f t="shared" si="6"/>
        <v>463.00944025488536</v>
      </c>
      <c r="H23" s="204">
        <f t="shared" si="6"/>
        <v>521.63103735251764</v>
      </c>
      <c r="I23" s="204">
        <f t="shared" si="6"/>
        <v>407.39595734350115</v>
      </c>
      <c r="J23" s="204">
        <f t="shared" ref="J23:O23" si="7">SUM(J18,J22)</f>
        <v>367.43013105651761</v>
      </c>
      <c r="K23" s="204">
        <f t="shared" si="7"/>
        <v>391.42721882291261</v>
      </c>
      <c r="L23" s="204">
        <f t="shared" si="7"/>
        <v>675.94156572442046</v>
      </c>
      <c r="M23" s="204">
        <f t="shared" si="7"/>
        <v>539.48434834397904</v>
      </c>
      <c r="N23" s="204">
        <f t="shared" si="7"/>
        <v>531.93600624494729</v>
      </c>
      <c r="O23" s="204">
        <f t="shared" si="7"/>
        <v>478.83952697962684</v>
      </c>
      <c r="P23" s="358"/>
      <c r="Q23" s="358"/>
      <c r="R23" s="358"/>
      <c r="S23" s="358"/>
      <c r="T23" s="358"/>
      <c r="U23" s="358"/>
      <c r="V23" s="358"/>
      <c r="W23" s="358"/>
      <c r="X23" s="358"/>
      <c r="Y23" s="358"/>
      <c r="Z23" s="358"/>
      <c r="AA23" s="358"/>
      <c r="AB23" s="358"/>
      <c r="AC23" s="358"/>
      <c r="AD23" s="358"/>
      <c r="AE23" s="358"/>
      <c r="AF23" s="358"/>
      <c r="AG23" s="358"/>
      <c r="AH23" s="358"/>
      <c r="AI23" s="358"/>
      <c r="AJ23" s="358"/>
      <c r="AK23" s="358"/>
      <c r="AL23" s="358"/>
      <c r="AM23" s="358"/>
      <c r="AN23" s="358"/>
      <c r="AO23" s="358"/>
      <c r="AP23" s="358"/>
      <c r="AQ23" s="358"/>
      <c r="AR23" s="358"/>
      <c r="AS23" s="358"/>
      <c r="AT23" s="358"/>
      <c r="AU23" s="358"/>
      <c r="AV23" s="358"/>
      <c r="AW23" s="358"/>
      <c r="AX23" s="358"/>
      <c r="AY23" s="358"/>
      <c r="AZ23" s="358"/>
      <c r="BA23" s="358"/>
      <c r="BB23" s="358"/>
      <c r="BC23" s="358"/>
      <c r="BD23" s="358"/>
      <c r="BE23" s="358"/>
      <c r="BF23" s="358"/>
      <c r="BG23" s="358"/>
      <c r="BH23" s="358"/>
      <c r="BI23" s="358"/>
      <c r="BJ23" s="358"/>
      <c r="BK23" s="358"/>
      <c r="BL23" s="358"/>
      <c r="BM23" s="358"/>
      <c r="BN23" s="358"/>
      <c r="BO23" s="358"/>
      <c r="BP23" s="358"/>
      <c r="BQ23" s="358"/>
      <c r="BR23" s="358"/>
      <c r="BS23" s="358"/>
      <c r="BT23" s="358"/>
      <c r="BU23" s="358"/>
      <c r="BV23" s="358"/>
      <c r="BW23" s="358"/>
      <c r="BX23" s="358"/>
      <c r="BY23" s="358"/>
      <c r="BZ23" s="358"/>
      <c r="CA23" s="358"/>
      <c r="CB23" s="358"/>
      <c r="CC23" s="358"/>
      <c r="CD23" s="358"/>
      <c r="CE23" s="358"/>
      <c r="CF23" s="358"/>
      <c r="CG23" s="358"/>
      <c r="CH23" s="358"/>
      <c r="CI23" s="358"/>
      <c r="CJ23" s="358"/>
      <c r="CK23" s="358"/>
      <c r="CL23" s="358"/>
      <c r="CM23" s="358"/>
      <c r="CN23" s="358"/>
      <c r="CO23" s="358"/>
      <c r="CP23" s="358"/>
      <c r="CQ23" s="358"/>
      <c r="CR23" s="358"/>
      <c r="CS23" s="358"/>
      <c r="CT23" s="358"/>
      <c r="CU23" s="358"/>
      <c r="CV23" s="358"/>
      <c r="CW23" s="358"/>
      <c r="CX23" s="358"/>
      <c r="CY23" s="358"/>
      <c r="CZ23" s="358"/>
      <c r="DA23" s="358"/>
      <c r="DB23" s="358"/>
      <c r="DC23" s="358"/>
    </row>
    <row r="24" spans="2:107">
      <c r="B24" s="503"/>
      <c r="C24" s="504"/>
      <c r="D24" s="505"/>
      <c r="E24" s="505"/>
      <c r="F24" s="505"/>
      <c r="G24" s="505"/>
      <c r="H24" s="505"/>
      <c r="I24" s="505"/>
      <c r="J24" s="505"/>
      <c r="K24" s="505"/>
      <c r="L24" s="505"/>
      <c r="M24" s="505"/>
      <c r="N24" s="505"/>
      <c r="O24" s="505"/>
      <c r="P24" s="358"/>
      <c r="Q24" s="358"/>
      <c r="R24" s="358"/>
      <c r="S24" s="358"/>
      <c r="T24" s="358"/>
      <c r="U24" s="358"/>
      <c r="V24" s="358"/>
      <c r="W24" s="358"/>
      <c r="X24" s="358"/>
      <c r="Y24" s="358"/>
      <c r="Z24" s="358"/>
      <c r="AA24" s="358"/>
      <c r="AB24" s="358"/>
      <c r="AC24" s="358"/>
      <c r="AD24" s="358"/>
      <c r="AE24" s="358"/>
      <c r="AF24" s="358"/>
      <c r="AG24" s="358"/>
      <c r="AH24" s="358"/>
      <c r="AI24" s="358"/>
      <c r="AJ24" s="358"/>
      <c r="AK24" s="358"/>
      <c r="AL24" s="358"/>
      <c r="AM24" s="358"/>
      <c r="AN24" s="358"/>
      <c r="AO24" s="358"/>
      <c r="AP24" s="358"/>
      <c r="AQ24" s="358"/>
      <c r="AR24" s="358"/>
      <c r="AS24" s="358"/>
      <c r="AT24" s="358"/>
      <c r="AU24" s="358"/>
      <c r="AV24" s="358"/>
      <c r="AW24" s="358"/>
      <c r="AX24" s="358"/>
      <c r="AY24" s="358"/>
      <c r="AZ24" s="358"/>
      <c r="BA24" s="358"/>
      <c r="BB24" s="358"/>
      <c r="BC24" s="358"/>
      <c r="BD24" s="358"/>
      <c r="BE24" s="358"/>
      <c r="BF24" s="358"/>
      <c r="BG24" s="358"/>
      <c r="BH24" s="358"/>
      <c r="BI24" s="358"/>
      <c r="BJ24" s="358"/>
      <c r="BK24" s="358"/>
      <c r="BL24" s="358"/>
      <c r="BM24" s="358"/>
      <c r="BN24" s="358"/>
      <c r="BO24" s="358"/>
      <c r="BP24" s="358"/>
      <c r="BQ24" s="358"/>
      <c r="BR24" s="358"/>
      <c r="BS24" s="358"/>
      <c r="BT24" s="358"/>
      <c r="BU24" s="358"/>
      <c r="BV24" s="358"/>
      <c r="BW24" s="358"/>
      <c r="BX24" s="358"/>
      <c r="BY24" s="358"/>
      <c r="BZ24" s="358"/>
      <c r="CA24" s="358"/>
      <c r="CB24" s="358"/>
      <c r="CC24" s="358"/>
      <c r="CD24" s="358"/>
      <c r="CE24" s="358"/>
      <c r="CF24" s="358"/>
      <c r="CG24" s="358"/>
      <c r="CH24" s="358"/>
      <c r="CI24" s="358"/>
      <c r="CJ24" s="358"/>
      <c r="CK24" s="358"/>
      <c r="CL24" s="358"/>
      <c r="CM24" s="358"/>
      <c r="CN24" s="358"/>
      <c r="CO24" s="358"/>
      <c r="CP24" s="358"/>
      <c r="CQ24" s="358"/>
      <c r="CR24" s="358"/>
      <c r="CS24" s="358"/>
      <c r="CT24" s="358"/>
      <c r="CU24" s="358"/>
      <c r="CV24" s="358"/>
      <c r="CW24" s="358"/>
      <c r="CX24" s="358"/>
      <c r="CY24" s="358"/>
      <c r="CZ24" s="358"/>
      <c r="DA24" s="358"/>
      <c r="DB24" s="358"/>
      <c r="DC24" s="358"/>
    </row>
    <row r="25" spans="2:107">
      <c r="B25" s="506" t="s">
        <v>1352</v>
      </c>
      <c r="C25" s="507"/>
      <c r="D25" s="501"/>
      <c r="E25" s="501"/>
      <c r="F25" s="501"/>
      <c r="G25" s="501"/>
      <c r="H25" s="501"/>
      <c r="I25" s="501"/>
      <c r="J25" s="501"/>
      <c r="K25" s="501"/>
      <c r="L25" s="501"/>
      <c r="M25" s="501"/>
      <c r="N25" s="501"/>
      <c r="O25" s="501"/>
      <c r="P25" s="358"/>
      <c r="Q25" s="358"/>
      <c r="R25" s="358"/>
      <c r="S25" s="358"/>
      <c r="T25" s="358"/>
      <c r="U25" s="358"/>
      <c r="V25" s="358"/>
      <c r="W25" s="358"/>
      <c r="X25" s="358"/>
      <c r="Y25" s="358"/>
      <c r="Z25" s="358"/>
      <c r="AA25" s="358"/>
      <c r="AB25" s="358"/>
      <c r="AC25" s="358"/>
      <c r="AD25" s="358"/>
      <c r="AE25" s="358"/>
      <c r="AF25" s="358"/>
      <c r="AG25" s="358"/>
      <c r="AH25" s="358"/>
      <c r="AI25" s="358"/>
      <c r="AJ25" s="358"/>
      <c r="AK25" s="358"/>
      <c r="AL25" s="358"/>
      <c r="AM25" s="358"/>
      <c r="AN25" s="358"/>
      <c r="AO25" s="358"/>
      <c r="AP25" s="358"/>
      <c r="AQ25" s="358"/>
      <c r="AR25" s="358"/>
      <c r="AS25" s="358"/>
      <c r="AT25" s="358"/>
      <c r="AU25" s="358"/>
      <c r="AV25" s="358"/>
      <c r="AW25" s="358"/>
      <c r="AX25" s="358"/>
      <c r="AY25" s="358"/>
      <c r="AZ25" s="358"/>
      <c r="BA25" s="358"/>
      <c r="BB25" s="358"/>
      <c r="BC25" s="358"/>
      <c r="BD25" s="358"/>
      <c r="BE25" s="358"/>
      <c r="BF25" s="358"/>
      <c r="BG25" s="358"/>
      <c r="BH25" s="358"/>
      <c r="BI25" s="358"/>
      <c r="BJ25" s="358"/>
      <c r="BK25" s="358"/>
      <c r="BL25" s="358"/>
      <c r="BM25" s="358"/>
      <c r="BN25" s="358"/>
      <c r="BO25" s="358"/>
      <c r="BP25" s="358"/>
      <c r="BQ25" s="358"/>
      <c r="BR25" s="358"/>
      <c r="BS25" s="358"/>
      <c r="BT25" s="358"/>
      <c r="BU25" s="358"/>
      <c r="BV25" s="358"/>
      <c r="BW25" s="358"/>
      <c r="BX25" s="358"/>
      <c r="BY25" s="358"/>
      <c r="BZ25" s="358"/>
      <c r="CA25" s="358"/>
      <c r="CB25" s="358"/>
      <c r="CC25" s="358"/>
      <c r="CD25" s="358"/>
      <c r="CE25" s="358"/>
      <c r="CF25" s="358"/>
      <c r="CG25" s="358"/>
      <c r="CH25" s="358"/>
      <c r="CI25" s="358"/>
      <c r="CJ25" s="358"/>
      <c r="CK25" s="358"/>
      <c r="CL25" s="358"/>
      <c r="CM25" s="358"/>
      <c r="CN25" s="358"/>
      <c r="CO25" s="358"/>
      <c r="CP25" s="358"/>
      <c r="CQ25" s="358"/>
      <c r="CR25" s="358"/>
      <c r="CS25" s="358"/>
      <c r="CT25" s="358"/>
      <c r="CU25" s="358"/>
      <c r="CV25" s="358"/>
      <c r="CW25" s="358"/>
      <c r="CX25" s="358"/>
      <c r="CY25" s="358"/>
      <c r="CZ25" s="358"/>
      <c r="DA25" s="358"/>
      <c r="DB25" s="358"/>
      <c r="DC25" s="358"/>
    </row>
    <row r="26" spans="2:107">
      <c r="B26" s="895" t="s">
        <v>662</v>
      </c>
      <c r="C26" s="896"/>
      <c r="D26" s="502">
        <f>'[96]C11-酒店专用表'!I26</f>
        <v>134.08060342834196</v>
      </c>
      <c r="E26" s="502">
        <f>'[96]C11-酒店专用表'!J26</f>
        <v>136.11073384923827</v>
      </c>
      <c r="F26" s="502">
        <f>'[96]C11-酒店专用表'!K26</f>
        <v>125.86484848455707</v>
      </c>
      <c r="G26" s="502">
        <f>'[96]C11-酒店专用表'!L26</f>
        <v>131.25457924534393</v>
      </c>
      <c r="H26" s="502">
        <f>'[96]C11-酒店专用表'!M26</f>
        <v>134.08205922174267</v>
      </c>
      <c r="I26" s="502">
        <f>'[96]C11-酒店专用表'!N26</f>
        <v>135.9131072155825</v>
      </c>
      <c r="J26" s="502">
        <f>'[96]C11-酒店专用表'!P26</f>
        <v>132.81678585631909</v>
      </c>
      <c r="K26" s="502">
        <f>'[96]C11-酒店专用表'!Q26</f>
        <v>131.47528683570616</v>
      </c>
      <c r="L26" s="502">
        <f>'[96]C11-酒店专用表'!R26</f>
        <v>137.59046807132253</v>
      </c>
      <c r="M26" s="502">
        <f>'[96]C11-酒店专用表'!S26</f>
        <v>145.97890147100819</v>
      </c>
      <c r="N26" s="502">
        <f>'[96]C11-酒店专用表'!T26</f>
        <v>134.21431590967964</v>
      </c>
      <c r="O26" s="502">
        <f>'[96]C11-酒店专用表'!U26</f>
        <v>130.1367748248187</v>
      </c>
      <c r="P26" s="358"/>
      <c r="Q26" s="358"/>
      <c r="R26" s="358"/>
      <c r="S26" s="358"/>
      <c r="T26" s="358"/>
      <c r="U26" s="358"/>
      <c r="V26" s="358"/>
      <c r="W26" s="358"/>
      <c r="X26" s="358"/>
      <c r="Y26" s="358"/>
      <c r="Z26" s="358"/>
      <c r="AA26" s="358"/>
      <c r="AB26" s="358"/>
      <c r="AC26" s="358"/>
      <c r="AD26" s="358"/>
      <c r="AE26" s="358"/>
      <c r="AF26" s="358"/>
      <c r="AG26" s="358"/>
      <c r="AH26" s="358"/>
      <c r="AI26" s="358"/>
      <c r="AJ26" s="358"/>
      <c r="AK26" s="358"/>
      <c r="AL26" s="358"/>
      <c r="AM26" s="358"/>
      <c r="AN26" s="358"/>
      <c r="AO26" s="358"/>
      <c r="AP26" s="358"/>
      <c r="AQ26" s="358"/>
      <c r="AR26" s="358"/>
      <c r="AS26" s="358"/>
      <c r="AT26" s="358"/>
      <c r="AU26" s="358"/>
      <c r="AV26" s="358"/>
      <c r="AW26" s="358"/>
      <c r="AX26" s="358"/>
      <c r="AY26" s="358"/>
      <c r="AZ26" s="358"/>
      <c r="BA26" s="358"/>
      <c r="BB26" s="358"/>
      <c r="BC26" s="358"/>
      <c r="BD26" s="358"/>
      <c r="BE26" s="358"/>
      <c r="BF26" s="358"/>
      <c r="BG26" s="358"/>
      <c r="BH26" s="358"/>
      <c r="BI26" s="358"/>
      <c r="BJ26" s="358"/>
      <c r="BK26" s="358"/>
      <c r="BL26" s="358"/>
      <c r="BM26" s="358"/>
      <c r="BN26" s="358"/>
      <c r="BO26" s="358"/>
      <c r="BP26" s="358"/>
      <c r="BQ26" s="358"/>
      <c r="BR26" s="358"/>
      <c r="BS26" s="358"/>
      <c r="BT26" s="358"/>
      <c r="BU26" s="358"/>
      <c r="BV26" s="358"/>
      <c r="BW26" s="358"/>
      <c r="BX26" s="358"/>
      <c r="BY26" s="358"/>
      <c r="BZ26" s="358"/>
      <c r="CA26" s="358"/>
      <c r="CB26" s="358"/>
      <c r="CC26" s="358"/>
      <c r="CD26" s="358"/>
      <c r="CE26" s="358"/>
      <c r="CF26" s="358"/>
      <c r="CG26" s="358"/>
      <c r="CH26" s="358"/>
      <c r="CI26" s="358"/>
      <c r="CJ26" s="358"/>
      <c r="CK26" s="358"/>
      <c r="CL26" s="358"/>
      <c r="CM26" s="358"/>
      <c r="CN26" s="358"/>
      <c r="CO26" s="358"/>
      <c r="CP26" s="358"/>
      <c r="CQ26" s="358"/>
      <c r="CR26" s="358"/>
      <c r="CS26" s="358"/>
      <c r="CT26" s="358"/>
      <c r="CU26" s="358"/>
      <c r="CV26" s="358"/>
      <c r="CW26" s="358"/>
      <c r="CX26" s="358"/>
      <c r="CY26" s="358"/>
      <c r="CZ26" s="358"/>
      <c r="DA26" s="358"/>
      <c r="DB26" s="358"/>
      <c r="DC26" s="358"/>
    </row>
    <row r="27" spans="2:107">
      <c r="B27" s="895" t="s">
        <v>663</v>
      </c>
      <c r="C27" s="896"/>
      <c r="D27" s="502">
        <f>'[96]C11-酒店专用表'!I27</f>
        <v>430.90127926881297</v>
      </c>
      <c r="E27" s="502">
        <f>'[96]C11-酒店专用表'!J27</f>
        <v>431.59932373497384</v>
      </c>
      <c r="F27" s="502">
        <f>'[96]C11-酒店专用表'!K27</f>
        <v>404.69072301223923</v>
      </c>
      <c r="G27" s="502">
        <f>'[96]C11-酒店专用表'!L27</f>
        <v>421.45236609399149</v>
      </c>
      <c r="H27" s="502">
        <f>'[96]C11-酒店专用表'!M27</f>
        <v>431.0813658848358</v>
      </c>
      <c r="I27" s="502">
        <f>'[96]C11-酒店专用表'!N27</f>
        <v>425.02163438632869</v>
      </c>
      <c r="J27" s="502">
        <f>'[96]C11-酒店专用表'!P27</f>
        <v>417.55326357786566</v>
      </c>
      <c r="K27" s="502">
        <f>'[96]C11-酒店专用表'!Q27</f>
        <v>424.09551603340236</v>
      </c>
      <c r="L27" s="502">
        <f>'[96]C11-酒店专用表'!R27</f>
        <v>420.60771805772913</v>
      </c>
      <c r="M27" s="502">
        <f>'[96]C11-酒店专用表'!S27</f>
        <v>450.14919348939628</v>
      </c>
      <c r="N27" s="502">
        <f>'[96]C11-酒店专用表'!T27</f>
        <v>423.4623423427949</v>
      </c>
      <c r="O27" s="502">
        <f>'[96]C11-酒店专用表'!U27</f>
        <v>412.01909664325319</v>
      </c>
      <c r="P27" s="358"/>
      <c r="Q27" s="358"/>
      <c r="R27" s="358"/>
      <c r="S27" s="358"/>
      <c r="T27" s="358"/>
      <c r="U27" s="358"/>
      <c r="V27" s="358"/>
      <c r="W27" s="358"/>
      <c r="X27" s="358"/>
      <c r="Y27" s="358"/>
      <c r="Z27" s="358"/>
      <c r="AA27" s="358"/>
      <c r="AB27" s="358"/>
      <c r="AC27" s="358"/>
      <c r="AD27" s="358"/>
      <c r="AE27" s="358"/>
      <c r="AF27" s="358"/>
      <c r="AG27" s="358"/>
      <c r="AH27" s="358"/>
      <c r="AI27" s="358"/>
      <c r="AJ27" s="358"/>
      <c r="AK27" s="358"/>
      <c r="AL27" s="358"/>
      <c r="AM27" s="358"/>
      <c r="AN27" s="358"/>
      <c r="AO27" s="358"/>
      <c r="AP27" s="358"/>
      <c r="AQ27" s="358"/>
      <c r="AR27" s="358"/>
      <c r="AS27" s="358"/>
      <c r="AT27" s="358"/>
      <c r="AU27" s="358"/>
      <c r="AV27" s="358"/>
      <c r="AW27" s="358"/>
      <c r="AX27" s="358"/>
      <c r="AY27" s="358"/>
      <c r="AZ27" s="358"/>
      <c r="BA27" s="358"/>
      <c r="BB27" s="358"/>
      <c r="BC27" s="358"/>
      <c r="BD27" s="358"/>
      <c r="BE27" s="358"/>
      <c r="BF27" s="358"/>
      <c r="BG27" s="358"/>
      <c r="BH27" s="358"/>
      <c r="BI27" s="358"/>
      <c r="BJ27" s="358"/>
      <c r="BK27" s="358"/>
      <c r="BL27" s="358"/>
      <c r="BM27" s="358"/>
      <c r="BN27" s="358"/>
      <c r="BO27" s="358"/>
      <c r="BP27" s="358"/>
      <c r="BQ27" s="358"/>
      <c r="BR27" s="358"/>
      <c r="BS27" s="358"/>
      <c r="BT27" s="358"/>
      <c r="BU27" s="358"/>
      <c r="BV27" s="358"/>
      <c r="BW27" s="358"/>
      <c r="BX27" s="358"/>
      <c r="BY27" s="358"/>
      <c r="BZ27" s="358"/>
      <c r="CA27" s="358"/>
      <c r="CB27" s="358"/>
      <c r="CC27" s="358"/>
      <c r="CD27" s="358"/>
      <c r="CE27" s="358"/>
      <c r="CF27" s="358"/>
      <c r="CG27" s="358"/>
      <c r="CH27" s="358"/>
      <c r="CI27" s="358"/>
      <c r="CJ27" s="358"/>
      <c r="CK27" s="358"/>
      <c r="CL27" s="358"/>
      <c r="CM27" s="358"/>
      <c r="CN27" s="358"/>
      <c r="CO27" s="358"/>
      <c r="CP27" s="358"/>
      <c r="CQ27" s="358"/>
      <c r="CR27" s="358"/>
      <c r="CS27" s="358"/>
      <c r="CT27" s="358"/>
      <c r="CU27" s="358"/>
      <c r="CV27" s="358"/>
      <c r="CW27" s="358"/>
      <c r="CX27" s="358"/>
      <c r="CY27" s="358"/>
      <c r="CZ27" s="358"/>
      <c r="DA27" s="358"/>
      <c r="DB27" s="358"/>
      <c r="DC27" s="358"/>
    </row>
    <row r="28" spans="2:107">
      <c r="B28" s="895" t="s">
        <v>1353</v>
      </c>
      <c r="C28" s="896"/>
      <c r="D28" s="502">
        <f>'[96]C11-酒店专用表'!I28</f>
        <v>20.028494031488172</v>
      </c>
      <c r="E28" s="502">
        <f>'[96]C11-酒店专用表'!J28</f>
        <v>20.267182948549568</v>
      </c>
      <c r="F28" s="502">
        <f>'[96]C11-酒店专用表'!K28</f>
        <v>18.756173703320844</v>
      </c>
      <c r="G28" s="502">
        <f>'[96]C11-酒店专用表'!L28</f>
        <v>19.565736063350613</v>
      </c>
      <c r="H28" s="502">
        <f>'[96]C11-酒店专用表'!M28</f>
        <v>19.523488553263022</v>
      </c>
      <c r="I28" s="502">
        <f>'[96]C11-酒店专用表'!N28</f>
        <v>19.685511913049655</v>
      </c>
      <c r="J28" s="502">
        <f>'[96]C11-酒店专用表'!P28</f>
        <v>18.882806717667876</v>
      </c>
      <c r="K28" s="502">
        <f>'[96]C11-酒店专用表'!Q28</f>
        <v>18.968364449509181</v>
      </c>
      <c r="L28" s="502">
        <f>'[96]C11-酒店专用表'!R28</f>
        <v>19.589490041691505</v>
      </c>
      <c r="M28" s="502">
        <f>'[96]C11-酒店专用表'!S28</f>
        <v>20.31143952293176</v>
      </c>
      <c r="N28" s="502">
        <f>'[96]C11-酒店专用表'!T28</f>
        <v>19.013353212684592</v>
      </c>
      <c r="O28" s="502">
        <f>'[96]C11-酒店专用表'!U28</f>
        <v>19.190489584105805</v>
      </c>
      <c r="P28" s="358"/>
      <c r="Q28" s="358"/>
      <c r="R28" s="358"/>
      <c r="S28" s="358"/>
      <c r="T28" s="358"/>
      <c r="U28" s="358"/>
      <c r="V28" s="358"/>
      <c r="W28" s="358"/>
      <c r="X28" s="358"/>
      <c r="Y28" s="358"/>
      <c r="Z28" s="358"/>
      <c r="AA28" s="358"/>
      <c r="AB28" s="358"/>
      <c r="AC28" s="358"/>
      <c r="AD28" s="358"/>
      <c r="AE28" s="358"/>
      <c r="AF28" s="358"/>
      <c r="AG28" s="358"/>
      <c r="AH28" s="358"/>
      <c r="AI28" s="358"/>
      <c r="AJ28" s="358"/>
      <c r="AK28" s="358"/>
      <c r="AL28" s="358"/>
      <c r="AM28" s="358"/>
      <c r="AN28" s="358"/>
      <c r="AO28" s="358"/>
      <c r="AP28" s="358"/>
      <c r="AQ28" s="358"/>
      <c r="AR28" s="358"/>
      <c r="AS28" s="358"/>
      <c r="AT28" s="358"/>
      <c r="AU28" s="358"/>
      <c r="AV28" s="358"/>
      <c r="AW28" s="358"/>
      <c r="AX28" s="358"/>
      <c r="AY28" s="358"/>
      <c r="AZ28" s="358"/>
      <c r="BA28" s="358"/>
      <c r="BB28" s="358"/>
      <c r="BC28" s="358"/>
      <c r="BD28" s="358"/>
      <c r="BE28" s="358"/>
      <c r="BF28" s="358"/>
      <c r="BG28" s="358"/>
      <c r="BH28" s="358"/>
      <c r="BI28" s="358"/>
      <c r="BJ28" s="358"/>
      <c r="BK28" s="358"/>
      <c r="BL28" s="358"/>
      <c r="BM28" s="358"/>
      <c r="BN28" s="358"/>
      <c r="BO28" s="358"/>
      <c r="BP28" s="358"/>
      <c r="BQ28" s="358"/>
      <c r="BR28" s="358"/>
      <c r="BS28" s="358"/>
      <c r="BT28" s="358"/>
      <c r="BU28" s="358"/>
      <c r="BV28" s="358"/>
      <c r="BW28" s="358"/>
      <c r="BX28" s="358"/>
      <c r="BY28" s="358"/>
      <c r="BZ28" s="358"/>
      <c r="CA28" s="358"/>
      <c r="CB28" s="358"/>
      <c r="CC28" s="358"/>
      <c r="CD28" s="358"/>
      <c r="CE28" s="358"/>
      <c r="CF28" s="358"/>
      <c r="CG28" s="358"/>
      <c r="CH28" s="358"/>
      <c r="CI28" s="358"/>
      <c r="CJ28" s="358"/>
      <c r="CK28" s="358"/>
      <c r="CL28" s="358"/>
      <c r="CM28" s="358"/>
      <c r="CN28" s="358"/>
      <c r="CO28" s="358"/>
      <c r="CP28" s="358"/>
      <c r="CQ28" s="358"/>
      <c r="CR28" s="358"/>
      <c r="CS28" s="358"/>
      <c r="CT28" s="358"/>
      <c r="CU28" s="358"/>
      <c r="CV28" s="358"/>
      <c r="CW28" s="358"/>
      <c r="CX28" s="358"/>
      <c r="CY28" s="358"/>
      <c r="CZ28" s="358"/>
      <c r="DA28" s="358"/>
      <c r="DB28" s="358"/>
      <c r="DC28" s="358"/>
    </row>
    <row r="29" spans="2:107">
      <c r="B29" s="893" t="s">
        <v>1354</v>
      </c>
      <c r="C29" s="894"/>
      <c r="D29" s="204">
        <f t="shared" ref="D29:I29" si="8">SUM(D26:D28)</f>
        <v>585.01037672864311</v>
      </c>
      <c r="E29" s="204">
        <f t="shared" si="8"/>
        <v>587.9772405327617</v>
      </c>
      <c r="F29" s="204">
        <f t="shared" si="8"/>
        <v>549.31174520011723</v>
      </c>
      <c r="G29" s="204">
        <f t="shared" si="8"/>
        <v>572.27268140268609</v>
      </c>
      <c r="H29" s="204">
        <f t="shared" si="8"/>
        <v>584.68691365984148</v>
      </c>
      <c r="I29" s="204">
        <f t="shared" si="8"/>
        <v>580.62025351496084</v>
      </c>
      <c r="J29" s="204">
        <f t="shared" ref="J29:O29" si="9">SUM(J26:J28)</f>
        <v>569.2528561518526</v>
      </c>
      <c r="K29" s="204">
        <f t="shared" si="9"/>
        <v>574.53916731861773</v>
      </c>
      <c r="L29" s="204">
        <f t="shared" si="9"/>
        <v>577.78767617074323</v>
      </c>
      <c r="M29" s="204">
        <f t="shared" si="9"/>
        <v>616.43953448333627</v>
      </c>
      <c r="N29" s="204">
        <f t="shared" si="9"/>
        <v>576.69001146515916</v>
      </c>
      <c r="O29" s="204">
        <f t="shared" si="9"/>
        <v>561.3463610521776</v>
      </c>
      <c r="P29" s="358"/>
      <c r="Q29" s="358"/>
      <c r="R29" s="358"/>
      <c r="S29" s="358"/>
      <c r="T29" s="358"/>
      <c r="U29" s="358"/>
      <c r="V29" s="358"/>
      <c r="W29" s="358"/>
      <c r="X29" s="358"/>
      <c r="Y29" s="358"/>
      <c r="Z29" s="358"/>
      <c r="AA29" s="358"/>
      <c r="AB29" s="358"/>
      <c r="AC29" s="358"/>
      <c r="AD29" s="358"/>
      <c r="AE29" s="358"/>
      <c r="AF29" s="358"/>
      <c r="AG29" s="358"/>
      <c r="AH29" s="358"/>
      <c r="AI29" s="358"/>
      <c r="AJ29" s="358"/>
      <c r="AK29" s="358"/>
      <c r="AL29" s="358"/>
      <c r="AM29" s="358"/>
      <c r="AN29" s="358"/>
      <c r="AO29" s="358"/>
      <c r="AP29" s="358"/>
      <c r="AQ29" s="358"/>
      <c r="AR29" s="358"/>
      <c r="AS29" s="358"/>
      <c r="AT29" s="358"/>
      <c r="AU29" s="358"/>
      <c r="AV29" s="358"/>
      <c r="AW29" s="358"/>
      <c r="AX29" s="358"/>
      <c r="AY29" s="358"/>
      <c r="AZ29" s="358"/>
      <c r="BA29" s="358"/>
      <c r="BB29" s="358"/>
      <c r="BC29" s="358"/>
      <c r="BD29" s="358"/>
      <c r="BE29" s="358"/>
      <c r="BF29" s="358"/>
      <c r="BG29" s="358"/>
      <c r="BH29" s="358"/>
      <c r="BI29" s="358"/>
      <c r="BJ29" s="358"/>
      <c r="BK29" s="358"/>
      <c r="BL29" s="358"/>
      <c r="BM29" s="358"/>
      <c r="BN29" s="358"/>
      <c r="BO29" s="358"/>
      <c r="BP29" s="358"/>
      <c r="BQ29" s="358"/>
      <c r="BR29" s="358"/>
      <c r="BS29" s="358"/>
      <c r="BT29" s="358"/>
      <c r="BU29" s="358"/>
      <c r="BV29" s="358"/>
      <c r="BW29" s="358"/>
      <c r="BX29" s="358"/>
      <c r="BY29" s="358"/>
      <c r="BZ29" s="358"/>
      <c r="CA29" s="358"/>
      <c r="CB29" s="358"/>
      <c r="CC29" s="358"/>
      <c r="CD29" s="358"/>
      <c r="CE29" s="358"/>
      <c r="CF29" s="358"/>
      <c r="CG29" s="358"/>
      <c r="CH29" s="358"/>
      <c r="CI29" s="358"/>
      <c r="CJ29" s="358"/>
      <c r="CK29" s="358"/>
      <c r="CL29" s="358"/>
      <c r="CM29" s="358"/>
      <c r="CN29" s="358"/>
      <c r="CO29" s="358"/>
      <c r="CP29" s="358"/>
      <c r="CQ29" s="358"/>
      <c r="CR29" s="358"/>
      <c r="CS29" s="358"/>
      <c r="CT29" s="358"/>
      <c r="CU29" s="358"/>
      <c r="CV29" s="358"/>
      <c r="CW29" s="358"/>
      <c r="CX29" s="358"/>
      <c r="CY29" s="358"/>
      <c r="CZ29" s="358"/>
      <c r="DA29" s="358"/>
      <c r="DB29" s="358"/>
      <c r="DC29" s="358"/>
    </row>
    <row r="30" spans="2:107">
      <c r="B30" s="503"/>
      <c r="C30" s="504"/>
      <c r="D30" s="505"/>
      <c r="E30" s="505"/>
      <c r="F30" s="505"/>
      <c r="G30" s="505"/>
      <c r="H30" s="505"/>
      <c r="I30" s="505"/>
      <c r="J30" s="505"/>
      <c r="K30" s="505"/>
      <c r="L30" s="505"/>
      <c r="M30" s="505"/>
      <c r="N30" s="505"/>
      <c r="O30" s="505"/>
      <c r="P30" s="358"/>
      <c r="Q30" s="358"/>
      <c r="R30" s="358"/>
      <c r="S30" s="358"/>
      <c r="T30" s="358"/>
      <c r="U30" s="358"/>
      <c r="V30" s="358"/>
      <c r="W30" s="358"/>
      <c r="X30" s="358"/>
      <c r="Y30" s="358"/>
      <c r="Z30" s="358"/>
      <c r="AA30" s="358"/>
      <c r="AB30" s="358"/>
      <c r="AC30" s="358"/>
      <c r="AD30" s="358"/>
      <c r="AE30" s="358"/>
      <c r="AF30" s="358"/>
      <c r="AG30" s="358"/>
      <c r="AH30" s="358"/>
      <c r="AI30" s="358"/>
      <c r="AJ30" s="358"/>
      <c r="AK30" s="358"/>
      <c r="AL30" s="358"/>
      <c r="AM30" s="358"/>
      <c r="AN30" s="358"/>
      <c r="AO30" s="358"/>
      <c r="AP30" s="358"/>
      <c r="AQ30" s="358"/>
      <c r="AR30" s="358"/>
      <c r="AS30" s="358"/>
      <c r="AT30" s="358"/>
      <c r="AU30" s="358"/>
      <c r="AV30" s="358"/>
      <c r="AW30" s="358"/>
      <c r="AX30" s="358"/>
      <c r="AY30" s="358"/>
      <c r="AZ30" s="358"/>
      <c r="BA30" s="358"/>
      <c r="BB30" s="358"/>
      <c r="BC30" s="358"/>
      <c r="BD30" s="358"/>
      <c r="BE30" s="358"/>
      <c r="BF30" s="358"/>
      <c r="BG30" s="358"/>
      <c r="BH30" s="358"/>
      <c r="BI30" s="358"/>
      <c r="BJ30" s="358"/>
      <c r="BK30" s="358"/>
      <c r="BL30" s="358"/>
      <c r="BM30" s="358"/>
      <c r="BN30" s="358"/>
      <c r="BO30" s="358"/>
      <c r="BP30" s="358"/>
      <c r="BQ30" s="358"/>
      <c r="BR30" s="358"/>
      <c r="BS30" s="358"/>
      <c r="BT30" s="358"/>
      <c r="BU30" s="358"/>
      <c r="BV30" s="358"/>
      <c r="BW30" s="358"/>
      <c r="BX30" s="358"/>
      <c r="BY30" s="358"/>
      <c r="BZ30" s="358"/>
      <c r="CA30" s="358"/>
      <c r="CB30" s="358"/>
      <c r="CC30" s="358"/>
      <c r="CD30" s="358"/>
      <c r="CE30" s="358"/>
      <c r="CF30" s="358"/>
      <c r="CG30" s="358"/>
      <c r="CH30" s="358"/>
      <c r="CI30" s="358"/>
      <c r="CJ30" s="358"/>
      <c r="CK30" s="358"/>
      <c r="CL30" s="358"/>
      <c r="CM30" s="358"/>
      <c r="CN30" s="358"/>
      <c r="CO30" s="358"/>
      <c r="CP30" s="358"/>
      <c r="CQ30" s="358"/>
      <c r="CR30" s="358"/>
      <c r="CS30" s="358"/>
      <c r="CT30" s="358"/>
      <c r="CU30" s="358"/>
      <c r="CV30" s="358"/>
      <c r="CW30" s="358"/>
      <c r="CX30" s="358"/>
      <c r="CY30" s="358"/>
      <c r="CZ30" s="358"/>
      <c r="DA30" s="358"/>
      <c r="DB30" s="358"/>
      <c r="DC30" s="358"/>
    </row>
    <row r="31" spans="2:107">
      <c r="B31" s="506" t="s">
        <v>1355</v>
      </c>
      <c r="C31" s="507"/>
      <c r="D31" s="508"/>
      <c r="E31" s="508"/>
      <c r="F31" s="508"/>
      <c r="G31" s="508"/>
      <c r="H31" s="508"/>
      <c r="I31" s="508"/>
      <c r="J31" s="508"/>
      <c r="K31" s="508"/>
      <c r="L31" s="508"/>
      <c r="M31" s="508"/>
      <c r="N31" s="508"/>
      <c r="O31" s="508"/>
      <c r="P31" s="358"/>
      <c r="Q31" s="358"/>
      <c r="R31" s="358"/>
      <c r="S31" s="358"/>
      <c r="T31" s="358"/>
      <c r="U31" s="358"/>
      <c r="V31" s="358"/>
      <c r="W31" s="358"/>
      <c r="X31" s="358"/>
      <c r="Y31" s="358"/>
      <c r="Z31" s="358"/>
      <c r="AA31" s="358"/>
      <c r="AB31" s="358"/>
      <c r="AC31" s="358"/>
      <c r="AD31" s="358"/>
      <c r="AE31" s="358"/>
      <c r="AF31" s="358"/>
      <c r="AG31" s="358"/>
      <c r="AH31" s="358"/>
      <c r="AI31" s="358"/>
      <c r="AJ31" s="358"/>
      <c r="AK31" s="358"/>
      <c r="AL31" s="358"/>
      <c r="AM31" s="358"/>
      <c r="AN31" s="358"/>
      <c r="AO31" s="358"/>
      <c r="AP31" s="358"/>
      <c r="AQ31" s="358"/>
      <c r="AR31" s="358"/>
      <c r="AS31" s="358"/>
      <c r="AT31" s="358"/>
      <c r="AU31" s="358"/>
      <c r="AV31" s="358"/>
      <c r="AW31" s="358"/>
      <c r="AX31" s="358"/>
      <c r="AY31" s="358"/>
      <c r="AZ31" s="358"/>
      <c r="BA31" s="358"/>
      <c r="BB31" s="358"/>
      <c r="BC31" s="358"/>
      <c r="BD31" s="358"/>
      <c r="BE31" s="358"/>
      <c r="BF31" s="358"/>
      <c r="BG31" s="358"/>
      <c r="BH31" s="358"/>
      <c r="BI31" s="358"/>
      <c r="BJ31" s="358"/>
      <c r="BK31" s="358"/>
      <c r="BL31" s="358"/>
      <c r="BM31" s="358"/>
      <c r="BN31" s="358"/>
      <c r="BO31" s="358"/>
      <c r="BP31" s="358"/>
      <c r="BQ31" s="358"/>
      <c r="BR31" s="358"/>
      <c r="BS31" s="358"/>
      <c r="BT31" s="358"/>
      <c r="BU31" s="358"/>
      <c r="BV31" s="358"/>
      <c r="BW31" s="358"/>
      <c r="BX31" s="358"/>
      <c r="BY31" s="358"/>
      <c r="BZ31" s="358"/>
      <c r="CA31" s="358"/>
      <c r="CB31" s="358"/>
      <c r="CC31" s="358"/>
      <c r="CD31" s="358"/>
      <c r="CE31" s="358"/>
      <c r="CF31" s="358"/>
      <c r="CG31" s="358"/>
      <c r="CH31" s="358"/>
      <c r="CI31" s="358"/>
      <c r="CJ31" s="358"/>
      <c r="CK31" s="358"/>
      <c r="CL31" s="358"/>
      <c r="CM31" s="358"/>
      <c r="CN31" s="358"/>
      <c r="CO31" s="358"/>
      <c r="CP31" s="358"/>
      <c r="CQ31" s="358"/>
      <c r="CR31" s="358"/>
      <c r="CS31" s="358"/>
      <c r="CT31" s="358"/>
      <c r="CU31" s="358"/>
      <c r="CV31" s="358"/>
      <c r="CW31" s="358"/>
      <c r="CX31" s="358"/>
      <c r="CY31" s="358"/>
      <c r="CZ31" s="358"/>
      <c r="DA31" s="358"/>
      <c r="DB31" s="358"/>
      <c r="DC31" s="358"/>
    </row>
    <row r="32" spans="2:107">
      <c r="B32" s="895" t="s">
        <v>662</v>
      </c>
      <c r="C32" s="896"/>
      <c r="D32" s="502">
        <f>'[96]C11-酒店专用表'!I32</f>
        <v>163.4334992890704</v>
      </c>
      <c r="E32" s="502">
        <f>'[96]C11-酒店专用表'!J32</f>
        <v>167.41407594236375</v>
      </c>
      <c r="F32" s="502">
        <f>'[96]C11-酒店专用表'!K32</f>
        <v>205.39714380637437</v>
      </c>
      <c r="G32" s="502">
        <f>'[96]C11-酒店专用表'!L32</f>
        <v>200.34513279833655</v>
      </c>
      <c r="H32" s="502">
        <f>'[96]C11-酒店专用表'!M32</f>
        <v>192.30809680236257</v>
      </c>
      <c r="I32" s="502">
        <f>'[96]C11-酒店专用表'!N32</f>
        <v>187.68184227446096</v>
      </c>
      <c r="J32" s="502">
        <f>'[96]C11-酒店专用表'!P32</f>
        <v>182.35045538754284</v>
      </c>
      <c r="K32" s="502">
        <f>'[96]C11-酒店专用表'!Q32</f>
        <v>163.45923065536675</v>
      </c>
      <c r="L32" s="502">
        <f>'[96]C11-酒店专用表'!R32</f>
        <v>186.62245356489325</v>
      </c>
      <c r="M32" s="502">
        <f>'[96]C11-酒店专用表'!S32</f>
        <v>181.20393438126177</v>
      </c>
      <c r="N32" s="502">
        <f>'[96]C11-酒店专用表'!T32</f>
        <v>183.9684308868195</v>
      </c>
      <c r="O32" s="502">
        <f>'[96]C11-酒店专用表'!U32</f>
        <v>154.61543468654259</v>
      </c>
      <c r="P32" s="358"/>
      <c r="Q32" s="358"/>
      <c r="R32" s="358"/>
      <c r="S32" s="358"/>
      <c r="T32" s="358"/>
      <c r="U32" s="358"/>
      <c r="V32" s="358"/>
      <c r="W32" s="358"/>
      <c r="X32" s="358"/>
      <c r="Y32" s="358"/>
      <c r="Z32" s="358"/>
      <c r="AA32" s="358"/>
      <c r="AB32" s="358"/>
      <c r="AC32" s="358"/>
      <c r="AD32" s="358"/>
      <c r="AE32" s="358"/>
      <c r="AF32" s="358"/>
      <c r="AG32" s="358"/>
      <c r="AH32" s="358"/>
      <c r="AI32" s="358"/>
      <c r="AJ32" s="358"/>
      <c r="AK32" s="358"/>
      <c r="AL32" s="358"/>
      <c r="AM32" s="358"/>
      <c r="AN32" s="358"/>
      <c r="AO32" s="358"/>
      <c r="AP32" s="358"/>
      <c r="AQ32" s="358"/>
      <c r="AR32" s="358"/>
      <c r="AS32" s="358"/>
      <c r="AT32" s="358"/>
      <c r="AU32" s="358"/>
      <c r="AV32" s="358"/>
      <c r="AW32" s="358"/>
      <c r="AX32" s="358"/>
      <c r="AY32" s="358"/>
      <c r="AZ32" s="358"/>
      <c r="BA32" s="358"/>
      <c r="BB32" s="358"/>
      <c r="BC32" s="358"/>
      <c r="BD32" s="358"/>
      <c r="BE32" s="358"/>
      <c r="BF32" s="358"/>
      <c r="BG32" s="358"/>
      <c r="BH32" s="358"/>
      <c r="BI32" s="358"/>
      <c r="BJ32" s="358"/>
      <c r="BK32" s="358"/>
      <c r="BL32" s="358"/>
      <c r="BM32" s="358"/>
      <c r="BN32" s="358"/>
      <c r="BO32" s="358"/>
      <c r="BP32" s="358"/>
      <c r="BQ32" s="358"/>
      <c r="BR32" s="358"/>
      <c r="BS32" s="358"/>
      <c r="BT32" s="358"/>
      <c r="BU32" s="358"/>
      <c r="BV32" s="358"/>
      <c r="BW32" s="358"/>
      <c r="BX32" s="358"/>
      <c r="BY32" s="358"/>
      <c r="BZ32" s="358"/>
      <c r="CA32" s="358"/>
      <c r="CB32" s="358"/>
      <c r="CC32" s="358"/>
      <c r="CD32" s="358"/>
      <c r="CE32" s="358"/>
      <c r="CF32" s="358"/>
      <c r="CG32" s="358"/>
      <c r="CH32" s="358"/>
      <c r="CI32" s="358"/>
      <c r="CJ32" s="358"/>
      <c r="CK32" s="358"/>
      <c r="CL32" s="358"/>
      <c r="CM32" s="358"/>
      <c r="CN32" s="358"/>
      <c r="CO32" s="358"/>
      <c r="CP32" s="358"/>
      <c r="CQ32" s="358"/>
      <c r="CR32" s="358"/>
      <c r="CS32" s="358"/>
      <c r="CT32" s="358"/>
      <c r="CU32" s="358"/>
      <c r="CV32" s="358"/>
      <c r="CW32" s="358"/>
      <c r="CX32" s="358"/>
      <c r="CY32" s="358"/>
      <c r="CZ32" s="358"/>
      <c r="DA32" s="358"/>
      <c r="DB32" s="358"/>
      <c r="DC32" s="358"/>
    </row>
    <row r="33" spans="2:107">
      <c r="B33" s="895" t="s">
        <v>663</v>
      </c>
      <c r="C33" s="896"/>
      <c r="D33" s="502">
        <f>'[96]C11-酒店专用表'!I33</f>
        <v>300.9109172848656</v>
      </c>
      <c r="E33" s="502">
        <f>'[96]C11-酒店专用表'!J33</f>
        <v>233.02447113363513</v>
      </c>
      <c r="F33" s="502">
        <f>'[96]C11-酒店专用表'!K33</f>
        <v>267.793443468269</v>
      </c>
      <c r="G33" s="502">
        <f>'[96]C11-酒店专用表'!L33</f>
        <v>270.56933074147668</v>
      </c>
      <c r="H33" s="502">
        <f>'[96]C11-酒店专用表'!M33</f>
        <v>279.88597191489839</v>
      </c>
      <c r="I33" s="502">
        <f>'[96]C11-酒店专用表'!N33</f>
        <v>264.25726442727245</v>
      </c>
      <c r="J33" s="502">
        <f>'[96]C11-酒店专用表'!P33</f>
        <v>244.05515169643934</v>
      </c>
      <c r="K33" s="502">
        <f>'[96]C11-酒店专用表'!Q33</f>
        <v>250.70886618642919</v>
      </c>
      <c r="L33" s="502">
        <f>'[96]C11-酒店专用表'!R33</f>
        <v>268.90552556997307</v>
      </c>
      <c r="M33" s="502">
        <f>'[96]C11-酒店专用表'!S33</f>
        <v>261.74599489710772</v>
      </c>
      <c r="N33" s="502">
        <f>'[96]C11-酒店专用表'!T33</f>
        <v>272.84120306600357</v>
      </c>
      <c r="O33" s="502">
        <f>'[96]C11-酒店专用表'!U33</f>
        <v>262.95410281873222</v>
      </c>
      <c r="P33" s="358"/>
      <c r="Q33" s="358"/>
      <c r="R33" s="358"/>
      <c r="S33" s="358"/>
      <c r="T33" s="358"/>
      <c r="U33" s="358"/>
      <c r="V33" s="358"/>
      <c r="W33" s="358"/>
      <c r="X33" s="358"/>
      <c r="Y33" s="358"/>
      <c r="Z33" s="358"/>
      <c r="AA33" s="358"/>
      <c r="AB33" s="358"/>
      <c r="AC33" s="358"/>
      <c r="AD33" s="358"/>
      <c r="AE33" s="358"/>
      <c r="AF33" s="358"/>
      <c r="AG33" s="358"/>
      <c r="AH33" s="358"/>
      <c r="AI33" s="358"/>
      <c r="AJ33" s="358"/>
      <c r="AK33" s="358"/>
      <c r="AL33" s="358"/>
      <c r="AM33" s="358"/>
      <c r="AN33" s="358"/>
      <c r="AO33" s="358"/>
      <c r="AP33" s="358"/>
      <c r="AQ33" s="358"/>
      <c r="AR33" s="358"/>
      <c r="AS33" s="358"/>
      <c r="AT33" s="358"/>
      <c r="AU33" s="358"/>
      <c r="AV33" s="358"/>
      <c r="AW33" s="358"/>
      <c r="AX33" s="358"/>
      <c r="AY33" s="358"/>
      <c r="AZ33" s="358"/>
      <c r="BA33" s="358"/>
      <c r="BB33" s="358"/>
      <c r="BC33" s="358"/>
      <c r="BD33" s="358"/>
      <c r="BE33" s="358"/>
      <c r="BF33" s="358"/>
      <c r="BG33" s="358"/>
      <c r="BH33" s="358"/>
      <c r="BI33" s="358"/>
      <c r="BJ33" s="358"/>
      <c r="BK33" s="358"/>
      <c r="BL33" s="358"/>
      <c r="BM33" s="358"/>
      <c r="BN33" s="358"/>
      <c r="BO33" s="358"/>
      <c r="BP33" s="358"/>
      <c r="BQ33" s="358"/>
      <c r="BR33" s="358"/>
      <c r="BS33" s="358"/>
      <c r="BT33" s="358"/>
      <c r="BU33" s="358"/>
      <c r="BV33" s="358"/>
      <c r="BW33" s="358"/>
      <c r="BX33" s="358"/>
      <c r="BY33" s="358"/>
      <c r="BZ33" s="358"/>
      <c r="CA33" s="358"/>
      <c r="CB33" s="358"/>
      <c r="CC33" s="358"/>
      <c r="CD33" s="358"/>
      <c r="CE33" s="358"/>
      <c r="CF33" s="358"/>
      <c r="CG33" s="358"/>
      <c r="CH33" s="358"/>
      <c r="CI33" s="358"/>
      <c r="CJ33" s="358"/>
      <c r="CK33" s="358"/>
      <c r="CL33" s="358"/>
      <c r="CM33" s="358"/>
      <c r="CN33" s="358"/>
      <c r="CO33" s="358"/>
      <c r="CP33" s="358"/>
      <c r="CQ33" s="358"/>
      <c r="CR33" s="358"/>
      <c r="CS33" s="358"/>
      <c r="CT33" s="358"/>
      <c r="CU33" s="358"/>
      <c r="CV33" s="358"/>
      <c r="CW33" s="358"/>
      <c r="CX33" s="358"/>
      <c r="CY33" s="358"/>
      <c r="CZ33" s="358"/>
      <c r="DA33" s="358"/>
      <c r="DB33" s="358"/>
      <c r="DC33" s="358"/>
    </row>
    <row r="34" spans="2:107">
      <c r="B34" s="895" t="s">
        <v>1353</v>
      </c>
      <c r="C34" s="896"/>
      <c r="D34" s="502">
        <f>'[96]C11-酒店专用表'!I34</f>
        <v>10.037627878060423</v>
      </c>
      <c r="E34" s="502">
        <f>'[96]C11-酒店专用表'!J34</f>
        <v>11.553131414426421</v>
      </c>
      <c r="F34" s="502">
        <f>'[96]C11-酒店专用表'!K34</f>
        <v>12.874766742099014</v>
      </c>
      <c r="G34" s="502">
        <f>'[96]C11-酒店专用表'!L34</f>
        <v>13.738641911934629</v>
      </c>
      <c r="H34" s="502">
        <f>'[96]C11-酒店专用表'!M34</f>
        <v>12.653013196371997</v>
      </c>
      <c r="I34" s="502">
        <f>'[96]C11-酒店专用表'!N34</f>
        <v>12.601951348695328</v>
      </c>
      <c r="J34" s="502">
        <f>'[96]C11-酒店专用表'!P34</f>
        <v>11.587285575964806</v>
      </c>
      <c r="K34" s="502">
        <f>'[96]C11-酒店专用表'!Q34</f>
        <v>12.257405536977201</v>
      </c>
      <c r="L34" s="502">
        <f>'[96]C11-酒店专用表'!R34</f>
        <v>11.729016389662549</v>
      </c>
      <c r="M34" s="502">
        <f>'[96]C11-酒店专用表'!S34</f>
        <v>11.865857903206845</v>
      </c>
      <c r="N34" s="502">
        <f>'[96]C11-酒店专用表'!T34</f>
        <v>12.033363471052288</v>
      </c>
      <c r="O34" s="502">
        <f>'[96]C11-酒店专用表'!U34</f>
        <v>10.776247630219395</v>
      </c>
      <c r="P34" s="358"/>
      <c r="Q34" s="358"/>
      <c r="R34" s="358"/>
      <c r="S34" s="358"/>
      <c r="T34" s="358"/>
      <c r="U34" s="358"/>
      <c r="V34" s="358"/>
      <c r="W34" s="358"/>
      <c r="X34" s="358"/>
      <c r="Y34" s="358"/>
      <c r="Z34" s="358"/>
      <c r="AA34" s="358"/>
      <c r="AB34" s="358"/>
      <c r="AC34" s="358"/>
      <c r="AD34" s="358"/>
      <c r="AE34" s="358"/>
      <c r="AF34" s="358"/>
      <c r="AG34" s="358"/>
      <c r="AH34" s="358"/>
      <c r="AI34" s="358"/>
      <c r="AJ34" s="358"/>
      <c r="AK34" s="358"/>
      <c r="AL34" s="358"/>
      <c r="AM34" s="358"/>
      <c r="AN34" s="358"/>
      <c r="AO34" s="358"/>
      <c r="AP34" s="358"/>
      <c r="AQ34" s="358"/>
      <c r="AR34" s="358"/>
      <c r="AS34" s="358"/>
      <c r="AT34" s="358"/>
      <c r="AU34" s="358"/>
      <c r="AV34" s="358"/>
      <c r="AW34" s="358"/>
      <c r="AX34" s="358"/>
      <c r="AY34" s="358"/>
      <c r="AZ34" s="358"/>
      <c r="BA34" s="358"/>
      <c r="BB34" s="358"/>
      <c r="BC34" s="358"/>
      <c r="BD34" s="358"/>
      <c r="BE34" s="358"/>
      <c r="BF34" s="358"/>
      <c r="BG34" s="358"/>
      <c r="BH34" s="358"/>
      <c r="BI34" s="358"/>
      <c r="BJ34" s="358"/>
      <c r="BK34" s="358"/>
      <c r="BL34" s="358"/>
      <c r="BM34" s="358"/>
      <c r="BN34" s="358"/>
      <c r="BO34" s="358"/>
      <c r="BP34" s="358"/>
      <c r="BQ34" s="358"/>
      <c r="BR34" s="358"/>
      <c r="BS34" s="358"/>
      <c r="BT34" s="358"/>
      <c r="BU34" s="358"/>
      <c r="BV34" s="358"/>
      <c r="BW34" s="358"/>
      <c r="BX34" s="358"/>
      <c r="BY34" s="358"/>
      <c r="BZ34" s="358"/>
      <c r="CA34" s="358"/>
      <c r="CB34" s="358"/>
      <c r="CC34" s="358"/>
      <c r="CD34" s="358"/>
      <c r="CE34" s="358"/>
      <c r="CF34" s="358"/>
      <c r="CG34" s="358"/>
      <c r="CH34" s="358"/>
      <c r="CI34" s="358"/>
      <c r="CJ34" s="358"/>
      <c r="CK34" s="358"/>
      <c r="CL34" s="358"/>
      <c r="CM34" s="358"/>
      <c r="CN34" s="358"/>
      <c r="CO34" s="358"/>
      <c r="CP34" s="358"/>
      <c r="CQ34" s="358"/>
      <c r="CR34" s="358"/>
      <c r="CS34" s="358"/>
      <c r="CT34" s="358"/>
      <c r="CU34" s="358"/>
      <c r="CV34" s="358"/>
      <c r="CW34" s="358"/>
      <c r="CX34" s="358"/>
      <c r="CY34" s="358"/>
      <c r="CZ34" s="358"/>
      <c r="DA34" s="358"/>
      <c r="DB34" s="358"/>
      <c r="DC34" s="358"/>
    </row>
    <row r="35" spans="2:107">
      <c r="B35" s="893" t="s">
        <v>1356</v>
      </c>
      <c r="C35" s="894"/>
      <c r="D35" s="204">
        <f t="shared" ref="D35:I35" si="10">SUM(D32:D34)</f>
        <v>474.38204445199642</v>
      </c>
      <c r="E35" s="204">
        <f t="shared" si="10"/>
        <v>411.99167849042533</v>
      </c>
      <c r="F35" s="204">
        <f t="shared" si="10"/>
        <v>486.06535401674239</v>
      </c>
      <c r="G35" s="204">
        <f t="shared" si="10"/>
        <v>484.65310545174788</v>
      </c>
      <c r="H35" s="204">
        <f t="shared" si="10"/>
        <v>484.84708191363296</v>
      </c>
      <c r="I35" s="204">
        <f t="shared" si="10"/>
        <v>464.54105805042872</v>
      </c>
      <c r="J35" s="204">
        <f t="shared" ref="J35:O35" si="11">SUM(J32:J34)</f>
        <v>437.99289265994702</v>
      </c>
      <c r="K35" s="204">
        <f t="shared" si="11"/>
        <v>426.42550237877316</v>
      </c>
      <c r="L35" s="204">
        <f t="shared" si="11"/>
        <v>467.25699552452886</v>
      </c>
      <c r="M35" s="204">
        <f t="shared" si="11"/>
        <v>454.81578718157635</v>
      </c>
      <c r="N35" s="204">
        <f t="shared" si="11"/>
        <v>468.84299742387537</v>
      </c>
      <c r="O35" s="204">
        <f t="shared" si="11"/>
        <v>428.34578513549422</v>
      </c>
      <c r="P35" s="358"/>
      <c r="Q35" s="358"/>
      <c r="R35" s="358"/>
      <c r="S35" s="358"/>
      <c r="T35" s="358"/>
      <c r="U35" s="358"/>
      <c r="V35" s="358"/>
      <c r="W35" s="358"/>
      <c r="X35" s="358"/>
      <c r="Y35" s="358"/>
      <c r="Z35" s="358"/>
      <c r="AA35" s="358"/>
      <c r="AB35" s="358"/>
      <c r="AC35" s="358"/>
      <c r="AD35" s="358"/>
      <c r="AE35" s="358"/>
      <c r="AF35" s="358"/>
      <c r="AG35" s="358"/>
      <c r="AH35" s="358"/>
      <c r="AI35" s="358"/>
      <c r="AJ35" s="358"/>
      <c r="AK35" s="358"/>
      <c r="AL35" s="358"/>
      <c r="AM35" s="358"/>
      <c r="AN35" s="358"/>
      <c r="AO35" s="358"/>
      <c r="AP35" s="358"/>
      <c r="AQ35" s="358"/>
      <c r="AR35" s="358"/>
      <c r="AS35" s="358"/>
      <c r="AT35" s="358"/>
      <c r="AU35" s="358"/>
      <c r="AV35" s="358"/>
      <c r="AW35" s="358"/>
      <c r="AX35" s="358"/>
      <c r="AY35" s="358"/>
      <c r="AZ35" s="358"/>
      <c r="BA35" s="358"/>
      <c r="BB35" s="358"/>
      <c r="BC35" s="358"/>
      <c r="BD35" s="358"/>
      <c r="BE35" s="358"/>
      <c r="BF35" s="358"/>
      <c r="BG35" s="358"/>
      <c r="BH35" s="358"/>
      <c r="BI35" s="358"/>
      <c r="BJ35" s="358"/>
      <c r="BK35" s="358"/>
      <c r="BL35" s="358"/>
      <c r="BM35" s="358"/>
      <c r="BN35" s="358"/>
      <c r="BO35" s="358"/>
      <c r="BP35" s="358"/>
      <c r="BQ35" s="358"/>
      <c r="BR35" s="358"/>
      <c r="BS35" s="358"/>
      <c r="BT35" s="358"/>
      <c r="BU35" s="358"/>
      <c r="BV35" s="358"/>
      <c r="BW35" s="358"/>
      <c r="BX35" s="358"/>
      <c r="BY35" s="358"/>
      <c r="BZ35" s="358"/>
      <c r="CA35" s="358"/>
      <c r="CB35" s="358"/>
      <c r="CC35" s="358"/>
      <c r="CD35" s="358"/>
      <c r="CE35" s="358"/>
      <c r="CF35" s="358"/>
      <c r="CG35" s="358"/>
      <c r="CH35" s="358"/>
      <c r="CI35" s="358"/>
      <c r="CJ35" s="358"/>
      <c r="CK35" s="358"/>
      <c r="CL35" s="358"/>
      <c r="CM35" s="358"/>
      <c r="CN35" s="358"/>
      <c r="CO35" s="358"/>
      <c r="CP35" s="358"/>
      <c r="CQ35" s="358"/>
      <c r="CR35" s="358"/>
      <c r="CS35" s="358"/>
      <c r="CT35" s="358"/>
      <c r="CU35" s="358"/>
      <c r="CV35" s="358"/>
      <c r="CW35" s="358"/>
      <c r="CX35" s="358"/>
      <c r="CY35" s="358"/>
      <c r="CZ35" s="358"/>
      <c r="DA35" s="358"/>
      <c r="DB35" s="358"/>
      <c r="DC35" s="358"/>
    </row>
    <row r="36" spans="2:107">
      <c r="B36" s="503"/>
      <c r="C36" s="504"/>
      <c r="D36" s="505"/>
      <c r="E36" s="505"/>
      <c r="F36" s="505"/>
      <c r="G36" s="505"/>
      <c r="H36" s="505"/>
      <c r="I36" s="505"/>
      <c r="J36" s="505"/>
      <c r="K36" s="505"/>
      <c r="L36" s="505"/>
      <c r="M36" s="505"/>
      <c r="N36" s="505"/>
      <c r="O36" s="505"/>
      <c r="P36" s="358"/>
      <c r="Q36" s="358"/>
      <c r="R36" s="358"/>
      <c r="S36" s="358"/>
      <c r="T36" s="358"/>
      <c r="U36" s="358"/>
      <c r="V36" s="358"/>
      <c r="W36" s="358"/>
      <c r="X36" s="358"/>
      <c r="Y36" s="358"/>
      <c r="Z36" s="358"/>
      <c r="AA36" s="358"/>
      <c r="AB36" s="358"/>
      <c r="AC36" s="358"/>
      <c r="AD36" s="358"/>
      <c r="AE36" s="358"/>
      <c r="AF36" s="358"/>
      <c r="AG36" s="358"/>
      <c r="AH36" s="358"/>
      <c r="AI36" s="358"/>
      <c r="AJ36" s="358"/>
      <c r="AK36" s="358"/>
      <c r="AL36" s="358"/>
      <c r="AM36" s="358"/>
      <c r="AN36" s="358"/>
      <c r="AO36" s="358"/>
      <c r="AP36" s="358"/>
      <c r="AQ36" s="358"/>
      <c r="AR36" s="358"/>
      <c r="AS36" s="358"/>
      <c r="AT36" s="358"/>
      <c r="AU36" s="358"/>
      <c r="AV36" s="358"/>
      <c r="AW36" s="358"/>
      <c r="AX36" s="358"/>
      <c r="AY36" s="358"/>
      <c r="AZ36" s="358"/>
      <c r="BA36" s="358"/>
      <c r="BB36" s="358"/>
      <c r="BC36" s="358"/>
      <c r="BD36" s="358"/>
      <c r="BE36" s="358"/>
      <c r="BF36" s="358"/>
      <c r="BG36" s="358"/>
      <c r="BH36" s="358"/>
      <c r="BI36" s="358"/>
      <c r="BJ36" s="358"/>
      <c r="BK36" s="358"/>
      <c r="BL36" s="358"/>
      <c r="BM36" s="358"/>
      <c r="BN36" s="358"/>
      <c r="BO36" s="358"/>
      <c r="BP36" s="358"/>
      <c r="BQ36" s="358"/>
      <c r="BR36" s="358"/>
      <c r="BS36" s="358"/>
      <c r="BT36" s="358"/>
      <c r="BU36" s="358"/>
      <c r="BV36" s="358"/>
      <c r="BW36" s="358"/>
      <c r="BX36" s="358"/>
      <c r="BY36" s="358"/>
      <c r="BZ36" s="358"/>
      <c r="CA36" s="358"/>
      <c r="CB36" s="358"/>
      <c r="CC36" s="358"/>
      <c r="CD36" s="358"/>
      <c r="CE36" s="358"/>
      <c r="CF36" s="358"/>
      <c r="CG36" s="358"/>
      <c r="CH36" s="358"/>
      <c r="CI36" s="358"/>
      <c r="CJ36" s="358"/>
      <c r="CK36" s="358"/>
      <c r="CL36" s="358"/>
      <c r="CM36" s="358"/>
      <c r="CN36" s="358"/>
      <c r="CO36" s="358"/>
      <c r="CP36" s="358"/>
      <c r="CQ36" s="358"/>
      <c r="CR36" s="358"/>
      <c r="CS36" s="358"/>
      <c r="CT36" s="358"/>
      <c r="CU36" s="358"/>
      <c r="CV36" s="358"/>
      <c r="CW36" s="358"/>
      <c r="CX36" s="358"/>
      <c r="CY36" s="358"/>
      <c r="CZ36" s="358"/>
      <c r="DA36" s="358"/>
      <c r="DB36" s="358"/>
      <c r="DC36" s="358"/>
    </row>
    <row r="37" spans="2:107">
      <c r="B37" s="509" t="s">
        <v>1357</v>
      </c>
      <c r="C37" s="510"/>
      <c r="D37" s="508"/>
      <c r="E37" s="508"/>
      <c r="F37" s="508"/>
      <c r="G37" s="508"/>
      <c r="H37" s="508"/>
      <c r="I37" s="508"/>
      <c r="J37" s="508"/>
      <c r="K37" s="508"/>
      <c r="L37" s="508"/>
      <c r="M37" s="508"/>
      <c r="N37" s="508"/>
      <c r="O37" s="508"/>
      <c r="P37" s="358"/>
      <c r="Q37" s="358"/>
      <c r="R37" s="358"/>
      <c r="S37" s="358"/>
      <c r="T37" s="358"/>
      <c r="U37" s="358"/>
      <c r="V37" s="358"/>
      <c r="W37" s="358"/>
      <c r="X37" s="358"/>
      <c r="Y37" s="358"/>
      <c r="Z37" s="358"/>
      <c r="AA37" s="358"/>
      <c r="AB37" s="358"/>
      <c r="AC37" s="358"/>
      <c r="AD37" s="358"/>
      <c r="AE37" s="358"/>
      <c r="AF37" s="358"/>
      <c r="AG37" s="358"/>
      <c r="AH37" s="358"/>
      <c r="AI37" s="358"/>
      <c r="AJ37" s="358"/>
      <c r="AK37" s="358"/>
      <c r="AL37" s="358"/>
      <c r="AM37" s="358"/>
      <c r="AN37" s="358"/>
      <c r="AO37" s="358"/>
      <c r="AP37" s="358"/>
      <c r="AQ37" s="358"/>
      <c r="AR37" s="358"/>
      <c r="AS37" s="358"/>
      <c r="AT37" s="358"/>
      <c r="AU37" s="358"/>
      <c r="AV37" s="358"/>
      <c r="AW37" s="358"/>
      <c r="AX37" s="358"/>
      <c r="AY37" s="358"/>
      <c r="AZ37" s="358"/>
      <c r="BA37" s="358"/>
      <c r="BB37" s="358"/>
      <c r="BC37" s="358"/>
      <c r="BD37" s="358"/>
      <c r="BE37" s="358"/>
      <c r="BF37" s="358"/>
      <c r="BG37" s="358"/>
      <c r="BH37" s="358"/>
      <c r="BI37" s="358"/>
      <c r="BJ37" s="358"/>
      <c r="BK37" s="358"/>
      <c r="BL37" s="358"/>
      <c r="BM37" s="358"/>
      <c r="BN37" s="358"/>
      <c r="BO37" s="358"/>
      <c r="BP37" s="358"/>
      <c r="BQ37" s="358"/>
      <c r="BR37" s="358"/>
      <c r="BS37" s="358"/>
      <c r="BT37" s="358"/>
      <c r="BU37" s="358"/>
      <c r="BV37" s="358"/>
      <c r="BW37" s="358"/>
      <c r="BX37" s="358"/>
      <c r="BY37" s="358"/>
      <c r="BZ37" s="358"/>
      <c r="CA37" s="358"/>
      <c r="CB37" s="358"/>
      <c r="CC37" s="358"/>
      <c r="CD37" s="358"/>
      <c r="CE37" s="358"/>
      <c r="CF37" s="358"/>
      <c r="CG37" s="358"/>
      <c r="CH37" s="358"/>
      <c r="CI37" s="358"/>
      <c r="CJ37" s="358"/>
      <c r="CK37" s="358"/>
      <c r="CL37" s="358"/>
      <c r="CM37" s="358"/>
      <c r="CN37" s="358"/>
      <c r="CO37" s="358"/>
      <c r="CP37" s="358"/>
      <c r="CQ37" s="358"/>
      <c r="CR37" s="358"/>
      <c r="CS37" s="358"/>
      <c r="CT37" s="358"/>
      <c r="CU37" s="358"/>
      <c r="CV37" s="358"/>
      <c r="CW37" s="358"/>
      <c r="CX37" s="358"/>
      <c r="CY37" s="358"/>
      <c r="CZ37" s="358"/>
      <c r="DA37" s="358"/>
      <c r="DB37" s="358"/>
      <c r="DC37" s="358"/>
    </row>
    <row r="38" spans="2:107">
      <c r="B38" s="895" t="s">
        <v>662</v>
      </c>
      <c r="C38" s="896"/>
      <c r="D38" s="203">
        <f t="shared" ref="D38:I38" si="12">D9-D26-D32</f>
        <v>1039.2675474916878</v>
      </c>
      <c r="E38" s="203">
        <f t="shared" si="12"/>
        <v>799.39009049677804</v>
      </c>
      <c r="F38" s="203">
        <f t="shared" si="12"/>
        <v>1564.7579326879488</v>
      </c>
      <c r="G38" s="203">
        <f t="shared" si="12"/>
        <v>1504.6066130874196</v>
      </c>
      <c r="H38" s="203">
        <f t="shared" si="12"/>
        <v>1665.3569443802348</v>
      </c>
      <c r="I38" s="203">
        <f t="shared" si="12"/>
        <v>1413.1035751650716</v>
      </c>
      <c r="J38" s="203">
        <f t="shared" ref="J38:O38" si="13">J9-J26-J32</f>
        <v>1235.9709089823432</v>
      </c>
      <c r="K38" s="203">
        <f t="shared" si="13"/>
        <v>1254.0306572115371</v>
      </c>
      <c r="L38" s="203">
        <f t="shared" si="13"/>
        <v>1555.2820286547344</v>
      </c>
      <c r="M38" s="203">
        <f t="shared" si="13"/>
        <v>1690.0101641247302</v>
      </c>
      <c r="N38" s="203">
        <f t="shared" si="13"/>
        <v>1629.3544031069007</v>
      </c>
      <c r="O38" s="203">
        <f t="shared" si="13"/>
        <v>933.1672908520386</v>
      </c>
      <c r="P38" s="358"/>
      <c r="Q38" s="358"/>
      <c r="R38" s="358"/>
      <c r="S38" s="358"/>
      <c r="T38" s="358"/>
      <c r="U38" s="358"/>
      <c r="V38" s="358"/>
      <c r="W38" s="358"/>
      <c r="X38" s="358"/>
      <c r="Y38" s="358"/>
      <c r="Z38" s="358"/>
      <c r="AA38" s="358"/>
      <c r="AB38" s="358"/>
      <c r="AC38" s="358"/>
      <c r="AD38" s="358"/>
      <c r="AE38" s="358"/>
      <c r="AF38" s="358"/>
      <c r="AG38" s="358"/>
      <c r="AH38" s="358"/>
      <c r="AI38" s="358"/>
      <c r="AJ38" s="358"/>
      <c r="AK38" s="358"/>
      <c r="AL38" s="358"/>
      <c r="AM38" s="358"/>
      <c r="AN38" s="358"/>
      <c r="AO38" s="358"/>
      <c r="AP38" s="358"/>
      <c r="AQ38" s="358"/>
      <c r="AR38" s="358"/>
      <c r="AS38" s="358"/>
      <c r="AT38" s="358"/>
      <c r="AU38" s="358"/>
      <c r="AV38" s="358"/>
      <c r="AW38" s="358"/>
      <c r="AX38" s="358"/>
      <c r="AY38" s="358"/>
      <c r="AZ38" s="358"/>
      <c r="BA38" s="358"/>
      <c r="BB38" s="358"/>
      <c r="BC38" s="358"/>
      <c r="BD38" s="358"/>
      <c r="BE38" s="358"/>
      <c r="BF38" s="358"/>
      <c r="BG38" s="358"/>
      <c r="BH38" s="358"/>
      <c r="BI38" s="358"/>
      <c r="BJ38" s="358"/>
      <c r="BK38" s="358"/>
      <c r="BL38" s="358"/>
      <c r="BM38" s="358"/>
      <c r="BN38" s="358"/>
      <c r="BO38" s="358"/>
      <c r="BP38" s="358"/>
      <c r="BQ38" s="358"/>
      <c r="BR38" s="358"/>
      <c r="BS38" s="358"/>
      <c r="BT38" s="358"/>
      <c r="BU38" s="358"/>
      <c r="BV38" s="358"/>
      <c r="BW38" s="358"/>
      <c r="BX38" s="358"/>
      <c r="BY38" s="358"/>
      <c r="BZ38" s="358"/>
      <c r="CA38" s="358"/>
      <c r="CB38" s="358"/>
      <c r="CC38" s="358"/>
      <c r="CD38" s="358"/>
      <c r="CE38" s="358"/>
      <c r="CF38" s="358"/>
      <c r="CG38" s="358"/>
      <c r="CH38" s="358"/>
      <c r="CI38" s="358"/>
      <c r="CJ38" s="358"/>
      <c r="CK38" s="358"/>
      <c r="CL38" s="358"/>
      <c r="CM38" s="358"/>
      <c r="CN38" s="358"/>
      <c r="CO38" s="358"/>
      <c r="CP38" s="358"/>
      <c r="CQ38" s="358"/>
      <c r="CR38" s="358"/>
      <c r="CS38" s="358"/>
      <c r="CT38" s="358"/>
      <c r="CU38" s="358"/>
      <c r="CV38" s="358"/>
      <c r="CW38" s="358"/>
      <c r="CX38" s="358"/>
      <c r="CY38" s="358"/>
      <c r="CZ38" s="358"/>
      <c r="DA38" s="358"/>
      <c r="DB38" s="358"/>
      <c r="DC38" s="358"/>
    </row>
    <row r="39" spans="2:107">
      <c r="B39" s="895" t="s">
        <v>663</v>
      </c>
      <c r="C39" s="896"/>
      <c r="D39" s="203">
        <f t="shared" ref="D39:I39" si="14">D10-D18-D27-D33</f>
        <v>1008.2742712429691</v>
      </c>
      <c r="E39" s="203">
        <f t="shared" si="14"/>
        <v>673.49433000917043</v>
      </c>
      <c r="F39" s="203">
        <f t="shared" si="14"/>
        <v>1152.3627251207604</v>
      </c>
      <c r="G39" s="203">
        <f t="shared" si="14"/>
        <v>1032.8740463253473</v>
      </c>
      <c r="H39" s="203">
        <f t="shared" si="14"/>
        <v>1182.0805273857191</v>
      </c>
      <c r="I39" s="203">
        <f t="shared" si="14"/>
        <v>854.74746304438895</v>
      </c>
      <c r="J39" s="203">
        <f t="shared" ref="J39:O39" si="15">J10-J18-J27-J33</f>
        <v>713.55140914462675</v>
      </c>
      <c r="K39" s="203">
        <f t="shared" si="15"/>
        <v>758.83322654765914</v>
      </c>
      <c r="L39" s="203">
        <f t="shared" si="15"/>
        <v>1294.352013984249</v>
      </c>
      <c r="M39" s="203">
        <f t="shared" si="15"/>
        <v>1260.2443760493322</v>
      </c>
      <c r="N39" s="203">
        <f t="shared" si="15"/>
        <v>1238.9949957430608</v>
      </c>
      <c r="O39" s="203">
        <f t="shared" si="15"/>
        <v>1060.695935057201</v>
      </c>
      <c r="P39" s="358"/>
      <c r="Q39" s="358"/>
      <c r="R39" s="358"/>
      <c r="S39" s="358"/>
      <c r="T39" s="358"/>
      <c r="U39" s="358"/>
      <c r="V39" s="358"/>
      <c r="W39" s="358"/>
      <c r="X39" s="358"/>
      <c r="Y39" s="358"/>
      <c r="Z39" s="358"/>
      <c r="AA39" s="358"/>
      <c r="AB39" s="358"/>
      <c r="AC39" s="358"/>
      <c r="AD39" s="358"/>
      <c r="AE39" s="358"/>
      <c r="AF39" s="358"/>
      <c r="AG39" s="358"/>
      <c r="AH39" s="358"/>
      <c r="AI39" s="358"/>
      <c r="AJ39" s="358"/>
      <c r="AK39" s="358"/>
      <c r="AL39" s="358"/>
      <c r="AM39" s="358"/>
      <c r="AN39" s="358"/>
      <c r="AO39" s="358"/>
      <c r="AP39" s="358"/>
      <c r="AQ39" s="358"/>
      <c r="AR39" s="358"/>
      <c r="AS39" s="358"/>
      <c r="AT39" s="358"/>
      <c r="AU39" s="358"/>
      <c r="AV39" s="358"/>
      <c r="AW39" s="358"/>
      <c r="AX39" s="358"/>
      <c r="AY39" s="358"/>
      <c r="AZ39" s="358"/>
      <c r="BA39" s="358"/>
      <c r="BB39" s="358"/>
      <c r="BC39" s="358"/>
      <c r="BD39" s="358"/>
      <c r="BE39" s="358"/>
      <c r="BF39" s="358"/>
      <c r="BG39" s="358"/>
      <c r="BH39" s="358"/>
      <c r="BI39" s="358"/>
      <c r="BJ39" s="358"/>
      <c r="BK39" s="358"/>
      <c r="BL39" s="358"/>
      <c r="BM39" s="358"/>
      <c r="BN39" s="358"/>
      <c r="BO39" s="358"/>
      <c r="BP39" s="358"/>
      <c r="BQ39" s="358"/>
      <c r="BR39" s="358"/>
      <c r="BS39" s="358"/>
      <c r="BT39" s="358"/>
      <c r="BU39" s="358"/>
      <c r="BV39" s="358"/>
      <c r="BW39" s="358"/>
      <c r="BX39" s="358"/>
      <c r="BY39" s="358"/>
      <c r="BZ39" s="358"/>
      <c r="CA39" s="358"/>
      <c r="CB39" s="358"/>
      <c r="CC39" s="358"/>
      <c r="CD39" s="358"/>
      <c r="CE39" s="358"/>
      <c r="CF39" s="358"/>
      <c r="CG39" s="358"/>
      <c r="CH39" s="358"/>
      <c r="CI39" s="358"/>
      <c r="CJ39" s="358"/>
      <c r="CK39" s="358"/>
      <c r="CL39" s="358"/>
      <c r="CM39" s="358"/>
      <c r="CN39" s="358"/>
      <c r="CO39" s="358"/>
      <c r="CP39" s="358"/>
      <c r="CQ39" s="358"/>
      <c r="CR39" s="358"/>
      <c r="CS39" s="358"/>
      <c r="CT39" s="358"/>
      <c r="CU39" s="358"/>
      <c r="CV39" s="358"/>
      <c r="CW39" s="358"/>
      <c r="CX39" s="358"/>
      <c r="CY39" s="358"/>
      <c r="CZ39" s="358"/>
      <c r="DA39" s="358"/>
      <c r="DB39" s="358"/>
      <c r="DC39" s="358"/>
    </row>
    <row r="40" spans="2:107">
      <c r="B40" s="895" t="s">
        <v>1353</v>
      </c>
      <c r="C40" s="896"/>
      <c r="D40" s="203">
        <f t="shared" ref="D40:I40" si="16">D14-D22-D28-D34</f>
        <v>38.073664869799487</v>
      </c>
      <c r="E40" s="203">
        <f t="shared" si="16"/>
        <v>29.649574281160955</v>
      </c>
      <c r="F40" s="203">
        <f t="shared" si="16"/>
        <v>64.761601616830404</v>
      </c>
      <c r="G40" s="203">
        <f t="shared" si="16"/>
        <v>52.403445264783066</v>
      </c>
      <c r="H40" s="203">
        <f t="shared" si="16"/>
        <v>61.348358310936376</v>
      </c>
      <c r="I40" s="203">
        <f t="shared" si="16"/>
        <v>60.157998158707152</v>
      </c>
      <c r="J40" s="203">
        <f t="shared" ref="J40:O40" si="17">J14-J22-J28-J34</f>
        <v>53.878861946875922</v>
      </c>
      <c r="K40" s="203">
        <f t="shared" si="17"/>
        <v>59.208153248689698</v>
      </c>
      <c r="L40" s="203">
        <f t="shared" si="17"/>
        <v>56.99937422322688</v>
      </c>
      <c r="M40" s="203">
        <f t="shared" si="17"/>
        <v>58.917956767889478</v>
      </c>
      <c r="N40" s="203">
        <f t="shared" si="17"/>
        <v>59.240535279334729</v>
      </c>
      <c r="O40" s="203">
        <f t="shared" si="17"/>
        <v>54.083676581574785</v>
      </c>
      <c r="P40" s="358"/>
      <c r="Q40" s="358"/>
      <c r="R40" s="358"/>
      <c r="S40" s="358"/>
      <c r="T40" s="358"/>
      <c r="U40" s="358"/>
      <c r="V40" s="358"/>
      <c r="W40" s="358"/>
      <c r="X40" s="358"/>
      <c r="Y40" s="358"/>
      <c r="Z40" s="358"/>
      <c r="AA40" s="358"/>
      <c r="AB40" s="358"/>
      <c r="AC40" s="358"/>
      <c r="AD40" s="358"/>
      <c r="AE40" s="358"/>
      <c r="AF40" s="358"/>
      <c r="AG40" s="358"/>
      <c r="AH40" s="358"/>
      <c r="AI40" s="358"/>
      <c r="AJ40" s="358"/>
      <c r="AK40" s="358"/>
      <c r="AL40" s="358"/>
      <c r="AM40" s="358"/>
      <c r="AN40" s="358"/>
      <c r="AO40" s="358"/>
      <c r="AP40" s="358"/>
      <c r="AQ40" s="358"/>
      <c r="AR40" s="358"/>
      <c r="AS40" s="358"/>
      <c r="AT40" s="358"/>
      <c r="AU40" s="358"/>
      <c r="AV40" s="358"/>
      <c r="AW40" s="358"/>
      <c r="AX40" s="358"/>
      <c r="AY40" s="358"/>
      <c r="AZ40" s="358"/>
      <c r="BA40" s="358"/>
      <c r="BB40" s="358"/>
      <c r="BC40" s="358"/>
      <c r="BD40" s="358"/>
      <c r="BE40" s="358"/>
      <c r="BF40" s="358"/>
      <c r="BG40" s="358"/>
      <c r="BH40" s="358"/>
      <c r="BI40" s="358"/>
      <c r="BJ40" s="358"/>
      <c r="BK40" s="358"/>
      <c r="BL40" s="358"/>
      <c r="BM40" s="358"/>
      <c r="BN40" s="358"/>
      <c r="BO40" s="358"/>
      <c r="BP40" s="358"/>
      <c r="BQ40" s="358"/>
      <c r="BR40" s="358"/>
      <c r="BS40" s="358"/>
      <c r="BT40" s="358"/>
      <c r="BU40" s="358"/>
      <c r="BV40" s="358"/>
      <c r="BW40" s="358"/>
      <c r="BX40" s="358"/>
      <c r="BY40" s="358"/>
      <c r="BZ40" s="358"/>
      <c r="CA40" s="358"/>
      <c r="CB40" s="358"/>
      <c r="CC40" s="358"/>
      <c r="CD40" s="358"/>
      <c r="CE40" s="358"/>
      <c r="CF40" s="358"/>
      <c r="CG40" s="358"/>
      <c r="CH40" s="358"/>
      <c r="CI40" s="358"/>
      <c r="CJ40" s="358"/>
      <c r="CK40" s="358"/>
      <c r="CL40" s="358"/>
      <c r="CM40" s="358"/>
      <c r="CN40" s="358"/>
      <c r="CO40" s="358"/>
      <c r="CP40" s="358"/>
      <c r="CQ40" s="358"/>
      <c r="CR40" s="358"/>
      <c r="CS40" s="358"/>
      <c r="CT40" s="358"/>
      <c r="CU40" s="358"/>
      <c r="CV40" s="358"/>
      <c r="CW40" s="358"/>
      <c r="CX40" s="358"/>
      <c r="CY40" s="358"/>
      <c r="CZ40" s="358"/>
      <c r="DA40" s="358"/>
      <c r="DB40" s="358"/>
      <c r="DC40" s="358"/>
    </row>
    <row r="41" spans="2:107">
      <c r="B41" s="901" t="s">
        <v>1115</v>
      </c>
      <c r="C41" s="902"/>
      <c r="D41" s="204">
        <f t="shared" ref="D41:I41" si="18">SUM(D38:D40)</f>
        <v>2085.6154836044561</v>
      </c>
      <c r="E41" s="204">
        <f t="shared" si="18"/>
        <v>1502.5339947871096</v>
      </c>
      <c r="F41" s="204">
        <f t="shared" si="18"/>
        <v>2781.8822594255398</v>
      </c>
      <c r="G41" s="204">
        <f t="shared" si="18"/>
        <v>2589.8841046775497</v>
      </c>
      <c r="H41" s="204">
        <f t="shared" si="18"/>
        <v>2908.7858300768903</v>
      </c>
      <c r="I41" s="204">
        <f t="shared" si="18"/>
        <v>2328.0090363681675</v>
      </c>
      <c r="J41" s="204">
        <f t="shared" ref="J41:O41" si="19">SUM(J38:J40)</f>
        <v>2003.4011800738458</v>
      </c>
      <c r="K41" s="204">
        <f t="shared" si="19"/>
        <v>2072.0720370078857</v>
      </c>
      <c r="L41" s="204">
        <f t="shared" si="19"/>
        <v>2906.6334168622102</v>
      </c>
      <c r="M41" s="204">
        <f t="shared" si="19"/>
        <v>3009.172496941952</v>
      </c>
      <c r="N41" s="204">
        <f t="shared" si="19"/>
        <v>2927.5899341292961</v>
      </c>
      <c r="O41" s="204">
        <f t="shared" si="19"/>
        <v>2047.9469024908144</v>
      </c>
      <c r="P41" s="358"/>
      <c r="Q41" s="358"/>
      <c r="R41" s="358"/>
      <c r="S41" s="358"/>
      <c r="T41" s="358"/>
      <c r="U41" s="358"/>
      <c r="V41" s="358"/>
      <c r="W41" s="358"/>
      <c r="X41" s="358"/>
      <c r="Y41" s="358"/>
      <c r="Z41" s="358"/>
      <c r="AA41" s="358"/>
      <c r="AB41" s="358"/>
      <c r="AC41" s="358"/>
      <c r="AD41" s="358"/>
      <c r="AE41" s="358"/>
      <c r="AF41" s="358"/>
      <c r="AG41" s="358"/>
      <c r="AH41" s="358"/>
      <c r="AI41" s="358"/>
      <c r="AJ41" s="358"/>
      <c r="AK41" s="358"/>
      <c r="AL41" s="358"/>
      <c r="AM41" s="358"/>
      <c r="AN41" s="358"/>
      <c r="AO41" s="358"/>
      <c r="AP41" s="358"/>
      <c r="AQ41" s="358"/>
      <c r="AR41" s="358"/>
      <c r="AS41" s="358"/>
      <c r="AT41" s="358"/>
      <c r="AU41" s="358"/>
      <c r="AV41" s="358"/>
      <c r="AW41" s="358"/>
      <c r="AX41" s="358"/>
      <c r="AY41" s="358"/>
      <c r="AZ41" s="358"/>
      <c r="BA41" s="358"/>
      <c r="BB41" s="358"/>
      <c r="BC41" s="358"/>
      <c r="BD41" s="358"/>
      <c r="BE41" s="358"/>
      <c r="BF41" s="358"/>
      <c r="BG41" s="358"/>
      <c r="BH41" s="358"/>
      <c r="BI41" s="358"/>
      <c r="BJ41" s="358"/>
      <c r="BK41" s="358"/>
      <c r="BL41" s="358"/>
      <c r="BM41" s="358"/>
      <c r="BN41" s="358"/>
      <c r="BO41" s="358"/>
      <c r="BP41" s="358"/>
      <c r="BQ41" s="358"/>
      <c r="BR41" s="358"/>
      <c r="BS41" s="358"/>
      <c r="BT41" s="358"/>
      <c r="BU41" s="358"/>
      <c r="BV41" s="358"/>
      <c r="BW41" s="358"/>
      <c r="BX41" s="358"/>
      <c r="BY41" s="358"/>
      <c r="BZ41" s="358"/>
      <c r="CA41" s="358"/>
      <c r="CB41" s="358"/>
      <c r="CC41" s="358"/>
      <c r="CD41" s="358"/>
      <c r="CE41" s="358"/>
      <c r="CF41" s="358"/>
      <c r="CG41" s="358"/>
      <c r="CH41" s="358"/>
      <c r="CI41" s="358"/>
      <c r="CJ41" s="358"/>
      <c r="CK41" s="358"/>
      <c r="CL41" s="358"/>
      <c r="CM41" s="358"/>
      <c r="CN41" s="358"/>
      <c r="CO41" s="358"/>
      <c r="CP41" s="358"/>
      <c r="CQ41" s="358"/>
      <c r="CR41" s="358"/>
      <c r="CS41" s="358"/>
      <c r="CT41" s="358"/>
      <c r="CU41" s="358"/>
      <c r="CV41" s="358"/>
      <c r="CW41" s="358"/>
      <c r="CX41" s="358"/>
      <c r="CY41" s="358"/>
      <c r="CZ41" s="358"/>
      <c r="DA41" s="358"/>
      <c r="DB41" s="358"/>
      <c r="DC41" s="358"/>
    </row>
    <row r="42" spans="2:107">
      <c r="B42" s="506"/>
      <c r="C42" s="511"/>
      <c r="D42" s="505"/>
      <c r="E42" s="505"/>
      <c r="F42" s="505"/>
      <c r="G42" s="505"/>
      <c r="H42" s="505"/>
      <c r="I42" s="505"/>
      <c r="J42" s="505"/>
      <c r="K42" s="505"/>
      <c r="L42" s="505"/>
      <c r="M42" s="505"/>
      <c r="N42" s="505"/>
      <c r="O42" s="505"/>
      <c r="P42" s="358"/>
      <c r="Q42" s="358"/>
      <c r="R42" s="358"/>
      <c r="S42" s="358"/>
      <c r="T42" s="358"/>
      <c r="U42" s="358"/>
      <c r="V42" s="358"/>
      <c r="W42" s="358"/>
      <c r="X42" s="358"/>
      <c r="Y42" s="358"/>
      <c r="Z42" s="358"/>
      <c r="AA42" s="358"/>
      <c r="AB42" s="358"/>
      <c r="AC42" s="358"/>
      <c r="AD42" s="358"/>
      <c r="AE42" s="358"/>
      <c r="AF42" s="358"/>
      <c r="AG42" s="358"/>
      <c r="AH42" s="358"/>
      <c r="AI42" s="358"/>
      <c r="AJ42" s="358"/>
      <c r="AK42" s="358"/>
      <c r="AL42" s="358"/>
      <c r="AM42" s="358"/>
      <c r="AN42" s="358"/>
      <c r="AO42" s="358"/>
      <c r="AP42" s="358"/>
      <c r="AQ42" s="358"/>
      <c r="AR42" s="358"/>
      <c r="AS42" s="358"/>
      <c r="AT42" s="358"/>
      <c r="AU42" s="358"/>
      <c r="AV42" s="358"/>
      <c r="AW42" s="358"/>
      <c r="AX42" s="358"/>
      <c r="AY42" s="358"/>
      <c r="AZ42" s="358"/>
      <c r="BA42" s="358"/>
      <c r="BB42" s="358"/>
      <c r="BC42" s="358"/>
      <c r="BD42" s="358"/>
      <c r="BE42" s="358"/>
      <c r="BF42" s="358"/>
      <c r="BG42" s="358"/>
      <c r="BH42" s="358"/>
      <c r="BI42" s="358"/>
      <c r="BJ42" s="358"/>
      <c r="BK42" s="358"/>
      <c r="BL42" s="358"/>
      <c r="BM42" s="358"/>
      <c r="BN42" s="358"/>
      <c r="BO42" s="358"/>
      <c r="BP42" s="358"/>
      <c r="BQ42" s="358"/>
      <c r="BR42" s="358"/>
      <c r="BS42" s="358"/>
      <c r="BT42" s="358"/>
      <c r="BU42" s="358"/>
      <c r="BV42" s="358"/>
      <c r="BW42" s="358"/>
      <c r="BX42" s="358"/>
      <c r="BY42" s="358"/>
      <c r="BZ42" s="358"/>
      <c r="CA42" s="358"/>
      <c r="CB42" s="358"/>
      <c r="CC42" s="358"/>
      <c r="CD42" s="358"/>
      <c r="CE42" s="358"/>
      <c r="CF42" s="358"/>
      <c r="CG42" s="358"/>
      <c r="CH42" s="358"/>
      <c r="CI42" s="358"/>
      <c r="CJ42" s="358"/>
      <c r="CK42" s="358"/>
      <c r="CL42" s="358"/>
      <c r="CM42" s="358"/>
      <c r="CN42" s="358"/>
      <c r="CO42" s="358"/>
      <c r="CP42" s="358"/>
      <c r="CQ42" s="358"/>
      <c r="CR42" s="358"/>
      <c r="CS42" s="358"/>
      <c r="CT42" s="358"/>
      <c r="CU42" s="358"/>
      <c r="CV42" s="358"/>
      <c r="CW42" s="358"/>
      <c r="CX42" s="358"/>
      <c r="CY42" s="358"/>
      <c r="CZ42" s="358"/>
      <c r="DA42" s="358"/>
      <c r="DB42" s="358"/>
      <c r="DC42" s="358"/>
    </row>
    <row r="43" spans="2:107">
      <c r="B43" s="503" t="s">
        <v>1358</v>
      </c>
      <c r="C43" s="512"/>
      <c r="D43" s="508"/>
      <c r="E43" s="508"/>
      <c r="F43" s="508"/>
      <c r="G43" s="508"/>
      <c r="H43" s="508"/>
      <c r="I43" s="508"/>
      <c r="J43" s="508"/>
      <c r="K43" s="508"/>
      <c r="L43" s="508"/>
      <c r="M43" s="508"/>
      <c r="N43" s="508"/>
      <c r="O43" s="508"/>
      <c r="P43" s="358"/>
      <c r="Q43" s="358"/>
      <c r="R43" s="358"/>
      <c r="S43" s="358"/>
      <c r="T43" s="358"/>
      <c r="U43" s="358"/>
      <c r="V43" s="358"/>
      <c r="W43" s="358"/>
      <c r="X43" s="358"/>
      <c r="Y43" s="358"/>
      <c r="Z43" s="358"/>
      <c r="AA43" s="358"/>
      <c r="AB43" s="358"/>
      <c r="AC43" s="358"/>
      <c r="AD43" s="358"/>
      <c r="AE43" s="358"/>
      <c r="AF43" s="358"/>
      <c r="AG43" s="358"/>
      <c r="AH43" s="358"/>
      <c r="AI43" s="358"/>
      <c r="AJ43" s="358"/>
      <c r="AK43" s="358"/>
      <c r="AL43" s="358"/>
      <c r="AM43" s="358"/>
      <c r="AN43" s="358"/>
      <c r="AO43" s="358"/>
      <c r="AP43" s="358"/>
      <c r="AQ43" s="358"/>
      <c r="AR43" s="358"/>
      <c r="AS43" s="358"/>
      <c r="AT43" s="358"/>
      <c r="AU43" s="358"/>
      <c r="AV43" s="358"/>
      <c r="AW43" s="358"/>
      <c r="AX43" s="358"/>
      <c r="AY43" s="358"/>
      <c r="AZ43" s="358"/>
      <c r="BA43" s="358"/>
      <c r="BB43" s="358"/>
      <c r="BC43" s="358"/>
      <c r="BD43" s="358"/>
      <c r="BE43" s="358"/>
      <c r="BF43" s="358"/>
      <c r="BG43" s="358"/>
      <c r="BH43" s="358"/>
      <c r="BI43" s="358"/>
      <c r="BJ43" s="358"/>
      <c r="BK43" s="358"/>
      <c r="BL43" s="358"/>
      <c r="BM43" s="358"/>
      <c r="BN43" s="358"/>
      <c r="BO43" s="358"/>
      <c r="BP43" s="358"/>
      <c r="BQ43" s="358"/>
      <c r="BR43" s="358"/>
      <c r="BS43" s="358"/>
      <c r="BT43" s="358"/>
      <c r="BU43" s="358"/>
      <c r="BV43" s="358"/>
      <c r="BW43" s="358"/>
      <c r="BX43" s="358"/>
      <c r="BY43" s="358"/>
      <c r="BZ43" s="358"/>
      <c r="CA43" s="358"/>
      <c r="CB43" s="358"/>
      <c r="CC43" s="358"/>
      <c r="CD43" s="358"/>
      <c r="CE43" s="358"/>
      <c r="CF43" s="358"/>
      <c r="CG43" s="358"/>
      <c r="CH43" s="358"/>
      <c r="CI43" s="358"/>
      <c r="CJ43" s="358"/>
      <c r="CK43" s="358"/>
      <c r="CL43" s="358"/>
      <c r="CM43" s="358"/>
      <c r="CN43" s="358"/>
      <c r="CO43" s="358"/>
      <c r="CP43" s="358"/>
      <c r="CQ43" s="358"/>
      <c r="CR43" s="358"/>
      <c r="CS43" s="358"/>
      <c r="CT43" s="358"/>
      <c r="CU43" s="358"/>
      <c r="CV43" s="358"/>
      <c r="CW43" s="358"/>
      <c r="CX43" s="358"/>
      <c r="CY43" s="358"/>
      <c r="CZ43" s="358"/>
      <c r="DA43" s="358"/>
      <c r="DB43" s="358"/>
      <c r="DC43" s="358"/>
    </row>
    <row r="44" spans="2:107">
      <c r="B44" s="513" t="s">
        <v>1359</v>
      </c>
      <c r="C44" s="512"/>
      <c r="D44" s="502">
        <f>'[96]C11-酒店专用表'!I44</f>
        <v>164.24443987444408</v>
      </c>
      <c r="E44" s="502">
        <f>'[96]C11-酒店专用表'!J44</f>
        <v>164.26895971224695</v>
      </c>
      <c r="F44" s="502">
        <f>'[96]C11-酒店专用表'!K44</f>
        <v>159.85373403006162</v>
      </c>
      <c r="G44" s="502">
        <f>'[96]C11-酒店专用表'!L44</f>
        <v>162.3673671236005</v>
      </c>
      <c r="H44" s="502">
        <f>'[96]C11-酒店专用表'!M44</f>
        <v>165.63216998611466</v>
      </c>
      <c r="I44" s="502">
        <f>'[96]C11-酒店专用表'!N44</f>
        <v>163.44242789288788</v>
      </c>
      <c r="J44" s="502">
        <f>'[96]C11-酒店专用表'!P44</f>
        <v>160.04635236955622</v>
      </c>
      <c r="K44" s="502">
        <f>'[96]C11-酒店专用表'!Q44</f>
        <v>160.06935497838063</v>
      </c>
      <c r="L44" s="502">
        <f>'[96]C11-酒店专用表'!R44</f>
        <v>161.96971685643919</v>
      </c>
      <c r="M44" s="502">
        <f>'[96]C11-酒店专用表'!S44</f>
        <v>174.1425332081638</v>
      </c>
      <c r="N44" s="502">
        <f>'[96]C11-酒店专用表'!T44</f>
        <v>161.08008779982188</v>
      </c>
      <c r="O44" s="502">
        <f>'[96]C11-酒店专用表'!U44</f>
        <v>160.13702622278788</v>
      </c>
      <c r="P44" s="358"/>
      <c r="Q44" s="358"/>
      <c r="R44" s="358"/>
      <c r="S44" s="358"/>
      <c r="T44" s="358"/>
      <c r="U44" s="358"/>
      <c r="V44" s="358"/>
      <c r="W44" s="358"/>
      <c r="X44" s="358"/>
      <c r="Y44" s="358"/>
      <c r="Z44" s="358"/>
      <c r="AA44" s="358"/>
      <c r="AB44" s="358"/>
      <c r="AC44" s="358"/>
      <c r="AD44" s="358"/>
      <c r="AE44" s="358"/>
      <c r="AF44" s="358"/>
      <c r="AG44" s="358"/>
      <c r="AH44" s="358"/>
      <c r="AI44" s="358"/>
      <c r="AJ44" s="358"/>
      <c r="AK44" s="358"/>
      <c r="AL44" s="358"/>
      <c r="AM44" s="358"/>
      <c r="AN44" s="358"/>
      <c r="AO44" s="358"/>
      <c r="AP44" s="358"/>
      <c r="AQ44" s="358"/>
      <c r="AR44" s="358"/>
      <c r="AS44" s="358"/>
      <c r="AT44" s="358"/>
      <c r="AU44" s="358"/>
      <c r="AV44" s="358"/>
      <c r="AW44" s="358"/>
      <c r="AX44" s="358"/>
      <c r="AY44" s="358"/>
      <c r="AZ44" s="358"/>
      <c r="BA44" s="358"/>
      <c r="BB44" s="358"/>
      <c r="BC44" s="358"/>
      <c r="BD44" s="358"/>
      <c r="BE44" s="358"/>
      <c r="BF44" s="358"/>
      <c r="BG44" s="358"/>
      <c r="BH44" s="358"/>
      <c r="BI44" s="358"/>
      <c r="BJ44" s="358"/>
      <c r="BK44" s="358"/>
      <c r="BL44" s="358"/>
      <c r="BM44" s="358"/>
      <c r="BN44" s="358"/>
      <c r="BO44" s="358"/>
      <c r="BP44" s="358"/>
      <c r="BQ44" s="358"/>
      <c r="BR44" s="358"/>
      <c r="BS44" s="358"/>
      <c r="BT44" s="358"/>
      <c r="BU44" s="358"/>
      <c r="BV44" s="358"/>
      <c r="BW44" s="358"/>
      <c r="BX44" s="358"/>
      <c r="BY44" s="358"/>
      <c r="BZ44" s="358"/>
      <c r="CA44" s="358"/>
      <c r="CB44" s="358"/>
      <c r="CC44" s="358"/>
      <c r="CD44" s="358"/>
      <c r="CE44" s="358"/>
      <c r="CF44" s="358"/>
      <c r="CG44" s="358"/>
      <c r="CH44" s="358"/>
      <c r="CI44" s="358"/>
      <c r="CJ44" s="358"/>
      <c r="CK44" s="358"/>
      <c r="CL44" s="358"/>
      <c r="CM44" s="358"/>
      <c r="CN44" s="358"/>
      <c r="CO44" s="358"/>
      <c r="CP44" s="358"/>
      <c r="CQ44" s="358"/>
      <c r="CR44" s="358"/>
      <c r="CS44" s="358"/>
      <c r="CT44" s="358"/>
      <c r="CU44" s="358"/>
      <c r="CV44" s="358"/>
      <c r="CW44" s="358"/>
      <c r="CX44" s="358"/>
      <c r="CY44" s="358"/>
      <c r="CZ44" s="358"/>
      <c r="DA44" s="358"/>
      <c r="DB44" s="358"/>
      <c r="DC44" s="358"/>
    </row>
    <row r="45" spans="2:107">
      <c r="B45" s="513" t="s">
        <v>1360</v>
      </c>
      <c r="C45" s="512"/>
      <c r="D45" s="502">
        <f>'[96]C11-酒店专用表'!I45</f>
        <v>90.569025846075263</v>
      </c>
      <c r="E45" s="502">
        <f>'[96]C11-酒店专用表'!J45</f>
        <v>89.86516729460871</v>
      </c>
      <c r="F45" s="502">
        <f>'[96]C11-酒店专用表'!K45</f>
        <v>89.829389192688808</v>
      </c>
      <c r="G45" s="502">
        <f>'[96]C11-酒店专用表'!L45</f>
        <v>90.312293052110334</v>
      </c>
      <c r="H45" s="502">
        <f>'[96]C11-酒店专用表'!M45</f>
        <v>90.325160255098467</v>
      </c>
      <c r="I45" s="502">
        <f>'[96]C11-酒店专用表'!N45</f>
        <v>90.523356129765091</v>
      </c>
      <c r="J45" s="502">
        <f>'[96]C11-酒店专用表'!P45</f>
        <v>89.517791871356053</v>
      </c>
      <c r="K45" s="502">
        <f>'[96]C11-酒店专用表'!Q45</f>
        <v>89.66089301485809</v>
      </c>
      <c r="L45" s="502">
        <f>'[96]C11-酒店专用表'!R45</f>
        <v>90.389934674517974</v>
      </c>
      <c r="M45" s="502">
        <f>'[96]C11-酒店专用表'!S45</f>
        <v>91.176608051455858</v>
      </c>
      <c r="N45" s="502">
        <f>'[96]C11-酒店专用表'!T45</f>
        <v>89.743688676069681</v>
      </c>
      <c r="O45" s="502">
        <f>'[96]C11-酒店专用表'!U45</f>
        <v>89.675599709540322</v>
      </c>
      <c r="P45" s="358"/>
      <c r="Q45" s="358"/>
      <c r="R45" s="358"/>
      <c r="S45" s="358"/>
      <c r="T45" s="358"/>
      <c r="U45" s="358"/>
      <c r="V45" s="358"/>
      <c r="W45" s="358"/>
      <c r="X45" s="358"/>
      <c r="Y45" s="358"/>
      <c r="Z45" s="358"/>
      <c r="AA45" s="358"/>
      <c r="AB45" s="358"/>
      <c r="AC45" s="358"/>
      <c r="AD45" s="358"/>
      <c r="AE45" s="358"/>
      <c r="AF45" s="358"/>
      <c r="AG45" s="358"/>
      <c r="AH45" s="358"/>
      <c r="AI45" s="358"/>
      <c r="AJ45" s="358"/>
      <c r="AK45" s="358"/>
      <c r="AL45" s="358"/>
      <c r="AM45" s="358"/>
      <c r="AN45" s="358"/>
      <c r="AO45" s="358"/>
      <c r="AP45" s="358"/>
      <c r="AQ45" s="358"/>
      <c r="AR45" s="358"/>
      <c r="AS45" s="358"/>
      <c r="AT45" s="358"/>
      <c r="AU45" s="358"/>
      <c r="AV45" s="358"/>
      <c r="AW45" s="358"/>
      <c r="AX45" s="358"/>
      <c r="AY45" s="358"/>
      <c r="AZ45" s="358"/>
      <c r="BA45" s="358"/>
      <c r="BB45" s="358"/>
      <c r="BC45" s="358"/>
      <c r="BD45" s="358"/>
      <c r="BE45" s="358"/>
      <c r="BF45" s="358"/>
      <c r="BG45" s="358"/>
      <c r="BH45" s="358"/>
      <c r="BI45" s="358"/>
      <c r="BJ45" s="358"/>
      <c r="BK45" s="358"/>
      <c r="BL45" s="358"/>
      <c r="BM45" s="358"/>
      <c r="BN45" s="358"/>
      <c r="BO45" s="358"/>
      <c r="BP45" s="358"/>
      <c r="BQ45" s="358"/>
      <c r="BR45" s="358"/>
      <c r="BS45" s="358"/>
      <c r="BT45" s="358"/>
      <c r="BU45" s="358"/>
      <c r="BV45" s="358"/>
      <c r="BW45" s="358"/>
      <c r="BX45" s="358"/>
      <c r="BY45" s="358"/>
      <c r="BZ45" s="358"/>
      <c r="CA45" s="358"/>
      <c r="CB45" s="358"/>
      <c r="CC45" s="358"/>
      <c r="CD45" s="358"/>
      <c r="CE45" s="358"/>
      <c r="CF45" s="358"/>
      <c r="CG45" s="358"/>
      <c r="CH45" s="358"/>
      <c r="CI45" s="358"/>
      <c r="CJ45" s="358"/>
      <c r="CK45" s="358"/>
      <c r="CL45" s="358"/>
      <c r="CM45" s="358"/>
      <c r="CN45" s="358"/>
      <c r="CO45" s="358"/>
      <c r="CP45" s="358"/>
      <c r="CQ45" s="358"/>
      <c r="CR45" s="358"/>
      <c r="CS45" s="358"/>
      <c r="CT45" s="358"/>
      <c r="CU45" s="358"/>
      <c r="CV45" s="358"/>
      <c r="CW45" s="358"/>
      <c r="CX45" s="358"/>
      <c r="CY45" s="358"/>
      <c r="CZ45" s="358"/>
      <c r="DA45" s="358"/>
      <c r="DB45" s="358"/>
      <c r="DC45" s="358"/>
    </row>
    <row r="46" spans="2:107">
      <c r="B46" s="513" t="s">
        <v>1361</v>
      </c>
      <c r="C46" s="512"/>
      <c r="D46" s="502">
        <f>'[96]C11-酒店专用表'!I46</f>
        <v>48.822659293781719</v>
      </c>
      <c r="E46" s="502">
        <f>'[96]C11-酒店专用表'!J46</f>
        <v>48.130831701579133</v>
      </c>
      <c r="F46" s="502">
        <f>'[96]C11-酒店专用表'!K46</f>
        <v>43.932113798004828</v>
      </c>
      <c r="G46" s="502">
        <f>'[96]C11-酒店专用表'!L46</f>
        <v>46.090895582730475</v>
      </c>
      <c r="H46" s="502">
        <f>'[96]C11-酒店专用表'!M46</f>
        <v>46.560162509180742</v>
      </c>
      <c r="I46" s="502">
        <f>'[96]C11-酒店专用表'!N46</f>
        <v>47.022672326407374</v>
      </c>
      <c r="J46" s="502">
        <f>'[96]C11-酒店专用表'!P46</f>
        <v>44.418706274511969</v>
      </c>
      <c r="K46" s="502">
        <f>'[96]C11-酒店专用表'!Q46</f>
        <v>44.486524212183639</v>
      </c>
      <c r="L46" s="502">
        <f>'[96]C11-酒店专用表'!R46</f>
        <v>46.70147681310474</v>
      </c>
      <c r="M46" s="502">
        <f>'[96]C11-酒店专用表'!S46</f>
        <v>49.191147842193814</v>
      </c>
      <c r="N46" s="502">
        <f>'[96]C11-酒店专用表'!T46</f>
        <v>45.85350917437713</v>
      </c>
      <c r="O46" s="502">
        <f>'[96]C11-酒店专用表'!U46</f>
        <v>44.434373701823063</v>
      </c>
      <c r="P46" s="358"/>
      <c r="Q46" s="358"/>
      <c r="R46" s="358"/>
      <c r="S46" s="358"/>
      <c r="T46" s="358"/>
      <c r="U46" s="358"/>
      <c r="V46" s="358"/>
      <c r="W46" s="358"/>
      <c r="X46" s="358"/>
      <c r="Y46" s="358"/>
      <c r="Z46" s="358"/>
      <c r="AA46" s="358"/>
      <c r="AB46" s="358"/>
      <c r="AC46" s="358"/>
      <c r="AD46" s="358"/>
      <c r="AE46" s="358"/>
      <c r="AF46" s="358"/>
      <c r="AG46" s="358"/>
      <c r="AH46" s="358"/>
      <c r="AI46" s="358"/>
      <c r="AJ46" s="358"/>
      <c r="AK46" s="358"/>
      <c r="AL46" s="358"/>
      <c r="AM46" s="358"/>
      <c r="AN46" s="358"/>
      <c r="AO46" s="358"/>
      <c r="AP46" s="358"/>
      <c r="AQ46" s="358"/>
      <c r="AR46" s="358"/>
      <c r="AS46" s="358"/>
      <c r="AT46" s="358"/>
      <c r="AU46" s="358"/>
      <c r="AV46" s="358"/>
      <c r="AW46" s="358"/>
      <c r="AX46" s="358"/>
      <c r="AY46" s="358"/>
      <c r="AZ46" s="358"/>
      <c r="BA46" s="358"/>
      <c r="BB46" s="358"/>
      <c r="BC46" s="358"/>
      <c r="BD46" s="358"/>
      <c r="BE46" s="358"/>
      <c r="BF46" s="358"/>
      <c r="BG46" s="358"/>
      <c r="BH46" s="358"/>
      <c r="BI46" s="358"/>
      <c r="BJ46" s="358"/>
      <c r="BK46" s="358"/>
      <c r="BL46" s="358"/>
      <c r="BM46" s="358"/>
      <c r="BN46" s="358"/>
      <c r="BO46" s="358"/>
      <c r="BP46" s="358"/>
      <c r="BQ46" s="358"/>
      <c r="BR46" s="358"/>
      <c r="BS46" s="358"/>
      <c r="BT46" s="358"/>
      <c r="BU46" s="358"/>
      <c r="BV46" s="358"/>
      <c r="BW46" s="358"/>
      <c r="BX46" s="358"/>
      <c r="BY46" s="358"/>
      <c r="BZ46" s="358"/>
      <c r="CA46" s="358"/>
      <c r="CB46" s="358"/>
      <c r="CC46" s="358"/>
      <c r="CD46" s="358"/>
      <c r="CE46" s="358"/>
      <c r="CF46" s="358"/>
      <c r="CG46" s="358"/>
      <c r="CH46" s="358"/>
      <c r="CI46" s="358"/>
      <c r="CJ46" s="358"/>
      <c r="CK46" s="358"/>
      <c r="CL46" s="358"/>
      <c r="CM46" s="358"/>
      <c r="CN46" s="358"/>
      <c r="CO46" s="358"/>
      <c r="CP46" s="358"/>
      <c r="CQ46" s="358"/>
      <c r="CR46" s="358"/>
      <c r="CS46" s="358"/>
      <c r="CT46" s="358"/>
      <c r="CU46" s="358"/>
      <c r="CV46" s="358"/>
      <c r="CW46" s="358"/>
      <c r="CX46" s="358"/>
      <c r="CY46" s="358"/>
      <c r="CZ46" s="358"/>
      <c r="DA46" s="358"/>
      <c r="DB46" s="358"/>
      <c r="DC46" s="358"/>
    </row>
    <row r="47" spans="2:107">
      <c r="B47" s="513" t="s">
        <v>1362</v>
      </c>
      <c r="C47" s="512"/>
      <c r="D47" s="502">
        <f>'[96]C11-酒店专用表'!I47</f>
        <v>0</v>
      </c>
      <c r="E47" s="502">
        <f>'[96]C11-酒店专用表'!J47</f>
        <v>0</v>
      </c>
      <c r="F47" s="502">
        <f>'[96]C11-酒店专用表'!K47</f>
        <v>0</v>
      </c>
      <c r="G47" s="502">
        <f>'[96]C11-酒店专用表'!L47</f>
        <v>0</v>
      </c>
      <c r="H47" s="502">
        <f>'[96]C11-酒店专用表'!M47</f>
        <v>0</v>
      </c>
      <c r="I47" s="502">
        <f>'[96]C11-酒店专用表'!N47</f>
        <v>0</v>
      </c>
      <c r="J47" s="502">
        <f>'[96]C11-酒店专用表'!P47</f>
        <v>0</v>
      </c>
      <c r="K47" s="502">
        <f>'[96]C11-酒店专用表'!Q47</f>
        <v>0</v>
      </c>
      <c r="L47" s="502">
        <f>'[96]C11-酒店专用表'!R47</f>
        <v>0</v>
      </c>
      <c r="M47" s="502">
        <f>'[96]C11-酒店专用表'!S47</f>
        <v>0</v>
      </c>
      <c r="N47" s="502">
        <f>'[96]C11-酒店专用表'!T47</f>
        <v>0</v>
      </c>
      <c r="O47" s="502">
        <f>'[96]C11-酒店专用表'!U47</f>
        <v>0</v>
      </c>
      <c r="P47" s="358"/>
      <c r="Q47" s="358"/>
      <c r="R47" s="358"/>
      <c r="S47" s="358"/>
      <c r="T47" s="358"/>
      <c r="U47" s="358"/>
      <c r="V47" s="358"/>
      <c r="W47" s="358"/>
      <c r="X47" s="358"/>
      <c r="Y47" s="358"/>
      <c r="Z47" s="358"/>
      <c r="AA47" s="358"/>
      <c r="AB47" s="358"/>
      <c r="AC47" s="358"/>
      <c r="AD47" s="358"/>
      <c r="AE47" s="358"/>
      <c r="AF47" s="358"/>
      <c r="AG47" s="358"/>
      <c r="AH47" s="358"/>
      <c r="AI47" s="358"/>
      <c r="AJ47" s="358"/>
      <c r="AK47" s="358"/>
      <c r="AL47" s="358"/>
      <c r="AM47" s="358"/>
      <c r="AN47" s="358"/>
      <c r="AO47" s="358"/>
      <c r="AP47" s="358"/>
      <c r="AQ47" s="358"/>
      <c r="AR47" s="358"/>
      <c r="AS47" s="358"/>
      <c r="AT47" s="358"/>
      <c r="AU47" s="358"/>
      <c r="AV47" s="358"/>
      <c r="AW47" s="358"/>
      <c r="AX47" s="358"/>
      <c r="AY47" s="358"/>
      <c r="AZ47" s="358"/>
      <c r="BA47" s="358"/>
      <c r="BB47" s="358"/>
      <c r="BC47" s="358"/>
      <c r="BD47" s="358"/>
      <c r="BE47" s="358"/>
      <c r="BF47" s="358"/>
      <c r="BG47" s="358"/>
      <c r="BH47" s="358"/>
      <c r="BI47" s="358"/>
      <c r="BJ47" s="358"/>
      <c r="BK47" s="358"/>
      <c r="BL47" s="358"/>
      <c r="BM47" s="358"/>
      <c r="BN47" s="358"/>
      <c r="BO47" s="358"/>
      <c r="BP47" s="358"/>
      <c r="BQ47" s="358"/>
      <c r="BR47" s="358"/>
      <c r="BS47" s="358"/>
      <c r="BT47" s="358"/>
      <c r="BU47" s="358"/>
      <c r="BV47" s="358"/>
      <c r="BW47" s="358"/>
      <c r="BX47" s="358"/>
      <c r="BY47" s="358"/>
      <c r="BZ47" s="358"/>
      <c r="CA47" s="358"/>
      <c r="CB47" s="358"/>
      <c r="CC47" s="358"/>
      <c r="CD47" s="358"/>
      <c r="CE47" s="358"/>
      <c r="CF47" s="358"/>
      <c r="CG47" s="358"/>
      <c r="CH47" s="358"/>
      <c r="CI47" s="358"/>
      <c r="CJ47" s="358"/>
      <c r="CK47" s="358"/>
      <c r="CL47" s="358"/>
      <c r="CM47" s="358"/>
      <c r="CN47" s="358"/>
      <c r="CO47" s="358"/>
      <c r="CP47" s="358"/>
      <c r="CQ47" s="358"/>
      <c r="CR47" s="358"/>
      <c r="CS47" s="358"/>
      <c r="CT47" s="358"/>
      <c r="CU47" s="358"/>
      <c r="CV47" s="358"/>
      <c r="CW47" s="358"/>
      <c r="CX47" s="358"/>
      <c r="CY47" s="358"/>
      <c r="CZ47" s="358"/>
      <c r="DA47" s="358"/>
      <c r="DB47" s="358"/>
      <c r="DC47" s="358"/>
    </row>
    <row r="48" spans="2:107">
      <c r="B48" s="503" t="s">
        <v>2064</v>
      </c>
      <c r="C48" s="514"/>
      <c r="D48" s="204">
        <f t="shared" ref="D48:I48" si="20">SUM(D44:D47)</f>
        <v>303.63612501430106</v>
      </c>
      <c r="E48" s="204">
        <f t="shared" si="20"/>
        <v>302.26495870843479</v>
      </c>
      <c r="F48" s="204">
        <f t="shared" si="20"/>
        <v>293.61523702075527</v>
      </c>
      <c r="G48" s="204">
        <f t="shared" si="20"/>
        <v>298.77055575844133</v>
      </c>
      <c r="H48" s="204">
        <f t="shared" si="20"/>
        <v>302.5174927503939</v>
      </c>
      <c r="I48" s="204">
        <f t="shared" si="20"/>
        <v>300.98845634906036</v>
      </c>
      <c r="J48" s="204">
        <f t="shared" ref="J48:O48" si="21">SUM(J44:J47)</f>
        <v>293.98285051542422</v>
      </c>
      <c r="K48" s="204">
        <f t="shared" si="21"/>
        <v>294.21677220542233</v>
      </c>
      <c r="L48" s="204">
        <f t="shared" si="21"/>
        <v>299.0611283440619</v>
      </c>
      <c r="M48" s="204">
        <f t="shared" si="21"/>
        <v>314.51028910181344</v>
      </c>
      <c r="N48" s="204">
        <f t="shared" si="21"/>
        <v>296.67728565026869</v>
      </c>
      <c r="O48" s="204">
        <f t="shared" si="21"/>
        <v>294.24699963415128</v>
      </c>
      <c r="P48" s="358"/>
      <c r="Q48" s="358"/>
      <c r="R48" s="358"/>
      <c r="S48" s="358"/>
      <c r="T48" s="358"/>
      <c r="U48" s="358"/>
      <c r="V48" s="358"/>
      <c r="W48" s="358"/>
      <c r="X48" s="358"/>
      <c r="Y48" s="358"/>
      <c r="Z48" s="358"/>
      <c r="AA48" s="358"/>
      <c r="AB48" s="358"/>
      <c r="AC48" s="358"/>
      <c r="AD48" s="358"/>
      <c r="AE48" s="358"/>
      <c r="AF48" s="358"/>
      <c r="AG48" s="358"/>
      <c r="AH48" s="358"/>
      <c r="AI48" s="358"/>
      <c r="AJ48" s="358"/>
      <c r="AK48" s="358"/>
      <c r="AL48" s="358"/>
      <c r="AM48" s="358"/>
      <c r="AN48" s="358"/>
      <c r="AO48" s="358"/>
      <c r="AP48" s="358"/>
      <c r="AQ48" s="358"/>
      <c r="AR48" s="358"/>
      <c r="AS48" s="358"/>
      <c r="AT48" s="358"/>
      <c r="AU48" s="358"/>
      <c r="AV48" s="358"/>
      <c r="AW48" s="358"/>
      <c r="AX48" s="358"/>
      <c r="AY48" s="358"/>
      <c r="AZ48" s="358"/>
      <c r="BA48" s="358"/>
      <c r="BB48" s="358"/>
      <c r="BC48" s="358"/>
      <c r="BD48" s="358"/>
      <c r="BE48" s="358"/>
      <c r="BF48" s="358"/>
      <c r="BG48" s="358"/>
      <c r="BH48" s="358"/>
      <c r="BI48" s="358"/>
      <c r="BJ48" s="358"/>
      <c r="BK48" s="358"/>
      <c r="BL48" s="358"/>
      <c r="BM48" s="358"/>
      <c r="BN48" s="358"/>
      <c r="BO48" s="358"/>
      <c r="BP48" s="358"/>
      <c r="BQ48" s="358"/>
      <c r="BR48" s="358"/>
      <c r="BS48" s="358"/>
      <c r="BT48" s="358"/>
      <c r="BU48" s="358"/>
      <c r="BV48" s="358"/>
      <c r="BW48" s="358"/>
      <c r="BX48" s="358"/>
      <c r="BY48" s="358"/>
      <c r="BZ48" s="358"/>
      <c r="CA48" s="358"/>
      <c r="CB48" s="358"/>
      <c r="CC48" s="358"/>
      <c r="CD48" s="358"/>
      <c r="CE48" s="358"/>
      <c r="CF48" s="358"/>
      <c r="CG48" s="358"/>
      <c r="CH48" s="358"/>
      <c r="CI48" s="358"/>
      <c r="CJ48" s="358"/>
      <c r="CK48" s="358"/>
      <c r="CL48" s="358"/>
      <c r="CM48" s="358"/>
      <c r="CN48" s="358"/>
      <c r="CO48" s="358"/>
      <c r="CP48" s="358"/>
      <c r="CQ48" s="358"/>
      <c r="CR48" s="358"/>
      <c r="CS48" s="358"/>
      <c r="CT48" s="358"/>
      <c r="CU48" s="358"/>
      <c r="CV48" s="358"/>
      <c r="CW48" s="358"/>
      <c r="CX48" s="358"/>
      <c r="CY48" s="358"/>
      <c r="CZ48" s="358"/>
      <c r="DA48" s="358"/>
      <c r="DB48" s="358"/>
      <c r="DC48" s="358"/>
    </row>
    <row r="49" spans="2:107">
      <c r="B49" s="506"/>
      <c r="C49" s="511"/>
      <c r="D49" s="505"/>
      <c r="E49" s="505"/>
      <c r="F49" s="505"/>
      <c r="G49" s="505"/>
      <c r="H49" s="505"/>
      <c r="I49" s="505"/>
      <c r="J49" s="505"/>
      <c r="K49" s="505"/>
      <c r="L49" s="505"/>
      <c r="M49" s="505"/>
      <c r="N49" s="505"/>
      <c r="O49" s="505"/>
    </row>
    <row r="50" spans="2:107">
      <c r="B50" s="503" t="s">
        <v>1363</v>
      </c>
      <c r="C50" s="512"/>
      <c r="D50" s="508"/>
      <c r="E50" s="508"/>
      <c r="F50" s="508"/>
      <c r="G50" s="508"/>
      <c r="H50" s="508"/>
      <c r="I50" s="508"/>
      <c r="J50" s="508"/>
      <c r="K50" s="508"/>
      <c r="L50" s="508"/>
      <c r="M50" s="508"/>
      <c r="N50" s="508"/>
      <c r="O50" s="508"/>
    </row>
    <row r="51" spans="2:107">
      <c r="B51" s="513" t="s">
        <v>1359</v>
      </c>
      <c r="C51" s="512"/>
      <c r="D51" s="502">
        <f>'[96]C11-酒店专用表'!I51</f>
        <v>105.48175715083154</v>
      </c>
      <c r="E51" s="502">
        <f>'[96]C11-酒店专用表'!J51</f>
        <v>103.295861191128</v>
      </c>
      <c r="F51" s="502">
        <f>'[96]C11-酒店专用表'!K51</f>
        <v>107.92578507724519</v>
      </c>
      <c r="G51" s="502">
        <f>'[96]C11-酒店专用表'!L51</f>
        <v>111.0813522647523</v>
      </c>
      <c r="H51" s="502">
        <f>'[96]C11-酒店专用表'!M51</f>
        <v>102.70607213886609</v>
      </c>
      <c r="I51" s="502">
        <f>'[96]C11-酒店专用表'!N51</f>
        <v>105.89175855878057</v>
      </c>
      <c r="J51" s="502">
        <f>'[96]C11-酒店专用表'!P51</f>
        <v>103.69131921358544</v>
      </c>
      <c r="K51" s="502">
        <f>'[96]C11-酒店专用表'!Q51</f>
        <v>100.09932873726194</v>
      </c>
      <c r="L51" s="502">
        <f>'[96]C11-酒店专用表'!R51</f>
        <v>106.56557781580605</v>
      </c>
      <c r="M51" s="502">
        <f>'[96]C11-酒店专用表'!S51</f>
        <v>104.98627239002082</v>
      </c>
      <c r="N51" s="502">
        <f>'[96]C11-酒店专用表'!T51</f>
        <v>103.49317380576544</v>
      </c>
      <c r="O51" s="502">
        <f>'[96]C11-酒店专用表'!U51</f>
        <v>97.313900624535052</v>
      </c>
    </row>
    <row r="52" spans="2:107">
      <c r="B52" s="513" t="s">
        <v>1360</v>
      </c>
      <c r="C52" s="512"/>
      <c r="D52" s="502">
        <f>'[96]C11-酒店专用表'!I52</f>
        <v>116.66077650655193</v>
      </c>
      <c r="E52" s="502">
        <f>'[96]C11-酒店专用表'!J52</f>
        <v>92.920672364395728</v>
      </c>
      <c r="F52" s="502">
        <f>'[96]C11-酒店专用表'!K52</f>
        <v>134.2156418930056</v>
      </c>
      <c r="G52" s="502">
        <f>'[96]C11-酒店专用表'!L52</f>
        <v>119.81240586404132</v>
      </c>
      <c r="H52" s="502">
        <f>'[96]C11-酒店专用表'!M52</f>
        <v>124.85232522255464</v>
      </c>
      <c r="I52" s="502">
        <f>'[96]C11-酒店专用表'!N52</f>
        <v>140.33380090087294</v>
      </c>
      <c r="J52" s="502">
        <f>'[96]C11-酒店专用表'!P52</f>
        <v>121.26003305091911</v>
      </c>
      <c r="K52" s="502">
        <f>'[96]C11-酒店专用表'!Q52</f>
        <v>101.54946989045052</v>
      </c>
      <c r="L52" s="502">
        <f>'[96]C11-酒店专用表'!R52</f>
        <v>106.38939029737185</v>
      </c>
      <c r="M52" s="502">
        <f>'[96]C11-酒店专用表'!S52</f>
        <v>108.28420384059582</v>
      </c>
      <c r="N52" s="502">
        <f>'[96]C11-酒店专用表'!T52</f>
        <v>116.22743147497302</v>
      </c>
      <c r="O52" s="502">
        <f>'[96]C11-酒店专用表'!U52</f>
        <v>95.514648811078999</v>
      </c>
    </row>
    <row r="53" spans="2:107">
      <c r="B53" s="513" t="s">
        <v>1364</v>
      </c>
      <c r="C53" s="512"/>
      <c r="D53" s="502">
        <f>'[96]C11-酒店专用表'!I53</f>
        <v>254.423</v>
      </c>
      <c r="E53" s="502">
        <f>'[96]C11-酒店专用表'!J53</f>
        <v>251.1703</v>
      </c>
      <c r="F53" s="502">
        <f>'[96]C11-酒店专用表'!K53</f>
        <v>234.934</v>
      </c>
      <c r="G53" s="502">
        <f>'[96]C11-酒店专用表'!L53</f>
        <v>235.73840000000001</v>
      </c>
      <c r="H53" s="502">
        <f>'[96]C11-酒店专用表'!M53</f>
        <v>284.63229999999999</v>
      </c>
      <c r="I53" s="502">
        <f>'[96]C11-酒店专用表'!N53</f>
        <v>308.80840000000001</v>
      </c>
      <c r="J53" s="502">
        <f>'[96]C11-酒店专用表'!P53</f>
        <v>353.28579999999999</v>
      </c>
      <c r="K53" s="502">
        <f>'[96]C11-酒店专用表'!Q53</f>
        <v>377.87119999999999</v>
      </c>
      <c r="L53" s="502">
        <f>'[96]C11-酒店专用表'!R53</f>
        <v>291.08530000000002</v>
      </c>
      <c r="M53" s="502">
        <f>'[96]C11-酒店专用表'!S53</f>
        <v>242.60210000000001</v>
      </c>
      <c r="N53" s="502">
        <f>'[96]C11-酒店专用表'!T53</f>
        <v>227.77099999999999</v>
      </c>
      <c r="O53" s="502">
        <f>'[96]C11-酒店专用表'!U53</f>
        <v>255.9221</v>
      </c>
    </row>
    <row r="54" spans="2:107">
      <c r="B54" s="513" t="s">
        <v>1361</v>
      </c>
      <c r="C54" s="512"/>
      <c r="D54" s="502">
        <f>'[96]C11-酒店专用表'!I54</f>
        <v>96.060621032976968</v>
      </c>
      <c r="E54" s="502">
        <f>'[96]C11-酒店专用表'!J54</f>
        <v>58.793930390100719</v>
      </c>
      <c r="F54" s="502">
        <f>'[96]C11-酒店专用表'!K54</f>
        <v>71.384233671763752</v>
      </c>
      <c r="G54" s="502">
        <f>'[96]C11-酒店专用表'!L54</f>
        <v>77.80651989639118</v>
      </c>
      <c r="H54" s="502">
        <f>'[96]C11-酒店专用表'!M54</f>
        <v>72.046595002622027</v>
      </c>
      <c r="I54" s="502">
        <f>'[96]C11-酒店专用表'!N54</f>
        <v>77.203910311169679</v>
      </c>
      <c r="J54" s="502">
        <f>'[96]C11-酒店专用表'!P54</f>
        <v>61.885173356567684</v>
      </c>
      <c r="K54" s="502">
        <f>'[96]C11-酒店专用表'!Q54</f>
        <v>87.085897860210906</v>
      </c>
      <c r="L54" s="502">
        <f>'[96]C11-酒店专用表'!R54</f>
        <v>87.502775660971082</v>
      </c>
      <c r="M54" s="502">
        <f>'[96]C11-酒店专用表'!S54</f>
        <v>90.506502766705296</v>
      </c>
      <c r="N54" s="502">
        <f>'[96]C11-酒店专用表'!T54</f>
        <v>91.50974994071494</v>
      </c>
      <c r="O54" s="502">
        <f>'[96]C11-酒店专用表'!U54</f>
        <v>91.483111548294289</v>
      </c>
    </row>
    <row r="55" spans="2:107">
      <c r="B55" s="513" t="s">
        <v>1365</v>
      </c>
      <c r="C55" s="512"/>
      <c r="D55" s="502">
        <f>'[96]C11-酒店专用表'!I55</f>
        <v>0</v>
      </c>
      <c r="E55" s="502">
        <f>'[96]C11-酒店专用表'!J55</f>
        <v>0</v>
      </c>
      <c r="F55" s="502">
        <f>'[96]C11-酒店专用表'!K55</f>
        <v>0</v>
      </c>
      <c r="G55" s="502">
        <f>'[96]C11-酒店专用表'!L55</f>
        <v>0</v>
      </c>
      <c r="H55" s="502">
        <f>'[96]C11-酒店专用表'!M55</f>
        <v>0</v>
      </c>
      <c r="I55" s="502">
        <f>'[96]C11-酒店专用表'!N55</f>
        <v>0</v>
      </c>
      <c r="J55" s="502">
        <f>'[96]C11-酒店专用表'!P55</f>
        <v>0</v>
      </c>
      <c r="K55" s="502">
        <f>'[96]C11-酒店专用表'!Q55</f>
        <v>0</v>
      </c>
      <c r="L55" s="502">
        <f>'[96]C11-酒店专用表'!R55</f>
        <v>0</v>
      </c>
      <c r="M55" s="502">
        <f>'[96]C11-酒店专用表'!S55</f>
        <v>0</v>
      </c>
      <c r="N55" s="502">
        <f>'[96]C11-酒店专用表'!T55</f>
        <v>0</v>
      </c>
      <c r="O55" s="502">
        <f>'[96]C11-酒店专用表'!U55</f>
        <v>0</v>
      </c>
    </row>
    <row r="56" spans="2:107">
      <c r="B56" s="503" t="s">
        <v>1116</v>
      </c>
      <c r="C56" s="514"/>
      <c r="D56" s="204">
        <f t="shared" ref="D56:I56" si="22">SUM(D51:D55)</f>
        <v>572.62615469036041</v>
      </c>
      <c r="E56" s="204">
        <f t="shared" si="22"/>
        <v>506.18076394562445</v>
      </c>
      <c r="F56" s="204">
        <f t="shared" si="22"/>
        <v>548.45966064201457</v>
      </c>
      <c r="G56" s="204">
        <f t="shared" si="22"/>
        <v>544.4386780251848</v>
      </c>
      <c r="H56" s="204">
        <f t="shared" si="22"/>
        <v>584.23729236404267</v>
      </c>
      <c r="I56" s="204">
        <f t="shared" si="22"/>
        <v>632.23786977082318</v>
      </c>
      <c r="J56" s="204">
        <f t="shared" ref="J56:O56" si="23">SUM(J51:J55)</f>
        <v>640.12232562107215</v>
      </c>
      <c r="K56" s="204">
        <f t="shared" si="23"/>
        <v>666.60589648792336</v>
      </c>
      <c r="L56" s="204">
        <f t="shared" si="23"/>
        <v>591.54304377414906</v>
      </c>
      <c r="M56" s="204">
        <f t="shared" si="23"/>
        <v>546.37907899732193</v>
      </c>
      <c r="N56" s="204">
        <f t="shared" si="23"/>
        <v>539.00135522145342</v>
      </c>
      <c r="O56" s="204">
        <f t="shared" si="23"/>
        <v>540.23376098390827</v>
      </c>
    </row>
    <row r="57" spans="2:107">
      <c r="B57" s="506"/>
      <c r="C57" s="511"/>
      <c r="D57" s="505"/>
      <c r="E57" s="505"/>
      <c r="F57" s="505"/>
      <c r="G57" s="505"/>
      <c r="H57" s="505"/>
      <c r="I57" s="505"/>
      <c r="J57" s="505"/>
      <c r="K57" s="505"/>
      <c r="L57" s="505"/>
      <c r="M57" s="505"/>
      <c r="N57" s="505"/>
      <c r="O57" s="505"/>
    </row>
    <row r="58" spans="2:107">
      <c r="B58" s="515" t="s">
        <v>1366</v>
      </c>
      <c r="C58" s="516"/>
      <c r="D58" s="203">
        <f t="shared" ref="D58:I58" si="24">D41-D48-D56</f>
        <v>1209.3532038997946</v>
      </c>
      <c r="E58" s="203">
        <f t="shared" si="24"/>
        <v>694.0882721330504</v>
      </c>
      <c r="F58" s="203">
        <f t="shared" si="24"/>
        <v>1939.8073617627701</v>
      </c>
      <c r="G58" s="203">
        <f t="shared" si="24"/>
        <v>1746.6748708939235</v>
      </c>
      <c r="H58" s="203">
        <f t="shared" si="24"/>
        <v>2022.0310449624535</v>
      </c>
      <c r="I58" s="203">
        <f t="shared" si="24"/>
        <v>1394.7827102482838</v>
      </c>
      <c r="J58" s="203">
        <f t="shared" ref="J58:O58" si="25">J41-J48-J56</f>
        <v>1069.2960039373495</v>
      </c>
      <c r="K58" s="203">
        <f t="shared" si="25"/>
        <v>1111.2493683145399</v>
      </c>
      <c r="L58" s="203">
        <f t="shared" si="25"/>
        <v>2016.0292447439995</v>
      </c>
      <c r="M58" s="203">
        <f t="shared" si="25"/>
        <v>2148.283128842817</v>
      </c>
      <c r="N58" s="203">
        <f t="shared" si="25"/>
        <v>2091.9112932575745</v>
      </c>
      <c r="O58" s="203">
        <f t="shared" si="25"/>
        <v>1213.4661418727549</v>
      </c>
    </row>
    <row r="59" spans="2:107" s="517" customFormat="1">
      <c r="B59" s="518" t="s">
        <v>1367</v>
      </c>
      <c r="C59" s="519"/>
      <c r="D59" s="520">
        <f t="shared" ref="D59:O59" si="26">IF(D15=0,0,D58/D15)</f>
        <v>0.33038395958209221</v>
      </c>
      <c r="E59" s="520">
        <f t="shared" si="26"/>
        <v>0.24139537398364261</v>
      </c>
      <c r="F59" s="520">
        <f t="shared" si="26"/>
        <v>0.45072207299602141</v>
      </c>
      <c r="G59" s="520">
        <f t="shared" si="26"/>
        <v>0.42500040266599831</v>
      </c>
      <c r="H59" s="520">
        <f t="shared" si="26"/>
        <v>0.44934513876294252</v>
      </c>
      <c r="I59" s="520">
        <f t="shared" si="26"/>
        <v>0.36893486256315439</v>
      </c>
      <c r="J59" s="520">
        <f t="shared" si="26"/>
        <v>0.31653984943601532</v>
      </c>
      <c r="K59" s="520">
        <f t="shared" si="26"/>
        <v>0.32075651304266928</v>
      </c>
      <c r="L59" s="520">
        <f t="shared" si="26"/>
        <v>0.43565145698147045</v>
      </c>
      <c r="M59" s="520">
        <f t="shared" si="26"/>
        <v>0.4650051886723835</v>
      </c>
      <c r="N59" s="520">
        <f t="shared" si="26"/>
        <v>0.46434715212764727</v>
      </c>
      <c r="O59" s="520">
        <f t="shared" si="26"/>
        <v>0.34507991894864687</v>
      </c>
      <c r="P59" s="521"/>
      <c r="Q59" s="521"/>
      <c r="R59" s="521"/>
      <c r="S59" s="521"/>
      <c r="T59" s="521"/>
      <c r="U59" s="521"/>
      <c r="V59" s="521"/>
      <c r="W59" s="521"/>
      <c r="X59" s="521"/>
      <c r="Y59" s="521"/>
      <c r="Z59" s="521"/>
      <c r="AA59" s="521"/>
      <c r="AB59" s="521"/>
      <c r="AC59" s="521"/>
      <c r="AD59" s="521"/>
      <c r="AE59" s="521"/>
      <c r="AF59" s="521"/>
      <c r="AG59" s="521"/>
      <c r="AH59" s="521"/>
      <c r="AI59" s="521"/>
      <c r="AJ59" s="521"/>
      <c r="AK59" s="521"/>
      <c r="AL59" s="521"/>
      <c r="AM59" s="521"/>
      <c r="AN59" s="521"/>
      <c r="AO59" s="521"/>
      <c r="AP59" s="521"/>
      <c r="AQ59" s="521"/>
      <c r="AR59" s="521"/>
      <c r="AS59" s="521"/>
      <c r="AT59" s="521"/>
      <c r="AU59" s="521"/>
      <c r="AV59" s="521"/>
      <c r="AW59" s="521"/>
      <c r="AX59" s="521"/>
      <c r="AY59" s="521"/>
      <c r="AZ59" s="521"/>
      <c r="BA59" s="521"/>
      <c r="BB59" s="521"/>
      <c r="BC59" s="521"/>
      <c r="BD59" s="521"/>
      <c r="BE59" s="521"/>
      <c r="BF59" s="521"/>
      <c r="BG59" s="521"/>
      <c r="BH59" s="521"/>
      <c r="BI59" s="521"/>
      <c r="BJ59" s="521"/>
      <c r="BK59" s="521"/>
      <c r="BL59" s="521"/>
      <c r="BM59" s="521"/>
      <c r="BN59" s="521"/>
      <c r="BO59" s="521"/>
      <c r="BP59" s="521"/>
      <c r="BQ59" s="521"/>
      <c r="BR59" s="521"/>
      <c r="BS59" s="521"/>
      <c r="BT59" s="521"/>
      <c r="BU59" s="521"/>
      <c r="BV59" s="521"/>
      <c r="BW59" s="521"/>
      <c r="BX59" s="521"/>
      <c r="BY59" s="521"/>
      <c r="BZ59" s="521"/>
      <c r="CA59" s="521"/>
      <c r="CB59" s="521"/>
      <c r="CC59" s="521"/>
      <c r="CD59" s="521"/>
      <c r="CE59" s="521"/>
      <c r="CF59" s="521"/>
      <c r="CG59" s="521"/>
      <c r="CH59" s="521"/>
      <c r="CI59" s="521"/>
      <c r="CJ59" s="521"/>
      <c r="CK59" s="521"/>
      <c r="CL59" s="521"/>
      <c r="CM59" s="521"/>
      <c r="CN59" s="521"/>
      <c r="CO59" s="521"/>
      <c r="CP59" s="521"/>
      <c r="CQ59" s="521"/>
      <c r="CR59" s="521"/>
      <c r="CS59" s="521"/>
      <c r="CT59" s="521"/>
      <c r="CU59" s="521"/>
      <c r="CV59" s="521"/>
      <c r="CW59" s="521"/>
      <c r="CX59" s="521"/>
      <c r="CY59" s="521"/>
      <c r="CZ59" s="521"/>
      <c r="DA59" s="521"/>
      <c r="DB59" s="521"/>
      <c r="DC59" s="521"/>
    </row>
    <row r="60" spans="2:107">
      <c r="B60" s="503"/>
      <c r="C60" s="504"/>
      <c r="D60" s="505"/>
      <c r="E60" s="505"/>
      <c r="F60" s="505"/>
      <c r="G60" s="505"/>
      <c r="H60" s="505"/>
      <c r="I60" s="505"/>
      <c r="J60" s="505"/>
      <c r="K60" s="505"/>
      <c r="L60" s="505"/>
      <c r="M60" s="505"/>
      <c r="N60" s="505"/>
      <c r="O60" s="505"/>
    </row>
    <row r="61" spans="2:107">
      <c r="B61" s="903" t="s">
        <v>1117</v>
      </c>
      <c r="C61" s="904"/>
      <c r="D61" s="508"/>
      <c r="E61" s="508"/>
      <c r="F61" s="508"/>
      <c r="G61" s="508"/>
      <c r="H61" s="508"/>
      <c r="I61" s="508"/>
      <c r="J61" s="508"/>
      <c r="K61" s="508"/>
      <c r="L61" s="508"/>
      <c r="M61" s="508"/>
      <c r="N61" s="508"/>
      <c r="O61" s="508"/>
    </row>
    <row r="62" spans="2:107">
      <c r="B62" s="895" t="s">
        <v>662</v>
      </c>
      <c r="C62" s="896"/>
      <c r="D62" s="502">
        <f>'[96]C11-酒店专用表'!I62</f>
        <v>66.839082509999997</v>
      </c>
      <c r="E62" s="502">
        <f>'[96]C11-酒店专用表'!J62</f>
        <v>55.145745009999999</v>
      </c>
      <c r="F62" s="502">
        <f>'[96]C11-酒店专用表'!K62</f>
        <v>94.800996249999997</v>
      </c>
      <c r="G62" s="502">
        <f>'[96]C11-酒店专用表'!L62</f>
        <v>91.810316260000008</v>
      </c>
      <c r="H62" s="502">
        <f>'[96]C11-酒店专用表'!M62</f>
        <v>99.587355020000004</v>
      </c>
      <c r="I62" s="502">
        <f>'[96]C11-酒店专用表'!N62</f>
        <v>86.834926229999994</v>
      </c>
      <c r="J62" s="502">
        <f>'[96]C11-酒店专用表'!P62</f>
        <v>77.556907510000002</v>
      </c>
      <c r="K62" s="502">
        <f>'[96]C11-酒店专用表'!Q62</f>
        <v>77.44825874</v>
      </c>
      <c r="L62" s="502">
        <f>'[96]C11-酒店专用表'!R62</f>
        <v>93.97474751</v>
      </c>
      <c r="M62" s="502">
        <f>'[96]C11-酒店专用表'!S62</f>
        <v>100.85965</v>
      </c>
      <c r="N62" s="502">
        <f>'[96]C11-酒店专用表'!T62</f>
        <v>97.3768575</v>
      </c>
      <c r="O62" s="502">
        <f>'[96]C11-酒店专用表'!U62</f>
        <v>60.895975020000002</v>
      </c>
    </row>
    <row r="63" spans="2:107">
      <c r="B63" s="895" t="s">
        <v>663</v>
      </c>
      <c r="C63" s="896"/>
      <c r="D63" s="502">
        <f>'[96]C11-酒店专用表'!I63</f>
        <v>112.7554991291</v>
      </c>
      <c r="E63" s="502">
        <f>'[96]C11-酒店专用表'!J63</f>
        <v>85.520245578499996</v>
      </c>
      <c r="F63" s="502">
        <f>'[96]C11-酒店专用表'!K63</f>
        <v>115.53899335999999</v>
      </c>
      <c r="G63" s="502">
        <f>'[96]C11-酒店专用表'!L63</f>
        <v>109.36707252879999</v>
      </c>
      <c r="H63" s="502">
        <f>'[96]C11-酒店专用表'!M63</f>
        <v>120.70765723960001</v>
      </c>
      <c r="I63" s="502">
        <f>'[96]C11-酒店专用表'!N63</f>
        <v>97.551409244800013</v>
      </c>
      <c r="J63" s="502">
        <f>'[96]C11-酒店专用表'!P63</f>
        <v>87.103503141800005</v>
      </c>
      <c r="K63" s="502">
        <f>'[96]C11-酒店专用表'!Q63</f>
        <v>91.22528329790002</v>
      </c>
      <c r="L63" s="502">
        <f>'[96]C11-酒店专用表'!R63</f>
        <v>132.9655038265</v>
      </c>
      <c r="M63" s="502">
        <f>'[96]C11-酒店专用表'!S63</f>
        <v>125.5552959588</v>
      </c>
      <c r="N63" s="502">
        <f>'[96]C11-酒店专用表'!T63</f>
        <v>123.33635502690002</v>
      </c>
      <c r="O63" s="502">
        <f>'[96]C11-酒店专用表'!U63</f>
        <v>110.70015501739998</v>
      </c>
    </row>
    <row r="64" spans="2:107">
      <c r="B64" s="895" t="s">
        <v>1348</v>
      </c>
      <c r="C64" s="896"/>
      <c r="D64" s="502">
        <f>'[96]C11-酒店专用表'!I64</f>
        <v>27.220713227369998</v>
      </c>
      <c r="E64" s="502">
        <f>'[96]C11-酒店专用表'!J64</f>
        <v>21.789431510469999</v>
      </c>
      <c r="F64" s="502">
        <f>'[96]C11-酒店专用表'!K64</f>
        <v>32.823419749190009</v>
      </c>
      <c r="G64" s="502">
        <f>'[96]C11-酒店专用表'!L64</f>
        <v>31.027403452659996</v>
      </c>
      <c r="H64" s="502">
        <f>'[96]C11-酒店专用表'!M64</f>
        <v>33.952211501799994</v>
      </c>
      <c r="I64" s="502">
        <f>'[96]C11-酒店专用表'!N64</f>
        <v>29.215660771010008</v>
      </c>
      <c r="J64" s="502">
        <f>'[96]C11-酒店专用表'!P64</f>
        <v>26.200943232530001</v>
      </c>
      <c r="K64" s="502">
        <f>'[96]C11-酒店专用表'!Q64</f>
        <v>27.068669751680002</v>
      </c>
      <c r="L64" s="502">
        <f>'[96]C11-酒店专用表'!R64</f>
        <v>34.520259129019998</v>
      </c>
      <c r="M64" s="502">
        <f>'[96]C11-酒店专用表'!S64</f>
        <v>34.610091478039998</v>
      </c>
      <c r="N64" s="502">
        <f>'[96]C11-酒店专用表'!T64</f>
        <v>33.822618120630004</v>
      </c>
      <c r="O64" s="502">
        <f>'[96]C11-酒店专用表'!U64</f>
        <v>27.084909496309997</v>
      </c>
    </row>
    <row r="65" spans="1:107">
      <c r="B65" s="515" t="s">
        <v>1368</v>
      </c>
      <c r="C65" s="516"/>
      <c r="D65" s="204">
        <f t="shared" ref="D65:I65" si="27">SUM(D62:D64)</f>
        <v>206.81529486647</v>
      </c>
      <c r="E65" s="204">
        <f t="shared" si="27"/>
        <v>162.45542209896999</v>
      </c>
      <c r="F65" s="204">
        <f t="shared" si="27"/>
        <v>243.16340935918998</v>
      </c>
      <c r="G65" s="204">
        <f t="shared" si="27"/>
        <v>232.20479224145998</v>
      </c>
      <c r="H65" s="204">
        <f t="shared" si="27"/>
        <v>254.24722376139999</v>
      </c>
      <c r="I65" s="204">
        <f t="shared" si="27"/>
        <v>213.60199624581003</v>
      </c>
      <c r="J65" s="204">
        <f t="shared" ref="J65:O65" si="28">SUM(J62:J64)</f>
        <v>190.86135388433001</v>
      </c>
      <c r="K65" s="204">
        <f t="shared" si="28"/>
        <v>195.74221178958001</v>
      </c>
      <c r="L65" s="204">
        <f t="shared" si="28"/>
        <v>261.46051046552003</v>
      </c>
      <c r="M65" s="204">
        <f t="shared" si="28"/>
        <v>261.02503743683997</v>
      </c>
      <c r="N65" s="204">
        <f t="shared" si="28"/>
        <v>254.53583064753002</v>
      </c>
      <c r="O65" s="204">
        <f t="shared" si="28"/>
        <v>198.68103953370996</v>
      </c>
    </row>
    <row r="66" spans="1:107">
      <c r="B66" s="503"/>
      <c r="C66" s="504"/>
      <c r="D66" s="505"/>
      <c r="E66" s="505"/>
      <c r="F66" s="505"/>
      <c r="G66" s="505"/>
      <c r="H66" s="505"/>
      <c r="I66" s="505"/>
      <c r="J66" s="505"/>
      <c r="K66" s="505"/>
      <c r="L66" s="505"/>
      <c r="M66" s="505"/>
      <c r="N66" s="505"/>
      <c r="O66" s="505"/>
    </row>
    <row r="67" spans="1:107">
      <c r="B67" s="522" t="s">
        <v>1369</v>
      </c>
      <c r="C67" s="510"/>
      <c r="D67" s="502">
        <f>'[96]C11-酒店专用表'!I67</f>
        <v>64.198850899999996</v>
      </c>
      <c r="E67" s="502">
        <f>'[96]C11-酒店专用表'!J67</f>
        <v>50.463034110000002</v>
      </c>
      <c r="F67" s="502">
        <f>'[96]C11-酒店专用表'!K67</f>
        <v>75.614938370000004</v>
      </c>
      <c r="G67" s="502">
        <f>'[96]C11-酒店专用表'!L67</f>
        <v>72.129507109999992</v>
      </c>
      <c r="H67" s="502">
        <f>'[96]C11-酒店专用表'!M67</f>
        <v>78.818095790000001</v>
      </c>
      <c r="I67" s="502">
        <f>'[96]C11-酒店专用表'!N67</f>
        <v>66.403150730000007</v>
      </c>
      <c r="J67" s="502">
        <f>'[96]C11-酒店专用表'!P67</f>
        <v>59.298562100000005</v>
      </c>
      <c r="K67" s="502">
        <f>'[96]C11-酒店专用表'!Q67</f>
        <v>61.038544379999998</v>
      </c>
      <c r="L67" s="502">
        <f>'[96]C11-酒店专用表'!R67</f>
        <v>82.220626780000003</v>
      </c>
      <c r="M67" s="502">
        <f>'[96]C11-酒店专用表'!S67</f>
        <v>81.22254860000001</v>
      </c>
      <c r="N67" s="502">
        <f>'[96]C11-酒店专用表'!T67</f>
        <v>79.27271918000001</v>
      </c>
      <c r="O67" s="502">
        <f>'[96]C11-酒店专用表'!U67</f>
        <v>62.103007689999998</v>
      </c>
    </row>
    <row r="68" spans="1:107">
      <c r="B68" s="513" t="s">
        <v>1370</v>
      </c>
      <c r="C68" s="512"/>
      <c r="D68" s="502">
        <f>'[96]C11-酒店专用表'!I68</f>
        <v>44.892839270000003</v>
      </c>
      <c r="E68" s="502">
        <f>'[96]C11-酒店专用表'!J68</f>
        <v>22.377772579999998</v>
      </c>
      <c r="F68" s="502">
        <f>'[96]C11-酒店专用表'!K68</f>
        <v>78.741934880000002</v>
      </c>
      <c r="G68" s="502">
        <f>'[96]C11-酒店专用表'!L68</f>
        <v>69.894648540000006</v>
      </c>
      <c r="H68" s="502">
        <f>'[96]C11-酒店专用表'!M68</f>
        <v>82.058691520000011</v>
      </c>
      <c r="I68" s="502">
        <f>'[96]C11-酒店专用表'!N68</f>
        <v>53.659657039999999</v>
      </c>
      <c r="J68" s="502">
        <f>'[96]C11-酒店专用表'!P68</f>
        <v>39.055197979999996</v>
      </c>
      <c r="K68" s="502">
        <f>'[96]C11-酒店专用表'!Q68</f>
        <v>40.778324640000001</v>
      </c>
      <c r="L68" s="502">
        <f>'[96]C11-酒店专用表'!R68</f>
        <v>81.142747349999993</v>
      </c>
      <c r="M68" s="502">
        <f>'[96]C11-酒店专用表'!S68</f>
        <v>87.852071070000008</v>
      </c>
      <c r="N68" s="502">
        <f>'[96]C11-酒店专用表'!T68</f>
        <v>497.07901380000004</v>
      </c>
      <c r="O68" s="502">
        <f>'[96]C11-酒店专用表'!U68</f>
        <v>-365.91244979999999</v>
      </c>
    </row>
    <row r="69" spans="1:107">
      <c r="B69" s="513" t="s">
        <v>1371</v>
      </c>
      <c r="C69" s="512"/>
      <c r="D69" s="502">
        <f>'[96]C11-酒店专用表'!I69</f>
        <v>8.3828472000000005</v>
      </c>
      <c r="E69" s="502">
        <f>'[96]C11-酒店专用表'!J69</f>
        <v>8.3828472000000005</v>
      </c>
      <c r="F69" s="502">
        <f>'[96]C11-酒店专用表'!K69</f>
        <v>8.3828472000000005</v>
      </c>
      <c r="G69" s="502">
        <f>'[96]C11-酒店专用表'!L69</f>
        <v>8.3828472000000005</v>
      </c>
      <c r="H69" s="502">
        <f>'[96]C11-酒店专用表'!M69</f>
        <v>8.3828472000000005</v>
      </c>
      <c r="I69" s="502">
        <f>'[96]C11-酒店专用表'!N69</f>
        <v>8.3828472000000005</v>
      </c>
      <c r="J69" s="502">
        <f>'[96]C11-酒店专用表'!P69</f>
        <v>8.3828472000000005</v>
      </c>
      <c r="K69" s="502">
        <f>'[96]C11-酒店专用表'!Q69</f>
        <v>8.3828472000000005</v>
      </c>
      <c r="L69" s="502">
        <f>'[96]C11-酒店专用表'!R69</f>
        <v>8.3828472000000005</v>
      </c>
      <c r="M69" s="502">
        <f>'[96]C11-酒店专用表'!S69</f>
        <v>8.3828472000000005</v>
      </c>
      <c r="N69" s="502">
        <f>'[96]C11-酒店专用表'!T69</f>
        <v>8.3828472000000005</v>
      </c>
      <c r="O69" s="502">
        <f>'[96]C11-酒店专用表'!U69</f>
        <v>8.3828472000000005</v>
      </c>
    </row>
    <row r="70" spans="1:107">
      <c r="B70" s="513" t="s">
        <v>1372</v>
      </c>
      <c r="C70" s="512"/>
      <c r="D70" s="502">
        <f>'[96]C11-酒店专用表'!I70</f>
        <v>96.298276352246802</v>
      </c>
      <c r="E70" s="502">
        <f>'[96]C11-酒店专用表'!J70</f>
        <v>75.694551170683624</v>
      </c>
      <c r="F70" s="502">
        <f>'[96]C11-酒店专用表'!K70</f>
        <v>113.422407559557</v>
      </c>
      <c r="G70" s="502">
        <f>'[96]C11-酒店专用表'!L70</f>
        <v>108.19426066346504</v>
      </c>
      <c r="H70" s="502">
        <f>'[96]C11-酒店专用表'!M70</f>
        <v>118.2271436916192</v>
      </c>
      <c r="I70" s="502">
        <f>'[96]C11-酒店专用表'!N70</f>
        <v>99.604726095666962</v>
      </c>
      <c r="J70" s="502">
        <f>'[96]C11-酒店专用表'!P70</f>
        <v>88.947843153884406</v>
      </c>
      <c r="K70" s="502">
        <f>'[96]C11-酒店专用表'!Q70</f>
        <v>91.557816571183309</v>
      </c>
      <c r="L70" s="502">
        <f>'[96]C11-酒店专用表'!R70</f>
        <v>123.33094016550183</v>
      </c>
      <c r="M70" s="502">
        <f>'[96]C11-酒店专用表'!S70</f>
        <v>121.83382290504467</v>
      </c>
      <c r="N70" s="502">
        <f>'[96]C11-酒店专用表'!T70</f>
        <v>118.90907876346493</v>
      </c>
      <c r="O70" s="502">
        <f>'[96]C11-酒店专用表'!U70</f>
        <v>93.154511528158054</v>
      </c>
    </row>
    <row r="71" spans="1:107">
      <c r="B71" s="523" t="s">
        <v>1373</v>
      </c>
      <c r="C71" s="524"/>
      <c r="D71" s="502">
        <f>'[96]C11-酒店专用表'!I71</f>
        <v>0</v>
      </c>
      <c r="E71" s="502">
        <f>'[96]C11-酒店专用表'!J71</f>
        <v>0</v>
      </c>
      <c r="F71" s="502">
        <f>'[96]C11-酒店专用表'!K71</f>
        <v>0</v>
      </c>
      <c r="G71" s="502">
        <f>'[96]C11-酒店专用表'!L71</f>
        <v>0</v>
      </c>
      <c r="H71" s="502">
        <f>'[96]C11-酒店专用表'!M71</f>
        <v>0</v>
      </c>
      <c r="I71" s="502">
        <f>'[96]C11-酒店专用表'!N71</f>
        <v>0</v>
      </c>
      <c r="J71" s="502">
        <f>'[96]C11-酒店专用表'!P71</f>
        <v>0</v>
      </c>
      <c r="K71" s="502">
        <f>'[96]C11-酒店专用表'!Q71</f>
        <v>0</v>
      </c>
      <c r="L71" s="502">
        <f>'[96]C11-酒店专用表'!R71</f>
        <v>0</v>
      </c>
      <c r="M71" s="502">
        <f>'[96]C11-酒店专用表'!S71</f>
        <v>0</v>
      </c>
      <c r="N71" s="502">
        <f>'[96]C11-酒店专用表'!T71</f>
        <v>0</v>
      </c>
      <c r="O71" s="502">
        <f>'[96]C11-酒店专用表'!U71</f>
        <v>0</v>
      </c>
    </row>
    <row r="72" spans="1:107">
      <c r="B72" s="503"/>
      <c r="C72" s="504"/>
      <c r="D72" s="505"/>
      <c r="E72" s="505"/>
      <c r="F72" s="505"/>
      <c r="G72" s="505"/>
      <c r="H72" s="505"/>
      <c r="I72" s="505"/>
      <c r="J72" s="505"/>
      <c r="K72" s="505"/>
      <c r="L72" s="505"/>
      <c r="M72" s="505"/>
      <c r="N72" s="505"/>
      <c r="O72" s="505"/>
    </row>
    <row r="73" spans="1:107">
      <c r="B73" s="525" t="s">
        <v>1374</v>
      </c>
      <c r="C73" s="526"/>
      <c r="D73" s="203">
        <f t="shared" ref="D73:I73" si="29">D58-D65-SUM(D67:D71)</f>
        <v>788.76509531107786</v>
      </c>
      <c r="E73" s="203">
        <f t="shared" si="29"/>
        <v>374.71464497339684</v>
      </c>
      <c r="F73" s="203">
        <f t="shared" si="29"/>
        <v>1420.4818243940231</v>
      </c>
      <c r="G73" s="203">
        <f t="shared" si="29"/>
        <v>1255.8688151389986</v>
      </c>
      <c r="H73" s="203">
        <f t="shared" si="29"/>
        <v>1480.2970429994343</v>
      </c>
      <c r="I73" s="203">
        <f t="shared" si="29"/>
        <v>953.13033293680689</v>
      </c>
      <c r="J73" s="203">
        <f t="shared" ref="J73:O73" si="30">J58-J65-SUM(J67:J71)</f>
        <v>682.75019961913506</v>
      </c>
      <c r="K73" s="203">
        <f t="shared" si="30"/>
        <v>713.74962373377662</v>
      </c>
      <c r="L73" s="203">
        <f t="shared" si="30"/>
        <v>1459.4915727829775</v>
      </c>
      <c r="M73" s="203">
        <f t="shared" si="30"/>
        <v>1587.9668016309324</v>
      </c>
      <c r="N73" s="203">
        <f t="shared" si="30"/>
        <v>1133.7318036665795</v>
      </c>
      <c r="O73" s="203">
        <f t="shared" si="30"/>
        <v>1217.0571857208868</v>
      </c>
      <c r="P73" s="499">
        <f>SUM(D73:O73)</f>
        <v>13068.004942908028</v>
      </c>
    </row>
    <row r="74" spans="1:107" s="517" customFormat="1">
      <c r="A74" s="517" t="s">
        <v>1170</v>
      </c>
      <c r="B74" s="527" t="s">
        <v>1375</v>
      </c>
      <c r="C74" s="519"/>
      <c r="D74" s="520">
        <f t="shared" ref="D74:O74" si="31">IF(D15=0,0,D73/D15)</f>
        <v>0.21548323064649758</v>
      </c>
      <c r="E74" s="520">
        <f t="shared" si="31"/>
        <v>0.13032115004986242</v>
      </c>
      <c r="F74" s="520">
        <f t="shared" si="31"/>
        <v>0.33005468747279831</v>
      </c>
      <c r="G74" s="520">
        <f t="shared" si="31"/>
        <v>0.3055776212413141</v>
      </c>
      <c r="H74" s="520">
        <f t="shared" si="31"/>
        <v>0.32895849045151804</v>
      </c>
      <c r="I74" s="520">
        <f t="shared" si="31"/>
        <v>0.25211311109830065</v>
      </c>
      <c r="J74" s="520">
        <f t="shared" si="31"/>
        <v>0.20211208551613818</v>
      </c>
      <c r="K74" s="520">
        <f t="shared" si="31"/>
        <v>0.20602022104327697</v>
      </c>
      <c r="L74" s="520">
        <f t="shared" si="31"/>
        <v>0.31538710650788265</v>
      </c>
      <c r="M74" s="520">
        <f t="shared" si="31"/>
        <v>0.34372229259912435</v>
      </c>
      <c r="N74" s="520">
        <f t="shared" si="31"/>
        <v>0.25165748471548433</v>
      </c>
      <c r="O74" s="520">
        <f t="shared" si="31"/>
        <v>0.34610112347779998</v>
      </c>
      <c r="P74" s="521"/>
      <c r="Q74" s="521"/>
      <c r="R74" s="521"/>
      <c r="S74" s="521"/>
      <c r="T74" s="521"/>
      <c r="U74" s="521"/>
      <c r="V74" s="521"/>
      <c r="W74" s="521"/>
      <c r="X74" s="521"/>
      <c r="Y74" s="521"/>
      <c r="Z74" s="521"/>
      <c r="AA74" s="521"/>
      <c r="AB74" s="521"/>
      <c r="AC74" s="521"/>
      <c r="AD74" s="521"/>
      <c r="AE74" s="521"/>
      <c r="AF74" s="521"/>
      <c r="AG74" s="521"/>
      <c r="AH74" s="521"/>
      <c r="AI74" s="521"/>
      <c r="AJ74" s="521"/>
      <c r="AK74" s="521"/>
      <c r="AL74" s="521"/>
      <c r="AM74" s="521"/>
      <c r="AN74" s="521"/>
      <c r="AO74" s="521"/>
      <c r="AP74" s="521"/>
      <c r="AQ74" s="521"/>
      <c r="AR74" s="521"/>
      <c r="AS74" s="521"/>
      <c r="AT74" s="521"/>
      <c r="AU74" s="521"/>
      <c r="AV74" s="521"/>
      <c r="AW74" s="521"/>
      <c r="AX74" s="521"/>
      <c r="AY74" s="521"/>
      <c r="AZ74" s="521"/>
      <c r="BA74" s="521"/>
      <c r="BB74" s="521"/>
      <c r="BC74" s="521"/>
      <c r="BD74" s="521"/>
      <c r="BE74" s="521"/>
      <c r="BF74" s="521"/>
      <c r="BG74" s="521"/>
      <c r="BH74" s="521"/>
      <c r="BI74" s="521"/>
      <c r="BJ74" s="521"/>
      <c r="BK74" s="521"/>
      <c r="BL74" s="521"/>
      <c r="BM74" s="521"/>
      <c r="BN74" s="521"/>
      <c r="BO74" s="521"/>
      <c r="BP74" s="521"/>
      <c r="BQ74" s="521"/>
      <c r="BR74" s="521"/>
      <c r="BS74" s="521"/>
      <c r="BT74" s="521"/>
      <c r="BU74" s="521"/>
      <c r="BV74" s="521"/>
      <c r="BW74" s="521"/>
      <c r="BX74" s="521"/>
      <c r="BY74" s="521"/>
      <c r="BZ74" s="521"/>
      <c r="CA74" s="521"/>
      <c r="CB74" s="521"/>
      <c r="CC74" s="521"/>
      <c r="CD74" s="521"/>
      <c r="CE74" s="521"/>
      <c r="CF74" s="521"/>
      <c r="CG74" s="521"/>
      <c r="CH74" s="521"/>
      <c r="CI74" s="521"/>
      <c r="CJ74" s="521"/>
      <c r="CK74" s="521"/>
      <c r="CL74" s="521"/>
      <c r="CM74" s="521"/>
      <c r="CN74" s="521"/>
      <c r="CO74" s="521"/>
      <c r="CP74" s="521"/>
      <c r="CQ74" s="521"/>
      <c r="CR74" s="521"/>
      <c r="CS74" s="521"/>
      <c r="CT74" s="521"/>
      <c r="CU74" s="521"/>
      <c r="CV74" s="521"/>
      <c r="CW74" s="521"/>
      <c r="CX74" s="521"/>
      <c r="CY74" s="521"/>
      <c r="CZ74" s="521"/>
      <c r="DA74" s="521"/>
      <c r="DB74" s="521"/>
      <c r="DC74" s="521"/>
    </row>
    <row r="75" spans="1:107">
      <c r="B75" s="528"/>
      <c r="C75" s="529"/>
      <c r="D75" s="505"/>
      <c r="E75" s="505"/>
      <c r="F75" s="505"/>
      <c r="G75" s="505"/>
      <c r="H75" s="505"/>
      <c r="I75" s="505"/>
      <c r="J75" s="505"/>
      <c r="K75" s="505"/>
      <c r="L75" s="505"/>
      <c r="M75" s="505"/>
      <c r="N75" s="505"/>
      <c r="O75" s="505"/>
    </row>
    <row r="76" spans="1:107">
      <c r="B76" s="522" t="s">
        <v>1376</v>
      </c>
      <c r="C76" s="510"/>
      <c r="D76" s="502">
        <f>[104]Sheet1!H3+[104]Sheet1!H4</f>
        <v>485.36210149742521</v>
      </c>
      <c r="E76" s="502">
        <f>[104]Sheet1!I3+[104]Sheet1!I4</f>
        <v>485.36210149742521</v>
      </c>
      <c r="F76" s="502">
        <f>[104]Sheet1!J3+[104]Sheet1!J4</f>
        <v>485.36210149742521</v>
      </c>
      <c r="G76" s="502">
        <f>[104]Sheet1!K3+[104]Sheet1!K4</f>
        <v>485.36210149742521</v>
      </c>
      <c r="H76" s="502">
        <f>[104]Sheet1!L3+[104]Sheet1!L4</f>
        <v>525.3621014974251</v>
      </c>
      <c r="I76" s="502">
        <f>[104]Sheet1!M3+[104]Sheet1!M4</f>
        <v>525.3621014974251</v>
      </c>
      <c r="J76" s="502">
        <f>[104]Sheet1!O3+[104]Sheet1!O4</f>
        <v>525.3621014974251</v>
      </c>
      <c r="K76" s="502">
        <f>[104]Sheet1!P3+[104]Sheet1!P4</f>
        <v>525.3621014974251</v>
      </c>
      <c r="L76" s="502">
        <f>[104]Sheet1!Q3+[104]Sheet1!Q4</f>
        <v>525.3621014974251</v>
      </c>
      <c r="M76" s="502">
        <f>[104]Sheet1!R3+[104]Sheet1!R4</f>
        <v>525.3621014974251</v>
      </c>
      <c r="N76" s="502">
        <f>[104]Sheet1!S3+[104]Sheet1!S4</f>
        <v>525.3621014974251</v>
      </c>
      <c r="O76" s="502">
        <f>[104]Sheet1!T3+[104]Sheet1!T4</f>
        <v>525.3621014974251</v>
      </c>
    </row>
    <row r="77" spans="1:107">
      <c r="B77" s="513" t="s">
        <v>1377</v>
      </c>
      <c r="C77" s="512"/>
      <c r="D77" s="502">
        <f>[104]Sheet1!H5</f>
        <v>176.36507266846289</v>
      </c>
      <c r="E77" s="502">
        <f>[104]Sheet1!I5</f>
        <v>176.36507266846289</v>
      </c>
      <c r="F77" s="502">
        <f>[104]Sheet1!J5</f>
        <v>176.36507266846289</v>
      </c>
      <c r="G77" s="502">
        <f>[104]Sheet1!K5</f>
        <v>176.36507266846289</v>
      </c>
      <c r="H77" s="502">
        <f>[104]Sheet1!L5</f>
        <v>176.36507266846289</v>
      </c>
      <c r="I77" s="502">
        <f>[104]Sheet1!M5</f>
        <v>176.36507266846289</v>
      </c>
      <c r="J77" s="502">
        <f>[104]Sheet1!O5</f>
        <v>176.36507266846289</v>
      </c>
      <c r="K77" s="502">
        <f>[104]Sheet1!P5</f>
        <v>176.36507266846289</v>
      </c>
      <c r="L77" s="502">
        <f>[104]Sheet1!Q5</f>
        <v>176.36507266846289</v>
      </c>
      <c r="M77" s="502">
        <f>[104]Sheet1!R5</f>
        <v>176.36507266846289</v>
      </c>
      <c r="N77" s="502">
        <f>[104]Sheet1!S5</f>
        <v>176.36507266846289</v>
      </c>
      <c r="O77" s="502">
        <f>[104]Sheet1!T5</f>
        <v>176.36507266846289</v>
      </c>
    </row>
    <row r="78" spans="1:107">
      <c r="B78" s="513" t="s">
        <v>1378</v>
      </c>
      <c r="C78" s="512"/>
      <c r="D78" s="502">
        <f>'[96]C11-酒店专用表'!I78</f>
        <v>0</v>
      </c>
      <c r="E78" s="502">
        <f>'[96]C11-酒店专用表'!J78</f>
        <v>0</v>
      </c>
      <c r="F78" s="502">
        <f>'[96]C11-酒店专用表'!K78</f>
        <v>0</v>
      </c>
      <c r="G78" s="502">
        <f>'[96]C11-酒店专用表'!L78</f>
        <v>0</v>
      </c>
      <c r="H78" s="502">
        <f>'[96]C11-酒店专用表'!M78</f>
        <v>0</v>
      </c>
      <c r="I78" s="502">
        <f>'[96]C11-酒店专用表'!N78</f>
        <v>0</v>
      </c>
      <c r="J78" s="502">
        <f>'[96]C11-酒店专用表'!P78</f>
        <v>0</v>
      </c>
      <c r="K78" s="502">
        <f>'[96]C11-酒店专用表'!Q78</f>
        <v>0</v>
      </c>
      <c r="L78" s="502">
        <f>'[96]C11-酒店专用表'!R78</f>
        <v>0</v>
      </c>
      <c r="M78" s="502">
        <f>'[96]C11-酒店专用表'!S78</f>
        <v>0</v>
      </c>
      <c r="N78" s="502">
        <f>'[96]C11-酒店专用表'!T78</f>
        <v>0</v>
      </c>
      <c r="O78" s="502">
        <f>'[96]C11-酒店专用表'!U78</f>
        <v>0</v>
      </c>
    </row>
    <row r="79" spans="1:107">
      <c r="B79" s="513" t="s">
        <v>1379</v>
      </c>
      <c r="C79" s="512"/>
      <c r="D79" s="502">
        <f>'[96]C11-酒店专用表'!I79</f>
        <v>0</v>
      </c>
      <c r="E79" s="502">
        <f>'[96]C11-酒店专用表'!J79</f>
        <v>0</v>
      </c>
      <c r="F79" s="502">
        <f>'[96]C11-酒店专用表'!K79</f>
        <v>0</v>
      </c>
      <c r="G79" s="502">
        <f>'[96]C11-酒店专用表'!L79</f>
        <v>0</v>
      </c>
      <c r="H79" s="502">
        <f>'[96]C11-酒店专用表'!M79</f>
        <v>0</v>
      </c>
      <c r="I79" s="502">
        <f>'[96]C11-酒店专用表'!N79</f>
        <v>0</v>
      </c>
      <c r="J79" s="502">
        <f>'[96]C11-酒店专用表'!P79</f>
        <v>0</v>
      </c>
      <c r="K79" s="502">
        <f>'[96]C11-酒店专用表'!Q79</f>
        <v>0</v>
      </c>
      <c r="L79" s="502">
        <f>'[96]C11-酒店专用表'!R79</f>
        <v>0</v>
      </c>
      <c r="M79" s="502">
        <f>'[96]C11-酒店专用表'!S79</f>
        <v>0</v>
      </c>
      <c r="N79" s="502">
        <f>'[96]C11-酒店专用表'!T79</f>
        <v>0</v>
      </c>
      <c r="O79" s="502">
        <f>'[96]C11-酒店专用表'!U79</f>
        <v>0</v>
      </c>
    </row>
    <row r="80" spans="1:107">
      <c r="B80" s="513" t="s">
        <v>1380</v>
      </c>
      <c r="C80" s="512"/>
      <c r="D80" s="502">
        <f>'[96]C11-酒店专用表'!I80</f>
        <v>0</v>
      </c>
      <c r="E80" s="502">
        <f>'[96]C11-酒店专用表'!J80</f>
        <v>0</v>
      </c>
      <c r="F80" s="502">
        <f>'[96]C11-酒店专用表'!K80</f>
        <v>0</v>
      </c>
      <c r="G80" s="502">
        <f>'[96]C11-酒店专用表'!L80</f>
        <v>0</v>
      </c>
      <c r="H80" s="502">
        <f>'[96]C11-酒店专用表'!M80</f>
        <v>0</v>
      </c>
      <c r="I80" s="502">
        <f>'[96]C11-酒店专用表'!N80</f>
        <v>0</v>
      </c>
      <c r="J80" s="502">
        <f>'[96]C11-酒店专用表'!P80</f>
        <v>0</v>
      </c>
      <c r="K80" s="502">
        <f>'[96]C11-酒店专用表'!Q80</f>
        <v>0</v>
      </c>
      <c r="L80" s="502">
        <f>'[96]C11-酒店专用表'!R80</f>
        <v>0</v>
      </c>
      <c r="M80" s="502">
        <f>'[96]C11-酒店专用表'!S80</f>
        <v>0</v>
      </c>
      <c r="N80" s="502">
        <f>'[96]C11-酒店专用表'!T80</f>
        <v>0</v>
      </c>
      <c r="O80" s="502">
        <f>'[96]C11-酒店专用表'!U80</f>
        <v>0</v>
      </c>
    </row>
    <row r="81" spans="2:107">
      <c r="B81" s="513" t="s">
        <v>1381</v>
      </c>
      <c r="C81" s="530" t="s">
        <v>1382</v>
      </c>
      <c r="D81" s="502">
        <f>'[96]C11-酒店专用表'!I81</f>
        <v>0</v>
      </c>
      <c r="E81" s="502">
        <f>'[96]C11-酒店专用表'!J81</f>
        <v>0</v>
      </c>
      <c r="F81" s="502">
        <f>'[96]C11-酒店专用表'!K81</f>
        <v>0</v>
      </c>
      <c r="G81" s="502">
        <f>'[96]C11-酒店专用表'!L81</f>
        <v>0</v>
      </c>
      <c r="H81" s="502">
        <f>'[96]C11-酒店专用表'!M81</f>
        <v>0</v>
      </c>
      <c r="I81" s="502">
        <f>'[96]C11-酒店专用表'!N81</f>
        <v>0</v>
      </c>
      <c r="J81" s="502">
        <f>'[96]C11-酒店专用表'!P81</f>
        <v>0</v>
      </c>
      <c r="K81" s="502">
        <f>'[96]C11-酒店专用表'!Q81</f>
        <v>0</v>
      </c>
      <c r="L81" s="502">
        <f>'[96]C11-酒店专用表'!R81</f>
        <v>0</v>
      </c>
      <c r="M81" s="502">
        <f>'[96]C11-酒店专用表'!S81</f>
        <v>0</v>
      </c>
      <c r="N81" s="502">
        <f>'[96]C11-酒店专用表'!T81</f>
        <v>0</v>
      </c>
      <c r="O81" s="502">
        <f>'[96]C11-酒店专用表'!U81</f>
        <v>0</v>
      </c>
    </row>
    <row r="82" spans="2:107">
      <c r="B82" s="513"/>
      <c r="C82" s="530" t="s">
        <v>1383</v>
      </c>
      <c r="D82" s="502">
        <f>'[96]C11-酒店专用表'!I82</f>
        <v>0</v>
      </c>
      <c r="E82" s="502">
        <f>'[96]C11-酒店专用表'!J82</f>
        <v>0</v>
      </c>
      <c r="F82" s="502">
        <f>'[96]C11-酒店专用表'!K82</f>
        <v>0</v>
      </c>
      <c r="G82" s="502">
        <f>'[96]C11-酒店专用表'!L82</f>
        <v>0</v>
      </c>
      <c r="H82" s="502">
        <f>'[96]C11-酒店专用表'!M82</f>
        <v>0</v>
      </c>
      <c r="I82" s="502">
        <f>'[96]C11-酒店专用表'!N82</f>
        <v>0</v>
      </c>
      <c r="J82" s="502">
        <f>'[96]C11-酒店专用表'!P82</f>
        <v>0</v>
      </c>
      <c r="K82" s="502">
        <f>'[96]C11-酒店专用表'!Q82</f>
        <v>0</v>
      </c>
      <c r="L82" s="502">
        <f>'[96]C11-酒店专用表'!R82</f>
        <v>0</v>
      </c>
      <c r="M82" s="502">
        <f>'[96]C11-酒店专用表'!S82</f>
        <v>0</v>
      </c>
      <c r="N82" s="502">
        <f>'[96]C11-酒店专用表'!T82</f>
        <v>0</v>
      </c>
      <c r="O82" s="502">
        <f>'[96]C11-酒店专用表'!U82</f>
        <v>0</v>
      </c>
    </row>
    <row r="83" spans="2:107">
      <c r="B83" s="531" t="s">
        <v>1384</v>
      </c>
      <c r="C83" s="530"/>
      <c r="D83" s="203">
        <f t="shared" ref="D83:I83" si="32">-D70</f>
        <v>-96.298276352246802</v>
      </c>
      <c r="E83" s="203">
        <f t="shared" si="32"/>
        <v>-75.694551170683624</v>
      </c>
      <c r="F83" s="203">
        <f t="shared" si="32"/>
        <v>-113.422407559557</v>
      </c>
      <c r="G83" s="203">
        <f t="shared" si="32"/>
        <v>-108.19426066346504</v>
      </c>
      <c r="H83" s="203">
        <f t="shared" si="32"/>
        <v>-118.2271436916192</v>
      </c>
      <c r="I83" s="203">
        <f t="shared" si="32"/>
        <v>-99.604726095666962</v>
      </c>
      <c r="J83" s="203">
        <f t="shared" ref="J83:O83" si="33">-J70</f>
        <v>-88.947843153884406</v>
      </c>
      <c r="K83" s="203">
        <f t="shared" si="33"/>
        <v>-91.557816571183309</v>
      </c>
      <c r="L83" s="203">
        <f t="shared" si="33"/>
        <v>-123.33094016550183</v>
      </c>
      <c r="M83" s="203">
        <f t="shared" si="33"/>
        <v>-121.83382290504467</v>
      </c>
      <c r="N83" s="203">
        <f t="shared" si="33"/>
        <v>-118.90907876346493</v>
      </c>
      <c r="O83" s="203">
        <f t="shared" si="33"/>
        <v>-93.154511528158054</v>
      </c>
    </row>
    <row r="84" spans="2:107">
      <c r="B84" s="531" t="s">
        <v>1385</v>
      </c>
      <c r="C84" s="530"/>
      <c r="D84" s="732">
        <f>[104]Sheet1!H8+16.69</f>
        <v>16.690000000000001</v>
      </c>
      <c r="E84" s="732">
        <f>[104]Sheet1!I8+14</f>
        <v>14</v>
      </c>
      <c r="F84" s="732">
        <f>[104]Sheet1!J8+14</f>
        <v>64</v>
      </c>
      <c r="G84" s="732">
        <f>[104]Sheet1!K8+14</f>
        <v>64</v>
      </c>
      <c r="H84" s="732">
        <f>[104]Sheet1!L8+14</f>
        <v>64</v>
      </c>
      <c r="I84" s="732">
        <f>[104]Sheet1!M8+14</f>
        <v>64</v>
      </c>
      <c r="J84" s="732">
        <f>[104]Sheet1!O8+14</f>
        <v>64</v>
      </c>
      <c r="K84" s="732">
        <f>[104]Sheet1!P8+14</f>
        <v>64</v>
      </c>
      <c r="L84" s="732">
        <f>[104]Sheet1!Q8+14</f>
        <v>64</v>
      </c>
      <c r="M84" s="732">
        <f>[104]Sheet1!R8+14</f>
        <v>64</v>
      </c>
      <c r="N84" s="732">
        <f>[104]Sheet1!S8+14</f>
        <v>64</v>
      </c>
      <c r="O84" s="732">
        <f>[104]Sheet1!T8+14-621.22</f>
        <v>-357.22</v>
      </c>
    </row>
    <row r="85" spans="2:107">
      <c r="B85" s="523" t="s">
        <v>1386</v>
      </c>
      <c r="C85" s="524"/>
      <c r="D85" s="502">
        <f>[104]Sheet1!H6</f>
        <v>12.358632193984006</v>
      </c>
      <c r="E85" s="502">
        <f>[104]Sheet1!I6</f>
        <v>12.358632193984006</v>
      </c>
      <c r="F85" s="502">
        <f>[104]Sheet1!J6</f>
        <v>12.358632193984006</v>
      </c>
      <c r="G85" s="502">
        <f>[104]Sheet1!K6</f>
        <v>12.358632193984006</v>
      </c>
      <c r="H85" s="502">
        <f>[104]Sheet1!L6</f>
        <v>12.358632193984006</v>
      </c>
      <c r="I85" s="502">
        <f>[104]Sheet1!M6</f>
        <v>12.358632193984006</v>
      </c>
      <c r="J85" s="502">
        <f>[104]Sheet1!O6</f>
        <v>12.358632193984006</v>
      </c>
      <c r="K85" s="502">
        <f>[104]Sheet1!P6</f>
        <v>12.358632193984006</v>
      </c>
      <c r="L85" s="502">
        <f>[104]Sheet1!Q6</f>
        <v>12.358632193984006</v>
      </c>
      <c r="M85" s="502">
        <f>[104]Sheet1!R6</f>
        <v>12.358632193984006</v>
      </c>
      <c r="N85" s="502">
        <f>[104]Sheet1!S6</f>
        <v>12.358632193984006</v>
      </c>
      <c r="O85" s="502">
        <f>[104]Sheet1!T6</f>
        <v>12.358632193984006</v>
      </c>
    </row>
    <row r="86" spans="2:107">
      <c r="B86" s="503"/>
      <c r="C86" s="504"/>
      <c r="D86" s="505"/>
      <c r="E86" s="505"/>
      <c r="F86" s="505"/>
      <c r="G86" s="505"/>
      <c r="H86" s="505"/>
      <c r="I86" s="505"/>
      <c r="J86" s="505"/>
      <c r="K86" s="505"/>
      <c r="L86" s="505"/>
      <c r="M86" s="505"/>
      <c r="N86" s="505"/>
      <c r="O86" s="505"/>
    </row>
    <row r="87" spans="2:107">
      <c r="B87" s="525" t="s">
        <v>1387</v>
      </c>
      <c r="C87" s="526"/>
      <c r="D87" s="538">
        <f t="shared" ref="D87:I87" si="34">D73-SUM(D76:D80)-SUM(D83:D85)</f>
        <v>194.2875653034526</v>
      </c>
      <c r="E87" s="538">
        <f t="shared" si="34"/>
        <v>-237.67661021579161</v>
      </c>
      <c r="F87" s="538">
        <f t="shared" si="34"/>
        <v>795.81842559370796</v>
      </c>
      <c r="G87" s="538">
        <f t="shared" si="34"/>
        <v>625.97726944259148</v>
      </c>
      <c r="H87" s="538">
        <f t="shared" si="34"/>
        <v>820.43838033118152</v>
      </c>
      <c r="I87" s="538">
        <f t="shared" si="34"/>
        <v>274.6492526726019</v>
      </c>
      <c r="J87" s="538">
        <f t="shared" ref="J87:O87" si="35">J73-SUM(J76:J80)-SUM(J83:J85)</f>
        <v>-6.3877635868524987</v>
      </c>
      <c r="K87" s="538">
        <f t="shared" si="35"/>
        <v>27.221633945087959</v>
      </c>
      <c r="L87" s="538">
        <f t="shared" si="35"/>
        <v>804.73670658860738</v>
      </c>
      <c r="M87" s="538">
        <f t="shared" si="35"/>
        <v>931.71481817610515</v>
      </c>
      <c r="N87" s="538">
        <f t="shared" si="35"/>
        <v>474.55507607017245</v>
      </c>
      <c r="O87" s="538">
        <f t="shared" si="35"/>
        <v>953.34589088917289</v>
      </c>
    </row>
    <row r="88" spans="2:107" s="517" customFormat="1">
      <c r="B88" s="527" t="s">
        <v>1388</v>
      </c>
      <c r="C88" s="519"/>
      <c r="D88" s="520">
        <f t="shared" ref="D88:O88" si="36">IF(D15=0,0,D87/D15)</f>
        <v>5.3077541710335303E-2</v>
      </c>
      <c r="E88" s="520">
        <f t="shared" si="36"/>
        <v>-8.266100511089948E-2</v>
      </c>
      <c r="F88" s="520">
        <f t="shared" si="36"/>
        <v>0.18491162451619389</v>
      </c>
      <c r="G88" s="520">
        <f t="shared" si="36"/>
        <v>0.15231260036202829</v>
      </c>
      <c r="H88" s="520">
        <f t="shared" si="36"/>
        <v>0.1823216309041408</v>
      </c>
      <c r="I88" s="520">
        <f t="shared" si="36"/>
        <v>7.2647648657619371E-2</v>
      </c>
      <c r="J88" s="520">
        <f t="shared" si="36"/>
        <v>-1.8909466757285479E-3</v>
      </c>
      <c r="K88" s="520">
        <f t="shared" si="36"/>
        <v>7.8573870388729105E-3</v>
      </c>
      <c r="L88" s="520">
        <f t="shared" si="36"/>
        <v>0.17389862752527435</v>
      </c>
      <c r="M88" s="520">
        <f t="shared" si="36"/>
        <v>0.20167370818026611</v>
      </c>
      <c r="N88" s="520">
        <f t="shared" si="36"/>
        <v>0.10533826114479088</v>
      </c>
      <c r="O88" s="520">
        <f t="shared" si="36"/>
        <v>0.27110811864131806</v>
      </c>
      <c r="P88" s="521"/>
      <c r="Q88" s="521"/>
      <c r="R88" s="521"/>
      <c r="S88" s="521"/>
      <c r="T88" s="521"/>
      <c r="U88" s="521"/>
      <c r="V88" s="521"/>
      <c r="W88" s="521"/>
      <c r="X88" s="521"/>
      <c r="Y88" s="521"/>
      <c r="Z88" s="521"/>
      <c r="AA88" s="521"/>
      <c r="AB88" s="521"/>
      <c r="AC88" s="521"/>
      <c r="AD88" s="521"/>
      <c r="AE88" s="521"/>
      <c r="AF88" s="521"/>
      <c r="AG88" s="521"/>
      <c r="AH88" s="521"/>
      <c r="AI88" s="521"/>
      <c r="AJ88" s="521"/>
      <c r="AK88" s="521"/>
      <c r="AL88" s="521"/>
      <c r="AM88" s="521"/>
      <c r="AN88" s="521"/>
      <c r="AO88" s="521"/>
      <c r="AP88" s="521"/>
      <c r="AQ88" s="521"/>
      <c r="AR88" s="521"/>
      <c r="AS88" s="521"/>
      <c r="AT88" s="521"/>
      <c r="AU88" s="521"/>
      <c r="AV88" s="521"/>
      <c r="AW88" s="521"/>
      <c r="AX88" s="521"/>
      <c r="AY88" s="521"/>
      <c r="AZ88" s="521"/>
      <c r="BA88" s="521"/>
      <c r="BB88" s="521"/>
      <c r="BC88" s="521"/>
      <c r="BD88" s="521"/>
      <c r="BE88" s="521"/>
      <c r="BF88" s="521"/>
      <c r="BG88" s="521"/>
      <c r="BH88" s="521"/>
      <c r="BI88" s="521"/>
      <c r="BJ88" s="521"/>
      <c r="BK88" s="521"/>
      <c r="BL88" s="521"/>
      <c r="BM88" s="521"/>
      <c r="BN88" s="521"/>
      <c r="BO88" s="521"/>
      <c r="BP88" s="521"/>
      <c r="BQ88" s="521"/>
      <c r="BR88" s="521"/>
      <c r="BS88" s="521"/>
      <c r="BT88" s="521"/>
      <c r="BU88" s="521"/>
      <c r="BV88" s="521"/>
      <c r="BW88" s="521"/>
      <c r="BX88" s="521"/>
      <c r="BY88" s="521"/>
      <c r="BZ88" s="521"/>
      <c r="CA88" s="521"/>
      <c r="CB88" s="521"/>
      <c r="CC88" s="521"/>
      <c r="CD88" s="521"/>
      <c r="CE88" s="521"/>
      <c r="CF88" s="521"/>
      <c r="CG88" s="521"/>
      <c r="CH88" s="521"/>
      <c r="CI88" s="521"/>
      <c r="CJ88" s="521"/>
      <c r="CK88" s="521"/>
      <c r="CL88" s="521"/>
      <c r="CM88" s="521"/>
      <c r="CN88" s="521"/>
      <c r="CO88" s="521"/>
      <c r="CP88" s="521"/>
      <c r="CQ88" s="521"/>
      <c r="CR88" s="521"/>
      <c r="CS88" s="521"/>
      <c r="CT88" s="521"/>
      <c r="CU88" s="521"/>
      <c r="CV88" s="521"/>
      <c r="CW88" s="521"/>
      <c r="CX88" s="521"/>
      <c r="CY88" s="521"/>
      <c r="CZ88" s="521"/>
      <c r="DA88" s="521"/>
      <c r="DB88" s="521"/>
      <c r="DC88" s="521"/>
    </row>
    <row r="90" spans="2:107">
      <c r="B90" s="525" t="s">
        <v>1389</v>
      </c>
      <c r="C90" s="532"/>
      <c r="D90" s="538">
        <f t="shared" ref="D90:I90" si="37">D87+D76+D80</f>
        <v>679.64966680087787</v>
      </c>
      <c r="E90" s="538">
        <f t="shared" si="37"/>
        <v>247.6854912816336</v>
      </c>
      <c r="F90" s="538">
        <f t="shared" si="37"/>
        <v>1281.1805270911332</v>
      </c>
      <c r="G90" s="538">
        <f t="shared" si="37"/>
        <v>1111.3393709400166</v>
      </c>
      <c r="H90" s="538">
        <f t="shared" si="37"/>
        <v>1345.8004818286067</v>
      </c>
      <c r="I90" s="538">
        <f t="shared" si="37"/>
        <v>800.01135417002706</v>
      </c>
      <c r="J90" s="538">
        <f t="shared" ref="J90:O90" si="38">J87+J76+J80</f>
        <v>518.97433791057256</v>
      </c>
      <c r="K90" s="538">
        <f t="shared" si="38"/>
        <v>552.5837354425131</v>
      </c>
      <c r="L90" s="538">
        <f t="shared" si="38"/>
        <v>1330.0988080860325</v>
      </c>
      <c r="M90" s="538">
        <f t="shared" si="38"/>
        <v>1457.0769196735303</v>
      </c>
      <c r="N90" s="538">
        <f t="shared" si="38"/>
        <v>999.91717756759749</v>
      </c>
      <c r="O90" s="538">
        <f t="shared" si="38"/>
        <v>1478.7079923865981</v>
      </c>
    </row>
    <row r="91" spans="2:107">
      <c r="B91" s="525" t="s">
        <v>1390</v>
      </c>
      <c r="C91" s="532"/>
      <c r="D91" s="538">
        <f t="shared" ref="D91:I91" si="39">IF(D15=0,0,D90/D15)</f>
        <v>0.18567391835754313</v>
      </c>
      <c r="E91" s="538">
        <f t="shared" si="39"/>
        <v>8.6141970983758337E-2</v>
      </c>
      <c r="F91" s="538">
        <f t="shared" si="39"/>
        <v>0.29768746857826972</v>
      </c>
      <c r="G91" s="538">
        <f t="shared" si="39"/>
        <v>0.27041076047905688</v>
      </c>
      <c r="H91" s="538">
        <f t="shared" si="39"/>
        <v>0.2990700393849488</v>
      </c>
      <c r="I91" s="538">
        <f t="shared" si="39"/>
        <v>0.21161151255391045</v>
      </c>
      <c r="J91" s="538">
        <f t="shared" ref="J91:O91" si="40">IF(J15=0,0,J90/J15)</f>
        <v>0.15363010633021443</v>
      </c>
      <c r="K91" s="538">
        <f t="shared" si="40"/>
        <v>0.15950050204614746</v>
      </c>
      <c r="L91" s="538">
        <f t="shared" si="40"/>
        <v>0.287426129944647</v>
      </c>
      <c r="M91" s="538">
        <f t="shared" si="40"/>
        <v>0.31539061069102658</v>
      </c>
      <c r="N91" s="538">
        <f t="shared" si="40"/>
        <v>0.2219542937903434</v>
      </c>
      <c r="O91" s="538">
        <f t="shared" si="40"/>
        <v>0.42050817616878444</v>
      </c>
    </row>
    <row r="92" spans="2:107" s="350" customFormat="1" ht="15" customHeight="1">
      <c r="B92" s="350" t="s">
        <v>611</v>
      </c>
      <c r="D92" s="356"/>
      <c r="E92" s="356"/>
      <c r="F92" s="357"/>
      <c r="G92" s="356"/>
      <c r="H92" s="356"/>
      <c r="I92" s="356"/>
      <c r="J92" s="356"/>
      <c r="K92" s="357"/>
      <c r="L92" s="356"/>
      <c r="M92" s="356"/>
      <c r="N92" s="357"/>
      <c r="O92" s="356"/>
    </row>
    <row r="93" spans="2:107" s="355" customFormat="1" ht="12.75">
      <c r="B93" s="352" t="s">
        <v>2065</v>
      </c>
      <c r="C93" s="353"/>
      <c r="D93" s="354">
        <f>D87-'M2-利润表'!I132</f>
        <v>-3.694822225952521E-13</v>
      </c>
      <c r="E93" s="354">
        <f>E87-'M2-利润表'!J132</f>
        <v>1.2505552149377763E-12</v>
      </c>
      <c r="F93" s="354">
        <f>F87-'M2-利润表'!K132</f>
        <v>0</v>
      </c>
      <c r="G93" s="354">
        <f>G87-'M2-利润表'!L132</f>
        <v>0</v>
      </c>
      <c r="H93" s="354">
        <f>H87-'M2-利润表'!M132</f>
        <v>9.0949470177292824E-13</v>
      </c>
      <c r="I93" s="354">
        <f>I87-'M2-利润表'!N132</f>
        <v>-5.1159076974727213E-13</v>
      </c>
      <c r="J93" s="354">
        <f>J87-'M2-利润表'!P132</f>
        <v>8.2600593032111647E-13</v>
      </c>
      <c r="K93" s="354">
        <f>K87-'M2-利润表'!Q132</f>
        <v>-4.1211478674085811E-13</v>
      </c>
      <c r="L93" s="354">
        <f>L87-'M2-利润表'!R132</f>
        <v>0</v>
      </c>
      <c r="M93" s="354">
        <f>M87-'M2-利润表'!S132</f>
        <v>1.2505552149377763E-12</v>
      </c>
      <c r="N93" s="354">
        <f>N87-'M2-利润表'!T132</f>
        <v>0</v>
      </c>
      <c r="O93" s="354">
        <f>O87-'M2-利润表'!U132</f>
        <v>0</v>
      </c>
      <c r="P93" s="351"/>
      <c r="R93" s="351"/>
      <c r="S93" s="351"/>
    </row>
    <row r="94" spans="2:107">
      <c r="B94" s="525" t="s">
        <v>1391</v>
      </c>
      <c r="C94" s="533"/>
      <c r="D94" s="502">
        <f>'[96]C11-酒店专用表'!I94</f>
        <v>548</v>
      </c>
      <c r="E94" s="502">
        <f>'[96]C11-酒店专用表'!J94</f>
        <v>548</v>
      </c>
      <c r="F94" s="502">
        <f>'[96]C11-酒店专用表'!K94</f>
        <v>548</v>
      </c>
      <c r="G94" s="502">
        <f>'[96]C11-酒店专用表'!L94</f>
        <v>548</v>
      </c>
      <c r="H94" s="502">
        <f>'[96]C11-酒店专用表'!M94</f>
        <v>548</v>
      </c>
      <c r="I94" s="502">
        <f>'[96]C11-酒店专用表'!N94</f>
        <v>548</v>
      </c>
      <c r="J94" s="502">
        <f>'[96]C11-酒店专用表'!P94</f>
        <v>548</v>
      </c>
      <c r="K94" s="502">
        <f>'[96]C11-酒店专用表'!Q94</f>
        <v>548</v>
      </c>
      <c r="L94" s="502">
        <f>'[96]C11-酒店专用表'!R94</f>
        <v>548</v>
      </c>
      <c r="M94" s="502">
        <f>'[96]C11-酒店专用表'!S94</f>
        <v>548</v>
      </c>
      <c r="N94" s="502">
        <f>'[96]C11-酒店专用表'!T94</f>
        <v>548</v>
      </c>
      <c r="O94" s="502">
        <f>'[96]C11-酒店专用表'!U94</f>
        <v>548</v>
      </c>
    </row>
    <row r="95" spans="2:107">
      <c r="B95" s="525" t="s">
        <v>1392</v>
      </c>
      <c r="C95" s="533"/>
      <c r="D95" s="502">
        <f>'[96]C11-酒店专用表'!I95</f>
        <v>16988</v>
      </c>
      <c r="E95" s="502">
        <f>'[96]C11-酒店专用表'!J95</f>
        <v>15344</v>
      </c>
      <c r="F95" s="502">
        <f>'[96]C11-酒店专用表'!K95</f>
        <v>16988</v>
      </c>
      <c r="G95" s="502">
        <f>'[96]C11-酒店专用表'!L95</f>
        <v>16440</v>
      </c>
      <c r="H95" s="502">
        <f>'[96]C11-酒店专用表'!M95</f>
        <v>16988</v>
      </c>
      <c r="I95" s="502">
        <f>'[96]C11-酒店专用表'!N95</f>
        <v>16440</v>
      </c>
      <c r="J95" s="502">
        <f>'[96]C11-酒店专用表'!P95</f>
        <v>16988</v>
      </c>
      <c r="K95" s="502">
        <f>'[96]C11-酒店专用表'!Q95</f>
        <v>16988</v>
      </c>
      <c r="L95" s="502">
        <f>'[96]C11-酒店专用表'!R95</f>
        <v>16440</v>
      </c>
      <c r="M95" s="502">
        <f>'[96]C11-酒店专用表'!S95</f>
        <v>16988</v>
      </c>
      <c r="N95" s="502">
        <f>'[96]C11-酒店专用表'!T95</f>
        <v>16440</v>
      </c>
      <c r="O95" s="502">
        <f>'[96]C11-酒店专用表'!U95</f>
        <v>16988</v>
      </c>
    </row>
    <row r="96" spans="2:107">
      <c r="B96" s="525" t="s">
        <v>1393</v>
      </c>
      <c r="C96" s="533"/>
      <c r="D96" s="502">
        <f>'[96]C11-酒店专用表'!I96</f>
        <v>8540</v>
      </c>
      <c r="E96" s="502">
        <f>'[96]C11-酒店专用表'!J96</f>
        <v>7096</v>
      </c>
      <c r="F96" s="502">
        <f>'[96]C11-酒店专用表'!K96</f>
        <v>10742</v>
      </c>
      <c r="G96" s="502">
        <f>'[96]C11-酒店专用表'!L96</f>
        <v>9999</v>
      </c>
      <c r="H96" s="502">
        <f>'[96]C11-酒店专用表'!M96</f>
        <v>11091</v>
      </c>
      <c r="I96" s="502">
        <f>'[96]C11-酒店专用表'!N96</f>
        <v>10231</v>
      </c>
      <c r="J96" s="502">
        <f>'[96]C11-酒店专用表'!P96</f>
        <v>9987</v>
      </c>
      <c r="K96" s="502">
        <f>'[96]C11-酒店专用表'!Q96</f>
        <v>10234</v>
      </c>
      <c r="L96" s="502">
        <f>'[96]C11-酒店专用表'!R96</f>
        <v>10610</v>
      </c>
      <c r="M96" s="502">
        <f>'[96]C11-酒店专用表'!S96</f>
        <v>11310</v>
      </c>
      <c r="N96" s="502">
        <f>'[96]C11-酒店专用表'!T96</f>
        <v>11170</v>
      </c>
      <c r="O96" s="502">
        <f>'[96]C11-酒店专用表'!U96</f>
        <v>7704</v>
      </c>
    </row>
    <row r="97" spans="2:107" s="517" customFormat="1">
      <c r="B97" s="527" t="s">
        <v>1394</v>
      </c>
      <c r="C97" s="534"/>
      <c r="D97" s="520">
        <f t="shared" ref="D97:O97" si="41">IF(D95=0,0,D96/D95)</f>
        <v>0.50270779373675534</v>
      </c>
      <c r="E97" s="520">
        <f t="shared" si="41"/>
        <v>0.4624608967674661</v>
      </c>
      <c r="F97" s="520">
        <f t="shared" si="41"/>
        <v>0.63232870261360963</v>
      </c>
      <c r="G97" s="520">
        <f t="shared" si="41"/>
        <v>0.6082116788321168</v>
      </c>
      <c r="H97" s="520">
        <f t="shared" si="41"/>
        <v>0.65287261596420998</v>
      </c>
      <c r="I97" s="520">
        <f t="shared" si="41"/>
        <v>0.62232360097323602</v>
      </c>
      <c r="J97" s="520">
        <f t="shared" si="41"/>
        <v>0.58788556628208144</v>
      </c>
      <c r="K97" s="520">
        <f t="shared" si="41"/>
        <v>0.60242524134683306</v>
      </c>
      <c r="L97" s="520">
        <f t="shared" si="41"/>
        <v>0.64537712895377131</v>
      </c>
      <c r="M97" s="520">
        <f t="shared" si="41"/>
        <v>0.66576406875441485</v>
      </c>
      <c r="N97" s="520">
        <f t="shared" si="41"/>
        <v>0.67944038929440387</v>
      </c>
      <c r="O97" s="520">
        <f t="shared" si="41"/>
        <v>0.45349658582528846</v>
      </c>
      <c r="P97" s="521"/>
      <c r="Q97" s="521"/>
      <c r="R97" s="521"/>
      <c r="S97" s="521"/>
      <c r="T97" s="521"/>
      <c r="U97" s="521"/>
      <c r="V97" s="521"/>
      <c r="W97" s="521"/>
      <c r="X97" s="521"/>
      <c r="Y97" s="521"/>
      <c r="Z97" s="521"/>
      <c r="AA97" s="521"/>
      <c r="AB97" s="521"/>
      <c r="AC97" s="521"/>
      <c r="AD97" s="521"/>
      <c r="AE97" s="521"/>
      <c r="AF97" s="521"/>
      <c r="AG97" s="521"/>
      <c r="AH97" s="521"/>
      <c r="AI97" s="521"/>
      <c r="AJ97" s="521"/>
      <c r="AK97" s="521"/>
      <c r="AL97" s="521"/>
      <c r="AM97" s="521"/>
      <c r="AN97" s="521"/>
      <c r="AO97" s="521"/>
      <c r="AP97" s="521"/>
      <c r="AQ97" s="521"/>
      <c r="AR97" s="521"/>
      <c r="AS97" s="521"/>
      <c r="AT97" s="521"/>
      <c r="AU97" s="521"/>
      <c r="AV97" s="521"/>
      <c r="AW97" s="521"/>
      <c r="AX97" s="521"/>
      <c r="AY97" s="521"/>
      <c r="AZ97" s="521"/>
      <c r="BA97" s="521"/>
      <c r="BB97" s="521"/>
      <c r="BC97" s="521"/>
      <c r="BD97" s="521"/>
      <c r="BE97" s="521"/>
      <c r="BF97" s="521"/>
      <c r="BG97" s="521"/>
      <c r="BH97" s="521"/>
      <c r="BI97" s="521"/>
      <c r="BJ97" s="521"/>
      <c r="BK97" s="521"/>
      <c r="BL97" s="521"/>
      <c r="BM97" s="521"/>
      <c r="BN97" s="521"/>
      <c r="BO97" s="521"/>
      <c r="BP97" s="521"/>
      <c r="BQ97" s="521"/>
      <c r="BR97" s="521"/>
      <c r="BS97" s="521"/>
      <c r="BT97" s="521"/>
      <c r="BU97" s="521"/>
      <c r="BV97" s="521"/>
      <c r="BW97" s="521"/>
      <c r="BX97" s="521"/>
      <c r="BY97" s="521"/>
      <c r="BZ97" s="521"/>
      <c r="CA97" s="521"/>
      <c r="CB97" s="521"/>
      <c r="CC97" s="521"/>
      <c r="CD97" s="521"/>
      <c r="CE97" s="521"/>
      <c r="CF97" s="521"/>
      <c r="CG97" s="521"/>
      <c r="CH97" s="521"/>
      <c r="CI97" s="521"/>
      <c r="CJ97" s="521"/>
      <c r="CK97" s="521"/>
      <c r="CL97" s="521"/>
      <c r="CM97" s="521"/>
      <c r="CN97" s="521"/>
      <c r="CO97" s="521"/>
      <c r="CP97" s="521"/>
      <c r="CQ97" s="521"/>
      <c r="CR97" s="521"/>
      <c r="CS97" s="521"/>
      <c r="CT97" s="521"/>
      <c r="CU97" s="521"/>
      <c r="CV97" s="521"/>
      <c r="CW97" s="521"/>
      <c r="CX97" s="521"/>
      <c r="CY97" s="521"/>
      <c r="CZ97" s="521"/>
      <c r="DA97" s="521"/>
      <c r="DB97" s="521"/>
      <c r="DC97" s="521"/>
    </row>
    <row r="98" spans="2:107">
      <c r="B98" s="715" t="s">
        <v>2057</v>
      </c>
      <c r="C98" s="716"/>
      <c r="D98" s="538">
        <f t="shared" ref="D98:O98" si="42">IF(D96=0,0,D9/D96)*10000</f>
        <v>1565.3180915797425</v>
      </c>
      <c r="E98" s="538">
        <f t="shared" si="42"/>
        <v>1554.2769169791152</v>
      </c>
      <c r="F98" s="538">
        <f t="shared" si="42"/>
        <v>1765.0529929053066</v>
      </c>
      <c r="G98" s="538">
        <f t="shared" si="42"/>
        <v>1836.3899641275127</v>
      </c>
      <c r="H98" s="538">
        <f t="shared" si="42"/>
        <v>1795.8228296856371</v>
      </c>
      <c r="I98" s="538">
        <f t="shared" si="42"/>
        <v>1697.4865845519646</v>
      </c>
      <c r="J98" s="538">
        <f t="shared" si="42"/>
        <v>1553.1572546572595</v>
      </c>
      <c r="K98" s="538">
        <f t="shared" si="42"/>
        <v>1513.548148038509</v>
      </c>
      <c r="L98" s="538">
        <f t="shared" si="42"/>
        <v>1771.4372764287937</v>
      </c>
      <c r="M98" s="538">
        <f t="shared" si="42"/>
        <v>1783.5481874244033</v>
      </c>
      <c r="N98" s="538">
        <f t="shared" si="42"/>
        <v>1743.5426588213072</v>
      </c>
      <c r="O98" s="538">
        <f t="shared" si="42"/>
        <v>1580.8923940334889</v>
      </c>
    </row>
    <row r="99" spans="2:107">
      <c r="B99" s="525" t="s">
        <v>1395</v>
      </c>
      <c r="C99" s="535"/>
      <c r="D99" s="538">
        <f t="shared" ref="D99:O99" si="43">D97*D98</f>
        <v>786.89760431428067</v>
      </c>
      <c r="E99" s="538">
        <f t="shared" si="43"/>
        <v>718.7922968511341</v>
      </c>
      <c r="F99" s="538">
        <f t="shared" si="43"/>
        <v>1116.0936690480812</v>
      </c>
      <c r="G99" s="538">
        <f t="shared" si="43"/>
        <v>1116.9138230724452</v>
      </c>
      <c r="H99" s="538">
        <f t="shared" si="43"/>
        <v>1172.4435486251118</v>
      </c>
      <c r="I99" s="538">
        <f t="shared" si="43"/>
        <v>1056.3859639021382</v>
      </c>
      <c r="J99" s="538">
        <f t="shared" si="43"/>
        <v>913.07873217930592</v>
      </c>
      <c r="K99" s="538">
        <f t="shared" si="43"/>
        <v>911.79960837215106</v>
      </c>
      <c r="L99" s="538">
        <f t="shared" si="43"/>
        <v>1143.245103583303</v>
      </c>
      <c r="M99" s="538">
        <f t="shared" si="43"/>
        <v>1187.4222980792324</v>
      </c>
      <c r="N99" s="538">
        <f t="shared" si="43"/>
        <v>1184.633302860949</v>
      </c>
      <c r="O99" s="538">
        <f t="shared" si="43"/>
        <v>716.92930325135387</v>
      </c>
    </row>
    <row r="100" spans="2:107">
      <c r="B100" s="525" t="s">
        <v>1396</v>
      </c>
      <c r="C100" s="536"/>
      <c r="D100" s="502">
        <f>'[96]C11-酒店专用表'!I100</f>
        <v>896.69324898720993</v>
      </c>
      <c r="E100" s="502">
        <f>'[96]C11-酒店专用表'!J100</f>
        <v>898.93479675650212</v>
      </c>
      <c r="F100" s="502">
        <f>'[96]C11-酒店专用表'!K100</f>
        <v>851.28809582555721</v>
      </c>
      <c r="G100" s="502">
        <f>'[96]C11-酒店专用表'!L100</f>
        <v>879.50426807840813</v>
      </c>
      <c r="H100" s="502">
        <f>'[96]C11-酒店专用表'!M100</f>
        <v>895.30735258559082</v>
      </c>
      <c r="I100" s="502">
        <f>'[96]C11-酒店专用表'!N100</f>
        <v>890.13339638098739</v>
      </c>
      <c r="J100" s="502">
        <f>'[96]C11-酒店专用表'!P100</f>
        <v>871.29493729927106</v>
      </c>
      <c r="K100" s="502">
        <f>'[96]C11-酒店专用表'!Q100</f>
        <v>881.41551370457398</v>
      </c>
      <c r="L100" s="502">
        <f>'[96]C11-酒店专用表'!R100</f>
        <v>885.96917669533855</v>
      </c>
      <c r="M100" s="502">
        <f>'[96]C11-酒店专用表'!S100</f>
        <v>939.77045409901416</v>
      </c>
      <c r="N100" s="502">
        <f>'[96]C11-酒店专用表'!T100</f>
        <v>882.92688496262531</v>
      </c>
      <c r="O100" s="502">
        <f>'[96]C11-酒店专用表'!U100</f>
        <v>864.66391053352663</v>
      </c>
    </row>
    <row r="101" spans="2:107" s="517" customFormat="1">
      <c r="B101" s="527" t="s">
        <v>1397</v>
      </c>
      <c r="C101" s="534"/>
      <c r="D101" s="520">
        <f t="shared" ref="D101:O101" si="44">IF(D15=0,0,D100/D15)</f>
        <v>0.24496819057955913</v>
      </c>
      <c r="E101" s="520">
        <f t="shared" si="44"/>
        <v>0.31263847865210564</v>
      </c>
      <c r="F101" s="520">
        <f t="shared" si="44"/>
        <v>0.19780022636817632</v>
      </c>
      <c r="G101" s="520">
        <f t="shared" si="44"/>
        <v>0.21400071318853253</v>
      </c>
      <c r="H101" s="520">
        <f t="shared" si="44"/>
        <v>0.19895936196693026</v>
      </c>
      <c r="I101" s="520">
        <f t="shared" si="44"/>
        <v>0.23544975130802634</v>
      </c>
      <c r="J101" s="520">
        <f t="shared" si="44"/>
        <v>0.25792630595413024</v>
      </c>
      <c r="K101" s="520">
        <f t="shared" si="44"/>
        <v>0.254416132669124</v>
      </c>
      <c r="L101" s="520">
        <f t="shared" si="44"/>
        <v>0.19145246214769568</v>
      </c>
      <c r="M101" s="520">
        <f t="shared" si="44"/>
        <v>0.20341738546931418</v>
      </c>
      <c r="N101" s="520">
        <f t="shared" si="44"/>
        <v>0.19598564522824102</v>
      </c>
      <c r="O101" s="520">
        <f t="shared" si="44"/>
        <v>0.2458891450438323</v>
      </c>
      <c r="P101" s="521"/>
      <c r="Q101" s="521"/>
      <c r="R101" s="521"/>
      <c r="S101" s="521"/>
      <c r="T101" s="521"/>
      <c r="U101" s="521"/>
      <c r="V101" s="521"/>
      <c r="W101" s="521"/>
      <c r="X101" s="521"/>
      <c r="Y101" s="521"/>
      <c r="Z101" s="521"/>
      <c r="AA101" s="521"/>
      <c r="AB101" s="521"/>
      <c r="AC101" s="521"/>
      <c r="AD101" s="521"/>
      <c r="AE101" s="521"/>
      <c r="AF101" s="521"/>
      <c r="AG101" s="521"/>
      <c r="AH101" s="521"/>
      <c r="AI101" s="521"/>
      <c r="AJ101" s="521"/>
      <c r="AK101" s="521"/>
      <c r="AL101" s="521"/>
      <c r="AM101" s="521"/>
      <c r="AN101" s="521"/>
      <c r="AO101" s="521"/>
      <c r="AP101" s="521"/>
      <c r="AQ101" s="521"/>
      <c r="AR101" s="521"/>
      <c r="AS101" s="521"/>
      <c r="AT101" s="521"/>
      <c r="AU101" s="521"/>
      <c r="AV101" s="521"/>
      <c r="AW101" s="521"/>
      <c r="AX101" s="521"/>
      <c r="AY101" s="521"/>
      <c r="AZ101" s="521"/>
      <c r="BA101" s="521"/>
      <c r="BB101" s="521"/>
      <c r="BC101" s="521"/>
      <c r="BD101" s="521"/>
      <c r="BE101" s="521"/>
      <c r="BF101" s="521"/>
      <c r="BG101" s="521"/>
      <c r="BH101" s="521"/>
      <c r="BI101" s="521"/>
      <c r="BJ101" s="521"/>
      <c r="BK101" s="521"/>
      <c r="BL101" s="521"/>
      <c r="BM101" s="521"/>
      <c r="BN101" s="521"/>
      <c r="BO101" s="521"/>
      <c r="BP101" s="521"/>
      <c r="BQ101" s="521"/>
      <c r="BR101" s="521"/>
      <c r="BS101" s="521"/>
      <c r="BT101" s="521"/>
      <c r="BU101" s="521"/>
      <c r="BV101" s="521"/>
      <c r="BW101" s="521"/>
      <c r="BX101" s="521"/>
      <c r="BY101" s="521"/>
      <c r="BZ101" s="521"/>
      <c r="CA101" s="521"/>
      <c r="CB101" s="521"/>
      <c r="CC101" s="521"/>
      <c r="CD101" s="521"/>
      <c r="CE101" s="521"/>
      <c r="CF101" s="521"/>
      <c r="CG101" s="521"/>
      <c r="CH101" s="521"/>
      <c r="CI101" s="521"/>
      <c r="CJ101" s="521"/>
      <c r="CK101" s="521"/>
      <c r="CL101" s="521"/>
      <c r="CM101" s="521"/>
      <c r="CN101" s="521"/>
      <c r="CO101" s="521"/>
      <c r="CP101" s="521"/>
      <c r="CQ101" s="521"/>
      <c r="CR101" s="521"/>
      <c r="CS101" s="521"/>
      <c r="CT101" s="521"/>
      <c r="CU101" s="521"/>
      <c r="CV101" s="521"/>
      <c r="CW101" s="521"/>
      <c r="CX101" s="521"/>
      <c r="CY101" s="521"/>
      <c r="CZ101" s="521"/>
      <c r="DA101" s="521"/>
      <c r="DB101" s="521"/>
      <c r="DC101" s="521"/>
    </row>
    <row r="102" spans="2:107">
      <c r="B102" s="525" t="s">
        <v>1398</v>
      </c>
      <c r="C102" s="533"/>
      <c r="D102" s="502">
        <f>'[96]C11-酒店专用表'!I102</f>
        <v>1001</v>
      </c>
      <c r="E102" s="502">
        <f>'[96]C11-酒店专用表'!J102</f>
        <v>1001</v>
      </c>
      <c r="F102" s="502">
        <f>'[96]C11-酒店专用表'!K102</f>
        <v>1001</v>
      </c>
      <c r="G102" s="502">
        <f>'[96]C11-酒店专用表'!L102</f>
        <v>1001</v>
      </c>
      <c r="H102" s="502">
        <f>'[96]C11-酒店专用表'!M102</f>
        <v>987</v>
      </c>
      <c r="I102" s="502">
        <f>'[96]C11-酒店专用表'!N102</f>
        <v>987</v>
      </c>
      <c r="J102" s="502">
        <f>'[96]C11-酒店专用表'!P102</f>
        <v>987</v>
      </c>
      <c r="K102" s="502">
        <f>'[96]C11-酒店专用表'!Q102</f>
        <v>1001</v>
      </c>
      <c r="L102" s="502">
        <f>'[96]C11-酒店专用表'!R102</f>
        <v>1001</v>
      </c>
      <c r="M102" s="502">
        <f>'[96]C11-酒店专用表'!S102</f>
        <v>990</v>
      </c>
      <c r="N102" s="502">
        <f>'[96]C11-酒店专用表'!T102</f>
        <v>990</v>
      </c>
      <c r="O102" s="502">
        <f>'[96]C11-酒店专用表'!U102</f>
        <v>990</v>
      </c>
    </row>
    <row r="103" spans="2:107">
      <c r="B103" s="525" t="s">
        <v>2059</v>
      </c>
      <c r="C103" s="536"/>
      <c r="D103" s="502">
        <f t="shared" ref="D103:O103" si="45">IF(D94=0,0,D102/D94)</f>
        <v>1.8266423357664234</v>
      </c>
      <c r="E103" s="502">
        <f t="shared" si="45"/>
        <v>1.8266423357664234</v>
      </c>
      <c r="F103" s="502">
        <f t="shared" si="45"/>
        <v>1.8266423357664234</v>
      </c>
      <c r="G103" s="502">
        <f t="shared" si="45"/>
        <v>1.8266423357664234</v>
      </c>
      <c r="H103" s="502">
        <f t="shared" si="45"/>
        <v>1.801094890510949</v>
      </c>
      <c r="I103" s="502">
        <f t="shared" si="45"/>
        <v>1.801094890510949</v>
      </c>
      <c r="J103" s="502">
        <f t="shared" si="45"/>
        <v>1.801094890510949</v>
      </c>
      <c r="K103" s="502">
        <f t="shared" si="45"/>
        <v>1.8266423357664234</v>
      </c>
      <c r="L103" s="502">
        <f t="shared" si="45"/>
        <v>1.8266423357664234</v>
      </c>
      <c r="M103" s="502">
        <f t="shared" si="45"/>
        <v>1.8065693430656935</v>
      </c>
      <c r="N103" s="502">
        <f t="shared" si="45"/>
        <v>1.8065693430656935</v>
      </c>
      <c r="O103" s="502">
        <f t="shared" si="45"/>
        <v>1.8065693430656935</v>
      </c>
    </row>
    <row r="104" spans="2:107" s="517" customFormat="1">
      <c r="B104" s="527" t="s">
        <v>1399</v>
      </c>
      <c r="C104" s="534"/>
      <c r="D104" s="537">
        <f t="shared" ref="D104:O104" si="46">IF(D102=0,0,D15/D102)</f>
        <v>3.6567909058574002</v>
      </c>
      <c r="E104" s="537">
        <f t="shared" si="46"/>
        <v>2.8724447606969483</v>
      </c>
      <c r="F104" s="537">
        <f t="shared" si="46"/>
        <v>4.2994776789811349</v>
      </c>
      <c r="G104" s="537">
        <f t="shared" si="46"/>
        <v>4.1057136181687</v>
      </c>
      <c r="H104" s="537">
        <f t="shared" si="46"/>
        <v>4.5592207325257172</v>
      </c>
      <c r="I104" s="537">
        <f t="shared" si="46"/>
        <v>3.8303609982543652</v>
      </c>
      <c r="J104" s="537">
        <f t="shared" si="46"/>
        <v>3.4225704761318769</v>
      </c>
      <c r="K104" s="537">
        <f t="shared" si="46"/>
        <v>3.4610029226055841</v>
      </c>
      <c r="L104" s="537">
        <f t="shared" si="46"/>
        <v>4.6229966576242782</v>
      </c>
      <c r="M104" s="537">
        <f t="shared" si="46"/>
        <v>4.6665779464149928</v>
      </c>
      <c r="N104" s="537">
        <f t="shared" si="46"/>
        <v>4.550564595215433</v>
      </c>
      <c r="O104" s="537">
        <f t="shared" si="46"/>
        <v>3.5519985612708216</v>
      </c>
      <c r="P104" s="521"/>
      <c r="Q104" s="521"/>
      <c r="R104" s="521"/>
      <c r="S104" s="521"/>
      <c r="T104" s="521"/>
      <c r="U104" s="521"/>
      <c r="V104" s="521"/>
      <c r="W104" s="521"/>
      <c r="X104" s="521"/>
      <c r="Y104" s="521"/>
      <c r="Z104" s="521"/>
      <c r="AA104" s="521"/>
      <c r="AB104" s="521"/>
      <c r="AC104" s="521"/>
      <c r="AD104" s="521"/>
      <c r="AE104" s="521"/>
      <c r="AF104" s="521"/>
      <c r="AG104" s="521"/>
      <c r="AH104" s="521"/>
      <c r="AI104" s="521"/>
      <c r="AJ104" s="521"/>
      <c r="AK104" s="521"/>
      <c r="AL104" s="521"/>
      <c r="AM104" s="521"/>
      <c r="AN104" s="521"/>
      <c r="AO104" s="521"/>
      <c r="AP104" s="521"/>
      <c r="AQ104" s="521"/>
      <c r="AR104" s="521"/>
      <c r="AS104" s="521"/>
      <c r="AT104" s="521"/>
      <c r="AU104" s="521"/>
      <c r="AV104" s="521"/>
      <c r="AW104" s="521"/>
      <c r="AX104" s="521"/>
      <c r="AY104" s="521"/>
      <c r="AZ104" s="521"/>
      <c r="BA104" s="521"/>
      <c r="BB104" s="521"/>
      <c r="BC104" s="521"/>
      <c r="BD104" s="521"/>
      <c r="BE104" s="521"/>
      <c r="BF104" s="521"/>
      <c r="BG104" s="521"/>
      <c r="BH104" s="521"/>
      <c r="BI104" s="521"/>
      <c r="BJ104" s="521"/>
      <c r="BK104" s="521"/>
      <c r="BL104" s="521"/>
      <c r="BM104" s="521"/>
      <c r="BN104" s="521"/>
      <c r="BO104" s="521"/>
      <c r="BP104" s="521"/>
      <c r="BQ104" s="521"/>
      <c r="BR104" s="521"/>
      <c r="BS104" s="521"/>
      <c r="BT104" s="521"/>
      <c r="BU104" s="521"/>
      <c r="BV104" s="521"/>
      <c r="BW104" s="521"/>
      <c r="BX104" s="521"/>
      <c r="BY104" s="521"/>
      <c r="BZ104" s="521"/>
      <c r="CA104" s="521"/>
      <c r="CB104" s="521"/>
      <c r="CC104" s="521"/>
      <c r="CD104" s="521"/>
      <c r="CE104" s="521"/>
      <c r="CF104" s="521"/>
      <c r="CG104" s="521"/>
      <c r="CH104" s="521"/>
      <c r="CI104" s="521"/>
      <c r="CJ104" s="521"/>
      <c r="CK104" s="521"/>
      <c r="CL104" s="521"/>
      <c r="CM104" s="521"/>
      <c r="CN104" s="521"/>
      <c r="CO104" s="521"/>
      <c r="CP104" s="521"/>
      <c r="CQ104" s="521"/>
      <c r="CR104" s="521"/>
      <c r="CS104" s="521"/>
      <c r="CT104" s="521"/>
      <c r="CU104" s="521"/>
      <c r="CV104" s="521"/>
      <c r="CW104" s="521"/>
      <c r="CX104" s="521"/>
      <c r="CY104" s="521"/>
      <c r="CZ104" s="521"/>
      <c r="DA104" s="521"/>
      <c r="DB104" s="521"/>
      <c r="DC104" s="521"/>
    </row>
    <row r="105" spans="2:107">
      <c r="B105" s="525" t="s">
        <v>2060</v>
      </c>
      <c r="C105" s="536"/>
      <c r="D105" s="502">
        <f t="shared" ref="D105:O105" si="47">IF(D94=0,0,D15/D94)</f>
        <v>6.6796490816847767</v>
      </c>
      <c r="E105" s="502">
        <f t="shared" si="47"/>
        <v>5.2469292070394991</v>
      </c>
      <c r="F105" s="502">
        <f t="shared" si="47"/>
        <v>7.8536079501097005</v>
      </c>
      <c r="G105" s="502">
        <f t="shared" si="47"/>
        <v>7.4996703134796876</v>
      </c>
      <c r="H105" s="502">
        <f t="shared" si="47"/>
        <v>8.2115891660636553</v>
      </c>
      <c r="I105" s="502">
        <f t="shared" si="47"/>
        <v>6.8988436227683545</v>
      </c>
      <c r="J105" s="502">
        <f t="shared" si="47"/>
        <v>6.164374196974749</v>
      </c>
      <c r="K105" s="502">
        <f t="shared" si="47"/>
        <v>6.3220144626426817</v>
      </c>
      <c r="L105" s="502">
        <f t="shared" si="47"/>
        <v>8.4445614129231803</v>
      </c>
      <c r="M105" s="502">
        <f t="shared" si="47"/>
        <v>8.4304966550197875</v>
      </c>
      <c r="N105" s="502">
        <f t="shared" si="47"/>
        <v>8.2209104913563475</v>
      </c>
      <c r="O105" s="502">
        <f t="shared" si="47"/>
        <v>6.4169317074053156</v>
      </c>
    </row>
    <row r="106" spans="2:107">
      <c r="B106" s="525" t="s">
        <v>2061</v>
      </c>
      <c r="C106" s="536"/>
      <c r="D106" s="502">
        <f t="shared" ref="D106:O106" si="48">IF(D94=0,0,(D48+D56)/D94)</f>
        <v>1.5990187585851487</v>
      </c>
      <c r="E106" s="502">
        <f t="shared" si="48"/>
        <v>1.4752659172519329</v>
      </c>
      <c r="F106" s="502">
        <f t="shared" si="48"/>
        <v>1.5366330249320619</v>
      </c>
      <c r="G106" s="502">
        <f t="shared" si="48"/>
        <v>1.5387029813569819</v>
      </c>
      <c r="H106" s="502">
        <f t="shared" si="48"/>
        <v>1.6181656662672199</v>
      </c>
      <c r="I106" s="502">
        <f t="shared" si="48"/>
        <v>1.702967748393948</v>
      </c>
      <c r="J106" s="502">
        <f t="shared" si="48"/>
        <v>1.7045714893001758</v>
      </c>
      <c r="K106" s="502">
        <f t="shared" si="48"/>
        <v>1.7533260377615798</v>
      </c>
      <c r="L106" s="502">
        <f t="shared" si="48"/>
        <v>1.6251900951062244</v>
      </c>
      <c r="M106" s="502">
        <f t="shared" si="48"/>
        <v>1.570966000180904</v>
      </c>
      <c r="N106" s="502">
        <f t="shared" si="48"/>
        <v>1.524961023488544</v>
      </c>
      <c r="O106" s="502">
        <f t="shared" si="48"/>
        <v>1.522775110616897</v>
      </c>
    </row>
    <row r="107" spans="2:107">
      <c r="B107" s="525" t="s">
        <v>2062</v>
      </c>
      <c r="C107" s="536"/>
      <c r="D107" s="502">
        <f t="shared" ref="D107:O107" si="49">IF(D94=0,0,D100/D94)</f>
        <v>1.6363015492467334</v>
      </c>
      <c r="E107" s="502">
        <f t="shared" si="49"/>
        <v>1.6403919648841279</v>
      </c>
      <c r="F107" s="502">
        <f t="shared" si="49"/>
        <v>1.553445430338608</v>
      </c>
      <c r="G107" s="502">
        <f t="shared" si="49"/>
        <v>1.6049347957635185</v>
      </c>
      <c r="H107" s="502">
        <f t="shared" si="49"/>
        <v>1.6337725412145818</v>
      </c>
      <c r="I107" s="502">
        <f t="shared" si="49"/>
        <v>1.6243310152937727</v>
      </c>
      <c r="J107" s="502">
        <f t="shared" si="49"/>
        <v>1.5899542651446552</v>
      </c>
      <c r="K107" s="502">
        <f t="shared" si="49"/>
        <v>1.6084224702638212</v>
      </c>
      <c r="L107" s="502">
        <f t="shared" si="49"/>
        <v>1.6167320742615667</v>
      </c>
      <c r="M107" s="502">
        <f t="shared" si="49"/>
        <v>1.7149095877719236</v>
      </c>
      <c r="N107" s="502">
        <f t="shared" si="49"/>
        <v>1.6111804470120901</v>
      </c>
      <c r="O107" s="502">
        <f t="shared" si="49"/>
        <v>1.5778538513385523</v>
      </c>
    </row>
    <row r="108" spans="2:107" s="517" customFormat="1">
      <c r="B108" s="527" t="s">
        <v>1400</v>
      </c>
      <c r="C108" s="534"/>
      <c r="D108" s="520">
        <f t="shared" ref="D108:O108" si="50">IF(D15=0,0,(D48+D56)/D15)</f>
        <v>0.23938664127874151</v>
      </c>
      <c r="E108" s="520">
        <f t="shared" si="50"/>
        <v>0.28116749036229699</v>
      </c>
      <c r="F108" s="520">
        <f t="shared" si="50"/>
        <v>0.19565950257430381</v>
      </c>
      <c r="G108" s="520">
        <f t="shared" si="50"/>
        <v>0.20516941639305961</v>
      </c>
      <c r="H108" s="520">
        <f t="shared" si="50"/>
        <v>0.19705877066459612</v>
      </c>
      <c r="I108" s="520">
        <f t="shared" si="50"/>
        <v>0.24684828958488328</v>
      </c>
      <c r="J108" s="520">
        <f t="shared" si="50"/>
        <v>0.27651979500801843</v>
      </c>
      <c r="K108" s="520">
        <f t="shared" si="50"/>
        <v>0.27733660657091685</v>
      </c>
      <c r="L108" s="520">
        <f t="shared" si="50"/>
        <v>0.19245405600569213</v>
      </c>
      <c r="M108" s="520">
        <f t="shared" si="50"/>
        <v>0.18634323272585615</v>
      </c>
      <c r="N108" s="520">
        <f t="shared" si="50"/>
        <v>0.18549782595150777</v>
      </c>
      <c r="O108" s="520">
        <f t="shared" si="50"/>
        <v>0.23730579972661583</v>
      </c>
      <c r="P108" s="521"/>
      <c r="Q108" s="521"/>
      <c r="R108" s="521"/>
      <c r="S108" s="521"/>
      <c r="T108" s="521"/>
      <c r="U108" s="521"/>
      <c r="V108" s="521"/>
      <c r="W108" s="521"/>
      <c r="X108" s="521"/>
      <c r="Y108" s="521"/>
      <c r="Z108" s="521"/>
      <c r="AA108" s="521"/>
      <c r="AB108" s="521"/>
      <c r="AC108" s="521"/>
      <c r="AD108" s="521"/>
      <c r="AE108" s="521"/>
      <c r="AF108" s="521"/>
      <c r="AG108" s="521"/>
      <c r="AH108" s="521"/>
      <c r="AI108" s="521"/>
      <c r="AJ108" s="521"/>
      <c r="AK108" s="521"/>
      <c r="AL108" s="521"/>
      <c r="AM108" s="521"/>
      <c r="AN108" s="521"/>
      <c r="AO108" s="521"/>
      <c r="AP108" s="521"/>
      <c r="AQ108" s="521"/>
      <c r="AR108" s="521"/>
      <c r="AS108" s="521"/>
      <c r="AT108" s="521"/>
      <c r="AU108" s="521"/>
      <c r="AV108" s="521"/>
      <c r="AW108" s="521"/>
      <c r="AX108" s="521"/>
      <c r="AY108" s="521"/>
      <c r="AZ108" s="521"/>
      <c r="BA108" s="521"/>
      <c r="BB108" s="521"/>
      <c r="BC108" s="521"/>
      <c r="BD108" s="521"/>
      <c r="BE108" s="521"/>
      <c r="BF108" s="521"/>
      <c r="BG108" s="521"/>
      <c r="BH108" s="521"/>
      <c r="BI108" s="521"/>
      <c r="BJ108" s="521"/>
      <c r="BK108" s="521"/>
      <c r="BL108" s="521"/>
      <c r="BM108" s="521"/>
      <c r="BN108" s="521"/>
      <c r="BO108" s="521"/>
      <c r="BP108" s="521"/>
      <c r="BQ108" s="521"/>
      <c r="BR108" s="521"/>
      <c r="BS108" s="521"/>
      <c r="BT108" s="521"/>
      <c r="BU108" s="521"/>
      <c r="BV108" s="521"/>
      <c r="BW108" s="521"/>
      <c r="BX108" s="521"/>
      <c r="BY108" s="521"/>
      <c r="BZ108" s="521"/>
      <c r="CA108" s="521"/>
      <c r="CB108" s="521"/>
      <c r="CC108" s="521"/>
      <c r="CD108" s="521"/>
      <c r="CE108" s="521"/>
      <c r="CF108" s="521"/>
      <c r="CG108" s="521"/>
      <c r="CH108" s="521"/>
      <c r="CI108" s="521"/>
      <c r="CJ108" s="521"/>
      <c r="CK108" s="521"/>
      <c r="CL108" s="521"/>
      <c r="CM108" s="521"/>
      <c r="CN108" s="521"/>
      <c r="CO108" s="521"/>
      <c r="CP108" s="521"/>
      <c r="CQ108" s="521"/>
      <c r="CR108" s="521"/>
      <c r="CS108" s="521"/>
      <c r="CT108" s="521"/>
      <c r="CU108" s="521"/>
      <c r="CV108" s="521"/>
      <c r="CW108" s="521"/>
      <c r="CX108" s="521"/>
      <c r="CY108" s="521"/>
      <c r="CZ108" s="521"/>
      <c r="DA108" s="521"/>
      <c r="DB108" s="521"/>
      <c r="DC108" s="521"/>
    </row>
    <row r="109" spans="2:107">
      <c r="B109" s="525"/>
      <c r="C109" s="526"/>
      <c r="D109" s="505"/>
      <c r="E109" s="505"/>
      <c r="F109" s="505"/>
      <c r="G109" s="505"/>
      <c r="H109" s="505"/>
      <c r="I109" s="505"/>
      <c r="J109" s="505"/>
      <c r="K109" s="505"/>
      <c r="L109" s="505"/>
      <c r="M109" s="505"/>
      <c r="N109" s="505"/>
      <c r="O109" s="505"/>
    </row>
    <row r="110" spans="2:107">
      <c r="B110" s="525" t="s">
        <v>1401</v>
      </c>
      <c r="C110" s="526"/>
      <c r="D110" s="538">
        <f t="shared" ref="D110:O110" si="51">IF(D94=0,0,D26/D94)</f>
        <v>0.24467263399332476</v>
      </c>
      <c r="E110" s="538">
        <f t="shared" si="51"/>
        <v>0.24837725154970489</v>
      </c>
      <c r="F110" s="538">
        <f t="shared" si="51"/>
        <v>0.22968038044627204</v>
      </c>
      <c r="G110" s="538">
        <f t="shared" si="51"/>
        <v>0.23951565555719695</v>
      </c>
      <c r="H110" s="538">
        <f t="shared" si="51"/>
        <v>0.24467529055062531</v>
      </c>
      <c r="I110" s="538">
        <f t="shared" si="51"/>
        <v>0.2480166190065374</v>
      </c>
      <c r="J110" s="538">
        <f t="shared" si="51"/>
        <v>0.24236639754802752</v>
      </c>
      <c r="K110" s="538">
        <f t="shared" si="51"/>
        <v>0.23991840663450029</v>
      </c>
      <c r="L110" s="538">
        <f t="shared" si="51"/>
        <v>0.25107749648051558</v>
      </c>
      <c r="M110" s="538">
        <f t="shared" si="51"/>
        <v>0.26638485669892004</v>
      </c>
      <c r="N110" s="538">
        <f t="shared" si="51"/>
        <v>0.24491663487167817</v>
      </c>
      <c r="O110" s="538">
        <f t="shared" si="51"/>
        <v>0.23747586646864727</v>
      </c>
    </row>
    <row r="111" spans="2:107">
      <c r="B111" s="525" t="s">
        <v>1402</v>
      </c>
      <c r="C111" s="526"/>
      <c r="D111" s="538">
        <f t="shared" ref="D111:O111" si="52">IF(D94=0,0,D32/D94)</f>
        <v>0.29823631257129635</v>
      </c>
      <c r="E111" s="538">
        <f t="shared" si="52"/>
        <v>0.30550013858095576</v>
      </c>
      <c r="F111" s="538">
        <f t="shared" si="52"/>
        <v>0.37481230621601164</v>
      </c>
      <c r="G111" s="538">
        <f t="shared" si="52"/>
        <v>0.36559330802616158</v>
      </c>
      <c r="H111" s="538">
        <f t="shared" si="52"/>
        <v>0.3509271839459171</v>
      </c>
      <c r="I111" s="538">
        <f t="shared" si="52"/>
        <v>0.34248511363952733</v>
      </c>
      <c r="J111" s="538">
        <f t="shared" si="52"/>
        <v>0.33275630545172052</v>
      </c>
      <c r="K111" s="538">
        <f t="shared" si="52"/>
        <v>0.29828326761928242</v>
      </c>
      <c r="L111" s="538">
        <f t="shared" si="52"/>
        <v>0.34055192256367384</v>
      </c>
      <c r="M111" s="538">
        <f t="shared" si="52"/>
        <v>0.33066411383441929</v>
      </c>
      <c r="N111" s="538">
        <f t="shared" si="52"/>
        <v>0.33570881548689691</v>
      </c>
      <c r="O111" s="538">
        <f t="shared" si="52"/>
        <v>0.28214495380755944</v>
      </c>
    </row>
    <row r="112" spans="2:107" s="517" customFormat="1">
      <c r="B112" s="527" t="s">
        <v>1403</v>
      </c>
      <c r="C112" s="519"/>
      <c r="D112" s="520">
        <f t="shared" ref="D112:O112" si="53">IF(D9=0,0,D38/D9)</f>
        <v>0.77744001597353241</v>
      </c>
      <c r="E112" s="520">
        <f t="shared" si="53"/>
        <v>0.72479761610597593</v>
      </c>
      <c r="F112" s="520">
        <f t="shared" si="53"/>
        <v>0.82528559540606028</v>
      </c>
      <c r="G112" s="520">
        <f t="shared" si="53"/>
        <v>0.81941042926098995</v>
      </c>
      <c r="H112" s="520">
        <f t="shared" si="53"/>
        <v>0.83612871535856859</v>
      </c>
      <c r="I112" s="520">
        <f t="shared" si="53"/>
        <v>0.81367235309058317</v>
      </c>
      <c r="J112" s="520">
        <f t="shared" si="53"/>
        <v>0.79681549241896965</v>
      </c>
      <c r="K112" s="520">
        <f t="shared" si="53"/>
        <v>0.80959254455304441</v>
      </c>
      <c r="L112" s="520">
        <f t="shared" si="53"/>
        <v>0.82749997727526392</v>
      </c>
      <c r="M112" s="520">
        <f t="shared" si="53"/>
        <v>0.83780290936167223</v>
      </c>
      <c r="N112" s="520">
        <f t="shared" si="53"/>
        <v>0.83662301547763462</v>
      </c>
      <c r="O112" s="520">
        <f t="shared" si="53"/>
        <v>0.76619784031177951</v>
      </c>
      <c r="P112" s="521"/>
      <c r="Q112" s="521"/>
      <c r="R112" s="521"/>
      <c r="S112" s="521"/>
      <c r="T112" s="521"/>
      <c r="U112" s="521"/>
      <c r="V112" s="521"/>
      <c r="W112" s="521"/>
      <c r="X112" s="521"/>
      <c r="Y112" s="521"/>
      <c r="Z112" s="521"/>
      <c r="AA112" s="521"/>
      <c r="AB112" s="521"/>
      <c r="AC112" s="521"/>
      <c r="AD112" s="521"/>
      <c r="AE112" s="521"/>
      <c r="AF112" s="521"/>
      <c r="AG112" s="521"/>
      <c r="AH112" s="521"/>
      <c r="AI112" s="521"/>
      <c r="AJ112" s="521"/>
      <c r="AK112" s="521"/>
      <c r="AL112" s="521"/>
      <c r="AM112" s="521"/>
      <c r="AN112" s="521"/>
      <c r="AO112" s="521"/>
      <c r="AP112" s="521"/>
      <c r="AQ112" s="521"/>
      <c r="AR112" s="521"/>
      <c r="AS112" s="521"/>
      <c r="AT112" s="521"/>
      <c r="AU112" s="521"/>
      <c r="AV112" s="521"/>
      <c r="AW112" s="521"/>
      <c r="AX112" s="521"/>
      <c r="AY112" s="521"/>
      <c r="AZ112" s="521"/>
      <c r="BA112" s="521"/>
      <c r="BB112" s="521"/>
      <c r="BC112" s="521"/>
      <c r="BD112" s="521"/>
      <c r="BE112" s="521"/>
      <c r="BF112" s="521"/>
      <c r="BG112" s="521"/>
      <c r="BH112" s="521"/>
      <c r="BI112" s="521"/>
      <c r="BJ112" s="521"/>
      <c r="BK112" s="521"/>
      <c r="BL112" s="521"/>
      <c r="BM112" s="521"/>
      <c r="BN112" s="521"/>
      <c r="BO112" s="521"/>
      <c r="BP112" s="521"/>
      <c r="BQ112" s="521"/>
      <c r="BR112" s="521"/>
      <c r="BS112" s="521"/>
      <c r="BT112" s="521"/>
      <c r="BU112" s="521"/>
      <c r="BV112" s="521"/>
      <c r="BW112" s="521"/>
      <c r="BX112" s="521"/>
      <c r="BY112" s="521"/>
      <c r="BZ112" s="521"/>
      <c r="CA112" s="521"/>
      <c r="CB112" s="521"/>
      <c r="CC112" s="521"/>
      <c r="CD112" s="521"/>
      <c r="CE112" s="521"/>
      <c r="CF112" s="521"/>
      <c r="CG112" s="521"/>
      <c r="CH112" s="521"/>
      <c r="CI112" s="521"/>
      <c r="CJ112" s="521"/>
      <c r="CK112" s="521"/>
      <c r="CL112" s="521"/>
      <c r="CM112" s="521"/>
      <c r="CN112" s="521"/>
      <c r="CO112" s="521"/>
      <c r="CP112" s="521"/>
      <c r="CQ112" s="521"/>
      <c r="CR112" s="521"/>
      <c r="CS112" s="521"/>
      <c r="CT112" s="521"/>
      <c r="CU112" s="521"/>
      <c r="CV112" s="521"/>
      <c r="CW112" s="521"/>
      <c r="CX112" s="521"/>
      <c r="CY112" s="521"/>
      <c r="CZ112" s="521"/>
      <c r="DA112" s="521"/>
      <c r="DB112" s="521"/>
      <c r="DC112" s="521"/>
    </row>
    <row r="113" spans="2:107">
      <c r="B113" s="525"/>
      <c r="C113" s="526"/>
      <c r="D113" s="505"/>
      <c r="E113" s="505"/>
      <c r="F113" s="505"/>
      <c r="G113" s="505"/>
      <c r="H113" s="505"/>
      <c r="I113" s="505"/>
      <c r="J113" s="505"/>
      <c r="K113" s="505"/>
      <c r="L113" s="505"/>
      <c r="M113" s="505"/>
      <c r="N113" s="505"/>
      <c r="O113" s="505"/>
    </row>
    <row r="114" spans="2:107">
      <c r="B114" s="525" t="s">
        <v>1404</v>
      </c>
      <c r="C114" s="526"/>
      <c r="D114" s="688">
        <f>'[96]C11-酒店专用表'!I114</f>
        <v>73998.7891561297</v>
      </c>
      <c r="E114" s="688">
        <f>'[96]C11-酒店专用表'!J114</f>
        <v>56441.068075103532</v>
      </c>
      <c r="F114" s="688">
        <f>'[96]C11-酒店专用表'!K114</f>
        <v>74460.269732707064</v>
      </c>
      <c r="G114" s="688">
        <f>'[96]C11-酒店专用表'!L114</f>
        <v>69864.264256415656</v>
      </c>
      <c r="H114" s="688">
        <f>'[96]C11-酒店专用表'!M114</f>
        <v>74351.457982215463</v>
      </c>
      <c r="I114" s="688">
        <f>'[96]C11-酒店专用表'!N114</f>
        <v>57353.240520073428</v>
      </c>
      <c r="J114" s="688">
        <f>'[96]C11-酒店专用表'!P114</f>
        <v>58009.506196969691</v>
      </c>
      <c r="K114" s="688">
        <f>'[96]C11-酒店专用表'!Q114</f>
        <v>58623.759202451278</v>
      </c>
      <c r="L114" s="688">
        <f>'[96]C11-酒店专用表'!R114</f>
        <v>75379.401513639794</v>
      </c>
      <c r="M114" s="688">
        <f>'[96]C11-酒店专用表'!S114</f>
        <v>77051.857103615999</v>
      </c>
      <c r="N114" s="688">
        <f>'[96]C11-酒店专用表'!T114</f>
        <v>78559.358715258888</v>
      </c>
      <c r="O114" s="688">
        <f>'[96]C11-酒店专用表'!U114</f>
        <v>71977.854136223628</v>
      </c>
    </row>
    <row r="115" spans="2:107">
      <c r="B115" s="525" t="s">
        <v>1405</v>
      </c>
      <c r="C115" s="526"/>
      <c r="D115" s="538">
        <f t="shared" ref="D115:O115" si="54">IF(D114=0,0,(D11+D12)/D114)</f>
        <v>2.3678700165026521E-2</v>
      </c>
      <c r="E115" s="538">
        <f t="shared" si="54"/>
        <v>2.323979638367565E-2</v>
      </c>
      <c r="F115" s="538">
        <f t="shared" si="54"/>
        <v>2.3606925266801641E-2</v>
      </c>
      <c r="G115" s="538">
        <f t="shared" si="54"/>
        <v>2.3675420859803658E-2</v>
      </c>
      <c r="H115" s="538">
        <f t="shared" si="54"/>
        <v>2.5158514264745874E-2</v>
      </c>
      <c r="I115" s="538">
        <f t="shared" si="54"/>
        <v>2.5377176143010865E-2</v>
      </c>
      <c r="J115" s="538">
        <f t="shared" si="54"/>
        <v>2.2283710352554647E-2</v>
      </c>
      <c r="K115" s="538">
        <f t="shared" si="54"/>
        <v>2.304323068922344E-2</v>
      </c>
      <c r="L115" s="538">
        <f t="shared" si="54"/>
        <v>2.3720947825214486E-2</v>
      </c>
      <c r="M115" s="538">
        <f t="shared" si="54"/>
        <v>2.5234636923136385E-2</v>
      </c>
      <c r="N115" s="538">
        <f t="shared" si="54"/>
        <v>2.4300057482377093E-2</v>
      </c>
      <c r="O115" s="538">
        <f t="shared" si="54"/>
        <v>2.3412164316788445E-2</v>
      </c>
    </row>
    <row r="116" spans="2:107" s="517" customFormat="1">
      <c r="B116" s="527" t="s">
        <v>1406</v>
      </c>
      <c r="C116" s="519"/>
      <c r="D116" s="520">
        <f t="shared" ref="D116:O117" si="55">IF(D11=0,0,D19/D11)</f>
        <v>0.32587092512630511</v>
      </c>
      <c r="E116" s="520">
        <f t="shared" si="55"/>
        <v>0.31899656729179171</v>
      </c>
      <c r="F116" s="520">
        <f t="shared" si="55"/>
        <v>0.31504679973930311</v>
      </c>
      <c r="G116" s="520">
        <f t="shared" si="55"/>
        <v>0.31564462513602132</v>
      </c>
      <c r="H116" s="520">
        <f t="shared" si="55"/>
        <v>0.3144581491197414</v>
      </c>
      <c r="I116" s="520">
        <f t="shared" si="55"/>
        <v>0.31542371243654982</v>
      </c>
      <c r="J116" s="520">
        <f t="shared" si="55"/>
        <v>0.32143534120996231</v>
      </c>
      <c r="K116" s="520">
        <f t="shared" si="55"/>
        <v>0.32171670686088227</v>
      </c>
      <c r="L116" s="520">
        <f t="shared" si="55"/>
        <v>0.31172803724673098</v>
      </c>
      <c r="M116" s="520">
        <f t="shared" si="55"/>
        <v>0.31493355852318589</v>
      </c>
      <c r="N116" s="520">
        <f t="shared" si="55"/>
        <v>0.31502226251894766</v>
      </c>
      <c r="O116" s="520">
        <f t="shared" si="55"/>
        <v>0.3184445800464773</v>
      </c>
      <c r="P116" s="521"/>
      <c r="Q116" s="521"/>
      <c r="R116" s="521"/>
      <c r="S116" s="521"/>
      <c r="T116" s="521"/>
      <c r="U116" s="521"/>
      <c r="V116" s="521"/>
      <c r="W116" s="521"/>
      <c r="X116" s="521"/>
      <c r="Y116" s="521"/>
      <c r="Z116" s="521"/>
      <c r="AA116" s="521"/>
      <c r="AB116" s="521"/>
      <c r="AC116" s="521"/>
      <c r="AD116" s="521"/>
      <c r="AE116" s="521"/>
      <c r="AF116" s="521"/>
      <c r="AG116" s="521"/>
      <c r="AH116" s="521"/>
      <c r="AI116" s="521"/>
      <c r="AJ116" s="521"/>
      <c r="AK116" s="521"/>
      <c r="AL116" s="521"/>
      <c r="AM116" s="521"/>
      <c r="AN116" s="521"/>
      <c r="AO116" s="521"/>
      <c r="AP116" s="521"/>
      <c r="AQ116" s="521"/>
      <c r="AR116" s="521"/>
      <c r="AS116" s="521"/>
      <c r="AT116" s="521"/>
      <c r="AU116" s="521"/>
      <c r="AV116" s="521"/>
      <c r="AW116" s="521"/>
      <c r="AX116" s="521"/>
      <c r="AY116" s="521"/>
      <c r="AZ116" s="521"/>
      <c r="BA116" s="521"/>
      <c r="BB116" s="521"/>
      <c r="BC116" s="521"/>
      <c r="BD116" s="521"/>
      <c r="BE116" s="521"/>
      <c r="BF116" s="521"/>
      <c r="BG116" s="521"/>
      <c r="BH116" s="521"/>
      <c r="BI116" s="521"/>
      <c r="BJ116" s="521"/>
      <c r="BK116" s="521"/>
      <c r="BL116" s="521"/>
      <c r="BM116" s="521"/>
      <c r="BN116" s="521"/>
      <c r="BO116" s="521"/>
      <c r="BP116" s="521"/>
      <c r="BQ116" s="521"/>
      <c r="BR116" s="521"/>
      <c r="BS116" s="521"/>
      <c r="BT116" s="521"/>
      <c r="BU116" s="521"/>
      <c r="BV116" s="521"/>
      <c r="BW116" s="521"/>
      <c r="BX116" s="521"/>
      <c r="BY116" s="521"/>
      <c r="BZ116" s="521"/>
      <c r="CA116" s="521"/>
      <c r="CB116" s="521"/>
      <c r="CC116" s="521"/>
      <c r="CD116" s="521"/>
      <c r="CE116" s="521"/>
      <c r="CF116" s="521"/>
      <c r="CG116" s="521"/>
      <c r="CH116" s="521"/>
      <c r="CI116" s="521"/>
      <c r="CJ116" s="521"/>
      <c r="CK116" s="521"/>
      <c r="CL116" s="521"/>
      <c r="CM116" s="521"/>
      <c r="CN116" s="521"/>
      <c r="CO116" s="521"/>
      <c r="CP116" s="521"/>
      <c r="CQ116" s="521"/>
      <c r="CR116" s="521"/>
      <c r="CS116" s="521"/>
      <c r="CT116" s="521"/>
      <c r="CU116" s="521"/>
      <c r="CV116" s="521"/>
      <c r="CW116" s="521"/>
      <c r="CX116" s="521"/>
      <c r="CY116" s="521"/>
      <c r="CZ116" s="521"/>
      <c r="DA116" s="521"/>
      <c r="DB116" s="521"/>
      <c r="DC116" s="521"/>
    </row>
    <row r="117" spans="2:107" s="517" customFormat="1">
      <c r="B117" s="527" t="s">
        <v>1407</v>
      </c>
      <c r="C117" s="519"/>
      <c r="D117" s="520">
        <f t="shared" si="55"/>
        <v>0.16661261539757458</v>
      </c>
      <c r="E117" s="520">
        <f t="shared" si="55"/>
        <v>0.16721128551734749</v>
      </c>
      <c r="F117" s="520">
        <f t="shared" si="55"/>
        <v>0.17417074894933524</v>
      </c>
      <c r="G117" s="520">
        <f t="shared" si="55"/>
        <v>0.18195181913921837</v>
      </c>
      <c r="H117" s="520">
        <f t="shared" si="55"/>
        <v>0.17959537793503516</v>
      </c>
      <c r="I117" s="520">
        <f t="shared" si="55"/>
        <v>0.18047111856381753</v>
      </c>
      <c r="J117" s="520">
        <f t="shared" si="55"/>
        <v>0.18208164070587982</v>
      </c>
      <c r="K117" s="520">
        <f t="shared" si="55"/>
        <v>0.18150932688448393</v>
      </c>
      <c r="L117" s="520">
        <f t="shared" si="55"/>
        <v>0.17864869351364568</v>
      </c>
      <c r="M117" s="520">
        <f t="shared" si="55"/>
        <v>0.17603381729916287</v>
      </c>
      <c r="N117" s="520">
        <f t="shared" si="55"/>
        <v>0.17702713968294251</v>
      </c>
      <c r="O117" s="520">
        <f t="shared" si="55"/>
        <v>0.18314813007112438</v>
      </c>
      <c r="P117" s="521"/>
      <c r="Q117" s="521"/>
      <c r="R117" s="521"/>
      <c r="S117" s="521"/>
      <c r="T117" s="521"/>
      <c r="U117" s="521"/>
      <c r="V117" s="521"/>
      <c r="W117" s="521"/>
      <c r="X117" s="521"/>
      <c r="Y117" s="521"/>
      <c r="Z117" s="521"/>
      <c r="AA117" s="521"/>
      <c r="AB117" s="521"/>
      <c r="AC117" s="521"/>
      <c r="AD117" s="521"/>
      <c r="AE117" s="521"/>
      <c r="AF117" s="521"/>
      <c r="AG117" s="521"/>
      <c r="AH117" s="521"/>
      <c r="AI117" s="521"/>
      <c r="AJ117" s="521"/>
      <c r="AK117" s="521"/>
      <c r="AL117" s="521"/>
      <c r="AM117" s="521"/>
      <c r="AN117" s="521"/>
      <c r="AO117" s="521"/>
      <c r="AP117" s="521"/>
      <c r="AQ117" s="521"/>
      <c r="AR117" s="521"/>
      <c r="AS117" s="521"/>
      <c r="AT117" s="521"/>
      <c r="AU117" s="521"/>
      <c r="AV117" s="521"/>
      <c r="AW117" s="521"/>
      <c r="AX117" s="521"/>
      <c r="AY117" s="521"/>
      <c r="AZ117" s="521"/>
      <c r="BA117" s="521"/>
      <c r="BB117" s="521"/>
      <c r="BC117" s="521"/>
      <c r="BD117" s="521"/>
      <c r="BE117" s="521"/>
      <c r="BF117" s="521"/>
      <c r="BG117" s="521"/>
      <c r="BH117" s="521"/>
      <c r="BI117" s="521"/>
      <c r="BJ117" s="521"/>
      <c r="BK117" s="521"/>
      <c r="BL117" s="521"/>
      <c r="BM117" s="521"/>
      <c r="BN117" s="521"/>
      <c r="BO117" s="521"/>
      <c r="BP117" s="521"/>
      <c r="BQ117" s="521"/>
      <c r="BR117" s="521"/>
      <c r="BS117" s="521"/>
      <c r="BT117" s="521"/>
      <c r="BU117" s="521"/>
      <c r="BV117" s="521"/>
      <c r="BW117" s="521"/>
      <c r="BX117" s="521"/>
      <c r="BY117" s="521"/>
      <c r="BZ117" s="521"/>
      <c r="CA117" s="521"/>
      <c r="CB117" s="521"/>
      <c r="CC117" s="521"/>
      <c r="CD117" s="521"/>
      <c r="CE117" s="521"/>
      <c r="CF117" s="521"/>
      <c r="CG117" s="521"/>
      <c r="CH117" s="521"/>
      <c r="CI117" s="521"/>
      <c r="CJ117" s="521"/>
      <c r="CK117" s="521"/>
      <c r="CL117" s="521"/>
      <c r="CM117" s="521"/>
      <c r="CN117" s="521"/>
      <c r="CO117" s="521"/>
      <c r="CP117" s="521"/>
      <c r="CQ117" s="521"/>
      <c r="CR117" s="521"/>
      <c r="CS117" s="521"/>
      <c r="CT117" s="521"/>
      <c r="CU117" s="521"/>
      <c r="CV117" s="521"/>
      <c r="CW117" s="521"/>
      <c r="CX117" s="521"/>
      <c r="CY117" s="521"/>
      <c r="CZ117" s="521"/>
      <c r="DA117" s="521"/>
      <c r="DB117" s="521"/>
      <c r="DC117" s="521"/>
    </row>
    <row r="118" spans="2:107" s="517" customFormat="1">
      <c r="B118" s="527" t="s">
        <v>1408</v>
      </c>
      <c r="C118" s="519"/>
      <c r="D118" s="520">
        <f t="shared" ref="D118:O118" si="56">IF(D27=0,0,D27/D10)</f>
        <v>0.19107772241003157</v>
      </c>
      <c r="E118" s="520">
        <f t="shared" si="56"/>
        <v>0.25233751423826717</v>
      </c>
      <c r="F118" s="520">
        <f t="shared" si="56"/>
        <v>0.17513166388850138</v>
      </c>
      <c r="G118" s="520">
        <f t="shared" si="56"/>
        <v>0.19267790402286927</v>
      </c>
      <c r="H118" s="520">
        <f t="shared" si="56"/>
        <v>0.17856421694333613</v>
      </c>
      <c r="I118" s="520">
        <f t="shared" si="56"/>
        <v>0.21784494846698771</v>
      </c>
      <c r="J118" s="520">
        <f t="shared" si="56"/>
        <v>0.23968798527063273</v>
      </c>
      <c r="K118" s="520">
        <f t="shared" si="56"/>
        <v>0.23244406631832407</v>
      </c>
      <c r="L118" s="520">
        <f t="shared" si="56"/>
        <v>0.15816422529312307</v>
      </c>
      <c r="M118" s="520">
        <f t="shared" si="56"/>
        <v>0.17926332381069263</v>
      </c>
      <c r="N118" s="520">
        <f t="shared" si="56"/>
        <v>0.17166971663644562</v>
      </c>
      <c r="O118" s="520">
        <f t="shared" si="56"/>
        <v>0.18609689236826252</v>
      </c>
      <c r="P118" s="521"/>
      <c r="Q118" s="521"/>
      <c r="R118" s="521"/>
      <c r="S118" s="521"/>
      <c r="T118" s="521"/>
      <c r="U118" s="521"/>
      <c r="V118" s="521"/>
      <c r="W118" s="521"/>
      <c r="X118" s="521"/>
      <c r="Y118" s="521"/>
      <c r="Z118" s="521"/>
      <c r="AA118" s="521"/>
      <c r="AB118" s="521"/>
      <c r="AC118" s="521"/>
      <c r="AD118" s="521"/>
      <c r="AE118" s="521"/>
      <c r="AF118" s="521"/>
      <c r="AG118" s="521"/>
      <c r="AH118" s="521"/>
      <c r="AI118" s="521"/>
      <c r="AJ118" s="521"/>
      <c r="AK118" s="521"/>
      <c r="AL118" s="521"/>
      <c r="AM118" s="521"/>
      <c r="AN118" s="521"/>
      <c r="AO118" s="521"/>
      <c r="AP118" s="521"/>
      <c r="AQ118" s="521"/>
      <c r="AR118" s="521"/>
      <c r="AS118" s="521"/>
      <c r="AT118" s="521"/>
      <c r="AU118" s="521"/>
      <c r="AV118" s="521"/>
      <c r="AW118" s="521"/>
      <c r="AX118" s="521"/>
      <c r="AY118" s="521"/>
      <c r="AZ118" s="521"/>
      <c r="BA118" s="521"/>
      <c r="BB118" s="521"/>
      <c r="BC118" s="521"/>
      <c r="BD118" s="521"/>
      <c r="BE118" s="521"/>
      <c r="BF118" s="521"/>
      <c r="BG118" s="521"/>
      <c r="BH118" s="521"/>
      <c r="BI118" s="521"/>
      <c r="BJ118" s="521"/>
      <c r="BK118" s="521"/>
      <c r="BL118" s="521"/>
      <c r="BM118" s="521"/>
      <c r="BN118" s="521"/>
      <c r="BO118" s="521"/>
      <c r="BP118" s="521"/>
      <c r="BQ118" s="521"/>
      <c r="BR118" s="521"/>
      <c r="BS118" s="521"/>
      <c r="BT118" s="521"/>
      <c r="BU118" s="521"/>
      <c r="BV118" s="521"/>
      <c r="BW118" s="521"/>
      <c r="BX118" s="521"/>
      <c r="BY118" s="521"/>
      <c r="BZ118" s="521"/>
      <c r="CA118" s="521"/>
      <c r="CB118" s="521"/>
      <c r="CC118" s="521"/>
      <c r="CD118" s="521"/>
      <c r="CE118" s="521"/>
      <c r="CF118" s="521"/>
      <c r="CG118" s="521"/>
      <c r="CH118" s="521"/>
      <c r="CI118" s="521"/>
      <c r="CJ118" s="521"/>
      <c r="CK118" s="521"/>
      <c r="CL118" s="521"/>
      <c r="CM118" s="521"/>
      <c r="CN118" s="521"/>
      <c r="CO118" s="521"/>
      <c r="CP118" s="521"/>
      <c r="CQ118" s="521"/>
      <c r="CR118" s="521"/>
      <c r="CS118" s="521"/>
      <c r="CT118" s="521"/>
      <c r="CU118" s="521"/>
      <c r="CV118" s="521"/>
      <c r="CW118" s="521"/>
      <c r="CX118" s="521"/>
      <c r="CY118" s="521"/>
      <c r="CZ118" s="521"/>
      <c r="DA118" s="521"/>
      <c r="DB118" s="521"/>
      <c r="DC118" s="521"/>
    </row>
    <row r="119" spans="2:107" s="517" customFormat="1">
      <c r="B119" s="527" t="s">
        <v>1409</v>
      </c>
      <c r="C119" s="519"/>
      <c r="D119" s="520">
        <f t="shared" ref="D119:O119" si="57">IF(D10=0,0,D33/D10)</f>
        <v>0.13343514045878807</v>
      </c>
      <c r="E119" s="520">
        <f t="shared" si="57"/>
        <v>0.13623936037178624</v>
      </c>
      <c r="F119" s="520">
        <f t="shared" si="57"/>
        <v>0.11588877299668392</v>
      </c>
      <c r="G119" s="520">
        <f t="shared" si="57"/>
        <v>0.12369780249023843</v>
      </c>
      <c r="H119" s="520">
        <f t="shared" si="57"/>
        <v>0.1159354668597761</v>
      </c>
      <c r="I119" s="520">
        <f t="shared" si="57"/>
        <v>0.13544512912690929</v>
      </c>
      <c r="J119" s="520">
        <f t="shared" si="57"/>
        <v>0.14009491173364905</v>
      </c>
      <c r="K119" s="520">
        <f t="shared" si="57"/>
        <v>0.13741194168589205</v>
      </c>
      <c r="L119" s="520">
        <f t="shared" si="57"/>
        <v>0.10111852993381687</v>
      </c>
      <c r="M119" s="520">
        <f t="shared" si="57"/>
        <v>0.1042353462319319</v>
      </c>
      <c r="N119" s="520">
        <f t="shared" si="57"/>
        <v>0.11060858861251867</v>
      </c>
      <c r="O119" s="520">
        <f t="shared" si="57"/>
        <v>0.11876862448543489</v>
      </c>
      <c r="P119" s="521"/>
      <c r="Q119" s="521"/>
      <c r="R119" s="521"/>
      <c r="S119" s="521"/>
      <c r="T119" s="521"/>
      <c r="U119" s="521"/>
      <c r="V119" s="521"/>
      <c r="W119" s="521"/>
      <c r="X119" s="521"/>
      <c r="Y119" s="521"/>
      <c r="Z119" s="521"/>
      <c r="AA119" s="521"/>
      <c r="AB119" s="521"/>
      <c r="AC119" s="521"/>
      <c r="AD119" s="521"/>
      <c r="AE119" s="521"/>
      <c r="AF119" s="521"/>
      <c r="AG119" s="521"/>
      <c r="AH119" s="521"/>
      <c r="AI119" s="521"/>
      <c r="AJ119" s="521"/>
      <c r="AK119" s="521"/>
      <c r="AL119" s="521"/>
      <c r="AM119" s="521"/>
      <c r="AN119" s="521"/>
      <c r="AO119" s="521"/>
      <c r="AP119" s="521"/>
      <c r="AQ119" s="521"/>
      <c r="AR119" s="521"/>
      <c r="AS119" s="521"/>
      <c r="AT119" s="521"/>
      <c r="AU119" s="521"/>
      <c r="AV119" s="521"/>
      <c r="AW119" s="521"/>
      <c r="AX119" s="521"/>
      <c r="AY119" s="521"/>
      <c r="AZ119" s="521"/>
      <c r="BA119" s="521"/>
      <c r="BB119" s="521"/>
      <c r="BC119" s="521"/>
      <c r="BD119" s="521"/>
      <c r="BE119" s="521"/>
      <c r="BF119" s="521"/>
      <c r="BG119" s="521"/>
      <c r="BH119" s="521"/>
      <c r="BI119" s="521"/>
      <c r="BJ119" s="521"/>
      <c r="BK119" s="521"/>
      <c r="BL119" s="521"/>
      <c r="BM119" s="521"/>
      <c r="BN119" s="521"/>
      <c r="BO119" s="521"/>
      <c r="BP119" s="521"/>
      <c r="BQ119" s="521"/>
      <c r="BR119" s="521"/>
      <c r="BS119" s="521"/>
      <c r="BT119" s="521"/>
      <c r="BU119" s="521"/>
      <c r="BV119" s="521"/>
      <c r="BW119" s="521"/>
      <c r="BX119" s="521"/>
      <c r="BY119" s="521"/>
      <c r="BZ119" s="521"/>
      <c r="CA119" s="521"/>
      <c r="CB119" s="521"/>
      <c r="CC119" s="521"/>
      <c r="CD119" s="521"/>
      <c r="CE119" s="521"/>
      <c r="CF119" s="521"/>
      <c r="CG119" s="521"/>
      <c r="CH119" s="521"/>
      <c r="CI119" s="521"/>
      <c r="CJ119" s="521"/>
      <c r="CK119" s="521"/>
      <c r="CL119" s="521"/>
      <c r="CM119" s="521"/>
      <c r="CN119" s="521"/>
      <c r="CO119" s="521"/>
      <c r="CP119" s="521"/>
      <c r="CQ119" s="521"/>
      <c r="CR119" s="521"/>
      <c r="CS119" s="521"/>
      <c r="CT119" s="521"/>
      <c r="CU119" s="521"/>
      <c r="CV119" s="521"/>
      <c r="CW119" s="521"/>
      <c r="CX119" s="521"/>
      <c r="CY119" s="521"/>
      <c r="CZ119" s="521"/>
      <c r="DA119" s="521"/>
      <c r="DB119" s="521"/>
      <c r="DC119" s="521"/>
    </row>
    <row r="120" spans="2:107" s="517" customFormat="1">
      <c r="B120" s="527" t="s">
        <v>1410</v>
      </c>
      <c r="C120" s="519"/>
      <c r="D120" s="520">
        <f t="shared" ref="D120:O120" si="58">IF(D10=0,0,D39/D10)</f>
        <v>0.4471064732986158</v>
      </c>
      <c r="E120" s="520">
        <f t="shared" si="58"/>
        <v>0.39376309401364767</v>
      </c>
      <c r="F120" s="520">
        <f t="shared" si="58"/>
        <v>0.49868996242689484</v>
      </c>
      <c r="G120" s="520">
        <f t="shared" si="58"/>
        <v>0.47220521789929787</v>
      </c>
      <c r="H120" s="520">
        <f t="shared" si="58"/>
        <v>0.48964604003084283</v>
      </c>
      <c r="I120" s="520">
        <f t="shared" si="58"/>
        <v>0.43810103292281449</v>
      </c>
      <c r="J120" s="520">
        <f t="shared" si="58"/>
        <v>0.40959971951698748</v>
      </c>
      <c r="K120" s="520">
        <f t="shared" si="58"/>
        <v>0.41591168538150608</v>
      </c>
      <c r="L120" s="520">
        <f t="shared" si="58"/>
        <v>0.486724743173434</v>
      </c>
      <c r="M120" s="520">
        <f t="shared" si="58"/>
        <v>0.5018682670807838</v>
      </c>
      <c r="N120" s="520">
        <f t="shared" si="58"/>
        <v>0.50228296253319582</v>
      </c>
      <c r="O120" s="520">
        <f t="shared" si="58"/>
        <v>0.47908511734033915</v>
      </c>
      <c r="P120" s="521"/>
      <c r="Q120" s="521"/>
      <c r="R120" s="521"/>
      <c r="S120" s="521"/>
      <c r="T120" s="521"/>
      <c r="U120" s="521"/>
      <c r="V120" s="521"/>
      <c r="W120" s="521"/>
      <c r="X120" s="521"/>
      <c r="Y120" s="521"/>
      <c r="Z120" s="521"/>
      <c r="AA120" s="521"/>
      <c r="AB120" s="521"/>
      <c r="AC120" s="521"/>
      <c r="AD120" s="521"/>
      <c r="AE120" s="521"/>
      <c r="AF120" s="521"/>
      <c r="AG120" s="521"/>
      <c r="AH120" s="521"/>
      <c r="AI120" s="521"/>
      <c r="AJ120" s="521"/>
      <c r="AK120" s="521"/>
      <c r="AL120" s="521"/>
      <c r="AM120" s="521"/>
      <c r="AN120" s="521"/>
      <c r="AO120" s="521"/>
      <c r="AP120" s="521"/>
      <c r="AQ120" s="521"/>
      <c r="AR120" s="521"/>
      <c r="AS120" s="521"/>
      <c r="AT120" s="521"/>
      <c r="AU120" s="521"/>
      <c r="AV120" s="521"/>
      <c r="AW120" s="521"/>
      <c r="AX120" s="521"/>
      <c r="AY120" s="521"/>
      <c r="AZ120" s="521"/>
      <c r="BA120" s="521"/>
      <c r="BB120" s="521"/>
      <c r="BC120" s="521"/>
      <c r="BD120" s="521"/>
      <c r="BE120" s="521"/>
      <c r="BF120" s="521"/>
      <c r="BG120" s="521"/>
      <c r="BH120" s="521"/>
      <c r="BI120" s="521"/>
      <c r="BJ120" s="521"/>
      <c r="BK120" s="521"/>
      <c r="BL120" s="521"/>
      <c r="BM120" s="521"/>
      <c r="BN120" s="521"/>
      <c r="BO120" s="521"/>
      <c r="BP120" s="521"/>
      <c r="BQ120" s="521"/>
      <c r="BR120" s="521"/>
      <c r="BS120" s="521"/>
      <c r="BT120" s="521"/>
      <c r="BU120" s="521"/>
      <c r="BV120" s="521"/>
      <c r="BW120" s="521"/>
      <c r="BX120" s="521"/>
      <c r="BY120" s="521"/>
      <c r="BZ120" s="521"/>
      <c r="CA120" s="521"/>
      <c r="CB120" s="521"/>
      <c r="CC120" s="521"/>
      <c r="CD120" s="521"/>
      <c r="CE120" s="521"/>
      <c r="CF120" s="521"/>
      <c r="CG120" s="521"/>
      <c r="CH120" s="521"/>
      <c r="CI120" s="521"/>
      <c r="CJ120" s="521"/>
      <c r="CK120" s="521"/>
      <c r="CL120" s="521"/>
      <c r="CM120" s="521"/>
      <c r="CN120" s="521"/>
      <c r="CO120" s="521"/>
      <c r="CP120" s="521"/>
      <c r="CQ120" s="521"/>
      <c r="CR120" s="521"/>
      <c r="CS120" s="521"/>
      <c r="CT120" s="521"/>
      <c r="CU120" s="521"/>
      <c r="CV120" s="521"/>
      <c r="CW120" s="521"/>
      <c r="CX120" s="521"/>
      <c r="CY120" s="521"/>
      <c r="CZ120" s="521"/>
      <c r="DA120" s="521"/>
      <c r="DB120" s="521"/>
      <c r="DC120" s="521"/>
    </row>
    <row r="121" spans="2:107">
      <c r="B121" s="525"/>
      <c r="C121" s="526"/>
      <c r="D121" s="505"/>
      <c r="E121" s="505"/>
      <c r="F121" s="505"/>
      <c r="G121" s="505"/>
      <c r="H121" s="505"/>
      <c r="I121" s="505"/>
      <c r="J121" s="505"/>
      <c r="K121" s="505"/>
      <c r="L121" s="505"/>
      <c r="M121" s="505"/>
      <c r="N121" s="505"/>
      <c r="O121" s="505"/>
    </row>
    <row r="122" spans="2:107" s="517" customFormat="1">
      <c r="B122" s="527" t="s">
        <v>1411</v>
      </c>
      <c r="C122" s="519"/>
      <c r="D122" s="520">
        <f t="shared" ref="D122:O122" si="59">IF(D14=0,0,D28/D14)</f>
        <v>0.29214766558613769</v>
      </c>
      <c r="E122" s="520">
        <f t="shared" si="59"/>
        <v>0.3269037903517869</v>
      </c>
      <c r="F122" s="520">
        <f t="shared" si="59"/>
        <v>0.19340774821017434</v>
      </c>
      <c r="G122" s="520">
        <f t="shared" si="59"/>
        <v>0.22679243275178004</v>
      </c>
      <c r="H122" s="520">
        <f t="shared" si="59"/>
        <v>0.2075849049475996</v>
      </c>
      <c r="I122" s="520">
        <f t="shared" si="59"/>
        <v>0.21203788910762891</v>
      </c>
      <c r="J122" s="520">
        <f t="shared" si="59"/>
        <v>0.22249397072189356</v>
      </c>
      <c r="K122" s="520">
        <f t="shared" si="59"/>
        <v>0.2084594064772185</v>
      </c>
      <c r="L122" s="520">
        <f t="shared" si="59"/>
        <v>0.22056603272017797</v>
      </c>
      <c r="M122" s="520">
        <f t="shared" si="59"/>
        <v>0.2217085408821613</v>
      </c>
      <c r="N122" s="520">
        <f t="shared" si="59"/>
        <v>0.2094103887966359</v>
      </c>
      <c r="O122" s="520">
        <f t="shared" si="59"/>
        <v>0.22695604379769529</v>
      </c>
      <c r="P122" s="521"/>
      <c r="Q122" s="521"/>
      <c r="R122" s="521"/>
      <c r="S122" s="521"/>
      <c r="T122" s="521"/>
      <c r="U122" s="521"/>
      <c r="V122" s="521"/>
      <c r="W122" s="521"/>
      <c r="X122" s="521"/>
      <c r="Y122" s="521"/>
      <c r="Z122" s="521"/>
      <c r="AA122" s="521"/>
      <c r="AB122" s="521"/>
      <c r="AC122" s="521"/>
      <c r="AD122" s="521"/>
      <c r="AE122" s="521"/>
      <c r="AF122" s="521"/>
      <c r="AG122" s="521"/>
      <c r="AH122" s="521"/>
      <c r="AI122" s="521"/>
      <c r="AJ122" s="521"/>
      <c r="AK122" s="521"/>
      <c r="AL122" s="521"/>
      <c r="AM122" s="521"/>
      <c r="AN122" s="521"/>
      <c r="AO122" s="521"/>
      <c r="AP122" s="521"/>
      <c r="AQ122" s="521"/>
      <c r="AR122" s="521"/>
      <c r="AS122" s="521"/>
      <c r="AT122" s="521"/>
      <c r="AU122" s="521"/>
      <c r="AV122" s="521"/>
      <c r="AW122" s="521"/>
      <c r="AX122" s="521"/>
      <c r="AY122" s="521"/>
      <c r="AZ122" s="521"/>
      <c r="BA122" s="521"/>
      <c r="BB122" s="521"/>
      <c r="BC122" s="521"/>
      <c r="BD122" s="521"/>
      <c r="BE122" s="521"/>
      <c r="BF122" s="521"/>
      <c r="BG122" s="521"/>
      <c r="BH122" s="521"/>
      <c r="BI122" s="521"/>
      <c r="BJ122" s="521"/>
      <c r="BK122" s="521"/>
      <c r="BL122" s="521"/>
      <c r="BM122" s="521"/>
      <c r="BN122" s="521"/>
      <c r="BO122" s="521"/>
      <c r="BP122" s="521"/>
      <c r="BQ122" s="521"/>
      <c r="BR122" s="521"/>
      <c r="BS122" s="521"/>
      <c r="BT122" s="521"/>
      <c r="BU122" s="521"/>
      <c r="BV122" s="521"/>
      <c r="BW122" s="521"/>
      <c r="BX122" s="521"/>
      <c r="BY122" s="521"/>
      <c r="BZ122" s="521"/>
      <c r="CA122" s="521"/>
      <c r="CB122" s="521"/>
      <c r="CC122" s="521"/>
      <c r="CD122" s="521"/>
      <c r="CE122" s="521"/>
      <c r="CF122" s="521"/>
      <c r="CG122" s="521"/>
      <c r="CH122" s="521"/>
      <c r="CI122" s="521"/>
      <c r="CJ122" s="521"/>
      <c r="CK122" s="521"/>
      <c r="CL122" s="521"/>
      <c r="CM122" s="521"/>
      <c r="CN122" s="521"/>
      <c r="CO122" s="521"/>
      <c r="CP122" s="521"/>
      <c r="CQ122" s="521"/>
      <c r="CR122" s="521"/>
      <c r="CS122" s="521"/>
      <c r="CT122" s="521"/>
      <c r="CU122" s="521"/>
      <c r="CV122" s="521"/>
      <c r="CW122" s="521"/>
      <c r="CX122" s="521"/>
      <c r="CY122" s="521"/>
      <c r="CZ122" s="521"/>
      <c r="DA122" s="521"/>
      <c r="DB122" s="521"/>
      <c r="DC122" s="521"/>
    </row>
    <row r="123" spans="2:107" s="517" customFormat="1">
      <c r="B123" s="527" t="s">
        <v>1412</v>
      </c>
      <c r="C123" s="519"/>
      <c r="D123" s="520">
        <f t="shared" ref="D123:O123" si="60">IF(D14=0,0,D40/D14)</f>
        <v>0.55536538566171867</v>
      </c>
      <c r="E123" s="520">
        <f t="shared" si="60"/>
        <v>0.47823904483587976</v>
      </c>
      <c r="F123" s="520">
        <f t="shared" si="60"/>
        <v>0.66780121240708556</v>
      </c>
      <c r="G123" s="520">
        <f t="shared" si="60"/>
        <v>0.60742436664249144</v>
      </c>
      <c r="H123" s="520">
        <f t="shared" si="60"/>
        <v>0.65229085949081422</v>
      </c>
      <c r="I123" s="520">
        <f t="shared" si="60"/>
        <v>0.64797781225374196</v>
      </c>
      <c r="J123" s="520">
        <f t="shared" si="60"/>
        <v>0.6348485218206853</v>
      </c>
      <c r="K123" s="520">
        <f t="shared" si="60"/>
        <v>0.6506884933431053</v>
      </c>
      <c r="L123" s="520">
        <f t="shared" si="60"/>
        <v>0.6417791281545967</v>
      </c>
      <c r="M123" s="520">
        <f t="shared" si="60"/>
        <v>0.64311612242053307</v>
      </c>
      <c r="N123" s="520">
        <f t="shared" si="60"/>
        <v>0.65246689453441775</v>
      </c>
      <c r="O123" s="520">
        <f t="shared" si="60"/>
        <v>0.63961980840522781</v>
      </c>
      <c r="P123" s="521"/>
      <c r="Q123" s="521"/>
      <c r="R123" s="521"/>
      <c r="S123" s="521"/>
      <c r="T123" s="521"/>
      <c r="U123" s="521"/>
      <c r="V123" s="521"/>
      <c r="W123" s="521"/>
      <c r="X123" s="521"/>
      <c r="Y123" s="521"/>
      <c r="Z123" s="521"/>
      <c r="AA123" s="521"/>
      <c r="AB123" s="521"/>
      <c r="AC123" s="521"/>
      <c r="AD123" s="521"/>
      <c r="AE123" s="521"/>
      <c r="AF123" s="521"/>
      <c r="AG123" s="521"/>
      <c r="AH123" s="521"/>
      <c r="AI123" s="521"/>
      <c r="AJ123" s="521"/>
      <c r="AK123" s="521"/>
      <c r="AL123" s="521"/>
      <c r="AM123" s="521"/>
      <c r="AN123" s="521"/>
      <c r="AO123" s="521"/>
      <c r="AP123" s="521"/>
      <c r="AQ123" s="521"/>
      <c r="AR123" s="521"/>
      <c r="AS123" s="521"/>
      <c r="AT123" s="521"/>
      <c r="AU123" s="521"/>
      <c r="AV123" s="521"/>
      <c r="AW123" s="521"/>
      <c r="AX123" s="521"/>
      <c r="AY123" s="521"/>
      <c r="AZ123" s="521"/>
      <c r="BA123" s="521"/>
      <c r="BB123" s="521"/>
      <c r="BC123" s="521"/>
      <c r="BD123" s="521"/>
      <c r="BE123" s="521"/>
      <c r="BF123" s="521"/>
      <c r="BG123" s="521"/>
      <c r="BH123" s="521"/>
      <c r="BI123" s="521"/>
      <c r="BJ123" s="521"/>
      <c r="BK123" s="521"/>
      <c r="BL123" s="521"/>
      <c r="BM123" s="521"/>
      <c r="BN123" s="521"/>
      <c r="BO123" s="521"/>
      <c r="BP123" s="521"/>
      <c r="BQ123" s="521"/>
      <c r="BR123" s="521"/>
      <c r="BS123" s="521"/>
      <c r="BT123" s="521"/>
      <c r="BU123" s="521"/>
      <c r="BV123" s="521"/>
      <c r="BW123" s="521"/>
      <c r="BX123" s="521"/>
      <c r="BY123" s="521"/>
      <c r="BZ123" s="521"/>
      <c r="CA123" s="521"/>
      <c r="CB123" s="521"/>
      <c r="CC123" s="521"/>
      <c r="CD123" s="521"/>
      <c r="CE123" s="521"/>
      <c r="CF123" s="521"/>
      <c r="CG123" s="521"/>
      <c r="CH123" s="521"/>
      <c r="CI123" s="521"/>
      <c r="CJ123" s="521"/>
      <c r="CK123" s="521"/>
      <c r="CL123" s="521"/>
      <c r="CM123" s="521"/>
      <c r="CN123" s="521"/>
      <c r="CO123" s="521"/>
      <c r="CP123" s="521"/>
      <c r="CQ123" s="521"/>
      <c r="CR123" s="521"/>
      <c r="CS123" s="521"/>
      <c r="CT123" s="521"/>
      <c r="CU123" s="521"/>
      <c r="CV123" s="521"/>
      <c r="CW123" s="521"/>
      <c r="CX123" s="521"/>
      <c r="CY123" s="521"/>
      <c r="CZ123" s="521"/>
      <c r="DA123" s="521"/>
      <c r="DB123" s="521"/>
      <c r="DC123" s="521"/>
    </row>
    <row r="124" spans="2:107">
      <c r="B124" s="525"/>
      <c r="C124" s="526"/>
      <c r="D124" s="505"/>
      <c r="E124" s="505"/>
      <c r="F124" s="505"/>
      <c r="G124" s="505"/>
      <c r="H124" s="505"/>
      <c r="I124" s="505"/>
      <c r="J124" s="505"/>
      <c r="K124" s="505"/>
      <c r="L124" s="505"/>
      <c r="M124" s="505"/>
      <c r="N124" s="505"/>
      <c r="O124" s="505"/>
    </row>
    <row r="125" spans="2:107">
      <c r="B125" s="525" t="s">
        <v>1413</v>
      </c>
      <c r="C125" s="526"/>
      <c r="D125" s="538">
        <f t="shared" ref="D125:O125" si="61">IF(D95=0,0,(D44+D51)/D95)</f>
        <v>1.5877454498780058E-2</v>
      </c>
      <c r="E125" s="538">
        <f t="shared" si="61"/>
        <v>1.7437749016121933E-2</v>
      </c>
      <c r="F125" s="538">
        <f t="shared" si="61"/>
        <v>1.5762863145002755E-2</v>
      </c>
      <c r="G125" s="538">
        <f t="shared" si="61"/>
        <v>1.6633133782746522E-2</v>
      </c>
      <c r="H125" s="538">
        <f t="shared" si="61"/>
        <v>1.5795752420825333E-2</v>
      </c>
      <c r="I125" s="538">
        <f t="shared" si="61"/>
        <v>1.6382858056670828E-2</v>
      </c>
      <c r="J125" s="538">
        <f t="shared" si="61"/>
        <v>1.5524939462158091E-2</v>
      </c>
      <c r="K125" s="538">
        <f t="shared" si="61"/>
        <v>1.5314850701415269E-2</v>
      </c>
      <c r="L125" s="538">
        <f t="shared" si="61"/>
        <v>1.6334263666194965E-2</v>
      </c>
      <c r="M125" s="538">
        <f t="shared" si="61"/>
        <v>1.6430939816234082E-2</v>
      </c>
      <c r="N125" s="538">
        <f t="shared" si="61"/>
        <v>1.6093264087931103E-2</v>
      </c>
      <c r="O125" s="538">
        <f t="shared" si="61"/>
        <v>1.5154869722587882E-2</v>
      </c>
    </row>
    <row r="126" spans="2:107">
      <c r="B126" s="525" t="s">
        <v>1414</v>
      </c>
      <c r="C126" s="526"/>
      <c r="D126" s="538">
        <f t="shared" ref="D126:O126" si="62">IF(D95=0,0,D56/D95)</f>
        <v>3.370768511245352E-2</v>
      </c>
      <c r="E126" s="538">
        <f t="shared" si="62"/>
        <v>3.2988840194579282E-2</v>
      </c>
      <c r="F126" s="538">
        <f t="shared" si="62"/>
        <v>3.2285122477161206E-2</v>
      </c>
      <c r="G126" s="538">
        <f t="shared" si="62"/>
        <v>3.3116707909074498E-2</v>
      </c>
      <c r="H126" s="538">
        <f t="shared" si="62"/>
        <v>3.4391175674831805E-2</v>
      </c>
      <c r="I126" s="538">
        <f t="shared" si="62"/>
        <v>3.8457291348590217E-2</v>
      </c>
      <c r="J126" s="538">
        <f t="shared" si="62"/>
        <v>3.7680852697261132E-2</v>
      </c>
      <c r="K126" s="538">
        <f t="shared" si="62"/>
        <v>3.923981024769975E-2</v>
      </c>
      <c r="L126" s="538">
        <f t="shared" si="62"/>
        <v>3.598193696923048E-2</v>
      </c>
      <c r="M126" s="538">
        <f t="shared" si="62"/>
        <v>3.2162648869632798E-2</v>
      </c>
      <c r="N126" s="538">
        <f t="shared" si="62"/>
        <v>3.2785970512253855E-2</v>
      </c>
      <c r="O126" s="538">
        <f t="shared" si="62"/>
        <v>3.1800904225565592E-2</v>
      </c>
    </row>
    <row r="127" spans="2:107">
      <c r="B127" s="525" t="s">
        <v>1415</v>
      </c>
      <c r="C127" s="526"/>
      <c r="D127" s="538">
        <f t="shared" ref="D127:O127" si="63">IF(D95=0,0,D53/D95)</f>
        <v>1.4976630562750178E-2</v>
      </c>
      <c r="E127" s="538">
        <f t="shared" si="63"/>
        <v>1.636928441084463E-2</v>
      </c>
      <c r="F127" s="538">
        <f t="shared" si="63"/>
        <v>1.3829408994584413E-2</v>
      </c>
      <c r="G127" s="538">
        <f t="shared" si="63"/>
        <v>1.4339318734793188E-2</v>
      </c>
      <c r="H127" s="538">
        <f t="shared" si="63"/>
        <v>1.6754903461266776E-2</v>
      </c>
      <c r="I127" s="538">
        <f t="shared" si="63"/>
        <v>1.8783965936739661E-2</v>
      </c>
      <c r="J127" s="538">
        <f t="shared" si="63"/>
        <v>2.0796197315752295E-2</v>
      </c>
      <c r="K127" s="538">
        <f t="shared" si="63"/>
        <v>2.2243418883918058E-2</v>
      </c>
      <c r="L127" s="538">
        <f t="shared" si="63"/>
        <v>1.7705918491484188E-2</v>
      </c>
      <c r="M127" s="538">
        <f t="shared" si="63"/>
        <v>1.4280792323993407E-2</v>
      </c>
      <c r="N127" s="538">
        <f t="shared" si="63"/>
        <v>1.3854683698296837E-2</v>
      </c>
      <c r="O127" s="538">
        <f t="shared" si="63"/>
        <v>1.5064875206027784E-2</v>
      </c>
    </row>
    <row r="128" spans="2:107">
      <c r="B128" s="525" t="s">
        <v>1416</v>
      </c>
      <c r="C128" s="526"/>
      <c r="D128" s="538">
        <f t="shared" ref="D128:O128" si="64">IF(D95=0,0,D54/D95)</f>
        <v>5.6546162604766284E-3</v>
      </c>
      <c r="E128" s="538">
        <f t="shared" si="64"/>
        <v>3.8317212193756988E-3</v>
      </c>
      <c r="F128" s="538">
        <f t="shared" si="64"/>
        <v>4.2020387139017987E-3</v>
      </c>
      <c r="G128" s="538">
        <f t="shared" si="64"/>
        <v>4.7327566846953276E-3</v>
      </c>
      <c r="H128" s="538">
        <f t="shared" si="64"/>
        <v>4.2410286674489069E-3</v>
      </c>
      <c r="I128" s="538">
        <f t="shared" si="64"/>
        <v>4.6961016004361117E-3</v>
      </c>
      <c r="J128" s="538">
        <f t="shared" si="64"/>
        <v>3.642875756802901E-3</v>
      </c>
      <c r="K128" s="538">
        <f t="shared" si="64"/>
        <v>5.1263184518607783E-3</v>
      </c>
      <c r="L128" s="538">
        <f t="shared" si="64"/>
        <v>5.322553264049336E-3</v>
      </c>
      <c r="M128" s="538">
        <f t="shared" si="64"/>
        <v>5.327672637550347E-3</v>
      </c>
      <c r="N128" s="538">
        <f t="shared" si="64"/>
        <v>5.566286492744218E-3</v>
      </c>
      <c r="O128" s="538">
        <f t="shared" si="64"/>
        <v>5.3851607928122377E-3</v>
      </c>
    </row>
    <row r="129" spans="2:107">
      <c r="B129" s="525"/>
      <c r="C129" s="526"/>
      <c r="D129" s="505"/>
      <c r="E129" s="505"/>
      <c r="F129" s="505"/>
      <c r="G129" s="505"/>
      <c r="H129" s="505"/>
      <c r="I129" s="505"/>
      <c r="J129" s="505"/>
      <c r="K129" s="505"/>
      <c r="L129" s="505"/>
      <c r="M129" s="505"/>
      <c r="N129" s="505"/>
      <c r="O129" s="505"/>
    </row>
    <row r="130" spans="2:107" s="517" customFormat="1">
      <c r="B130" s="527" t="s">
        <v>1417</v>
      </c>
      <c r="C130" s="534"/>
      <c r="D130" s="520">
        <f t="shared" ref="D130:O130" si="65">IF((D67+D68)=0,0,D67/(D67+D68))</f>
        <v>0.58848525309267374</v>
      </c>
      <c r="E130" s="520">
        <f t="shared" si="65"/>
        <v>0.6927852175603082</v>
      </c>
      <c r="F130" s="520">
        <f t="shared" si="65"/>
        <v>0.48987088671802959</v>
      </c>
      <c r="G130" s="520">
        <f t="shared" si="65"/>
        <v>0.50786788190984744</v>
      </c>
      <c r="H130" s="520">
        <f t="shared" si="65"/>
        <v>0.4899283302949245</v>
      </c>
      <c r="I130" s="520">
        <f t="shared" si="65"/>
        <v>0.55307011357927038</v>
      </c>
      <c r="J130" s="520">
        <f t="shared" si="65"/>
        <v>0.60291098227222961</v>
      </c>
      <c r="K130" s="520">
        <f t="shared" si="65"/>
        <v>0.59949343333284122</v>
      </c>
      <c r="L130" s="520">
        <f t="shared" si="65"/>
        <v>0.5032990241409383</v>
      </c>
      <c r="M130" s="520">
        <f t="shared" si="65"/>
        <v>0.48039468465775792</v>
      </c>
      <c r="N130" s="520">
        <f t="shared" si="65"/>
        <v>0.13754225873517212</v>
      </c>
      <c r="O130" s="520">
        <f t="shared" si="65"/>
        <v>-0.20441434360527355</v>
      </c>
      <c r="P130" s="521"/>
      <c r="Q130" s="521"/>
      <c r="R130" s="521"/>
      <c r="S130" s="521"/>
      <c r="T130" s="521"/>
      <c r="U130" s="521"/>
      <c r="V130" s="521"/>
      <c r="W130" s="521"/>
      <c r="X130" s="521"/>
      <c r="Y130" s="521"/>
      <c r="Z130" s="521"/>
      <c r="AA130" s="521"/>
      <c r="AB130" s="521"/>
      <c r="AC130" s="521"/>
      <c r="AD130" s="521"/>
      <c r="AE130" s="521"/>
      <c r="AF130" s="521"/>
      <c r="AG130" s="521"/>
      <c r="AH130" s="521"/>
      <c r="AI130" s="521"/>
      <c r="AJ130" s="521"/>
      <c r="AK130" s="521"/>
      <c r="AL130" s="521"/>
      <c r="AM130" s="521"/>
      <c r="AN130" s="521"/>
      <c r="AO130" s="521"/>
      <c r="AP130" s="521"/>
      <c r="AQ130" s="521"/>
      <c r="AR130" s="521"/>
      <c r="AS130" s="521"/>
      <c r="AT130" s="521"/>
      <c r="AU130" s="521"/>
      <c r="AV130" s="521"/>
      <c r="AW130" s="521"/>
      <c r="AX130" s="521"/>
      <c r="AY130" s="521"/>
      <c r="AZ130" s="521"/>
      <c r="BA130" s="521"/>
      <c r="BB130" s="521"/>
      <c r="BC130" s="521"/>
      <c r="BD130" s="521"/>
      <c r="BE130" s="521"/>
      <c r="BF130" s="521"/>
      <c r="BG130" s="521"/>
      <c r="BH130" s="521"/>
      <c r="BI130" s="521"/>
      <c r="BJ130" s="521"/>
      <c r="BK130" s="521"/>
      <c r="BL130" s="521"/>
      <c r="BM130" s="521"/>
      <c r="BN130" s="521"/>
      <c r="BO130" s="521"/>
      <c r="BP130" s="521"/>
      <c r="BQ130" s="521"/>
      <c r="BR130" s="521"/>
      <c r="BS130" s="521"/>
      <c r="BT130" s="521"/>
      <c r="BU130" s="521"/>
      <c r="BV130" s="521"/>
      <c r="BW130" s="521"/>
      <c r="BX130" s="521"/>
      <c r="BY130" s="521"/>
      <c r="BZ130" s="521"/>
      <c r="CA130" s="521"/>
      <c r="CB130" s="521"/>
      <c r="CC130" s="521"/>
      <c r="CD130" s="521"/>
      <c r="CE130" s="521"/>
      <c r="CF130" s="521"/>
      <c r="CG130" s="521"/>
      <c r="CH130" s="521"/>
      <c r="CI130" s="521"/>
      <c r="CJ130" s="521"/>
      <c r="CK130" s="521"/>
      <c r="CL130" s="521"/>
      <c r="CM130" s="521"/>
      <c r="CN130" s="521"/>
      <c r="CO130" s="521"/>
      <c r="CP130" s="521"/>
      <c r="CQ130" s="521"/>
      <c r="CR130" s="521"/>
      <c r="CS130" s="521"/>
      <c r="CT130" s="521"/>
      <c r="CU130" s="521"/>
      <c r="CV130" s="521"/>
      <c r="CW130" s="521"/>
      <c r="CX130" s="521"/>
      <c r="CY130" s="521"/>
      <c r="CZ130" s="521"/>
      <c r="DA130" s="521"/>
      <c r="DB130" s="521"/>
      <c r="DC130" s="521"/>
    </row>
    <row r="131" spans="2:107" s="517" customFormat="1">
      <c r="B131" s="527" t="s">
        <v>1418</v>
      </c>
      <c r="C131" s="534"/>
      <c r="D131" s="520">
        <f t="shared" ref="D131:O131" si="66">IF((D67+D68)=0,0,D68/(D67+D68))</f>
        <v>0.41151474690732631</v>
      </c>
      <c r="E131" s="520">
        <f t="shared" si="66"/>
        <v>0.30721478243969186</v>
      </c>
      <c r="F131" s="520">
        <f t="shared" si="66"/>
        <v>0.51012911328197041</v>
      </c>
      <c r="G131" s="520">
        <f t="shared" si="66"/>
        <v>0.4921321180901525</v>
      </c>
      <c r="H131" s="520">
        <f t="shared" si="66"/>
        <v>0.51007166970507556</v>
      </c>
      <c r="I131" s="520">
        <f t="shared" si="66"/>
        <v>0.44692988642072962</v>
      </c>
      <c r="J131" s="520">
        <f t="shared" si="66"/>
        <v>0.39708901772777039</v>
      </c>
      <c r="K131" s="520">
        <f t="shared" si="66"/>
        <v>0.40050656666715878</v>
      </c>
      <c r="L131" s="520">
        <f t="shared" si="66"/>
        <v>0.49670097585906164</v>
      </c>
      <c r="M131" s="520">
        <f t="shared" si="66"/>
        <v>0.51960531534224219</v>
      </c>
      <c r="N131" s="520">
        <f t="shared" si="66"/>
        <v>0.86245774126482788</v>
      </c>
      <c r="O131" s="520">
        <f t="shared" si="66"/>
        <v>1.2044143436052737</v>
      </c>
      <c r="P131" s="521"/>
      <c r="Q131" s="521"/>
      <c r="R131" s="521"/>
      <c r="S131" s="521"/>
      <c r="T131" s="521"/>
      <c r="U131" s="521"/>
      <c r="V131" s="521"/>
      <c r="W131" s="521"/>
      <c r="X131" s="521"/>
      <c r="Y131" s="521"/>
      <c r="Z131" s="521"/>
      <c r="AA131" s="521"/>
      <c r="AB131" s="521"/>
      <c r="AC131" s="521"/>
      <c r="AD131" s="521"/>
      <c r="AE131" s="521"/>
      <c r="AF131" s="521"/>
      <c r="AG131" s="521"/>
      <c r="AH131" s="521"/>
      <c r="AI131" s="521"/>
      <c r="AJ131" s="521"/>
      <c r="AK131" s="521"/>
      <c r="AL131" s="521"/>
      <c r="AM131" s="521"/>
      <c r="AN131" s="521"/>
      <c r="AO131" s="521"/>
      <c r="AP131" s="521"/>
      <c r="AQ131" s="521"/>
      <c r="AR131" s="521"/>
      <c r="AS131" s="521"/>
      <c r="AT131" s="521"/>
      <c r="AU131" s="521"/>
      <c r="AV131" s="521"/>
      <c r="AW131" s="521"/>
      <c r="AX131" s="521"/>
      <c r="AY131" s="521"/>
      <c r="AZ131" s="521"/>
      <c r="BA131" s="521"/>
      <c r="BB131" s="521"/>
      <c r="BC131" s="521"/>
      <c r="BD131" s="521"/>
      <c r="BE131" s="521"/>
      <c r="BF131" s="521"/>
      <c r="BG131" s="521"/>
      <c r="BH131" s="521"/>
      <c r="BI131" s="521"/>
      <c r="BJ131" s="521"/>
      <c r="BK131" s="521"/>
      <c r="BL131" s="521"/>
      <c r="BM131" s="521"/>
      <c r="BN131" s="521"/>
      <c r="BO131" s="521"/>
      <c r="BP131" s="521"/>
      <c r="BQ131" s="521"/>
      <c r="BR131" s="521"/>
      <c r="BS131" s="521"/>
      <c r="BT131" s="521"/>
      <c r="BU131" s="521"/>
      <c r="BV131" s="521"/>
      <c r="BW131" s="521"/>
      <c r="BX131" s="521"/>
      <c r="BY131" s="521"/>
      <c r="BZ131" s="521"/>
      <c r="CA131" s="521"/>
      <c r="CB131" s="521"/>
      <c r="CC131" s="521"/>
      <c r="CD131" s="521"/>
      <c r="CE131" s="521"/>
      <c r="CF131" s="521"/>
      <c r="CG131" s="521"/>
      <c r="CH131" s="521"/>
      <c r="CI131" s="521"/>
      <c r="CJ131" s="521"/>
      <c r="CK131" s="521"/>
      <c r="CL131" s="521"/>
      <c r="CM131" s="521"/>
      <c r="CN131" s="521"/>
      <c r="CO131" s="521"/>
      <c r="CP131" s="521"/>
      <c r="CQ131" s="521"/>
      <c r="CR131" s="521"/>
      <c r="CS131" s="521"/>
      <c r="CT131" s="521"/>
      <c r="CU131" s="521"/>
      <c r="CV131" s="521"/>
      <c r="CW131" s="521"/>
      <c r="CX131" s="521"/>
      <c r="CY131" s="521"/>
      <c r="CZ131" s="521"/>
      <c r="DA131" s="521"/>
      <c r="DB131" s="521"/>
      <c r="DC131" s="521"/>
    </row>
  </sheetData>
  <mergeCells count="27">
    <mergeCell ref="B38:C38"/>
    <mergeCell ref="B40:C40"/>
    <mergeCell ref="B39:C39"/>
    <mergeCell ref="B41:C41"/>
    <mergeCell ref="B61:C61"/>
    <mergeCell ref="B64:C64"/>
    <mergeCell ref="B15:C15"/>
    <mergeCell ref="B18:C18"/>
    <mergeCell ref="B23:C23"/>
    <mergeCell ref="B34:C34"/>
    <mergeCell ref="B62:C62"/>
    <mergeCell ref="B63:C63"/>
    <mergeCell ref="B27:C27"/>
    <mergeCell ref="B28:C28"/>
    <mergeCell ref="B29:C29"/>
    <mergeCell ref="B35:C35"/>
    <mergeCell ref="B32:C32"/>
    <mergeCell ref="B33:C33"/>
    <mergeCell ref="J6:O6"/>
    <mergeCell ref="B8:C8"/>
    <mergeCell ref="B9:C9"/>
    <mergeCell ref="B26:C26"/>
    <mergeCell ref="B22:C22"/>
    <mergeCell ref="B6:C7"/>
    <mergeCell ref="D6:I6"/>
    <mergeCell ref="B10:C10"/>
    <mergeCell ref="B14:C14"/>
  </mergeCells>
  <phoneticPr fontId="83" type="noConversion"/>
  <dataValidations count="3">
    <dataValidation type="textLength" errorStyle="information" allowBlank="1" showInputMessage="1" showErrorMessage="1" error="XLBVal:8=OTHER BENEFITS_x000d__x000a_" sqref="B37 B25 B31">
      <formula1>0</formula1>
      <formula2>300</formula2>
    </dataValidation>
    <dataValidation type="textLength" errorStyle="information" allowBlank="1" showInputMessage="1" showErrorMessage="1" error="XLBVal:8=MISCELLANEOUS_x000d__x000a_" sqref="B35 B41:B42 B29">
      <formula1>0</formula1>
      <formula2>300</formula2>
    </dataValidation>
    <dataValidation type="textLength" errorStyle="information" allowBlank="1" showInputMessage="1" showErrorMessage="1" error="XLBVal:8=INCENTIVE BONUS_x000d__x000a_" sqref="B65 B23">
      <formula1>0</formula1>
      <formula2>300</formula2>
    </dataValidation>
  </dataValidations>
  <hyperlinks>
    <hyperlink ref="C5" location="报表目录!A1" display="返回目录"/>
  </hyperlinks>
  <printOptions horizontalCentered="1"/>
  <pageMargins left="0.31496062992125984" right="0.31496062992125984" top="0.31496062992125984" bottom="0.51181102362204722" header="0.27559055118110237" footer="0.51181102362204722"/>
  <pageSetup paperSize="9" scale="44" orientation="landscape" r:id="rId1"/>
  <headerFooter alignWithMargins="0"/>
  <rowBreaks count="1" manualBreakCount="1">
    <brk id="70"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sheetData/>
  <phoneticPr fontId="10"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sheetData/>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23</vt:i4>
      </vt:variant>
      <vt:variant>
        <vt:lpstr>命名范围</vt:lpstr>
      </vt:variant>
      <vt:variant>
        <vt:i4>17</vt:i4>
      </vt:variant>
    </vt:vector>
  </HeadingPairs>
  <TitlesOfParts>
    <vt:vector size="40" baseType="lpstr">
      <vt:lpstr>报表勾稽关系检查-酒店板块</vt:lpstr>
      <vt:lpstr>报表目录</vt:lpstr>
      <vt:lpstr>封面</vt:lpstr>
      <vt:lpstr>M1-资产负债表</vt:lpstr>
      <vt:lpstr>M2-利润表</vt:lpstr>
      <vt:lpstr>M3-现金流量表</vt:lpstr>
      <vt:lpstr>M4-营业成本</vt:lpstr>
      <vt:lpstr>M5-营业税金及附加</vt:lpstr>
      <vt:lpstr>M6-销售费用</vt:lpstr>
      <vt:lpstr>M7-管理费用</vt:lpstr>
      <vt:lpstr>M7-1-酒店开办费</vt:lpstr>
      <vt:lpstr>M8-财务费用</vt:lpstr>
      <vt:lpstr>M9-经济增加值</vt:lpstr>
      <vt:lpstr>S1-部门费用表</vt:lpstr>
      <vt:lpstr>S2-人工成本表</vt:lpstr>
      <vt:lpstr>S3-固定资产及重要支出预算表</vt:lpstr>
      <vt:lpstr>S3附表-IT项目预算表</vt:lpstr>
      <vt:lpstr>S4-安全环保及节能减排费用预算表</vt:lpstr>
      <vt:lpstr>S5-内部交易表</vt:lpstr>
      <vt:lpstr>S6-实交税金表</vt:lpstr>
      <vt:lpstr>C11-酒店专用表</vt:lpstr>
      <vt:lpstr>Sheet1</vt:lpstr>
      <vt:lpstr>Sheet2</vt:lpstr>
      <vt:lpstr>'M1-资产负债表'!Print_Area</vt:lpstr>
      <vt:lpstr>'M2-利润表'!Print_Area</vt:lpstr>
      <vt:lpstr>'M3-现金流量表'!Print_Area</vt:lpstr>
      <vt:lpstr>'M7-管理费用'!Print_Area</vt:lpstr>
      <vt:lpstr>'M8-财务费用'!Print_Area</vt:lpstr>
      <vt:lpstr>'M9-经济增加值'!Print_Area</vt:lpstr>
      <vt:lpstr>'S4-安全环保及节能减排费用预算表'!Print_Area</vt:lpstr>
      <vt:lpstr>'S5-内部交易表'!Print_Area</vt:lpstr>
      <vt:lpstr>'S6-实交税金表'!Print_Area</vt:lpstr>
      <vt:lpstr>'报表勾稽关系检查-酒店板块'!Print_Area</vt:lpstr>
      <vt:lpstr>报表目录!Print_Area</vt:lpstr>
      <vt:lpstr>封面!Print_Area</vt:lpstr>
      <vt:lpstr>'C11-酒店专用表'!Print_Titles</vt:lpstr>
      <vt:lpstr>'M3-现金流量表'!Print_Titles</vt:lpstr>
      <vt:lpstr>'M7-管理费用'!Print_Titles</vt:lpstr>
      <vt:lpstr>'M8-财务费用'!Print_Titles</vt:lpstr>
      <vt:lpstr>'S1-部门费用表'!Print_Titles</vt:lpstr>
    </vt:vector>
  </TitlesOfParts>
  <Company>Road King Infrastructure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Abby</dc:creator>
  <cp:lastModifiedBy>Richard</cp:lastModifiedBy>
  <cp:lastPrinted>2013-10-23T13:39:03Z</cp:lastPrinted>
  <dcterms:created xsi:type="dcterms:W3CDTF">2001-09-15T04:04:49Z</dcterms:created>
  <dcterms:modified xsi:type="dcterms:W3CDTF">2014-08-20T10:49:54Z</dcterms:modified>
</cp:coreProperties>
</file>