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\Desktop\"/>
    </mc:Choice>
  </mc:AlternateContent>
  <xr:revisionPtr revIDLastSave="0" documentId="8_{BEA1287C-0C35-4B89-B5F7-D66CDB9CAE1D}" xr6:coauthVersionLast="47" xr6:coauthVersionMax="47" xr10:uidLastSave="{00000000-0000-0000-0000-000000000000}"/>
  <bookViews>
    <workbookView xWindow="1905" yWindow="2175" windowWidth="15375" windowHeight="8325" activeTab="4" xr2:uid="{E8BD04E8-5A43-49D4-9D74-96B1A874F3AE}"/>
  </bookViews>
  <sheets>
    <sheet name="Apple" sheetId="2" r:id="rId1"/>
    <sheet name="Microsoft" sheetId="3" r:id="rId2"/>
    <sheet name="Amazon" sheetId="4" r:id="rId3"/>
    <sheet name="Alphabet" sheetId="5" r:id="rId4"/>
    <sheet name="Meta" sheetId="6" r:id="rId5"/>
    <sheet name="Tesla" sheetId="7" r:id="rId6"/>
    <sheet name="Market Cap Data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" l="1"/>
  <c r="C14" i="7"/>
  <c r="C15" i="7"/>
  <c r="D13" i="7"/>
  <c r="D14" i="7"/>
  <c r="D15" i="7"/>
  <c r="E13" i="7"/>
  <c r="E14" i="7"/>
  <c r="E15" i="7"/>
  <c r="H2" i="7"/>
  <c r="H3" i="7"/>
  <c r="H4" i="7"/>
  <c r="H5" i="7"/>
  <c r="H6" i="7"/>
  <c r="H7" i="7"/>
  <c r="H8" i="7"/>
  <c r="C11" i="6"/>
  <c r="C12" i="6"/>
  <c r="C13" i="6"/>
  <c r="D11" i="6"/>
  <c r="D12" i="6"/>
  <c r="D13" i="6"/>
  <c r="E11" i="6"/>
  <c r="E12" i="6"/>
  <c r="E13" i="6"/>
  <c r="H2" i="6"/>
  <c r="H3" i="6"/>
  <c r="H4" i="6"/>
  <c r="H5" i="6"/>
  <c r="H6" i="6"/>
  <c r="H7" i="6"/>
  <c r="H8" i="6"/>
  <c r="C9" i="5"/>
  <c r="C10" i="5"/>
  <c r="D9" i="5"/>
  <c r="D10" i="5"/>
  <c r="E9" i="5"/>
  <c r="E10" i="5"/>
  <c r="H2" i="5"/>
  <c r="H3" i="5"/>
  <c r="H4" i="5"/>
  <c r="H5" i="5"/>
  <c r="H6" i="5"/>
  <c r="H7" i="5"/>
  <c r="H8" i="5"/>
  <c r="C22" i="4"/>
  <c r="C23" i="4"/>
  <c r="C24" i="4"/>
  <c r="C25" i="4"/>
  <c r="C26" i="4"/>
  <c r="D22" i="4"/>
  <c r="D23" i="4"/>
  <c r="D24" i="4"/>
  <c r="D25" i="4"/>
  <c r="D26" i="4"/>
  <c r="E22" i="4"/>
  <c r="E23" i="4"/>
  <c r="E24" i="4"/>
  <c r="E25" i="4"/>
  <c r="E26" i="4"/>
  <c r="H2" i="4"/>
  <c r="H3" i="4"/>
  <c r="H4" i="4"/>
  <c r="H5" i="4"/>
  <c r="H6" i="4"/>
  <c r="H7" i="4"/>
  <c r="H8" i="4"/>
  <c r="C22" i="3"/>
  <c r="C23" i="3"/>
  <c r="C24" i="3"/>
  <c r="C25" i="3"/>
  <c r="C26" i="3"/>
  <c r="D22" i="3"/>
  <c r="D23" i="3"/>
  <c r="D24" i="3"/>
  <c r="D25" i="3"/>
  <c r="D26" i="3"/>
  <c r="E22" i="3"/>
  <c r="E23" i="3"/>
  <c r="E24" i="3"/>
  <c r="E25" i="3"/>
  <c r="E26" i="3"/>
  <c r="H2" i="3"/>
  <c r="H3" i="3"/>
  <c r="H4" i="3"/>
  <c r="H5" i="3"/>
  <c r="H6" i="3"/>
  <c r="H7" i="3"/>
  <c r="H8" i="3"/>
  <c r="C22" i="2"/>
  <c r="C23" i="2"/>
  <c r="C24" i="2"/>
  <c r="C25" i="2"/>
  <c r="C26" i="2"/>
  <c r="D22" i="2"/>
  <c r="D23" i="2"/>
  <c r="D24" i="2"/>
  <c r="D25" i="2"/>
  <c r="D26" i="2"/>
  <c r="E22" i="2"/>
  <c r="E23" i="2"/>
  <c r="E24" i="2"/>
  <c r="E25" i="2"/>
  <c r="E26" i="2"/>
  <c r="H2" i="2"/>
  <c r="H3" i="2"/>
  <c r="H4" i="2"/>
  <c r="H5" i="2"/>
  <c r="H6" i="2"/>
  <c r="H7" i="2"/>
  <c r="H8" i="2"/>
</calcChain>
</file>

<file path=xl/sharedStrings.xml><?xml version="1.0" encoding="utf-8"?>
<sst xmlns="http://schemas.openxmlformats.org/spreadsheetml/2006/main" count="225" uniqueCount="123">
  <si>
    <t>$2.901 T</t>
  </si>
  <si>
    <t>$2.255 T</t>
  </si>
  <si>
    <t>$1.287 T</t>
  </si>
  <si>
    <t>$746.07 B</t>
  </si>
  <si>
    <t>$860.88 B</t>
  </si>
  <si>
    <t>$608.96 B</t>
  </si>
  <si>
    <t>$583.61 B</t>
  </si>
  <si>
    <t>$643.12 B</t>
  </si>
  <si>
    <t>$500.74 B</t>
  </si>
  <si>
    <t>$499.69 B</t>
  </si>
  <si>
    <t>$377.51 B</t>
  </si>
  <si>
    <t>$297.09 B</t>
  </si>
  <si>
    <t>$190.98 B</t>
  </si>
  <si>
    <t>$75.99 B</t>
  </si>
  <si>
    <t>$174.03 B</t>
  </si>
  <si>
    <t>$72.98 B</t>
  </si>
  <si>
    <t>$60.79 B</t>
  </si>
  <si>
    <t>$26.05 B</t>
  </si>
  <si>
    <t>$7.88 B</t>
  </si>
  <si>
    <t>$5.16 B</t>
  </si>
  <si>
    <t>Apple</t>
  </si>
  <si>
    <t>$2.522 T</t>
  </si>
  <si>
    <t>$1.681 T</t>
  </si>
  <si>
    <t>$1.200 T</t>
  </si>
  <si>
    <t>$780.36 B</t>
  </si>
  <si>
    <t>$659.90 B</t>
  </si>
  <si>
    <t>$483.16 B</t>
  </si>
  <si>
    <t>$439.67 B</t>
  </si>
  <si>
    <t>$381.72 B</t>
  </si>
  <si>
    <t>$310.50 B</t>
  </si>
  <si>
    <t>$223.66 B</t>
  </si>
  <si>
    <t>$218.38 B</t>
  </si>
  <si>
    <t>$234.52 B</t>
  </si>
  <si>
    <t>$268.55 B</t>
  </si>
  <si>
    <t>$172.92 B</t>
  </si>
  <si>
    <t>$332.11 B</t>
  </si>
  <si>
    <t>$291.94 B</t>
  </si>
  <si>
    <t>$271.54 B</t>
  </si>
  <si>
    <t>$290.71 B</t>
  </si>
  <si>
    <t>$295.29 B</t>
  </si>
  <si>
    <t>$276.63 B</t>
  </si>
  <si>
    <t>Microsoft</t>
  </si>
  <si>
    <t>Google</t>
  </si>
  <si>
    <t>$1.917 T</t>
  </si>
  <si>
    <t>$1.185 T</t>
  </si>
  <si>
    <t>$921.13 B</t>
  </si>
  <si>
    <t>$723.55 B</t>
  </si>
  <si>
    <t>$729.45 B</t>
  </si>
  <si>
    <t>$539.06 B</t>
  </si>
  <si>
    <t>$528.16 B</t>
  </si>
  <si>
    <t>Amazon</t>
  </si>
  <si>
    <t>$1.691 T</t>
  </si>
  <si>
    <t>$1.634 T</t>
  </si>
  <si>
    <t>$920.22 B</t>
  </si>
  <si>
    <t>$737.46 B</t>
  </si>
  <si>
    <t>$563.53 B</t>
  </si>
  <si>
    <t>$356.31 B</t>
  </si>
  <si>
    <t>$318.34 B</t>
  </si>
  <si>
    <t>$144.31 B</t>
  </si>
  <si>
    <t>$183.04 B</t>
  </si>
  <si>
    <t>$113.89 B</t>
  </si>
  <si>
    <t>$78.71 B</t>
  </si>
  <si>
    <t>$81.18 B</t>
  </si>
  <si>
    <t>$59.72 B</t>
  </si>
  <si>
    <t>$21.99 B</t>
  </si>
  <si>
    <t>$38.53 B</t>
  </si>
  <si>
    <t>$16.33 B</t>
  </si>
  <si>
    <t>$19.61 B</t>
  </si>
  <si>
    <t>$18.14 B</t>
  </si>
  <si>
    <t>$21.22 B</t>
  </si>
  <si>
    <t>$7.32 B</t>
  </si>
  <si>
    <t>Meta</t>
  </si>
  <si>
    <t>$935.64 B</t>
  </si>
  <si>
    <t>$778.03 B</t>
  </si>
  <si>
    <t>$585.37 B</t>
  </si>
  <si>
    <t>$374.13 B</t>
  </si>
  <si>
    <t>$512.75 B</t>
  </si>
  <si>
    <t>$331.59 B</t>
  </si>
  <si>
    <t>$296.60 B</t>
  </si>
  <si>
    <t>$216.73 B</t>
  </si>
  <si>
    <t>$139.19 B</t>
  </si>
  <si>
    <t>Tesla</t>
  </si>
  <si>
    <t>$1.061 T</t>
  </si>
  <si>
    <t>$668.90 B</t>
  </si>
  <si>
    <t>$75.71 B</t>
  </si>
  <si>
    <t>$57.44 B</t>
  </si>
  <si>
    <t>$52.32 B</t>
  </si>
  <si>
    <t>$34.42 B</t>
  </si>
  <si>
    <t>$31.54 B</t>
  </si>
  <si>
    <t>$27.95 B</t>
  </si>
  <si>
    <t>$18.51 B</t>
  </si>
  <si>
    <t>$3.86 B</t>
  </si>
  <si>
    <t>$2.97 B</t>
  </si>
  <si>
    <t>Year</t>
  </si>
  <si>
    <t>M Cap</t>
  </si>
  <si>
    <t>Diff</t>
  </si>
  <si>
    <t>Soudi Aramco</t>
  </si>
  <si>
    <t>$1.907 T</t>
  </si>
  <si>
    <t>$2.051 T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</si>
  <si>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</si>
  <si>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</si>
  <si>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</si>
  <si>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</si>
  <si>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</si>
  <si>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</si>
  <si>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</si>
  <si>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</si>
  <si>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</si>
  <si>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</si>
  <si>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</si>
  <si>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</si>
  <si>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</si>
  <si>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</si>
  <si>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Seasonal value</t>
  </si>
  <si>
    <t>5, 7, 13</t>
  </si>
  <si>
    <t>faverable</t>
  </si>
  <si>
    <t>most faverable</t>
  </si>
  <si>
    <t>Seasonal value(1 to 13)</t>
  </si>
  <si>
    <t>1,2,3,4,10</t>
  </si>
  <si>
    <t>5,7,11</t>
  </si>
  <si>
    <t>2,3</t>
  </si>
  <si>
    <t>3,4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</si>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</sst>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9" fontId="0" fillId="0" borderId="5" xfId="0" applyNumberFormat="1" applyBorder="1"/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25"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13" formatCode="0%"/>
    </dxf>
    <dxf>
      <numFmt numFmtId="13" formatCode="0%"/>
    </dxf>
    <dxf>
      <numFmt numFmtId="13" formatCode="0%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Apple!$B$2:$B$26</c:f>
              <c:numCache>
                <c:formatCode>0.00%</c:formatCode>
                <c:ptCount val="25"/>
                <c:pt idx="0">
                  <c:v>-0.33119999999999999</c:v>
                </c:pt>
                <c:pt idx="1">
                  <c:v>0.52649999999999997</c:v>
                </c:pt>
                <c:pt idx="2">
                  <c:v>2.306</c:v>
                </c:pt>
                <c:pt idx="3">
                  <c:v>1.3333999999999999</c:v>
                </c:pt>
                <c:pt idx="4">
                  <c:v>0.20050000000000001</c:v>
                </c:pt>
                <c:pt idx="5">
                  <c:v>1.3847</c:v>
                </c:pt>
                <c:pt idx="6">
                  <c:v>-0.56330000000000002</c:v>
                </c:pt>
                <c:pt idx="7">
                  <c:v>1.5129999999999999</c:v>
                </c:pt>
                <c:pt idx="8">
                  <c:v>0.55559999999999998</c:v>
                </c:pt>
                <c:pt idx="9">
                  <c:v>0.2707</c:v>
                </c:pt>
                <c:pt idx="10">
                  <c:v>0.3236</c:v>
                </c:pt>
                <c:pt idx="11">
                  <c:v>2.0999999999999999E-3</c:v>
                </c:pt>
                <c:pt idx="12">
                  <c:v>0.2843</c:v>
                </c:pt>
                <c:pt idx="13">
                  <c:v>-9.2499999999999999E-2</c:v>
                </c:pt>
                <c:pt idx="14">
                  <c:v>4.3400000000000001E-2</c:v>
                </c:pt>
                <c:pt idx="15">
                  <c:v>0.41370000000000001</c:v>
                </c:pt>
                <c:pt idx="16">
                  <c:v>-0.13339999999999999</c:v>
                </c:pt>
                <c:pt idx="17">
                  <c:v>0.72589999999999999</c:v>
                </c:pt>
                <c:pt idx="18">
                  <c:v>0.752</c:v>
                </c:pt>
                <c:pt idx="19">
                  <c:v>0.28620000000000001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5EE-BF03-5831D8A5D18C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Apple!$C$2:$C$26</c:f>
              <c:numCache>
                <c:formatCode>General</c:formatCode>
                <c:ptCount val="25"/>
                <c:pt idx="19" formatCode="0.00%">
                  <c:v>0.28620000000000001</c:v>
                </c:pt>
                <c:pt idx="20" formatCode="0.00%">
                  <c:v>1.4087979422832919</c:v>
                </c:pt>
                <c:pt idx="21" formatCode="0.00%">
                  <c:v>0.42957081555526588</c:v>
                </c:pt>
                <c:pt idx="22" formatCode="0.00%">
                  <c:v>0.12696116241399544</c:v>
                </c:pt>
                <c:pt idx="23" formatCode="0.00%">
                  <c:v>0.18988203106930499</c:v>
                </c:pt>
                <c:pt idx="24" formatCode="0.00%">
                  <c:v>-0.13664113781452031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0-45EE-BF03-5831D8A5D18C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Apple!$D$2:$D$26</c:f>
              <c:numCache>
                <c:formatCode>General</c:formatCode>
                <c:ptCount val="25"/>
                <c:pt idx="19" formatCode="0.00%">
                  <c:v>0.28620000000000001</c:v>
                </c:pt>
                <c:pt idx="20" formatCode="0.00%">
                  <c:v>0.12576073426220558</c:v>
                </c:pt>
                <c:pt idx="21" formatCode="0.00%">
                  <c:v>-0.89357837338924939</c:v>
                </c:pt>
                <c:pt idx="22" formatCode="0.00%">
                  <c:v>-1.2354243918266099</c:v>
                </c:pt>
                <c:pt idx="23" formatCode="0.00%">
                  <c:v>-1.2109390267865363</c:v>
                </c:pt>
                <c:pt idx="24" formatCode="0.00%">
                  <c:v>-1.5751621775494675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0-45EE-BF03-5831D8A5D18C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Apple!$E$2:$E$26</c:f>
              <c:numCache>
                <c:formatCode>General</c:formatCode>
                <c:ptCount val="25"/>
                <c:pt idx="19" formatCode="0.00%">
                  <c:v>0.28620000000000001</c:v>
                </c:pt>
                <c:pt idx="20" formatCode="0.00%">
                  <c:v>2.691835150304378</c:v>
                </c:pt>
                <c:pt idx="21" formatCode="0.00%">
                  <c:v>1.752720004499781</c:v>
                </c:pt>
                <c:pt idx="22" formatCode="0.00%">
                  <c:v>1.4893467166546008</c:v>
                </c:pt>
                <c:pt idx="23" formatCode="0.00%">
                  <c:v>1.5907030889251463</c:v>
                </c:pt>
                <c:pt idx="24" formatCode="0.00%">
                  <c:v>1.301879901920427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0-45EE-BF03-5831D8A5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07552"/>
        <c:axId val="410208208"/>
      </c:lineChart>
      <c:catAx>
        <c:axId val="410207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8208"/>
        <c:crosses val="autoZero"/>
        <c:auto val="1"/>
        <c:lblAlgn val="ctr"/>
        <c:lblOffset val="100"/>
        <c:noMultiLvlLbl val="0"/>
      </c:catAx>
      <c:valAx>
        <c:axId val="410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Microsoft!$B$1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Microsoft!$B$2:$B$26</c:f>
              <c:numCache>
                <c:formatCode>0%</c:formatCode>
                <c:ptCount val="25"/>
                <c:pt idx="0">
                  <c:v>-0.22739999999999999</c:v>
                </c:pt>
                <c:pt idx="1">
                  <c:v>6.7500000000000004E-2</c:v>
                </c:pt>
                <c:pt idx="2">
                  <c:v>-1.55E-2</c:v>
                </c:pt>
                <c:pt idx="3">
                  <c:v>-6.6000000000000003E-2</c:v>
                </c:pt>
                <c:pt idx="4">
                  <c:v>7.51E-2</c:v>
                </c:pt>
                <c:pt idx="5">
                  <c:v>0.1376</c:v>
                </c:pt>
                <c:pt idx="6">
                  <c:v>-0.4793</c:v>
                </c:pt>
                <c:pt idx="7">
                  <c:v>0.55300000000000005</c:v>
                </c:pt>
                <c:pt idx="8">
                  <c:v>-0.12670000000000001</c:v>
                </c:pt>
                <c:pt idx="9">
                  <c:v>-6.8900000000000003E-2</c:v>
                </c:pt>
                <c:pt idx="10">
                  <c:v>2.4199999999999999E-2</c:v>
                </c:pt>
                <c:pt idx="11">
                  <c:v>0.38819999999999999</c:v>
                </c:pt>
                <c:pt idx="12">
                  <c:v>0.22939999999999999</c:v>
                </c:pt>
                <c:pt idx="13">
                  <c:v>0.15179999999999999</c:v>
                </c:pt>
                <c:pt idx="14">
                  <c:v>9.8900000000000002E-2</c:v>
                </c:pt>
                <c:pt idx="15">
                  <c:v>0.36580000000000001</c:v>
                </c:pt>
                <c:pt idx="16">
                  <c:v>0.1825</c:v>
                </c:pt>
                <c:pt idx="17">
                  <c:v>0.53810000000000002</c:v>
                </c:pt>
                <c:pt idx="18">
                  <c:v>0.40100000000000002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4-4584-8F67-CBBAC0F414A2}"/>
            </c:ext>
          </c:extLst>
        </c:ser>
        <c:ser>
          <c:idx val="1"/>
          <c:order val="1"/>
          <c:tx>
            <c:strRef>
              <c:f>Microsoft!$C$1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Microsoft!$A$2:$A$26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Microsoft!$C$2:$C$26</c:f>
              <c:numCache>
                <c:formatCode>General</c:formatCode>
                <c:ptCount val="25"/>
                <c:pt idx="19" formatCode="0%">
                  <c:v>0.5</c:v>
                </c:pt>
                <c:pt idx="20" formatCode="0%">
                  <c:v>0.37252537082233306</c:v>
                </c:pt>
                <c:pt idx="21" formatCode="0%">
                  <c:v>0.73723951383378084</c:v>
                </c:pt>
                <c:pt idx="22" formatCode="0%">
                  <c:v>0.57930696001698678</c:v>
                </c:pt>
                <c:pt idx="23" formatCode="0%">
                  <c:v>0.50251492009198107</c:v>
                </c:pt>
                <c:pt idx="24" formatCode="0%">
                  <c:v>0.58993212923410177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4-4584-8F67-CBBAC0F414A2}"/>
            </c:ext>
          </c:extLst>
        </c:ser>
        <c:ser>
          <c:idx val="2"/>
          <c:order val="2"/>
          <c:tx>
            <c:strRef>
              <c:f>Microsoft!$D$1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Microsoft!$A$2:$A$26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Microsoft!$D$2:$D$26</c:f>
              <c:numCache>
                <c:formatCode>General</c:formatCode>
                <c:ptCount val="25"/>
                <c:pt idx="19" formatCode="0%">
                  <c:v>0.5</c:v>
                </c:pt>
                <c:pt idx="20" formatCode="0%">
                  <c:v>0.13757319131699006</c:v>
                </c:pt>
                <c:pt idx="21" formatCode="0%">
                  <c:v>0.5004001416704551</c:v>
                </c:pt>
                <c:pt idx="22" formatCode="0%">
                  <c:v>0.34056583158825848</c:v>
                </c:pt>
                <c:pt idx="23" formatCode="0%">
                  <c:v>0.2618575876678953</c:v>
                </c:pt>
                <c:pt idx="24" formatCode="0%">
                  <c:v>0.34734425989613427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4-4584-8F67-CBBAC0F414A2}"/>
            </c:ext>
          </c:extLst>
        </c:ser>
        <c:ser>
          <c:idx val="3"/>
          <c:order val="3"/>
          <c:tx>
            <c:strRef>
              <c:f>Microsoft!$E$1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Microsoft!$A$2:$A$26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Microsoft!$E$2:$E$26</c:f>
              <c:numCache>
                <c:formatCode>General</c:formatCode>
                <c:ptCount val="25"/>
                <c:pt idx="19" formatCode="0%">
                  <c:v>0.5</c:v>
                </c:pt>
                <c:pt idx="20" formatCode="0%">
                  <c:v>0.60747755032767603</c:v>
                </c:pt>
                <c:pt idx="21" formatCode="0%">
                  <c:v>0.97407888599710657</c:v>
                </c:pt>
                <c:pt idx="22" formatCode="0%">
                  <c:v>0.81804808844571508</c:v>
                </c:pt>
                <c:pt idx="23" formatCode="0%">
                  <c:v>0.74317225251606689</c:v>
                </c:pt>
                <c:pt idx="24" formatCode="0%">
                  <c:v>0.83251999857206926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4-4584-8F67-CBBAC0F41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63408"/>
        <c:axId val="505759144"/>
      </c:lineChart>
      <c:catAx>
        <c:axId val="505763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9144"/>
        <c:crosses val="autoZero"/>
        <c:auto val="1"/>
        <c:lblAlgn val="ctr"/>
        <c:lblOffset val="100"/>
        <c:noMultiLvlLbl val="0"/>
      </c:catAx>
      <c:valAx>
        <c:axId val="5057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Amazon!$B$1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Amazon!$B$2:$B$26</c:f>
              <c:numCache>
                <c:formatCode>0.00%</c:formatCode>
                <c:ptCount val="25"/>
                <c:pt idx="0">
                  <c:v>0.8145</c:v>
                </c:pt>
                <c:pt idx="1">
                  <c:v>1.8965000000000001</c:v>
                </c:pt>
                <c:pt idx="2">
                  <c:v>-0.14499999999999999</c:v>
                </c:pt>
                <c:pt idx="3">
                  <c:v>8.09E-2</c:v>
                </c:pt>
                <c:pt idx="4">
                  <c:v>-0.1671</c:v>
                </c:pt>
                <c:pt idx="5">
                  <c:v>1.359</c:v>
                </c:pt>
                <c:pt idx="6">
                  <c:v>-0.4294</c:v>
                </c:pt>
                <c:pt idx="7">
                  <c:v>1.716</c:v>
                </c:pt>
                <c:pt idx="8">
                  <c:v>0.35920000000000002</c:v>
                </c:pt>
                <c:pt idx="9">
                  <c:v>-3.0300000000000001E-2</c:v>
                </c:pt>
                <c:pt idx="10">
                  <c:v>0.44690000000000002</c:v>
                </c:pt>
                <c:pt idx="11">
                  <c:v>0.60709999999999997</c:v>
                </c:pt>
                <c:pt idx="12">
                  <c:v>-0.21160000000000001</c:v>
                </c:pt>
                <c:pt idx="13">
                  <c:v>1.2059</c:v>
                </c:pt>
                <c:pt idx="14">
                  <c:v>0.1193</c:v>
                </c:pt>
                <c:pt idx="15">
                  <c:v>0.58160000000000001</c:v>
                </c:pt>
                <c:pt idx="16">
                  <c:v>0.30859999999999999</c:v>
                </c:pt>
                <c:pt idx="17">
                  <c:v>0.24779999999999999</c:v>
                </c:pt>
                <c:pt idx="18">
                  <c:v>0.77580000000000005</c:v>
                </c:pt>
                <c:pt idx="19">
                  <c:v>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F-47F4-A7B7-639FF3D39DC5}"/>
            </c:ext>
          </c:extLst>
        </c:ser>
        <c:ser>
          <c:idx val="1"/>
          <c:order val="1"/>
          <c:tx>
            <c:strRef>
              <c:f>Amazon!$C$1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Amazon!$A$2:$A$26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Amazon!$C$2:$C$26</c:f>
              <c:numCache>
                <c:formatCode>General</c:formatCode>
                <c:ptCount val="25"/>
                <c:pt idx="19" formatCode="0.00%">
                  <c:v>3.4799999999999998E-2</c:v>
                </c:pt>
                <c:pt idx="20" formatCode="0.00%">
                  <c:v>-3.3894090179995007E-3</c:v>
                </c:pt>
                <c:pt idx="21" formatCode="0.00%">
                  <c:v>1.1939606695077869</c:v>
                </c:pt>
                <c:pt idx="22" formatCode="0.00%">
                  <c:v>0.79693009020560157</c:v>
                </c:pt>
                <c:pt idx="23" formatCode="0.00%">
                  <c:v>0.11115797357745283</c:v>
                </c:pt>
                <c:pt idx="24" formatCode="0.00%">
                  <c:v>0.34532998180277741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F-47F4-A7B7-639FF3D39DC5}"/>
            </c:ext>
          </c:extLst>
        </c:ser>
        <c:ser>
          <c:idx val="2"/>
          <c:order val="2"/>
          <c:tx>
            <c:strRef>
              <c:f>Amazon!$D$1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Amazon!$A$2:$A$26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Amazon!$D$2:$D$26</c:f>
              <c:numCache>
                <c:formatCode>General</c:formatCode>
                <c:ptCount val="25"/>
                <c:pt idx="19" formatCode="0.00%">
                  <c:v>3.4799999999999998E-2</c:v>
                </c:pt>
                <c:pt idx="20" formatCode="0.00%">
                  <c:v>-1.7663398133886863</c:v>
                </c:pt>
                <c:pt idx="21" formatCode="0.00%">
                  <c:v>-0.62410538743086996</c:v>
                </c:pt>
                <c:pt idx="22" formatCode="0.00%">
                  <c:v>-1.0750484843376431</c:v>
                </c:pt>
                <c:pt idx="23" formatCode="0.00%">
                  <c:v>-1.8136326988668199</c:v>
                </c:pt>
                <c:pt idx="24" formatCode="0.00%">
                  <c:v>-1.6312621488400829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F-47F4-A7B7-639FF3D39DC5}"/>
            </c:ext>
          </c:extLst>
        </c:ser>
        <c:ser>
          <c:idx val="3"/>
          <c:order val="3"/>
          <c:tx>
            <c:strRef>
              <c:f>Amazon!$E$1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Amazon!$A$2:$A$26</c:f>
              <c:numCache>
                <c:formatCode>General</c:formatCode>
                <c:ptCount val="2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</c:numCache>
            </c:numRef>
          </c:cat>
          <c:val>
            <c:numRef>
              <c:f>Amazon!$E$2:$E$26</c:f>
              <c:numCache>
                <c:formatCode>General</c:formatCode>
                <c:ptCount val="25"/>
                <c:pt idx="19" formatCode="0.00%">
                  <c:v>3.4799999999999998E-2</c:v>
                </c:pt>
                <c:pt idx="20" formatCode="0.00%">
                  <c:v>1.7595609953526872</c:v>
                </c:pt>
                <c:pt idx="21" formatCode="0.00%">
                  <c:v>3.012026726446444</c:v>
                </c:pt>
                <c:pt idx="22" formatCode="0.00%">
                  <c:v>2.6689086647488462</c:v>
                </c:pt>
                <c:pt idx="23" formatCode="0.00%">
                  <c:v>2.0359486460217253</c:v>
                </c:pt>
                <c:pt idx="24" formatCode="0.00%">
                  <c:v>2.321922112445638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F-47F4-A7B7-639FF3D3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52648"/>
        <c:axId val="506847072"/>
      </c:lineChart>
      <c:catAx>
        <c:axId val="506852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7072"/>
        <c:crosses val="autoZero"/>
        <c:auto val="1"/>
        <c:lblAlgn val="ctr"/>
        <c:lblOffset val="100"/>
        <c:noMultiLvlLbl val="0"/>
      </c:catAx>
      <c:valAx>
        <c:axId val="506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5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71373143574443E-2"/>
          <c:y val="4.7619047619047616E-2"/>
          <c:w val="0.88125429973427238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Alphabet!$B$1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Alphabet!$B$2:$B$10</c:f>
              <c:numCache>
                <c:formatCode>0.00%</c:formatCode>
                <c:ptCount val="9"/>
                <c:pt idx="0">
                  <c:v>0.46920000000000001</c:v>
                </c:pt>
                <c:pt idx="1">
                  <c:v>2.06E-2</c:v>
                </c:pt>
                <c:pt idx="2">
                  <c:v>0.35320000000000001</c:v>
                </c:pt>
                <c:pt idx="3">
                  <c:v>-8.0999999999999996E-3</c:v>
                </c:pt>
                <c:pt idx="4">
                  <c:v>0.27310000000000001</c:v>
                </c:pt>
                <c:pt idx="5">
                  <c:v>0.2868</c:v>
                </c:pt>
                <c:pt idx="6">
                  <c:v>0.61739999999999995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5-4EA5-BCF5-1EDB8B214DB0}"/>
            </c:ext>
          </c:extLst>
        </c:ser>
        <c:ser>
          <c:idx val="1"/>
          <c:order val="1"/>
          <c:tx>
            <c:strRef>
              <c:f>Alphabet!$C$1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Alphabet!$A$2:$A$10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Alphabet!$C$2:$C$10</c:f>
              <c:numCache>
                <c:formatCode>General</c:formatCode>
                <c:ptCount val="9"/>
                <c:pt idx="6" formatCode="0.00%">
                  <c:v>0.61739999999999995</c:v>
                </c:pt>
                <c:pt idx="7" formatCode="0.00%">
                  <c:v>0.30735256493569785</c:v>
                </c:pt>
                <c:pt idx="8" formatCode="0.00%">
                  <c:v>0.67192981160190179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5-4EA5-BCF5-1EDB8B214DB0}"/>
            </c:ext>
          </c:extLst>
        </c:ser>
        <c:ser>
          <c:idx val="2"/>
          <c:order val="2"/>
          <c:tx>
            <c:strRef>
              <c:f>Alphabet!$D$1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Alphabet!$A$2:$A$10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Alphabet!$D$2:$D$10</c:f>
              <c:numCache>
                <c:formatCode>General</c:formatCode>
                <c:ptCount val="9"/>
                <c:pt idx="6" formatCode="0.00%">
                  <c:v>0.61739999999999995</c:v>
                </c:pt>
                <c:pt idx="7" formatCode="0.00%">
                  <c:v>4.196046025728406E-2</c:v>
                </c:pt>
                <c:pt idx="8" formatCode="0.00%">
                  <c:v>0.33987093872750712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5-4EA5-BCF5-1EDB8B214DB0}"/>
            </c:ext>
          </c:extLst>
        </c:ser>
        <c:ser>
          <c:idx val="3"/>
          <c:order val="3"/>
          <c:tx>
            <c:strRef>
              <c:f>Alphabet!$E$1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Alphabet!$A$2:$A$10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Alphabet!$E$2:$E$10</c:f>
              <c:numCache>
                <c:formatCode>General</c:formatCode>
                <c:ptCount val="9"/>
                <c:pt idx="6" formatCode="0.00%">
                  <c:v>0.61739999999999995</c:v>
                </c:pt>
                <c:pt idx="7" formatCode="0.00%">
                  <c:v>0.57274466961411163</c:v>
                </c:pt>
                <c:pt idx="8" formatCode="0.00%">
                  <c:v>1.0039886844762964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5-4EA5-BCF5-1EDB8B21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75256"/>
        <c:axId val="506876568"/>
      </c:lineChart>
      <c:catAx>
        <c:axId val="506875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6568"/>
        <c:crosses val="autoZero"/>
        <c:auto val="1"/>
        <c:lblAlgn val="ctr"/>
        <c:lblOffset val="100"/>
        <c:noMultiLvlLbl val="0"/>
      </c:catAx>
      <c:valAx>
        <c:axId val="5068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Meta!$B$2:$B$13</c:f>
              <c:numCache>
                <c:formatCode>0.00%</c:formatCode>
                <c:ptCount val="12"/>
                <c:pt idx="0">
                  <c:v>1.2043999999999999</c:v>
                </c:pt>
                <c:pt idx="1">
                  <c:v>0.55710000000000004</c:v>
                </c:pt>
                <c:pt idx="2">
                  <c:v>0.36849999999999999</c:v>
                </c:pt>
                <c:pt idx="3">
                  <c:v>0.11799999999999999</c:v>
                </c:pt>
                <c:pt idx="4">
                  <c:v>0.54630000000000001</c:v>
                </c:pt>
                <c:pt idx="5">
                  <c:v>-0.27039999999999997</c:v>
                </c:pt>
                <c:pt idx="6">
                  <c:v>0.56459999999999999</c:v>
                </c:pt>
                <c:pt idx="7">
                  <c:v>0.3291</c:v>
                </c:pt>
                <c:pt idx="8">
                  <c:v>0.2026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F-4D31-9494-F91AE53E6DDF}"/>
            </c:ext>
          </c:extLst>
        </c:ser>
        <c:ser>
          <c:idx val="1"/>
          <c:order val="1"/>
          <c:tx>
            <c:strRef>
              <c:f>Meta!$C$1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Meta!$C$2:$C$13</c:f>
              <c:numCache>
                <c:formatCode>General</c:formatCode>
                <c:ptCount val="12"/>
                <c:pt idx="8" formatCode="0.00%">
                  <c:v>0.2026</c:v>
                </c:pt>
                <c:pt idx="9" formatCode="0.00%">
                  <c:v>0.334225930462349</c:v>
                </c:pt>
                <c:pt idx="10" formatCode="0.00%">
                  <c:v>0.18297293947135657</c:v>
                </c:pt>
                <c:pt idx="11" formatCode="0.00%">
                  <c:v>4.1668190060683841E-3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F-4D31-9494-F91AE53E6DDF}"/>
            </c:ext>
          </c:extLst>
        </c:ser>
        <c:ser>
          <c:idx val="2"/>
          <c:order val="2"/>
          <c:tx>
            <c:strRef>
              <c:f>Meta!$D$1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Meta!$D$2:$D$13</c:f>
              <c:numCache>
                <c:formatCode>General</c:formatCode>
                <c:ptCount val="12"/>
                <c:pt idx="8" formatCode="0.00%">
                  <c:v>0.2026</c:v>
                </c:pt>
                <c:pt idx="9" formatCode="0.00%">
                  <c:v>-0.36740988044326867</c:v>
                </c:pt>
                <c:pt idx="10" formatCode="0.00%">
                  <c:v>-0.60210831028882872</c:v>
                </c:pt>
                <c:pt idx="11" formatCode="0.00%">
                  <c:v>-0.85659277610748374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F-4D31-9494-F91AE53E6DDF}"/>
            </c:ext>
          </c:extLst>
        </c:ser>
        <c:ser>
          <c:idx val="3"/>
          <c:order val="3"/>
          <c:tx>
            <c:strRef>
              <c:f>Meta!$E$1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Meta!$E$2:$E$13</c:f>
              <c:numCache>
                <c:formatCode>General</c:formatCode>
                <c:ptCount val="12"/>
                <c:pt idx="8" formatCode="0.00%">
                  <c:v>0.2026</c:v>
                </c:pt>
                <c:pt idx="9" formatCode="0.00%">
                  <c:v>1.0358617413679667</c:v>
                </c:pt>
                <c:pt idx="10" formatCode="0.00%">
                  <c:v>0.96805418923154174</c:v>
                </c:pt>
                <c:pt idx="11" formatCode="0.00%">
                  <c:v>0.86492641411962057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F-4D31-9494-F91AE53E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27392"/>
        <c:axId val="506830672"/>
      </c:lineChart>
      <c:catAx>
        <c:axId val="506827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30672"/>
        <c:crosses val="autoZero"/>
        <c:auto val="1"/>
        <c:lblAlgn val="ctr"/>
        <c:lblOffset val="100"/>
        <c:noMultiLvlLbl val="0"/>
      </c:catAx>
      <c:valAx>
        <c:axId val="5068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Tesla!$B$2:$B$15</c:f>
              <c:numCache>
                <c:formatCode>0.00%</c:formatCode>
                <c:ptCount val="14"/>
                <c:pt idx="0">
                  <c:v>0.17860000000000001</c:v>
                </c:pt>
                <c:pt idx="1">
                  <c:v>0.29870000000000002</c:v>
                </c:pt>
                <c:pt idx="2">
                  <c:v>3.7865000000000002</c:v>
                </c:pt>
                <c:pt idx="3">
                  <c:v>0.50970000000000004</c:v>
                </c:pt>
                <c:pt idx="4">
                  <c:v>0.12839999999999999</c:v>
                </c:pt>
                <c:pt idx="5">
                  <c:v>9.1300000000000006E-2</c:v>
                </c:pt>
                <c:pt idx="6">
                  <c:v>0.52010000000000001</c:v>
                </c:pt>
                <c:pt idx="7">
                  <c:v>9.7699999999999995E-2</c:v>
                </c:pt>
                <c:pt idx="8">
                  <c:v>0.31819999999999998</c:v>
                </c:pt>
                <c:pt idx="9">
                  <c:v>7.8342000000000001</c:v>
                </c:pt>
                <c:pt idx="10">
                  <c:v>0.58660000000000001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D-4465-84B4-3ED87BFCF940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Tesla!$A$2:$A$15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Tesla!$C$2:$C$15</c:f>
              <c:numCache>
                <c:formatCode>General</c:formatCode>
                <c:ptCount val="14"/>
                <c:pt idx="10" formatCode="0.00%">
                  <c:v>0.58660000000000001</c:v>
                </c:pt>
                <c:pt idx="11" formatCode="0.00%">
                  <c:v>2.2197845193352865</c:v>
                </c:pt>
                <c:pt idx="12" formatCode="0.00%">
                  <c:v>8.0351618157546518</c:v>
                </c:pt>
                <c:pt idx="13" formatCode="0.00%">
                  <c:v>1.2145992343650454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D-4465-84B4-3ED87BFCF940}"/>
            </c:ext>
          </c:extLst>
        </c:ser>
        <c:ser>
          <c:idx val="2"/>
          <c:order val="2"/>
          <c:tx>
            <c:strRef>
              <c:f>Tesla!$D$1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Tesla!$A$2:$A$15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Tesla!$D$2:$D$15</c:f>
              <c:numCache>
                <c:formatCode>General</c:formatCode>
                <c:ptCount val="14"/>
                <c:pt idx="10" formatCode="0.00%">
                  <c:v>0.58660000000000001</c:v>
                </c:pt>
                <c:pt idx="11" formatCode="0.00%">
                  <c:v>-2.6233941435863439</c:v>
                </c:pt>
                <c:pt idx="12" formatCode="0.00%">
                  <c:v>3.0417506640768126</c:v>
                </c:pt>
                <c:pt idx="13" formatCode="0.00%">
                  <c:v>-3.9258023897632714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D-4465-84B4-3ED87BFCF940}"/>
            </c:ext>
          </c:extLst>
        </c:ser>
        <c:ser>
          <c:idx val="3"/>
          <c:order val="3"/>
          <c:tx>
            <c:strRef>
              <c:f>Tesla!$E$1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Tesla!$A$2:$A$15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Tesla!$E$2:$E$15</c:f>
              <c:numCache>
                <c:formatCode>General</c:formatCode>
                <c:ptCount val="14"/>
                <c:pt idx="10" formatCode="0.00%">
                  <c:v>0.58660000000000001</c:v>
                </c:pt>
                <c:pt idx="11" formatCode="0.00%">
                  <c:v>7.062963182256917</c:v>
                </c:pt>
                <c:pt idx="12" formatCode="0.00%">
                  <c:v>13.028572967432492</c:v>
                </c:pt>
                <c:pt idx="13" formatCode="0.00%">
                  <c:v>6.3550008584933622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D-4465-84B4-3ED87BFC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13400"/>
        <c:axId val="507519632"/>
      </c:lineChart>
      <c:catAx>
        <c:axId val="507513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9632"/>
        <c:crosses val="autoZero"/>
        <c:auto val="1"/>
        <c:lblAlgn val="ctr"/>
        <c:lblOffset val="100"/>
        <c:noMultiLvlLbl val="0"/>
      </c:catAx>
      <c:valAx>
        <c:axId val="5075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9525</xdr:rowOff>
    </xdr:from>
    <xdr:to>
      <xdr:col>15</xdr:col>
      <xdr:colOff>38100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7F1D7-8A1F-492F-872A-3E6A3630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15</xdr:col>
      <xdr:colOff>28575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5CD13-D424-4B55-97C2-5DBFCCB5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19050</xdr:rowOff>
    </xdr:from>
    <xdr:to>
      <xdr:col>15</xdr:col>
      <xdr:colOff>47625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8C5F3-5E15-46F1-91B3-D47C8114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47625</xdr:rowOff>
    </xdr:from>
    <xdr:to>
      <xdr:col>15</xdr:col>
      <xdr:colOff>28575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1A489-8594-45DD-86D7-53F6D774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0</xdr:rowOff>
    </xdr:from>
    <xdr:to>
      <xdr:col>15</xdr:col>
      <xdr:colOff>57150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1CEB3-F04F-4969-A3B8-58436114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66675</xdr:rowOff>
    </xdr:from>
    <xdr:to>
      <xdr:col>15</xdr:col>
      <xdr:colOff>57150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4B681-5C40-46D4-B7BB-F342395B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DA2CA-4823-417F-BD05-24D51C5F5E9F}" name="Table1" displayName="Table1" ref="A1:E26" totalsRowShown="0">
  <autoFilter ref="A1:E26" xr:uid="{F80DA2CA-4823-417F-BD05-24D51C5F5E9F}"/>
  <tableColumns count="5">
    <tableColumn id="1" xr3:uid="{4A1EEA8E-1A7F-46C2-B5DC-56CA06911AA1}" name="Timeline"/>
    <tableColumn id="2" xr3:uid="{93F1484C-E2EF-43BD-8B82-8C0DD91D0D11}" name="Values"/>
    <tableColumn id="3" xr3:uid="{FBEB564B-72E0-466F-92C2-B470387085C1}" name="Forecast" dataDxfId="24">
      <calculatedColumnFormula>_xlfn.FORECAST.ETS(A2,$B$2:$B$21,$A$2:$A$21,13,1)</calculatedColumnFormula>
    </tableColumn>
    <tableColumn id="4" xr3:uid="{8A15949A-562E-44A5-BC9F-B7B11307F83E}" name="Lower Confidence Bound" dataDxfId="23">
      <calculatedColumnFormula>C2-_xlfn.FORECAST.ETS.CONFINT(A2,$B$2:$B$21,$A$2:$A$21,0.95,13,1)</calculatedColumnFormula>
    </tableColumn>
    <tableColumn id="5" xr3:uid="{08F83F66-ACAC-49AB-B4C1-96A2C85A94B6}" name="Upper Confidence Bound" dataDxfId="22">
      <calculatedColumnFormula>C2+_xlfn.FORECAST.ETS.CONFINT(A2,$B$2:$B$21,$A$2:$A$21,0.95,13,1)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455451-5616-4CF4-BBC0-CF1F5129F7ED}" name="Table10" displayName="Table10" ref="G1:H8" totalsRowShown="0">
  <autoFilter ref="G1:H8" xr:uid="{E0455451-5616-4CF4-BBC0-CF1F5129F7ED}"/>
  <tableColumns count="2">
    <tableColumn id="1" xr3:uid="{14015D65-4E87-4168-9C53-9A35C88EA27D}" name="Statistic"/>
    <tableColumn id="2" xr3:uid="{3FC2F97F-68A6-4B55-9812-CEA4CB637C6D}" name="Value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BB385-7152-4157-AD2C-AF506DC4EF07}" name="Table11" displayName="Table11" ref="A1:E15" totalsRowShown="0">
  <autoFilter ref="A1:E15" xr:uid="{CF1BB385-7152-4157-AD2C-AF506DC4EF07}"/>
  <tableColumns count="5">
    <tableColumn id="1" xr3:uid="{DD3CF9CC-301A-48E6-A084-F2CD86B69D35}" name="Timeline"/>
    <tableColumn id="2" xr3:uid="{3817DA03-2C04-4A1B-89E5-4BEC41EF9A36}" name="Values"/>
    <tableColumn id="3" xr3:uid="{AF5ABBBA-DD89-4CBB-BA62-B824CB67EA00}" name="Forecast" dataDxfId="3"/>
    <tableColumn id="4" xr3:uid="{E6A86D07-5680-456D-AEC1-E33558788D35}" name="Lower Confidence Bound" dataDxfId="2"/>
    <tableColumn id="5" xr3:uid="{3451501E-1E2B-43C0-BD8D-293864CE4BF8}" name="Upper Confidence Bound" dataDxf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B2C13D-A58B-4C3D-8520-B1DF34FF7804}" name="Table12" displayName="Table12" ref="G1:H8" totalsRowShown="0">
  <autoFilter ref="G1:H8" xr:uid="{C4B2C13D-A58B-4C3D-8520-B1DF34FF7804}"/>
  <tableColumns count="2">
    <tableColumn id="1" xr3:uid="{45827C9E-4116-4BCE-8202-385860CF8FCA}" name="Statistic"/>
    <tableColumn id="2" xr3:uid="{EBAF7090-A815-4954-86E3-C1C38BAB5A02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61621-6E6A-46DC-8BA3-91B9C2DCDB6D}" name="Table2" displayName="Table2" ref="G1:H8" totalsRowShown="0">
  <autoFilter ref="G1:H8" xr:uid="{B7E61621-6E6A-46DC-8BA3-91B9C2DCDB6D}"/>
  <tableColumns count="2">
    <tableColumn id="1" xr3:uid="{90720E0E-A39A-4EDC-AA7F-EEDFBFEB1FE0}" name="Statistic"/>
    <tableColumn id="2" xr3:uid="{52802DD7-8895-4FF5-B0BE-577304A3DC1E}" name="Valu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BB8CFF-9242-4598-BA8E-A4EB1A719CB1}" name="Table3" displayName="Table3" ref="A1:E26" totalsRowShown="0">
  <autoFilter ref="A1:E26" xr:uid="{8CBB8CFF-9242-4598-BA8E-A4EB1A719CB1}"/>
  <tableColumns count="5">
    <tableColumn id="1" xr3:uid="{8334D532-30F0-415D-8624-87207494A11C}" name="Timeline"/>
    <tableColumn id="2" xr3:uid="{C2344D97-4DB9-41EB-96D5-D81AEE2918FE}" name="Values"/>
    <tableColumn id="3" xr3:uid="{7A135793-7F43-4CAB-A37D-AC3E87FDF4C0}" name="Forecast" dataDxfId="20">
      <calculatedColumnFormula>_xlfn.FORECAST.ETS(A2,$B$2:$B$21,$A$2:$A$21,10,1)</calculatedColumnFormula>
    </tableColumn>
    <tableColumn id="4" xr3:uid="{B2444DA9-5DC8-413E-BC15-A8296E4FD359}" name="Lower Confidence Bound" dataDxfId="19">
      <calculatedColumnFormula>C2-_xlfn.FORECAST.ETS.CONFINT(A2,$B$2:$B$21,$A$2:$A$21,0.95,10,1)</calculatedColumnFormula>
    </tableColumn>
    <tableColumn id="5" xr3:uid="{C6FF05F5-2430-4B11-AFE9-11C3616E63AF}" name="Upper Confidence Bound" dataDxfId="18">
      <calculatedColumnFormula>C2+_xlfn.FORECAST.ETS.CONFINT(A2,$B$2:$B$21,$A$2:$A$21,0.95,10,1)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5930A5-5586-487B-BC33-F58EEF27B361}" name="Table4" displayName="Table4" ref="G1:H8" totalsRowShown="0">
  <autoFilter ref="G1:H8" xr:uid="{245930A5-5586-487B-BC33-F58EEF27B361}"/>
  <tableColumns count="2">
    <tableColumn id="1" xr3:uid="{80E139DA-17AA-41B0-B85C-BC8C4BECA23B}" name="Statistic"/>
    <tableColumn id="2" xr3:uid="{C6E5E7B0-579B-4EDB-A836-6A2767DD3734}" name="Value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8F785F-A8C2-42F3-BD91-2FC861931ACF}" name="Table5" displayName="Table5" ref="A1:E26" totalsRowShown="0">
  <autoFilter ref="A1:E26" xr:uid="{7F8F785F-A8C2-42F3-BD91-2FC861931ACF}"/>
  <tableColumns count="5">
    <tableColumn id="1" xr3:uid="{E4CC1DFE-0AA4-4E6E-B5EE-20FB3F6BD4B0}" name="Timeline"/>
    <tableColumn id="2" xr3:uid="{846CF48C-3110-47C5-8956-F164D69EA3AD}" name="Values"/>
    <tableColumn id="3" xr3:uid="{DE63791D-9B2A-4BE0-A974-0A8664A34698}" name="Forecast" dataDxfId="16">
      <calculatedColumnFormula>_xlfn.FORECAST.ETS(A2,$B$2:$B$21,$A$2:$A$21,7,1)</calculatedColumnFormula>
    </tableColumn>
    <tableColumn id="4" xr3:uid="{C54D2861-97FB-4C55-A230-319560831686}" name="Lower Confidence Bound" dataDxfId="15">
      <calculatedColumnFormula>C2-_xlfn.FORECAST.ETS.CONFINT(A2,$B$2:$B$21,$A$2:$A$21,0.95,7,1)</calculatedColumnFormula>
    </tableColumn>
    <tableColumn id="5" xr3:uid="{875A7716-E2F4-4729-A460-ADFE06CA87DC}" name="Upper Confidence Bound" dataDxfId="14">
      <calculatedColumnFormula>C2+_xlfn.FORECAST.ETS.CONFINT(A2,$B$2:$B$21,$A$2:$A$21,0.95,7,1)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6603A-61AD-4425-8222-5CDFE0B24E0B}" name="Table6" displayName="Table6" ref="G1:H8" totalsRowShown="0">
  <autoFilter ref="G1:H8" xr:uid="{6B86603A-61AD-4425-8222-5CDFE0B24E0B}"/>
  <tableColumns count="2">
    <tableColumn id="1" xr3:uid="{9F583591-1D8D-42FE-A47F-0829720D048C}" name="Statistic"/>
    <tableColumn id="2" xr3:uid="{CD6BBCCF-AD0C-49C2-A00D-E95388EA3EEE}" name="Value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853E56-6EA3-4238-BCBF-D41BF110D773}" name="Table7" displayName="Table7" ref="A1:E10" totalsRowShown="0">
  <autoFilter ref="A1:E10" xr:uid="{EB853E56-6EA3-4238-BCBF-D41BF110D773}"/>
  <tableColumns count="5">
    <tableColumn id="1" xr3:uid="{30FD1DB5-307B-48CE-B8BB-003144A084AC}" name="Timeline"/>
    <tableColumn id="2" xr3:uid="{EFDFDD49-9EB7-4956-BF1D-C0E82D8C14F2}" name="Values" dataDxfId="12"/>
    <tableColumn id="3" xr3:uid="{4B9A734C-D2CA-4BCB-A642-5E0F806CF5D0}" name="Forecast" dataDxfId="11"/>
    <tableColumn id="4" xr3:uid="{59F15FE2-CD4A-40FE-BCD6-B19CDB7509C7}" name="Lower Confidence Bound" dataDxfId="10"/>
    <tableColumn id="5" xr3:uid="{4A4F7564-6A90-4B85-BD48-4FC25A1FD797}" name="Upper Confidence Bound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D56D20-4A73-4026-9E45-B18B600F4184}" name="Table8" displayName="Table8" ref="G1:H8" totalsRowShown="0">
  <autoFilter ref="G1:H8" xr:uid="{5DD56D20-4A73-4026-9E45-B18B600F4184}"/>
  <tableColumns count="2">
    <tableColumn id="1" xr3:uid="{F305E565-647C-49F2-A240-FD714975FC27}" name="Statistic"/>
    <tableColumn id="2" xr3:uid="{0C352194-68AA-45E6-B10B-5FA8B2088D94}" name="Value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050164-67ED-4C1C-B748-ECC318C12152}" name="Table9" displayName="Table9" ref="A1:E13" totalsRowShown="0">
  <autoFilter ref="A1:E13" xr:uid="{7F050164-67ED-4C1C-B748-ECC318C12152}"/>
  <tableColumns count="5">
    <tableColumn id="1" xr3:uid="{F5E2CDFE-A7BE-4041-8E54-8E51021F48C4}" name="Timeline"/>
    <tableColumn id="2" xr3:uid="{73439A47-D95E-462B-8CF6-DA392C97BBC3}" name="Values"/>
    <tableColumn id="3" xr3:uid="{F9D2252F-989A-42DB-A9EB-0BF28ADFD5BF}" name="Forecast" dataDxfId="7"/>
    <tableColumn id="4" xr3:uid="{1D044C8D-1BFD-4C09-AFEE-D8CB43B9A111}" name="Lower Confidence Bound" dataDxfId="6"/>
    <tableColumn id="5" xr3:uid="{0FD407C7-62F1-4339-B6B0-952AB797A150}" name="Upper Confidence Bound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A82-7536-42A4-AF19-916DBFFD82C0}">
  <dimension ref="A1:N26"/>
  <sheetViews>
    <sheetView topLeftCell="A5" workbookViewId="0">
      <selection activeCell="L7" sqref="L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  <col min="11" max="11" width="10" customWidth="1"/>
    <col min="12" max="12" width="9.42578125" customWidth="1"/>
  </cols>
  <sheetData>
    <row r="1" spans="1:14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K1" s="15"/>
      <c r="L1" s="16" t="s">
        <v>115</v>
      </c>
      <c r="M1" s="16" t="s">
        <v>116</v>
      </c>
      <c r="N1" s="17"/>
    </row>
    <row r="2" spans="1:14" ht="30.75" thickBot="1" x14ac:dyDescent="0.3">
      <c r="A2" s="12">
        <v>2002</v>
      </c>
      <c r="B2" s="13">
        <v>-0.33119999999999999</v>
      </c>
      <c r="G2" t="s">
        <v>106</v>
      </c>
      <c r="H2" s="14">
        <f>_xlfn.FORECAST.ETS.STAT($B$2:$B$21,$A$2:$A$21,1,13,1)</f>
        <v>0.251</v>
      </c>
      <c r="K2" s="18" t="s">
        <v>113</v>
      </c>
      <c r="L2" s="19" t="s">
        <v>114</v>
      </c>
      <c r="M2" s="19">
        <v>13</v>
      </c>
      <c r="N2" s="20"/>
    </row>
    <row r="3" spans="1:14" x14ac:dyDescent="0.25">
      <c r="A3" s="12">
        <v>2003</v>
      </c>
      <c r="B3" s="13">
        <v>0.52649999999999997</v>
      </c>
      <c r="G3" t="s">
        <v>107</v>
      </c>
      <c r="H3" s="14">
        <f>_xlfn.FORECAST.ETS.STAT($B$2:$B$21,$A$2:$A$21,2,13,1)</f>
        <v>1E-3</v>
      </c>
    </row>
    <row r="4" spans="1:14" x14ac:dyDescent="0.25">
      <c r="A4" s="12">
        <v>2004</v>
      </c>
      <c r="B4" s="13">
        <v>2.306</v>
      </c>
      <c r="G4" t="s">
        <v>108</v>
      </c>
      <c r="H4" s="14">
        <f>_xlfn.FORECAST.ETS.STAT($B$2:$B$21,$A$2:$A$21,3,13,1)</f>
        <v>0.25</v>
      </c>
    </row>
    <row r="5" spans="1:14" x14ac:dyDescent="0.25">
      <c r="A5" s="12">
        <v>2005</v>
      </c>
      <c r="B5" s="13">
        <v>1.3333999999999999</v>
      </c>
      <c r="G5" t="s">
        <v>109</v>
      </c>
      <c r="H5" s="14">
        <f>_xlfn.FORECAST.ETS.STAT($B$2:$B$21,$A$2:$A$21,4,13,1)</f>
        <v>0.27157928254999125</v>
      </c>
    </row>
    <row r="6" spans="1:14" x14ac:dyDescent="0.25">
      <c r="A6" s="12">
        <v>2006</v>
      </c>
      <c r="B6" s="13">
        <v>0.20050000000000001</v>
      </c>
      <c r="G6" t="s">
        <v>110</v>
      </c>
      <c r="H6" s="14">
        <f>_xlfn.FORECAST.ETS.STAT($B$2:$B$21,$A$2:$A$21,5,13,1)</f>
        <v>0.9189386974461099</v>
      </c>
    </row>
    <row r="7" spans="1:14" x14ac:dyDescent="0.25">
      <c r="A7" s="12">
        <v>2007</v>
      </c>
      <c r="B7" s="13">
        <v>1.3847</v>
      </c>
      <c r="G7" t="s">
        <v>111</v>
      </c>
      <c r="H7" s="14">
        <f>_xlfn.FORECAST.ETS.STAT($B$2:$B$21,$A$2:$A$21,6,13,1)</f>
        <v>0.28560018023727668</v>
      </c>
    </row>
    <row r="8" spans="1:14" x14ac:dyDescent="0.25">
      <c r="A8" s="12">
        <v>2008</v>
      </c>
      <c r="B8" s="13">
        <v>-0.56330000000000002</v>
      </c>
      <c r="G8" t="s">
        <v>112</v>
      </c>
      <c r="H8" s="14">
        <f>_xlfn.FORECAST.ETS.STAT($B$2:$B$21,$A$2:$A$21,7,13,1)</f>
        <v>0.38032604869532349</v>
      </c>
    </row>
    <row r="9" spans="1:14" x14ac:dyDescent="0.25">
      <c r="A9" s="12">
        <v>2009</v>
      </c>
      <c r="B9" s="13">
        <v>1.5129999999999999</v>
      </c>
    </row>
    <row r="10" spans="1:14" x14ac:dyDescent="0.25">
      <c r="A10" s="12">
        <v>2010</v>
      </c>
      <c r="B10" s="13">
        <v>0.55559999999999998</v>
      </c>
    </row>
    <row r="11" spans="1:14" x14ac:dyDescent="0.25">
      <c r="A11" s="12">
        <v>2011</v>
      </c>
      <c r="B11" s="13">
        <v>0.2707</v>
      </c>
    </row>
    <row r="12" spans="1:14" x14ac:dyDescent="0.25">
      <c r="A12" s="12">
        <v>2012</v>
      </c>
      <c r="B12" s="13">
        <v>0.3236</v>
      </c>
    </row>
    <row r="13" spans="1:14" x14ac:dyDescent="0.25">
      <c r="A13" s="12">
        <v>2013</v>
      </c>
      <c r="B13" s="13">
        <v>2.0999999999999999E-3</v>
      </c>
    </row>
    <row r="14" spans="1:14" x14ac:dyDescent="0.25">
      <c r="A14" s="12">
        <v>2014</v>
      </c>
      <c r="B14" s="13">
        <v>0.2843</v>
      </c>
    </row>
    <row r="15" spans="1:14" x14ac:dyDescent="0.25">
      <c r="A15" s="12">
        <v>2015</v>
      </c>
      <c r="B15" s="13">
        <v>-9.2499999999999999E-2</v>
      </c>
    </row>
    <row r="16" spans="1:14" x14ac:dyDescent="0.25">
      <c r="A16" s="12">
        <v>2016</v>
      </c>
      <c r="B16" s="13">
        <v>4.3400000000000001E-2</v>
      </c>
    </row>
    <row r="17" spans="1:5" x14ac:dyDescent="0.25">
      <c r="A17" s="12">
        <v>2017</v>
      </c>
      <c r="B17" s="13">
        <v>0.41370000000000001</v>
      </c>
    </row>
    <row r="18" spans="1:5" x14ac:dyDescent="0.25">
      <c r="A18" s="12">
        <v>2018</v>
      </c>
      <c r="B18" s="13">
        <v>-0.13339999999999999</v>
      </c>
    </row>
    <row r="19" spans="1:5" x14ac:dyDescent="0.25">
      <c r="A19" s="12">
        <v>2019</v>
      </c>
      <c r="B19" s="13">
        <v>0.72589999999999999</v>
      </c>
    </row>
    <row r="20" spans="1:5" x14ac:dyDescent="0.25">
      <c r="A20" s="12">
        <v>2020</v>
      </c>
      <c r="B20" s="13">
        <v>0.752</v>
      </c>
    </row>
    <row r="21" spans="1:5" x14ac:dyDescent="0.25">
      <c r="A21" s="12">
        <v>2021</v>
      </c>
      <c r="B21" s="13">
        <v>0.28620000000000001</v>
      </c>
      <c r="C21" s="13">
        <v>0.28620000000000001</v>
      </c>
      <c r="D21" s="13">
        <v>0.28620000000000001</v>
      </c>
      <c r="E21" s="13">
        <v>0.28620000000000001</v>
      </c>
    </row>
    <row r="22" spans="1:5" x14ac:dyDescent="0.25">
      <c r="A22" s="12">
        <v>2022</v>
      </c>
      <c r="C22" s="13">
        <f>_xlfn.FORECAST.ETS(A22,$B$2:$B$21,$A$2:$A$21,13,1)</f>
        <v>1.4087979422832919</v>
      </c>
      <c r="D22" s="13">
        <f>C22-_xlfn.FORECAST.ETS.CONFINT(A22,$B$2:$B$21,$A$2:$A$21,0.95,13,1)</f>
        <v>0.12576073426220558</v>
      </c>
      <c r="E22" s="13">
        <f>C22+_xlfn.FORECAST.ETS.CONFINT(A22,$B$2:$B$21,$A$2:$A$21,0.95,13,1)</f>
        <v>2.691835150304378</v>
      </c>
    </row>
    <row r="23" spans="1:5" x14ac:dyDescent="0.25">
      <c r="A23" s="12">
        <v>2023</v>
      </c>
      <c r="C23" s="13">
        <f>_xlfn.FORECAST.ETS(A23,$B$2:$B$21,$A$2:$A$21,13,1)</f>
        <v>0.42957081555526588</v>
      </c>
      <c r="D23" s="13">
        <f>C23-_xlfn.FORECAST.ETS.CONFINT(A23,$B$2:$B$21,$A$2:$A$21,0.95,13,1)</f>
        <v>-0.89357837338924939</v>
      </c>
      <c r="E23" s="13">
        <f>C23+_xlfn.FORECAST.ETS.CONFINT(A23,$B$2:$B$21,$A$2:$A$21,0.95,13,1)</f>
        <v>1.752720004499781</v>
      </c>
    </row>
    <row r="24" spans="1:5" x14ac:dyDescent="0.25">
      <c r="A24" s="12">
        <v>2024</v>
      </c>
      <c r="C24" s="13">
        <f>_xlfn.FORECAST.ETS(A24,$B$2:$B$21,$A$2:$A$21,13,1)</f>
        <v>0.12696116241399544</v>
      </c>
      <c r="D24" s="13">
        <f>C24-_xlfn.FORECAST.ETS.CONFINT(A24,$B$2:$B$21,$A$2:$A$21,0.95,13,1)</f>
        <v>-1.2354243918266099</v>
      </c>
      <c r="E24" s="13">
        <f>C24+_xlfn.FORECAST.ETS.CONFINT(A24,$B$2:$B$21,$A$2:$A$21,0.95,13,1)</f>
        <v>1.4893467166546008</v>
      </c>
    </row>
    <row r="25" spans="1:5" x14ac:dyDescent="0.25">
      <c r="A25" s="12">
        <v>2025</v>
      </c>
      <c r="C25" s="13">
        <f>_xlfn.FORECAST.ETS(A25,$B$2:$B$21,$A$2:$A$21,13,1)</f>
        <v>0.18988203106930499</v>
      </c>
      <c r="D25" s="13">
        <f>C25-_xlfn.FORECAST.ETS.CONFINT(A25,$B$2:$B$21,$A$2:$A$21,0.95,13,1)</f>
        <v>-1.2109390267865363</v>
      </c>
      <c r="E25" s="13">
        <f>C25+_xlfn.FORECAST.ETS.CONFINT(A25,$B$2:$B$21,$A$2:$A$21,0.95,13,1)</f>
        <v>1.5907030889251463</v>
      </c>
    </row>
    <row r="26" spans="1:5" x14ac:dyDescent="0.25">
      <c r="A26" s="12">
        <v>2026</v>
      </c>
      <c r="C26" s="13">
        <f>_xlfn.FORECAST.ETS(A26,$B$2:$B$21,$A$2:$A$21,13,1)</f>
        <v>-0.13664113781452031</v>
      </c>
      <c r="D26" s="13">
        <f>C26-_xlfn.FORECAST.ETS.CONFINT(A26,$B$2:$B$21,$A$2:$A$21,0.95,13,1)</f>
        <v>-1.5751621775494675</v>
      </c>
      <c r="E26" s="13">
        <f>C26+_xlfn.FORECAST.ETS.CONFINT(A26,$B$2:$B$21,$A$2:$A$21,0.95,13,1)</f>
        <v>1.301879901920427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316-47EE-4F55-9E71-7CBD2A6BE1E1}">
  <dimension ref="A1:N26"/>
  <sheetViews>
    <sheetView workbookViewId="0">
      <selection activeCell="K1" sqref="K1:N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14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K1" s="15"/>
      <c r="L1" s="16" t="s">
        <v>115</v>
      </c>
      <c r="M1" s="16" t="s">
        <v>116</v>
      </c>
      <c r="N1" s="17"/>
    </row>
    <row r="2" spans="1:14" ht="45.75" thickBot="1" x14ac:dyDescent="0.3">
      <c r="A2" s="12">
        <v>2002</v>
      </c>
      <c r="B2" s="21">
        <v>-0.22739999999999999</v>
      </c>
      <c r="G2" t="s">
        <v>106</v>
      </c>
      <c r="H2" s="14">
        <f>_xlfn.FORECAST.ETS.STAT($B$2:$B$21,$A$2:$A$21,1,10,1)</f>
        <v>0.126</v>
      </c>
      <c r="K2" s="18" t="s">
        <v>117</v>
      </c>
      <c r="L2" s="19" t="s">
        <v>118</v>
      </c>
      <c r="M2" s="19">
        <v>10</v>
      </c>
      <c r="N2" s="20"/>
    </row>
    <row r="3" spans="1:14" x14ac:dyDescent="0.25">
      <c r="A3" s="12">
        <v>2003</v>
      </c>
      <c r="B3" s="21">
        <v>6.7500000000000004E-2</v>
      </c>
      <c r="G3" t="s">
        <v>107</v>
      </c>
      <c r="H3" s="14">
        <f>_xlfn.FORECAST.ETS.STAT($B$2:$B$21,$A$2:$A$21,2,10,1)</f>
        <v>1E-3</v>
      </c>
    </row>
    <row r="4" spans="1:14" x14ac:dyDescent="0.25">
      <c r="A4" s="12">
        <v>2004</v>
      </c>
      <c r="B4" s="21">
        <v>-1.55E-2</v>
      </c>
      <c r="G4" t="s">
        <v>108</v>
      </c>
      <c r="H4" s="14">
        <f>_xlfn.FORECAST.ETS.STAT($B$2:$B$21,$A$2:$A$21,3,10,1)</f>
        <v>1E-3</v>
      </c>
    </row>
    <row r="5" spans="1:14" x14ac:dyDescent="0.25">
      <c r="A5" s="12">
        <v>2005</v>
      </c>
      <c r="B5" s="21">
        <v>-6.6000000000000003E-2</v>
      </c>
      <c r="G5" t="s">
        <v>109</v>
      </c>
      <c r="H5" s="14">
        <f>_xlfn.FORECAST.ETS.STAT($B$2:$B$21,$A$2:$A$21,4,10,1)</f>
        <v>0.38350153385422997</v>
      </c>
    </row>
    <row r="6" spans="1:14" x14ac:dyDescent="0.25">
      <c r="A6" s="12">
        <v>2006</v>
      </c>
      <c r="B6" s="21">
        <v>7.51E-2</v>
      </c>
      <c r="G6" t="s">
        <v>110</v>
      </c>
      <c r="H6" s="14">
        <f>_xlfn.FORECAST.ETS.STAT($B$2:$B$21,$A$2:$A$21,5,10,1)</f>
        <v>0.56319079347864565</v>
      </c>
    </row>
    <row r="7" spans="1:14" x14ac:dyDescent="0.25">
      <c r="A7" s="12">
        <v>2007</v>
      </c>
      <c r="B7" s="21">
        <v>0.1376</v>
      </c>
      <c r="G7" t="s">
        <v>111</v>
      </c>
      <c r="H7" s="14">
        <f>_xlfn.FORECAST.ETS.STAT($B$2:$B$21,$A$2:$A$21,6,10,1)</f>
        <v>0.12117951194277569</v>
      </c>
    </row>
    <row r="8" spans="1:14" x14ac:dyDescent="0.25">
      <c r="A8" s="12">
        <v>2008</v>
      </c>
      <c r="B8" s="21">
        <v>-0.4793</v>
      </c>
      <c r="G8" t="s">
        <v>112</v>
      </c>
      <c r="H8" s="14">
        <f>_xlfn.FORECAST.ETS.STAT($B$2:$B$21,$A$2:$A$21,7,10,1)</f>
        <v>0.14614121630646473</v>
      </c>
    </row>
    <row r="9" spans="1:14" x14ac:dyDescent="0.25">
      <c r="A9" s="12">
        <v>2009</v>
      </c>
      <c r="B9" s="21">
        <v>0.55300000000000005</v>
      </c>
    </row>
    <row r="10" spans="1:14" x14ac:dyDescent="0.25">
      <c r="A10" s="12">
        <v>2010</v>
      </c>
      <c r="B10" s="21">
        <v>-0.12670000000000001</v>
      </c>
    </row>
    <row r="11" spans="1:14" x14ac:dyDescent="0.25">
      <c r="A11" s="12">
        <v>2011</v>
      </c>
      <c r="B11" s="21">
        <v>-6.8900000000000003E-2</v>
      </c>
    </row>
    <row r="12" spans="1:14" x14ac:dyDescent="0.25">
      <c r="A12" s="12">
        <v>2012</v>
      </c>
      <c r="B12" s="21">
        <v>2.4199999999999999E-2</v>
      </c>
    </row>
    <row r="13" spans="1:14" x14ac:dyDescent="0.25">
      <c r="A13" s="12">
        <v>2013</v>
      </c>
      <c r="B13" s="21">
        <v>0.38819999999999999</v>
      </c>
    </row>
    <row r="14" spans="1:14" x14ac:dyDescent="0.25">
      <c r="A14" s="12">
        <v>2014</v>
      </c>
      <c r="B14" s="21">
        <v>0.22939999999999999</v>
      </c>
    </row>
    <row r="15" spans="1:14" x14ac:dyDescent="0.25">
      <c r="A15" s="12">
        <v>2015</v>
      </c>
      <c r="B15" s="21">
        <v>0.15179999999999999</v>
      </c>
    </row>
    <row r="16" spans="1:14" x14ac:dyDescent="0.25">
      <c r="A16" s="12">
        <v>2016</v>
      </c>
      <c r="B16" s="21">
        <v>9.8900000000000002E-2</v>
      </c>
    </row>
    <row r="17" spans="1:5" x14ac:dyDescent="0.25">
      <c r="A17" s="12">
        <v>2017</v>
      </c>
      <c r="B17" s="21">
        <v>0.36580000000000001</v>
      </c>
    </row>
    <row r="18" spans="1:5" x14ac:dyDescent="0.25">
      <c r="A18" s="12">
        <v>2018</v>
      </c>
      <c r="B18" s="21">
        <v>0.1825</v>
      </c>
    </row>
    <row r="19" spans="1:5" x14ac:dyDescent="0.25">
      <c r="A19" s="12">
        <v>2019</v>
      </c>
      <c r="B19" s="21">
        <v>0.53810000000000002</v>
      </c>
    </row>
    <row r="20" spans="1:5" x14ac:dyDescent="0.25">
      <c r="A20" s="12">
        <v>2020</v>
      </c>
      <c r="B20" s="21">
        <v>0.40100000000000002</v>
      </c>
    </row>
    <row r="21" spans="1:5" x14ac:dyDescent="0.25">
      <c r="A21" s="12">
        <v>2021</v>
      </c>
      <c r="B21" s="21">
        <v>0.5</v>
      </c>
      <c r="C21" s="21">
        <v>0.5</v>
      </c>
      <c r="D21" s="21">
        <v>0.5</v>
      </c>
      <c r="E21" s="21">
        <v>0.5</v>
      </c>
    </row>
    <row r="22" spans="1:5" x14ac:dyDescent="0.25">
      <c r="A22" s="12">
        <v>2022</v>
      </c>
      <c r="C22" s="21">
        <f>_xlfn.FORECAST.ETS(A22,$B$2:$B$21,$A$2:$A$21,10,1)</f>
        <v>0.37252537082233306</v>
      </c>
      <c r="D22" s="21">
        <f>C22-_xlfn.FORECAST.ETS.CONFINT(A22,$B$2:$B$21,$A$2:$A$21,0.95,10,1)</f>
        <v>0.13757319131699006</v>
      </c>
      <c r="E22" s="21">
        <f>C22+_xlfn.FORECAST.ETS.CONFINT(A22,$B$2:$B$21,$A$2:$A$21,0.95,10,1)</f>
        <v>0.60747755032767603</v>
      </c>
    </row>
    <row r="23" spans="1:5" x14ac:dyDescent="0.25">
      <c r="A23" s="12">
        <v>2023</v>
      </c>
      <c r="C23" s="21">
        <f>_xlfn.FORECAST.ETS(A23,$B$2:$B$21,$A$2:$A$21,10,1)</f>
        <v>0.73723951383378084</v>
      </c>
      <c r="D23" s="21">
        <f>C23-_xlfn.FORECAST.ETS.CONFINT(A23,$B$2:$B$21,$A$2:$A$21,0.95,10,1)</f>
        <v>0.5004001416704551</v>
      </c>
      <c r="E23" s="21">
        <f>C23+_xlfn.FORECAST.ETS.CONFINT(A23,$B$2:$B$21,$A$2:$A$21,0.95,10,1)</f>
        <v>0.97407888599710657</v>
      </c>
    </row>
    <row r="24" spans="1:5" x14ac:dyDescent="0.25">
      <c r="A24" s="12">
        <v>2024</v>
      </c>
      <c r="C24" s="21">
        <f>_xlfn.FORECAST.ETS(A24,$B$2:$B$21,$A$2:$A$21,10,1)</f>
        <v>0.57930696001698678</v>
      </c>
      <c r="D24" s="21">
        <f>C24-_xlfn.FORECAST.ETS.CONFINT(A24,$B$2:$B$21,$A$2:$A$21,0.95,10,1)</f>
        <v>0.34056583158825848</v>
      </c>
      <c r="E24" s="21">
        <f>C24+_xlfn.FORECAST.ETS.CONFINT(A24,$B$2:$B$21,$A$2:$A$21,0.95,10,1)</f>
        <v>0.81804808844571508</v>
      </c>
    </row>
    <row r="25" spans="1:5" x14ac:dyDescent="0.25">
      <c r="A25" s="12">
        <v>2025</v>
      </c>
      <c r="C25" s="21">
        <f>_xlfn.FORECAST.ETS(A25,$B$2:$B$21,$A$2:$A$21,10,1)</f>
        <v>0.50251492009198107</v>
      </c>
      <c r="D25" s="21">
        <f>C25-_xlfn.FORECAST.ETS.CONFINT(A25,$B$2:$B$21,$A$2:$A$21,0.95,10,1)</f>
        <v>0.2618575876678953</v>
      </c>
      <c r="E25" s="21">
        <f>C25+_xlfn.FORECAST.ETS.CONFINT(A25,$B$2:$B$21,$A$2:$A$21,0.95,10,1)</f>
        <v>0.74317225251606689</v>
      </c>
    </row>
    <row r="26" spans="1:5" x14ac:dyDescent="0.25">
      <c r="A26" s="12">
        <v>2026</v>
      </c>
      <c r="C26" s="21">
        <f>_xlfn.FORECAST.ETS(A26,$B$2:$B$21,$A$2:$A$21,10,1)</f>
        <v>0.58993212923410177</v>
      </c>
      <c r="D26" s="21">
        <f>C26-_xlfn.FORECAST.ETS.CONFINT(A26,$B$2:$B$21,$A$2:$A$21,0.95,10,1)</f>
        <v>0.34734425989613427</v>
      </c>
      <c r="E26" s="21">
        <f>C26+_xlfn.FORECAST.ETS.CONFINT(A26,$B$2:$B$21,$A$2:$A$21,0.95,10,1)</f>
        <v>0.83251999857206926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FF96-4611-45B9-8982-7C87C92B0619}">
  <dimension ref="A1:N26"/>
  <sheetViews>
    <sheetView workbookViewId="0">
      <selection activeCell="K1" sqref="K1:N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14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K1" s="15"/>
      <c r="L1" s="16" t="s">
        <v>115</v>
      </c>
      <c r="M1" s="16" t="s">
        <v>116</v>
      </c>
      <c r="N1" s="17"/>
    </row>
    <row r="2" spans="1:14" ht="45.75" thickBot="1" x14ac:dyDescent="0.3">
      <c r="A2" s="12">
        <v>2002</v>
      </c>
      <c r="B2" s="13">
        <v>0.8145</v>
      </c>
      <c r="G2" t="s">
        <v>106</v>
      </c>
      <c r="H2" s="14">
        <f>_xlfn.FORECAST.ETS.STAT($B$2:$B$21,$A$2:$A$21,1,7,1)</f>
        <v>0.251</v>
      </c>
      <c r="K2" s="18" t="s">
        <v>117</v>
      </c>
      <c r="L2" s="19" t="s">
        <v>119</v>
      </c>
      <c r="M2" s="19">
        <v>11</v>
      </c>
      <c r="N2" s="20"/>
    </row>
    <row r="3" spans="1:14" x14ac:dyDescent="0.25">
      <c r="A3" s="12">
        <v>2003</v>
      </c>
      <c r="B3" s="13">
        <v>1.8965000000000001</v>
      </c>
      <c r="G3" t="s">
        <v>107</v>
      </c>
      <c r="H3" s="14">
        <f>_xlfn.FORECAST.ETS.STAT($B$2:$B$21,$A$2:$A$21,2,7,1)</f>
        <v>1E-3</v>
      </c>
    </row>
    <row r="4" spans="1:14" x14ac:dyDescent="0.25">
      <c r="A4" s="12">
        <v>2004</v>
      </c>
      <c r="B4" s="13">
        <v>-0.14499999999999999</v>
      </c>
      <c r="G4" t="s">
        <v>108</v>
      </c>
      <c r="H4" s="14">
        <f>_xlfn.FORECAST.ETS.STAT($B$2:$B$21,$A$2:$A$21,3,7,1)</f>
        <v>0.25</v>
      </c>
    </row>
    <row r="5" spans="1:14" x14ac:dyDescent="0.25">
      <c r="A5" s="12">
        <v>2005</v>
      </c>
      <c r="B5" s="13">
        <v>8.09E-2</v>
      </c>
      <c r="G5" t="s">
        <v>109</v>
      </c>
      <c r="H5" s="14">
        <f>_xlfn.FORECAST.ETS.STAT($B$2:$B$21,$A$2:$A$21,4,7,1)</f>
        <v>0.79026608144030874</v>
      </c>
    </row>
    <row r="6" spans="1:14" x14ac:dyDescent="0.25">
      <c r="A6" s="12">
        <v>2006</v>
      </c>
      <c r="B6" s="13">
        <v>-0.1671</v>
      </c>
      <c r="G6" t="s">
        <v>110</v>
      </c>
      <c r="H6" s="14">
        <f>_xlfn.FORECAST.ETS.STAT($B$2:$B$21,$A$2:$A$21,5,7,1)</f>
        <v>1.372764724898262</v>
      </c>
    </row>
    <row r="7" spans="1:14" x14ac:dyDescent="0.25">
      <c r="A7" s="12">
        <v>2007</v>
      </c>
      <c r="B7" s="13">
        <v>1.359</v>
      </c>
      <c r="G7" t="s">
        <v>111</v>
      </c>
      <c r="H7" s="14">
        <f>_xlfn.FORECAST.ETS.STAT($B$2:$B$21,$A$2:$A$21,6,7,1)</f>
        <v>0.82194856706896102</v>
      </c>
    </row>
    <row r="8" spans="1:14" x14ac:dyDescent="0.25">
      <c r="A8" s="12">
        <v>2008</v>
      </c>
      <c r="B8" s="13">
        <v>-0.4294</v>
      </c>
      <c r="G8" t="s">
        <v>112</v>
      </c>
      <c r="H8" s="14">
        <f>_xlfn.FORECAST.ETS.STAT($B$2:$B$21,$A$2:$A$21,7,7,1)</f>
        <v>1.052329701793473</v>
      </c>
    </row>
    <row r="9" spans="1:14" x14ac:dyDescent="0.25">
      <c r="A9" s="12">
        <v>2009</v>
      </c>
      <c r="B9" s="13">
        <v>1.716</v>
      </c>
    </row>
    <row r="10" spans="1:14" x14ac:dyDescent="0.25">
      <c r="A10" s="12">
        <v>2010</v>
      </c>
      <c r="B10" s="13">
        <v>0.35920000000000002</v>
      </c>
    </row>
    <row r="11" spans="1:14" x14ac:dyDescent="0.25">
      <c r="A11" s="12">
        <v>2011</v>
      </c>
      <c r="B11" s="13">
        <v>-3.0300000000000001E-2</v>
      </c>
    </row>
    <row r="12" spans="1:14" x14ac:dyDescent="0.25">
      <c r="A12" s="12">
        <v>2012</v>
      </c>
      <c r="B12" s="13">
        <v>0.44690000000000002</v>
      </c>
    </row>
    <row r="13" spans="1:14" x14ac:dyDescent="0.25">
      <c r="A13" s="12">
        <v>2013</v>
      </c>
      <c r="B13" s="13">
        <v>0.60709999999999997</v>
      </c>
    </row>
    <row r="14" spans="1:14" x14ac:dyDescent="0.25">
      <c r="A14" s="12">
        <v>2014</v>
      </c>
      <c r="B14" s="13">
        <v>-0.21160000000000001</v>
      </c>
    </row>
    <row r="15" spans="1:14" x14ac:dyDescent="0.25">
      <c r="A15" s="12">
        <v>2015</v>
      </c>
      <c r="B15" s="13">
        <v>1.2059</v>
      </c>
    </row>
    <row r="16" spans="1:14" x14ac:dyDescent="0.25">
      <c r="A16" s="12">
        <v>2016</v>
      </c>
      <c r="B16" s="13">
        <v>0.1193</v>
      </c>
    </row>
    <row r="17" spans="1:5" x14ac:dyDescent="0.25">
      <c r="A17" s="12">
        <v>2017</v>
      </c>
      <c r="B17" s="13">
        <v>0.58160000000000001</v>
      </c>
    </row>
    <row r="18" spans="1:5" x14ac:dyDescent="0.25">
      <c r="A18" s="12">
        <v>2018</v>
      </c>
      <c r="B18" s="13">
        <v>0.30859999999999999</v>
      </c>
    </row>
    <row r="19" spans="1:5" x14ac:dyDescent="0.25">
      <c r="A19" s="12">
        <v>2019</v>
      </c>
      <c r="B19" s="13">
        <v>0.24779999999999999</v>
      </c>
    </row>
    <row r="20" spans="1:5" x14ac:dyDescent="0.25">
      <c r="A20" s="12">
        <v>2020</v>
      </c>
      <c r="B20" s="13">
        <v>0.77580000000000005</v>
      </c>
    </row>
    <row r="21" spans="1:5" x14ac:dyDescent="0.25">
      <c r="A21" s="12">
        <v>2021</v>
      </c>
      <c r="B21" s="13">
        <v>3.4799999999999998E-2</v>
      </c>
      <c r="C21" s="13">
        <v>3.4799999999999998E-2</v>
      </c>
      <c r="D21" s="13">
        <v>3.4799999999999998E-2</v>
      </c>
      <c r="E21" s="13">
        <v>3.4799999999999998E-2</v>
      </c>
    </row>
    <row r="22" spans="1:5" x14ac:dyDescent="0.25">
      <c r="A22" s="12">
        <v>2022</v>
      </c>
      <c r="C22" s="13">
        <f>_xlfn.FORECAST.ETS(A22,$B$2:$B$21,$A$2:$A$21,7,1)</f>
        <v>-3.3894090179995007E-3</v>
      </c>
      <c r="D22" s="13">
        <f>C22-_xlfn.FORECAST.ETS.CONFINT(A22,$B$2:$B$21,$A$2:$A$21,0.95,7,1)</f>
        <v>-1.7663398133886863</v>
      </c>
      <c r="E22" s="13">
        <f>C22+_xlfn.FORECAST.ETS.CONFINT(A22,$B$2:$B$21,$A$2:$A$21,0.95,7,1)</f>
        <v>1.7595609953526872</v>
      </c>
    </row>
    <row r="23" spans="1:5" x14ac:dyDescent="0.25">
      <c r="A23" s="12">
        <v>2023</v>
      </c>
      <c r="C23" s="13">
        <f>_xlfn.FORECAST.ETS(A23,$B$2:$B$21,$A$2:$A$21,7,1)</f>
        <v>1.1939606695077869</v>
      </c>
      <c r="D23" s="13">
        <f>C23-_xlfn.FORECAST.ETS.CONFINT(A23,$B$2:$B$21,$A$2:$A$21,0.95,7,1)</f>
        <v>-0.62410538743086996</v>
      </c>
      <c r="E23" s="13">
        <f>C23+_xlfn.FORECAST.ETS.CONFINT(A23,$B$2:$B$21,$A$2:$A$21,0.95,7,1)</f>
        <v>3.012026726446444</v>
      </c>
    </row>
    <row r="24" spans="1:5" x14ac:dyDescent="0.25">
      <c r="A24" s="12">
        <v>2024</v>
      </c>
      <c r="C24" s="13">
        <f>_xlfn.FORECAST.ETS(A24,$B$2:$B$21,$A$2:$A$21,7,1)</f>
        <v>0.79693009020560157</v>
      </c>
      <c r="D24" s="13">
        <f>C24-_xlfn.FORECAST.ETS.CONFINT(A24,$B$2:$B$21,$A$2:$A$21,0.95,7,1)</f>
        <v>-1.0750484843376431</v>
      </c>
      <c r="E24" s="13">
        <f>C24+_xlfn.FORECAST.ETS.CONFINT(A24,$B$2:$B$21,$A$2:$A$21,0.95,7,1)</f>
        <v>2.6689086647488462</v>
      </c>
    </row>
    <row r="25" spans="1:5" x14ac:dyDescent="0.25">
      <c r="A25" s="12">
        <v>2025</v>
      </c>
      <c r="C25" s="13">
        <f>_xlfn.FORECAST.ETS(A25,$B$2:$B$21,$A$2:$A$21,7,1)</f>
        <v>0.11115797357745283</v>
      </c>
      <c r="D25" s="13">
        <f>C25-_xlfn.FORECAST.ETS.CONFINT(A25,$B$2:$B$21,$A$2:$A$21,0.95,7,1)</f>
        <v>-1.8136326988668199</v>
      </c>
      <c r="E25" s="13">
        <f>C25+_xlfn.FORECAST.ETS.CONFINT(A25,$B$2:$B$21,$A$2:$A$21,0.95,7,1)</f>
        <v>2.0359486460217253</v>
      </c>
    </row>
    <row r="26" spans="1:5" x14ac:dyDescent="0.25">
      <c r="A26" s="12">
        <v>2026</v>
      </c>
      <c r="C26" s="13">
        <f>_xlfn.FORECAST.ETS(A26,$B$2:$B$21,$A$2:$A$21,7,1)</f>
        <v>0.34532998180277741</v>
      </c>
      <c r="D26" s="13">
        <f>C26-_xlfn.FORECAST.ETS.CONFINT(A26,$B$2:$B$21,$A$2:$A$21,0.95,7,1)</f>
        <v>-1.6312621488400829</v>
      </c>
      <c r="E26" s="13">
        <f>C26+_xlfn.FORECAST.ETS.CONFINT(A26,$B$2:$B$21,$A$2:$A$21,0.95,7,1)</f>
        <v>2.321922112445638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8113-19B6-4DB3-BFCA-1952E850D8E8}">
  <dimension ref="A1:N10"/>
  <sheetViews>
    <sheetView workbookViewId="0">
      <selection activeCell="K1" sqref="K1:N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14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K1" s="15"/>
      <c r="L1" s="16" t="s">
        <v>115</v>
      </c>
      <c r="M1" s="16" t="s">
        <v>116</v>
      </c>
      <c r="N1" s="17"/>
    </row>
    <row r="2" spans="1:14" ht="45.75" thickBot="1" x14ac:dyDescent="0.3">
      <c r="A2" s="12">
        <v>2015</v>
      </c>
      <c r="B2" s="13">
        <v>0.46920000000000001</v>
      </c>
      <c r="G2" t="s">
        <v>106</v>
      </c>
      <c r="H2" s="14">
        <f>_xlfn.FORECAST.ETS.STAT($B$2:$B$8,$A$2:$A$8,1,2,1)</f>
        <v>0.751</v>
      </c>
      <c r="K2" s="18" t="s">
        <v>117</v>
      </c>
      <c r="L2" s="19" t="s">
        <v>120</v>
      </c>
      <c r="M2" s="19">
        <v>2</v>
      </c>
      <c r="N2" s="20"/>
    </row>
    <row r="3" spans="1:14" x14ac:dyDescent="0.25">
      <c r="A3" s="12">
        <v>2016</v>
      </c>
      <c r="B3" s="13">
        <v>2.06E-2</v>
      </c>
      <c r="G3" t="s">
        <v>107</v>
      </c>
      <c r="H3" s="14">
        <f>_xlfn.FORECAST.ETS.STAT($B$2:$B$8,$A$2:$A$8,2,2,1)</f>
        <v>1E-3</v>
      </c>
    </row>
    <row r="4" spans="1:14" x14ac:dyDescent="0.25">
      <c r="A4" s="12">
        <v>2017</v>
      </c>
      <c r="B4" s="13">
        <v>0.35320000000000001</v>
      </c>
      <c r="G4" t="s">
        <v>108</v>
      </c>
      <c r="H4" s="14">
        <f>_xlfn.FORECAST.ETS.STAT($B$2:$B$8,$A$2:$A$8,3,2,1)</f>
        <v>1E-3</v>
      </c>
    </row>
    <row r="5" spans="1:14" x14ac:dyDescent="0.25">
      <c r="A5" s="12">
        <v>2018</v>
      </c>
      <c r="B5" s="13">
        <v>-8.0999999999999996E-3</v>
      </c>
      <c r="G5" t="s">
        <v>109</v>
      </c>
      <c r="H5" s="14">
        <f>_xlfn.FORECAST.ETS.STAT($B$2:$B$8,$A$2:$A$8,4,2,1)</f>
        <v>0.35103489488276718</v>
      </c>
    </row>
    <row r="6" spans="1:14" x14ac:dyDescent="0.25">
      <c r="A6" s="12">
        <v>2019</v>
      </c>
      <c r="B6" s="13">
        <v>0.27310000000000001</v>
      </c>
      <c r="G6" t="s">
        <v>110</v>
      </c>
      <c r="H6" s="14">
        <f>_xlfn.FORECAST.ETS.STAT($B$2:$B$8,$A$2:$A$8,5,2,1)</f>
        <v>0.87451486135948131</v>
      </c>
    </row>
    <row r="7" spans="1:14" x14ac:dyDescent="0.25">
      <c r="A7" s="12">
        <v>2020</v>
      </c>
      <c r="B7" s="13">
        <v>0.2868</v>
      </c>
      <c r="G7" t="s">
        <v>111</v>
      </c>
      <c r="H7" s="14">
        <f>_xlfn.FORECAST.ETS.STAT($B$2:$B$8,$A$2:$A$8,6,2,1)</f>
        <v>0.10343828235878874</v>
      </c>
    </row>
    <row r="8" spans="1:14" x14ac:dyDescent="0.25">
      <c r="A8" s="12">
        <v>2021</v>
      </c>
      <c r="B8" s="13">
        <v>0.61739999999999995</v>
      </c>
      <c r="C8" s="13">
        <v>0.61739999999999995</v>
      </c>
      <c r="D8" s="13">
        <v>0.61739999999999995</v>
      </c>
      <c r="E8" s="13">
        <v>0.61739999999999995</v>
      </c>
      <c r="G8" t="s">
        <v>112</v>
      </c>
      <c r="H8" s="14">
        <f>_xlfn.FORECAST.ETS.STAT($B$2:$B$8,$A$2:$A$8,7,2,1)</f>
        <v>0.13540662316848315</v>
      </c>
    </row>
    <row r="9" spans="1:14" x14ac:dyDescent="0.25">
      <c r="A9" s="12">
        <v>2022</v>
      </c>
      <c r="C9" s="13">
        <f>_xlfn.FORECAST.ETS(A9,$B$2:$B$8,$A$2:$A$8,2,1)</f>
        <v>0.30735256493569785</v>
      </c>
      <c r="D9" s="13">
        <f>C9-_xlfn.FORECAST.ETS.CONFINT(A9,$B$2:$B$8,$A$2:$A$8,0.95,2,1)</f>
        <v>4.196046025728406E-2</v>
      </c>
      <c r="E9" s="13">
        <f>C9+_xlfn.FORECAST.ETS.CONFINT(A9,$B$2:$B$8,$A$2:$A$8,0.95,2,1)</f>
        <v>0.57274466961411163</v>
      </c>
    </row>
    <row r="10" spans="1:14" x14ac:dyDescent="0.25">
      <c r="A10" s="12">
        <v>2023</v>
      </c>
      <c r="C10" s="13">
        <f>_xlfn.FORECAST.ETS(A10,$B$2:$B$8,$A$2:$A$8,2,1)</f>
        <v>0.67192981160190179</v>
      </c>
      <c r="D10" s="13">
        <f>C10-_xlfn.FORECAST.ETS.CONFINT(A10,$B$2:$B$8,$A$2:$A$8,0.95,2,1)</f>
        <v>0.33987093872750712</v>
      </c>
      <c r="E10" s="13">
        <f>C10+_xlfn.FORECAST.ETS.CONFINT(A10,$B$2:$B$8,$A$2:$A$8,0.95,2,1)</f>
        <v>1.0039886844762964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39CA-54E1-41FF-B790-D24AE71D0D85}">
  <dimension ref="A1:M13"/>
  <sheetViews>
    <sheetView tabSelected="1" topLeftCell="A4" workbookViewId="0">
      <selection activeCell="J8" sqref="J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13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J1" s="15"/>
      <c r="K1" s="16" t="s">
        <v>115</v>
      </c>
      <c r="L1" s="16" t="s">
        <v>116</v>
      </c>
      <c r="M1" s="17"/>
    </row>
    <row r="2" spans="1:13" ht="45.75" thickBot="1" x14ac:dyDescent="0.3">
      <c r="A2" s="12">
        <v>2013</v>
      </c>
      <c r="B2" s="13">
        <v>1.2043999999999999</v>
      </c>
      <c r="G2" t="s">
        <v>106</v>
      </c>
      <c r="H2" s="14">
        <f>_xlfn.FORECAST.ETS.STAT($B$2:$B$10,$A$2:$A$10,1,3,1)</f>
        <v>0.501</v>
      </c>
      <c r="J2" s="18" t="s">
        <v>117</v>
      </c>
      <c r="K2" s="19" t="s">
        <v>121</v>
      </c>
      <c r="L2" s="19">
        <v>3</v>
      </c>
      <c r="M2" s="20"/>
    </row>
    <row r="3" spans="1:13" x14ac:dyDescent="0.25">
      <c r="A3" s="12">
        <v>2014</v>
      </c>
      <c r="B3" s="13">
        <v>0.55710000000000004</v>
      </c>
      <c r="G3" t="s">
        <v>107</v>
      </c>
      <c r="H3" s="14">
        <f>_xlfn.FORECAST.ETS.STAT($B$2:$B$10,$A$2:$A$10,2,3,1)</f>
        <v>1E-3</v>
      </c>
    </row>
    <row r="4" spans="1:13" x14ac:dyDescent="0.25">
      <c r="A4" s="12">
        <v>2015</v>
      </c>
      <c r="B4" s="13">
        <v>0.36849999999999999</v>
      </c>
      <c r="G4" t="s">
        <v>108</v>
      </c>
      <c r="H4" s="14">
        <f>_xlfn.FORECAST.ETS.STAT($B$2:$B$10,$A$2:$A$10,3,3,1)</f>
        <v>1E-3</v>
      </c>
    </row>
    <row r="5" spans="1:13" x14ac:dyDescent="0.25">
      <c r="A5" s="12">
        <v>2016</v>
      </c>
      <c r="B5" s="13">
        <v>0.11799999999999999</v>
      </c>
      <c r="G5" t="s">
        <v>109</v>
      </c>
      <c r="H5" s="14">
        <f>_xlfn.FORECAST.ETS.STAT($B$2:$B$10,$A$2:$A$10,4,3,1)</f>
        <v>0.69116654293859225</v>
      </c>
    </row>
    <row r="6" spans="1:13" x14ac:dyDescent="0.25">
      <c r="A6" s="12">
        <v>2017</v>
      </c>
      <c r="B6" s="13">
        <v>0.54630000000000001</v>
      </c>
      <c r="G6" t="s">
        <v>110</v>
      </c>
      <c r="H6" s="14">
        <f>_xlfn.FORECAST.ETS.STAT($B$2:$B$10,$A$2:$A$10,5,3,1)</f>
        <v>0.84543271639398276</v>
      </c>
    </row>
    <row r="7" spans="1:13" x14ac:dyDescent="0.25">
      <c r="A7" s="12">
        <v>2018</v>
      </c>
      <c r="B7" s="13">
        <v>-0.27039999999999997</v>
      </c>
      <c r="G7" t="s">
        <v>111</v>
      </c>
      <c r="H7" s="14">
        <f>_xlfn.FORECAST.ETS.STAT($B$2:$B$10,$A$2:$A$10,6,3,1)</f>
        <v>0.30483900376306611</v>
      </c>
    </row>
    <row r="8" spans="1:13" x14ac:dyDescent="0.25">
      <c r="A8" s="12">
        <v>2019</v>
      </c>
      <c r="B8" s="13">
        <v>0.56459999999999999</v>
      </c>
      <c r="G8" t="s">
        <v>112</v>
      </c>
      <c r="H8" s="14">
        <f>_xlfn.FORECAST.ETS.STAT($B$2:$B$10,$A$2:$A$10,7,3,1)</f>
        <v>0.35798403258428807</v>
      </c>
    </row>
    <row r="9" spans="1:13" x14ac:dyDescent="0.25">
      <c r="A9" s="12">
        <v>2020</v>
      </c>
      <c r="B9" s="13">
        <v>0.3291</v>
      </c>
    </row>
    <row r="10" spans="1:13" x14ac:dyDescent="0.25">
      <c r="A10" s="12">
        <v>2021</v>
      </c>
      <c r="B10" s="13">
        <v>0.2026</v>
      </c>
      <c r="C10" s="13">
        <v>0.2026</v>
      </c>
      <c r="D10" s="13">
        <v>0.2026</v>
      </c>
      <c r="E10" s="13">
        <v>0.2026</v>
      </c>
    </row>
    <row r="11" spans="1:13" x14ac:dyDescent="0.25">
      <c r="A11" s="12">
        <v>2022</v>
      </c>
      <c r="C11" s="13">
        <f>_xlfn.FORECAST.ETS(A11,$B$2:$B$10,$A$2:$A$10,3,1)</f>
        <v>0.334225930462349</v>
      </c>
      <c r="D11" s="13">
        <f>C11-_xlfn.FORECAST.ETS.CONFINT(A11,$B$2:$B$10,$A$2:$A$10,0.95,3,1)</f>
        <v>-0.36740988044326867</v>
      </c>
      <c r="E11" s="13">
        <f>C11+_xlfn.FORECAST.ETS.CONFINT(A11,$B$2:$B$10,$A$2:$A$10,0.95,3,1)</f>
        <v>1.0358617413679667</v>
      </c>
    </row>
    <row r="12" spans="1:13" x14ac:dyDescent="0.25">
      <c r="A12" s="12">
        <v>2023</v>
      </c>
      <c r="C12" s="13">
        <f>_xlfn.FORECAST.ETS(A12,$B$2:$B$10,$A$2:$A$10,3,1)</f>
        <v>0.18297293947135657</v>
      </c>
      <c r="D12" s="13">
        <f>C12-_xlfn.FORECAST.ETS.CONFINT(A12,$B$2:$B$10,$A$2:$A$10,0.95,3,1)</f>
        <v>-0.60210831028882872</v>
      </c>
      <c r="E12" s="13">
        <f>C12+_xlfn.FORECAST.ETS.CONFINT(A12,$B$2:$B$10,$A$2:$A$10,0.95,3,1)</f>
        <v>0.96805418923154174</v>
      </c>
    </row>
    <row r="13" spans="1:13" x14ac:dyDescent="0.25">
      <c r="A13" s="12">
        <v>2024</v>
      </c>
      <c r="C13" s="13">
        <f>_xlfn.FORECAST.ETS(A13,$B$2:$B$10,$A$2:$A$10,3,1)</f>
        <v>4.1668190060683841E-3</v>
      </c>
      <c r="D13" s="13">
        <f>C13-_xlfn.FORECAST.ETS.CONFINT(A13,$B$2:$B$10,$A$2:$A$10,0.95,3,1)</f>
        <v>-0.85659277610748374</v>
      </c>
      <c r="E13" s="13">
        <f>C13+_xlfn.FORECAST.ETS.CONFINT(A13,$B$2:$B$10,$A$2:$A$10,0.95,3,1)</f>
        <v>0.86492641411962057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0204-10D1-420C-B8AD-37C2797597A0}">
  <dimension ref="A1:M15"/>
  <sheetViews>
    <sheetView workbookViewId="0">
      <selection activeCell="P3" sqref="P3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13" ht="45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G1" t="s">
        <v>104</v>
      </c>
      <c r="H1" t="s">
        <v>105</v>
      </c>
      <c r="J1" s="15"/>
      <c r="K1" s="16" t="s">
        <v>115</v>
      </c>
      <c r="L1" s="16" t="s">
        <v>116</v>
      </c>
      <c r="M1" s="17"/>
    </row>
    <row r="2" spans="1:13" ht="45.75" thickBot="1" x14ac:dyDescent="0.3">
      <c r="A2" s="12">
        <v>2011</v>
      </c>
      <c r="B2" s="13">
        <v>0.17860000000000001</v>
      </c>
      <c r="G2" t="s">
        <v>106</v>
      </c>
      <c r="H2" s="14">
        <f>_xlfn.FORECAST.ETS.STAT($B$2:$B$12,$A$2:$A$12,1,3,1)</f>
        <v>0.25</v>
      </c>
      <c r="J2" s="18" t="s">
        <v>117</v>
      </c>
      <c r="K2" s="19" t="s">
        <v>122</v>
      </c>
      <c r="L2" s="19">
        <v>3</v>
      </c>
      <c r="M2" s="20"/>
    </row>
    <row r="3" spans="1:13" x14ac:dyDescent="0.25">
      <c r="A3" s="12">
        <v>2012</v>
      </c>
      <c r="B3" s="13">
        <v>0.29870000000000002</v>
      </c>
      <c r="G3" t="s">
        <v>107</v>
      </c>
      <c r="H3" s="14">
        <f>_xlfn.FORECAST.ETS.STAT($B$2:$B$12,$A$2:$A$12,2,3,1)</f>
        <v>1E-3</v>
      </c>
    </row>
    <row r="4" spans="1:13" x14ac:dyDescent="0.25">
      <c r="A4" s="12">
        <v>2013</v>
      </c>
      <c r="B4" s="13">
        <v>3.7865000000000002</v>
      </c>
      <c r="G4" t="s">
        <v>108</v>
      </c>
      <c r="H4" s="14">
        <f>_xlfn.FORECAST.ETS.STAT($B$2:$B$12,$A$2:$A$12,3,3,1)</f>
        <v>0.749</v>
      </c>
    </row>
    <row r="5" spans="1:13" x14ac:dyDescent="0.25">
      <c r="A5" s="12">
        <v>2014</v>
      </c>
      <c r="B5" s="13">
        <v>0.50970000000000004</v>
      </c>
      <c r="G5" t="s">
        <v>109</v>
      </c>
      <c r="H5" s="14">
        <f>_xlfn.FORECAST.ETS.STAT($B$2:$B$12,$A$2:$A$12,4,3,1)</f>
        <v>1.8012240986879575</v>
      </c>
    </row>
    <row r="6" spans="1:13" x14ac:dyDescent="0.25">
      <c r="A6" s="12">
        <v>2015</v>
      </c>
      <c r="B6" s="13">
        <v>0.12839999999999999</v>
      </c>
      <c r="G6" t="s">
        <v>110</v>
      </c>
      <c r="H6" s="14">
        <f>_xlfn.FORECAST.ETS.STAT($B$2:$B$12,$A$2:$A$12,5,3,1)</f>
        <v>1.4169969182091</v>
      </c>
    </row>
    <row r="7" spans="1:13" x14ac:dyDescent="0.25">
      <c r="A7" s="12">
        <v>2016</v>
      </c>
      <c r="B7" s="13">
        <v>9.1300000000000006E-2</v>
      </c>
      <c r="G7" t="s">
        <v>111</v>
      </c>
      <c r="H7" s="14">
        <f>_xlfn.FORECAST.ETS.STAT($B$2:$B$12,$A$2:$A$12,6,3,1)</f>
        <v>2.3211474347742365</v>
      </c>
    </row>
    <row r="8" spans="1:13" x14ac:dyDescent="0.25">
      <c r="A8" s="12">
        <v>2017</v>
      </c>
      <c r="B8" s="13">
        <v>0.52010000000000001</v>
      </c>
      <c r="G8" t="s">
        <v>112</v>
      </c>
      <c r="H8" s="14">
        <f>_xlfn.FORECAST.ETS.STAT($B$2:$B$12,$A$2:$A$12,7,3,1)</f>
        <v>3.5131981657509281</v>
      </c>
    </row>
    <row r="9" spans="1:13" x14ac:dyDescent="0.25">
      <c r="A9" s="12">
        <v>2018</v>
      </c>
      <c r="B9" s="13">
        <v>9.7699999999999995E-2</v>
      </c>
    </row>
    <row r="10" spans="1:13" x14ac:dyDescent="0.25">
      <c r="A10" s="12">
        <v>2019</v>
      </c>
      <c r="B10" s="13">
        <v>0.31819999999999998</v>
      </c>
    </row>
    <row r="11" spans="1:13" x14ac:dyDescent="0.25">
      <c r="A11" s="12">
        <v>2020</v>
      </c>
      <c r="B11" s="13">
        <v>7.8342000000000001</v>
      </c>
    </row>
    <row r="12" spans="1:13" x14ac:dyDescent="0.25">
      <c r="A12" s="12">
        <v>2021</v>
      </c>
      <c r="B12" s="13">
        <v>0.58660000000000001</v>
      </c>
      <c r="C12" s="13">
        <v>0.58660000000000001</v>
      </c>
      <c r="D12" s="13">
        <v>0.58660000000000001</v>
      </c>
      <c r="E12" s="13">
        <v>0.58660000000000001</v>
      </c>
    </row>
    <row r="13" spans="1:13" x14ac:dyDescent="0.25">
      <c r="A13" s="12">
        <v>2022</v>
      </c>
      <c r="C13" s="13">
        <f>_xlfn.FORECAST.ETS(A13,$B$2:$B$12,$A$2:$A$12,3,1)</f>
        <v>2.2197845193352865</v>
      </c>
      <c r="D13" s="13">
        <f>C13-_xlfn.FORECAST.ETS.CONFINT(A13,$B$2:$B$12,$A$2:$A$12,0.95,3,1)</f>
        <v>-2.6233941435863439</v>
      </c>
      <c r="E13" s="13">
        <f>C13+_xlfn.FORECAST.ETS.CONFINT(A13,$B$2:$B$12,$A$2:$A$12,0.95,3,1)</f>
        <v>7.062963182256917</v>
      </c>
    </row>
    <row r="14" spans="1:13" x14ac:dyDescent="0.25">
      <c r="A14" s="12">
        <v>2023</v>
      </c>
      <c r="C14" s="13">
        <f>_xlfn.FORECAST.ETS(A14,$B$2:$B$12,$A$2:$A$12,3,1)</f>
        <v>8.0351618157546518</v>
      </c>
      <c r="D14" s="13">
        <f>C14-_xlfn.FORECAST.ETS.CONFINT(A14,$B$2:$B$12,$A$2:$A$12,0.95,3,1)</f>
        <v>3.0417506640768126</v>
      </c>
      <c r="E14" s="13">
        <f>C14+_xlfn.FORECAST.ETS.CONFINT(A14,$B$2:$B$12,$A$2:$A$12,0.95,3,1)</f>
        <v>13.028572967432492</v>
      </c>
    </row>
    <row r="15" spans="1:13" x14ac:dyDescent="0.25">
      <c r="A15" s="12">
        <v>2024</v>
      </c>
      <c r="C15" s="13">
        <f>_xlfn.FORECAST.ETS(A15,$B$2:$B$12,$A$2:$A$12,3,1)</f>
        <v>1.2145992343650454</v>
      </c>
      <c r="D15" s="13">
        <f>C15-_xlfn.FORECAST.ETS.CONFINT(A15,$B$2:$B$12,$A$2:$A$12,0.95,3,1)</f>
        <v>-3.9258023897632714</v>
      </c>
      <c r="E15" s="13">
        <f>C15+_xlfn.FORECAST.ETS.CONFINT(A15,$B$2:$B$12,$A$2:$A$12,0.95,3,1)</f>
        <v>6.3550008584933622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4CA3-A964-4CDC-833C-DE4A48425B04}">
  <dimension ref="A1:AA22"/>
  <sheetViews>
    <sheetView workbookViewId="0">
      <selection activeCell="R19" sqref="R19"/>
    </sheetView>
  </sheetViews>
  <sheetFormatPr defaultRowHeight="15" x14ac:dyDescent="0.25"/>
  <sheetData>
    <row r="1" spans="1:27" x14ac:dyDescent="0.25">
      <c r="A1" s="1" t="s">
        <v>20</v>
      </c>
      <c r="B1" s="2"/>
      <c r="C1" s="3"/>
      <c r="E1" s="1" t="s">
        <v>41</v>
      </c>
      <c r="F1" s="2"/>
      <c r="G1" s="3"/>
      <c r="I1" s="1" t="s">
        <v>42</v>
      </c>
      <c r="J1" s="2"/>
      <c r="K1" s="3"/>
      <c r="M1" s="1" t="s">
        <v>50</v>
      </c>
      <c r="N1" s="2"/>
      <c r="O1" s="3"/>
      <c r="Q1" s="1" t="s">
        <v>71</v>
      </c>
      <c r="R1" s="2"/>
      <c r="S1" s="3"/>
      <c r="U1" s="1" t="s">
        <v>81</v>
      </c>
      <c r="V1" s="2"/>
      <c r="W1" s="3"/>
      <c r="Y1" s="1" t="s">
        <v>96</v>
      </c>
      <c r="Z1" s="2"/>
      <c r="AA1" s="3"/>
    </row>
    <row r="2" spans="1:27" x14ac:dyDescent="0.25">
      <c r="A2" s="4" t="s">
        <v>93</v>
      </c>
      <c r="B2" s="5" t="s">
        <v>94</v>
      </c>
      <c r="C2" s="6" t="s">
        <v>95</v>
      </c>
      <c r="E2" s="4" t="s">
        <v>93</v>
      </c>
      <c r="F2" s="5" t="s">
        <v>94</v>
      </c>
      <c r="G2" s="6" t="s">
        <v>95</v>
      </c>
      <c r="I2" s="4" t="s">
        <v>93</v>
      </c>
      <c r="J2" s="5" t="s">
        <v>94</v>
      </c>
      <c r="K2" s="6" t="s">
        <v>95</v>
      </c>
      <c r="M2" s="4" t="s">
        <v>93</v>
      </c>
      <c r="N2" s="5" t="s">
        <v>94</v>
      </c>
      <c r="O2" s="6" t="s">
        <v>95</v>
      </c>
      <c r="Q2" s="4" t="s">
        <v>93</v>
      </c>
      <c r="R2" s="5" t="s">
        <v>94</v>
      </c>
      <c r="S2" s="6" t="s">
        <v>95</v>
      </c>
      <c r="U2" s="4" t="s">
        <v>93</v>
      </c>
      <c r="V2" s="5" t="s">
        <v>94</v>
      </c>
      <c r="W2" s="6" t="s">
        <v>95</v>
      </c>
      <c r="Y2" s="4" t="s">
        <v>93</v>
      </c>
      <c r="Z2" s="5" t="s">
        <v>94</v>
      </c>
      <c r="AA2" s="6" t="s">
        <v>95</v>
      </c>
    </row>
    <row r="3" spans="1:27" x14ac:dyDescent="0.25">
      <c r="A3" s="4">
        <v>2021</v>
      </c>
      <c r="B3" s="5" t="s">
        <v>0</v>
      </c>
      <c r="C3" s="7">
        <v>0.28620000000000001</v>
      </c>
      <c r="E3" s="4">
        <v>2021</v>
      </c>
      <c r="F3" s="5" t="s">
        <v>21</v>
      </c>
      <c r="G3" s="11">
        <v>0.5</v>
      </c>
      <c r="I3" s="4">
        <v>2021</v>
      </c>
      <c r="J3" s="5" t="s">
        <v>43</v>
      </c>
      <c r="K3" s="7">
        <v>0.61739999999999995</v>
      </c>
      <c r="M3" s="4">
        <v>2021</v>
      </c>
      <c r="N3" s="5" t="s">
        <v>51</v>
      </c>
      <c r="O3" s="7">
        <v>3.4799999999999998E-2</v>
      </c>
      <c r="Q3" s="4">
        <v>2021</v>
      </c>
      <c r="R3" s="5" t="s">
        <v>72</v>
      </c>
      <c r="S3" s="7">
        <v>0.2026</v>
      </c>
      <c r="U3" s="4">
        <v>2021</v>
      </c>
      <c r="V3" s="5" t="s">
        <v>82</v>
      </c>
      <c r="W3" s="7">
        <v>0.58660000000000001</v>
      </c>
      <c r="Y3" s="4">
        <v>2021</v>
      </c>
      <c r="Z3" s="5" t="s">
        <v>97</v>
      </c>
      <c r="AA3" s="7">
        <v>-7.0099999999999996E-2</v>
      </c>
    </row>
    <row r="4" spans="1:27" ht="15.75" thickBot="1" x14ac:dyDescent="0.3">
      <c r="A4" s="4">
        <v>2020</v>
      </c>
      <c r="B4" s="5" t="s">
        <v>1</v>
      </c>
      <c r="C4" s="7">
        <v>0.752</v>
      </c>
      <c r="E4" s="4">
        <v>2020</v>
      </c>
      <c r="F4" s="5" t="s">
        <v>22</v>
      </c>
      <c r="G4" s="7">
        <v>0.40100000000000002</v>
      </c>
      <c r="I4" s="4">
        <v>2020</v>
      </c>
      <c r="J4" s="5" t="s">
        <v>44</v>
      </c>
      <c r="K4" s="7">
        <v>0.2868</v>
      </c>
      <c r="M4" s="4">
        <v>2020</v>
      </c>
      <c r="N4" s="5" t="s">
        <v>52</v>
      </c>
      <c r="O4" s="7">
        <v>0.77580000000000005</v>
      </c>
      <c r="Q4" s="4">
        <v>2020</v>
      </c>
      <c r="R4" s="5" t="s">
        <v>73</v>
      </c>
      <c r="S4" s="7">
        <v>0.3291</v>
      </c>
      <c r="U4" s="4">
        <v>2020</v>
      </c>
      <c r="V4" s="5" t="s">
        <v>83</v>
      </c>
      <c r="W4" s="7">
        <v>7.8342000000000001</v>
      </c>
      <c r="Y4" s="8">
        <v>2020</v>
      </c>
      <c r="Z4" s="9" t="s">
        <v>98</v>
      </c>
      <c r="AA4" s="10">
        <v>9.1600000000000001E-2</v>
      </c>
    </row>
    <row r="5" spans="1:27" x14ac:dyDescent="0.25">
      <c r="A5" s="4">
        <v>2019</v>
      </c>
      <c r="B5" s="5" t="s">
        <v>2</v>
      </c>
      <c r="C5" s="7">
        <v>0.72589999999999999</v>
      </c>
      <c r="E5" s="4">
        <v>2019</v>
      </c>
      <c r="F5" s="5" t="s">
        <v>23</v>
      </c>
      <c r="G5" s="7">
        <v>0.53810000000000002</v>
      </c>
      <c r="I5" s="4">
        <v>2019</v>
      </c>
      <c r="J5" s="5" t="s">
        <v>45</v>
      </c>
      <c r="K5" s="7">
        <v>0.27310000000000001</v>
      </c>
      <c r="M5" s="4">
        <v>2019</v>
      </c>
      <c r="N5" s="5" t="s">
        <v>53</v>
      </c>
      <c r="O5" s="7">
        <v>0.24779999999999999</v>
      </c>
      <c r="Q5" s="4">
        <v>2019</v>
      </c>
      <c r="R5" s="5" t="s">
        <v>74</v>
      </c>
      <c r="S5" s="7">
        <v>0.56459999999999999</v>
      </c>
      <c r="U5" s="4">
        <v>2019</v>
      </c>
      <c r="V5" s="5" t="s">
        <v>84</v>
      </c>
      <c r="W5" s="7">
        <v>0.31819999999999998</v>
      </c>
    </row>
    <row r="6" spans="1:27" x14ac:dyDescent="0.25">
      <c r="A6" s="4">
        <v>2018</v>
      </c>
      <c r="B6" s="5" t="s">
        <v>3</v>
      </c>
      <c r="C6" s="7">
        <v>-0.13339999999999999</v>
      </c>
      <c r="E6" s="4">
        <v>2018</v>
      </c>
      <c r="F6" s="5" t="s">
        <v>24</v>
      </c>
      <c r="G6" s="7">
        <v>0.1825</v>
      </c>
      <c r="I6" s="4">
        <v>2018</v>
      </c>
      <c r="J6" s="5" t="s">
        <v>46</v>
      </c>
      <c r="K6" s="7">
        <v>-8.0999999999999996E-3</v>
      </c>
      <c r="M6" s="4">
        <v>2018</v>
      </c>
      <c r="N6" s="5" t="s">
        <v>54</v>
      </c>
      <c r="O6" s="7">
        <v>0.30859999999999999</v>
      </c>
      <c r="Q6" s="4">
        <v>2018</v>
      </c>
      <c r="R6" s="5" t="s">
        <v>75</v>
      </c>
      <c r="S6" s="7">
        <v>-0.27039999999999997</v>
      </c>
      <c r="U6" s="4">
        <v>2018</v>
      </c>
      <c r="V6" s="5" t="s">
        <v>85</v>
      </c>
      <c r="W6" s="7">
        <v>9.7699999999999995E-2</v>
      </c>
    </row>
    <row r="7" spans="1:27" x14ac:dyDescent="0.25">
      <c r="A7" s="4">
        <v>2017</v>
      </c>
      <c r="B7" s="5" t="s">
        <v>4</v>
      </c>
      <c r="C7" s="7">
        <v>0.41370000000000001</v>
      </c>
      <c r="E7" s="4">
        <v>2017</v>
      </c>
      <c r="F7" s="5" t="s">
        <v>25</v>
      </c>
      <c r="G7" s="7">
        <v>0.36580000000000001</v>
      </c>
      <c r="I7" s="4">
        <v>2017</v>
      </c>
      <c r="J7" s="5" t="s">
        <v>47</v>
      </c>
      <c r="K7" s="7">
        <v>0.35320000000000001</v>
      </c>
      <c r="M7" s="4">
        <v>2017</v>
      </c>
      <c r="N7" s="5" t="s">
        <v>55</v>
      </c>
      <c r="O7" s="7">
        <v>0.58160000000000001</v>
      </c>
      <c r="Q7" s="4">
        <v>2017</v>
      </c>
      <c r="R7" s="5" t="s">
        <v>76</v>
      </c>
      <c r="S7" s="7">
        <v>0.54630000000000001</v>
      </c>
      <c r="U7" s="4">
        <v>2017</v>
      </c>
      <c r="V7" s="5" t="s">
        <v>86</v>
      </c>
      <c r="W7" s="7">
        <v>0.52010000000000001</v>
      </c>
    </row>
    <row r="8" spans="1:27" x14ac:dyDescent="0.25">
      <c r="A8" s="4">
        <v>2016</v>
      </c>
      <c r="B8" s="5" t="s">
        <v>5</v>
      </c>
      <c r="C8" s="7">
        <v>4.3400000000000001E-2</v>
      </c>
      <c r="E8" s="4">
        <v>2016</v>
      </c>
      <c r="F8" s="5" t="s">
        <v>26</v>
      </c>
      <c r="G8" s="7">
        <v>9.8900000000000002E-2</v>
      </c>
      <c r="I8" s="4">
        <v>2016</v>
      </c>
      <c r="J8" s="5" t="s">
        <v>48</v>
      </c>
      <c r="K8" s="7">
        <v>2.06E-2</v>
      </c>
      <c r="M8" s="4">
        <v>2016</v>
      </c>
      <c r="N8" s="5" t="s">
        <v>56</v>
      </c>
      <c r="O8" s="7">
        <v>0.1193</v>
      </c>
      <c r="Q8" s="4">
        <v>2016</v>
      </c>
      <c r="R8" s="5" t="s">
        <v>77</v>
      </c>
      <c r="S8" s="7">
        <v>0.11799999999999999</v>
      </c>
      <c r="U8" s="4">
        <v>2016</v>
      </c>
      <c r="V8" s="5" t="s">
        <v>87</v>
      </c>
      <c r="W8" s="7">
        <v>9.1300000000000006E-2</v>
      </c>
    </row>
    <row r="9" spans="1:27" ht="15.75" thickBot="1" x14ac:dyDescent="0.3">
      <c r="A9" s="4">
        <v>2015</v>
      </c>
      <c r="B9" s="5" t="s">
        <v>6</v>
      </c>
      <c r="C9" s="7">
        <v>-9.2499999999999999E-2</v>
      </c>
      <c r="E9" s="4">
        <v>2015</v>
      </c>
      <c r="F9" s="5" t="s">
        <v>27</v>
      </c>
      <c r="G9" s="7">
        <v>0.15179999999999999</v>
      </c>
      <c r="I9" s="8">
        <v>2015</v>
      </c>
      <c r="J9" s="9" t="s">
        <v>49</v>
      </c>
      <c r="K9" s="10">
        <v>0.46920000000000001</v>
      </c>
      <c r="M9" s="4">
        <v>2015</v>
      </c>
      <c r="N9" s="5" t="s">
        <v>57</v>
      </c>
      <c r="O9" s="7">
        <v>1.2059</v>
      </c>
      <c r="Q9" s="4">
        <v>2015</v>
      </c>
      <c r="R9" s="5" t="s">
        <v>78</v>
      </c>
      <c r="S9" s="7">
        <v>0.36849999999999999</v>
      </c>
      <c r="U9" s="4">
        <v>2015</v>
      </c>
      <c r="V9" s="5" t="s">
        <v>88</v>
      </c>
      <c r="W9" s="7">
        <v>0.12839999999999999</v>
      </c>
    </row>
    <row r="10" spans="1:27" x14ac:dyDescent="0.25">
      <c r="A10" s="4">
        <v>2014</v>
      </c>
      <c r="B10" s="5" t="s">
        <v>7</v>
      </c>
      <c r="C10" s="7">
        <v>0.2843</v>
      </c>
      <c r="E10" s="4">
        <v>2014</v>
      </c>
      <c r="F10" s="5" t="s">
        <v>28</v>
      </c>
      <c r="G10" s="7">
        <v>0.22939999999999999</v>
      </c>
      <c r="M10" s="4">
        <v>2014</v>
      </c>
      <c r="N10" s="5" t="s">
        <v>58</v>
      </c>
      <c r="O10" s="7">
        <v>-0.21160000000000001</v>
      </c>
      <c r="Q10" s="4">
        <v>2014</v>
      </c>
      <c r="R10" s="5" t="s">
        <v>79</v>
      </c>
      <c r="S10" s="7">
        <v>0.55710000000000004</v>
      </c>
      <c r="U10" s="4">
        <v>2014</v>
      </c>
      <c r="V10" s="5" t="s">
        <v>89</v>
      </c>
      <c r="W10" s="7">
        <v>0.50970000000000004</v>
      </c>
    </row>
    <row r="11" spans="1:27" ht="15.75" thickBot="1" x14ac:dyDescent="0.3">
      <c r="A11" s="4">
        <v>2013</v>
      </c>
      <c r="B11" s="5" t="s">
        <v>8</v>
      </c>
      <c r="C11" s="7">
        <v>2.0999999999999999E-3</v>
      </c>
      <c r="E11" s="4">
        <v>2013</v>
      </c>
      <c r="F11" s="5" t="s">
        <v>29</v>
      </c>
      <c r="G11" s="7">
        <v>0.38819999999999999</v>
      </c>
      <c r="M11" s="4">
        <v>2013</v>
      </c>
      <c r="N11" s="5" t="s">
        <v>59</v>
      </c>
      <c r="O11" s="7">
        <v>0.60709999999999997</v>
      </c>
      <c r="Q11" s="8">
        <v>2013</v>
      </c>
      <c r="R11" s="9" t="s">
        <v>80</v>
      </c>
      <c r="S11" s="10">
        <v>1.2043999999999999</v>
      </c>
      <c r="U11" s="4">
        <v>2013</v>
      </c>
      <c r="V11" s="5" t="s">
        <v>90</v>
      </c>
      <c r="W11" s="7">
        <v>3.7865000000000002</v>
      </c>
    </row>
    <row r="12" spans="1:27" x14ac:dyDescent="0.25">
      <c r="A12" s="4">
        <v>2012</v>
      </c>
      <c r="B12" s="5" t="s">
        <v>9</v>
      </c>
      <c r="C12" s="7">
        <v>0.3236</v>
      </c>
      <c r="E12" s="4">
        <v>2012</v>
      </c>
      <c r="F12" s="5" t="s">
        <v>30</v>
      </c>
      <c r="G12" s="7">
        <v>2.4199999999999999E-2</v>
      </c>
      <c r="M12" s="4">
        <v>2012</v>
      </c>
      <c r="N12" s="5" t="s">
        <v>60</v>
      </c>
      <c r="O12" s="7">
        <v>0.44690000000000002</v>
      </c>
      <c r="U12" s="4">
        <v>2012</v>
      </c>
      <c r="V12" s="5" t="s">
        <v>91</v>
      </c>
      <c r="W12" s="7">
        <v>0.29870000000000002</v>
      </c>
    </row>
    <row r="13" spans="1:27" ht="15.75" thickBot="1" x14ac:dyDescent="0.3">
      <c r="A13" s="4">
        <v>2011</v>
      </c>
      <c r="B13" s="5" t="s">
        <v>10</v>
      </c>
      <c r="C13" s="7">
        <v>0.2707</v>
      </c>
      <c r="E13" s="4">
        <v>2011</v>
      </c>
      <c r="F13" s="5" t="s">
        <v>31</v>
      </c>
      <c r="G13" s="7">
        <v>-6.8900000000000003E-2</v>
      </c>
      <c r="M13" s="4">
        <v>2011</v>
      </c>
      <c r="N13" s="5" t="s">
        <v>61</v>
      </c>
      <c r="O13" s="7">
        <v>-3.0300000000000001E-2</v>
      </c>
      <c r="U13" s="8">
        <v>2011</v>
      </c>
      <c r="V13" s="9" t="s">
        <v>92</v>
      </c>
      <c r="W13" s="10">
        <v>0.17860000000000001</v>
      </c>
    </row>
    <row r="14" spans="1:27" x14ac:dyDescent="0.25">
      <c r="A14" s="4">
        <v>2010</v>
      </c>
      <c r="B14" s="5" t="s">
        <v>11</v>
      </c>
      <c r="C14" s="7">
        <v>0.55559999999999998</v>
      </c>
      <c r="E14" s="4">
        <v>2010</v>
      </c>
      <c r="F14" s="5" t="s">
        <v>32</v>
      </c>
      <c r="G14" s="7">
        <v>-0.12670000000000001</v>
      </c>
      <c r="M14" s="4">
        <v>2010</v>
      </c>
      <c r="N14" s="5" t="s">
        <v>62</v>
      </c>
      <c r="O14" s="7">
        <v>0.35920000000000002</v>
      </c>
    </row>
    <row r="15" spans="1:27" x14ac:dyDescent="0.25">
      <c r="A15" s="4">
        <v>2009</v>
      </c>
      <c r="B15" s="5" t="s">
        <v>12</v>
      </c>
      <c r="C15" s="7">
        <v>1.5129999999999999</v>
      </c>
      <c r="E15" s="4">
        <v>2009</v>
      </c>
      <c r="F15" s="5" t="s">
        <v>33</v>
      </c>
      <c r="G15" s="7">
        <v>0.55300000000000005</v>
      </c>
      <c r="M15" s="4">
        <v>2009</v>
      </c>
      <c r="N15" s="5" t="s">
        <v>63</v>
      </c>
      <c r="O15" s="7">
        <v>1.716</v>
      </c>
    </row>
    <row r="16" spans="1:27" x14ac:dyDescent="0.25">
      <c r="A16" s="4">
        <v>2008</v>
      </c>
      <c r="B16" s="5" t="s">
        <v>13</v>
      </c>
      <c r="C16" s="7">
        <v>-0.56330000000000002</v>
      </c>
      <c r="E16" s="4">
        <v>2008</v>
      </c>
      <c r="F16" s="5" t="s">
        <v>34</v>
      </c>
      <c r="G16" s="7">
        <v>-0.4793</v>
      </c>
      <c r="M16" s="4">
        <v>2008</v>
      </c>
      <c r="N16" s="5" t="s">
        <v>64</v>
      </c>
      <c r="O16" s="7">
        <v>-0.4294</v>
      </c>
    </row>
    <row r="17" spans="1:15" x14ac:dyDescent="0.25">
      <c r="A17" s="4">
        <v>2007</v>
      </c>
      <c r="B17" s="5" t="s">
        <v>14</v>
      </c>
      <c r="C17" s="7">
        <v>1.3847</v>
      </c>
      <c r="E17" s="4">
        <v>2007</v>
      </c>
      <c r="F17" s="5" t="s">
        <v>35</v>
      </c>
      <c r="G17" s="7">
        <v>0.1376</v>
      </c>
      <c r="M17" s="4">
        <v>2007</v>
      </c>
      <c r="N17" s="5" t="s">
        <v>65</v>
      </c>
      <c r="O17" s="7">
        <v>1.359</v>
      </c>
    </row>
    <row r="18" spans="1:15" x14ac:dyDescent="0.25">
      <c r="A18" s="4">
        <v>2006</v>
      </c>
      <c r="B18" s="5" t="s">
        <v>15</v>
      </c>
      <c r="C18" s="7">
        <v>0.20050000000000001</v>
      </c>
      <c r="E18" s="4">
        <v>2006</v>
      </c>
      <c r="F18" s="5" t="s">
        <v>36</v>
      </c>
      <c r="G18" s="7">
        <v>7.51E-2</v>
      </c>
      <c r="M18" s="4">
        <v>2006</v>
      </c>
      <c r="N18" s="5" t="s">
        <v>66</v>
      </c>
      <c r="O18" s="7">
        <v>-0.1671</v>
      </c>
    </row>
    <row r="19" spans="1:15" x14ac:dyDescent="0.25">
      <c r="A19" s="4">
        <v>2005</v>
      </c>
      <c r="B19" s="5" t="s">
        <v>16</v>
      </c>
      <c r="C19" s="7">
        <v>1.3333999999999999</v>
      </c>
      <c r="E19" s="4">
        <v>2005</v>
      </c>
      <c r="F19" s="5" t="s">
        <v>37</v>
      </c>
      <c r="G19" s="7">
        <v>-6.6000000000000003E-2</v>
      </c>
      <c r="M19" s="4">
        <v>2005</v>
      </c>
      <c r="N19" s="5" t="s">
        <v>67</v>
      </c>
      <c r="O19" s="7">
        <v>8.09E-2</v>
      </c>
    </row>
    <row r="20" spans="1:15" x14ac:dyDescent="0.25">
      <c r="A20" s="4">
        <v>2004</v>
      </c>
      <c r="B20" s="5" t="s">
        <v>17</v>
      </c>
      <c r="C20" s="7">
        <v>2.306</v>
      </c>
      <c r="E20" s="4">
        <v>2004</v>
      </c>
      <c r="F20" s="5" t="s">
        <v>38</v>
      </c>
      <c r="G20" s="7">
        <v>-1.55E-2</v>
      </c>
      <c r="M20" s="4">
        <v>2004</v>
      </c>
      <c r="N20" s="5" t="s">
        <v>68</v>
      </c>
      <c r="O20" s="7">
        <v>-0.14499999999999999</v>
      </c>
    </row>
    <row r="21" spans="1:15" x14ac:dyDescent="0.25">
      <c r="A21" s="4">
        <v>2003</v>
      </c>
      <c r="B21" s="5" t="s">
        <v>18</v>
      </c>
      <c r="C21" s="7">
        <v>0.52649999999999997</v>
      </c>
      <c r="E21" s="4">
        <v>2003</v>
      </c>
      <c r="F21" s="5" t="s">
        <v>39</v>
      </c>
      <c r="G21" s="7">
        <v>6.7500000000000004E-2</v>
      </c>
      <c r="M21" s="4">
        <v>2003</v>
      </c>
      <c r="N21" s="5" t="s">
        <v>69</v>
      </c>
      <c r="O21" s="7">
        <v>1.8965000000000001</v>
      </c>
    </row>
    <row r="22" spans="1:15" ht="15.75" thickBot="1" x14ac:dyDescent="0.3">
      <c r="A22" s="8">
        <v>2002</v>
      </c>
      <c r="B22" s="9" t="s">
        <v>19</v>
      </c>
      <c r="C22" s="10">
        <v>-0.33119999999999999</v>
      </c>
      <c r="E22" s="8">
        <v>2002</v>
      </c>
      <c r="F22" s="9" t="s">
        <v>40</v>
      </c>
      <c r="G22" s="10">
        <v>-0.22739999999999999</v>
      </c>
      <c r="M22" s="8">
        <v>2002</v>
      </c>
      <c r="N22" s="9" t="s">
        <v>70</v>
      </c>
      <c r="O22" s="10">
        <v>0.8145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</vt:lpstr>
      <vt:lpstr>Microsoft</vt:lpstr>
      <vt:lpstr>Amazon</vt:lpstr>
      <vt:lpstr>Alphabet</vt:lpstr>
      <vt:lpstr>Meta</vt:lpstr>
      <vt:lpstr>Tesla</vt:lpstr>
      <vt:lpstr>Market Cap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2022-02-21T17:31:58Z</dcterms:created>
  <dcterms:modified xsi:type="dcterms:W3CDTF">2022-02-21T18:40:19Z</dcterms:modified>
</cp:coreProperties>
</file>